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5DC08A60-DF5A-4B9D-8527-DB6A33E047D8}" xr6:coauthVersionLast="47" xr6:coauthVersionMax="47" xr10:uidLastSave="{00000000-0000-0000-0000-000000000000}"/>
  <bookViews>
    <workbookView xWindow="28680" yWindow="-120" windowWidth="29040" windowHeight="15720" activeTab="1" xr2:uid="{68060204-1559-4516-AB5C-58A2CB126CA9}"/>
  </bookViews>
  <sheets>
    <sheet name="SubSector Analysis" sheetId="3" r:id="rId1"/>
    <sheet name="Nifty 750 Analysis" sheetId="2" r:id="rId2"/>
    <sheet name="Price_Filter_19_07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3" l="1"/>
  <c r="I3" i="3"/>
  <c r="I4" i="3"/>
  <c r="I8" i="3"/>
  <c r="I11" i="3"/>
  <c r="I12" i="3"/>
  <c r="I2" i="3"/>
  <c r="I13" i="3"/>
  <c r="I14" i="3"/>
  <c r="I15" i="3"/>
  <c r="I24" i="3"/>
  <c r="I16" i="3"/>
  <c r="I26" i="3"/>
  <c r="I20" i="3"/>
  <c r="I21" i="3"/>
  <c r="I22" i="3"/>
  <c r="I7" i="3"/>
  <c r="I18" i="3"/>
  <c r="I25" i="3"/>
  <c r="I5" i="3"/>
  <c r="I35" i="3"/>
  <c r="I19" i="3"/>
  <c r="I10" i="3"/>
  <c r="I17" i="3"/>
  <c r="I33" i="3"/>
  <c r="I31" i="3"/>
  <c r="I9" i="3"/>
  <c r="I46" i="3"/>
  <c r="I28" i="3"/>
  <c r="I29" i="3"/>
  <c r="I34" i="3"/>
  <c r="I23" i="3"/>
  <c r="I32" i="3"/>
  <c r="I38" i="3"/>
  <c r="I36" i="3"/>
  <c r="I59" i="3"/>
  <c r="I44" i="3"/>
  <c r="I58" i="3"/>
  <c r="I80" i="3"/>
  <c r="I50" i="3"/>
  <c r="I61" i="3"/>
  <c r="I62" i="3"/>
  <c r="I39" i="3"/>
  <c r="I40" i="3"/>
  <c r="I63" i="3"/>
  <c r="I64" i="3"/>
  <c r="I27" i="3"/>
  <c r="I57" i="3"/>
  <c r="I60" i="3"/>
  <c r="I54" i="3"/>
  <c r="I47" i="3"/>
  <c r="I43" i="3"/>
  <c r="I72" i="3"/>
  <c r="I48" i="3"/>
  <c r="I67" i="3"/>
  <c r="I73" i="3"/>
  <c r="I77" i="3"/>
  <c r="I78" i="3"/>
  <c r="I79" i="3"/>
  <c r="I66" i="3"/>
  <c r="I37" i="3"/>
  <c r="I65" i="3"/>
  <c r="I81" i="3"/>
  <c r="I83" i="3"/>
  <c r="I49" i="3"/>
  <c r="I30" i="3"/>
  <c r="I55" i="3"/>
  <c r="I41" i="3"/>
  <c r="I42" i="3"/>
  <c r="I70" i="3"/>
  <c r="I68" i="3"/>
  <c r="I89" i="3"/>
  <c r="I45" i="3"/>
  <c r="I75" i="3"/>
  <c r="I82" i="3"/>
  <c r="I95" i="3"/>
  <c r="I85" i="3"/>
  <c r="I91" i="3"/>
  <c r="I88" i="3"/>
  <c r="I69" i="3"/>
  <c r="I104" i="3"/>
  <c r="I94" i="3"/>
  <c r="I84" i="3"/>
  <c r="I99" i="3"/>
  <c r="I108" i="3"/>
  <c r="I51" i="3"/>
  <c r="I74" i="3"/>
  <c r="I98" i="3"/>
  <c r="I92" i="3"/>
  <c r="I93" i="3"/>
  <c r="I52" i="3"/>
  <c r="I109" i="3"/>
  <c r="I53" i="3"/>
  <c r="I110" i="3"/>
  <c r="I111" i="3"/>
  <c r="I112" i="3"/>
  <c r="I113" i="3"/>
  <c r="I114" i="3"/>
  <c r="I115" i="3"/>
  <c r="I56" i="3"/>
  <c r="I90" i="3"/>
  <c r="I71" i="3"/>
  <c r="I116" i="3"/>
  <c r="I100" i="3"/>
  <c r="I96" i="3"/>
  <c r="I102" i="3"/>
  <c r="I76" i="3"/>
  <c r="I101" i="3"/>
  <c r="I86" i="3"/>
  <c r="I120" i="3"/>
  <c r="I87" i="3"/>
  <c r="I119" i="3"/>
  <c r="I103" i="3"/>
  <c r="I97" i="3"/>
  <c r="I105" i="3"/>
  <c r="I117" i="3"/>
  <c r="I106" i="3"/>
  <c r="I121" i="3"/>
  <c r="I118" i="3"/>
  <c r="I122" i="3"/>
  <c r="I107" i="3"/>
  <c r="B12" i="3"/>
  <c r="B5" i="3"/>
  <c r="B4" i="3"/>
  <c r="B17" i="3"/>
  <c r="B39" i="3"/>
  <c r="B73" i="3"/>
  <c r="B3" i="3"/>
  <c r="B25" i="3"/>
  <c r="B23" i="3"/>
  <c r="B50" i="3"/>
  <c r="B83" i="3"/>
  <c r="B32" i="3"/>
  <c r="B49" i="3"/>
  <c r="B34" i="3"/>
  <c r="B82" i="3"/>
  <c r="B94" i="3"/>
  <c r="B46" i="3"/>
  <c r="B67" i="3"/>
  <c r="B75" i="3"/>
  <c r="B19" i="3"/>
  <c r="B81" i="3"/>
  <c r="B6" i="3"/>
  <c r="B61" i="3"/>
  <c r="B68" i="3"/>
  <c r="B108" i="3"/>
  <c r="B55" i="3"/>
  <c r="B22" i="3"/>
  <c r="B62" i="3"/>
  <c r="B93" i="3"/>
  <c r="B57" i="3"/>
  <c r="B21" i="3"/>
  <c r="B7" i="3"/>
  <c r="B20" i="3"/>
  <c r="B29" i="3"/>
  <c r="B10" i="3"/>
  <c r="B41" i="3"/>
  <c r="B48" i="3"/>
  <c r="B36" i="3"/>
  <c r="B43" i="3"/>
  <c r="B63" i="3"/>
  <c r="B64" i="3"/>
  <c r="B31" i="3"/>
  <c r="B45" i="3"/>
  <c r="B95" i="3"/>
  <c r="B37" i="3"/>
  <c r="B28" i="3"/>
  <c r="B16" i="3"/>
  <c r="B11" i="3"/>
  <c r="B102" i="3"/>
  <c r="B60" i="3"/>
  <c r="B99" i="3"/>
  <c r="B111" i="3"/>
  <c r="B30" i="3"/>
  <c r="B26" i="3"/>
  <c r="B100" i="3"/>
  <c r="B13" i="3"/>
  <c r="B54" i="3"/>
  <c r="B66" i="3"/>
  <c r="B33" i="3"/>
  <c r="B27" i="3"/>
  <c r="B116" i="3"/>
  <c r="B85" i="3"/>
  <c r="B79" i="3"/>
  <c r="B98" i="3"/>
  <c r="B9" i="3"/>
  <c r="B47" i="3"/>
  <c r="B80" i="3"/>
  <c r="B24" i="3"/>
  <c r="B97" i="3"/>
  <c r="B74" i="3"/>
  <c r="B88" i="3"/>
  <c r="B78" i="3"/>
  <c r="B14" i="3"/>
  <c r="B90" i="3"/>
  <c r="B40" i="3"/>
  <c r="B84" i="3"/>
  <c r="B38" i="3"/>
  <c r="B101" i="3"/>
  <c r="B44" i="3"/>
  <c r="B114" i="3"/>
  <c r="B119" i="3"/>
  <c r="B69" i="3"/>
  <c r="B18" i="3"/>
  <c r="B35" i="3"/>
  <c r="B2" i="3"/>
  <c r="B59" i="3"/>
  <c r="B72" i="3"/>
  <c r="B112" i="3"/>
  <c r="B58" i="3"/>
  <c r="B120" i="3"/>
  <c r="B115" i="3"/>
  <c r="B89" i="3"/>
  <c r="B15" i="3"/>
  <c r="B70" i="3"/>
  <c r="B92" i="3"/>
  <c r="B51" i="3"/>
  <c r="B42" i="3"/>
  <c r="B96" i="3"/>
  <c r="B77" i="3"/>
  <c r="B8" i="3"/>
  <c r="B105" i="3"/>
  <c r="B106" i="3"/>
  <c r="B87" i="3"/>
  <c r="B56" i="3"/>
  <c r="B103" i="3"/>
  <c r="B113" i="3"/>
  <c r="B71" i="3"/>
  <c r="B52" i="3"/>
  <c r="B117" i="3"/>
  <c r="B104" i="3"/>
  <c r="B121" i="3"/>
  <c r="B109" i="3"/>
  <c r="B91" i="3"/>
  <c r="B86" i="3"/>
  <c r="B118" i="3"/>
  <c r="B53" i="3"/>
  <c r="B122" i="3"/>
  <c r="B107" i="3"/>
  <c r="B65" i="3"/>
  <c r="B76" i="3"/>
  <c r="B110" i="3"/>
  <c r="AQ449" i="2"/>
  <c r="AQ538" i="2"/>
  <c r="AQ641" i="2"/>
  <c r="AQ299" i="2"/>
  <c r="AQ145" i="2"/>
  <c r="AQ199" i="2"/>
  <c r="AQ574" i="2"/>
  <c r="AQ336" i="2"/>
  <c r="AQ628" i="2"/>
  <c r="AQ478" i="2"/>
  <c r="AQ359" i="2"/>
  <c r="AQ470" i="2"/>
  <c r="AQ678" i="2"/>
  <c r="AQ134" i="2"/>
  <c r="AQ388" i="2"/>
  <c r="AQ355" i="2"/>
  <c r="AQ273" i="2"/>
  <c r="AQ191" i="2"/>
  <c r="AQ663" i="2"/>
  <c r="AQ157" i="2"/>
  <c r="AQ440" i="2"/>
  <c r="AQ70" i="2"/>
  <c r="AQ335" i="2"/>
  <c r="AQ448" i="2"/>
  <c r="AQ16" i="2"/>
  <c r="AQ177" i="2"/>
  <c r="AQ138" i="2"/>
  <c r="AQ115" i="2"/>
  <c r="AQ528" i="2"/>
  <c r="AQ546" i="2"/>
  <c r="AQ710" i="2"/>
  <c r="AQ300" i="2"/>
  <c r="AQ119" i="2"/>
  <c r="AQ52" i="2"/>
  <c r="AQ57" i="2"/>
  <c r="AQ143" i="2"/>
  <c r="AQ623" i="2"/>
  <c r="AQ586" i="2"/>
  <c r="AQ71" i="2"/>
  <c r="AQ264" i="2"/>
  <c r="AQ24" i="2"/>
  <c r="AQ558" i="2"/>
  <c r="AQ358" i="2"/>
  <c r="AQ111" i="2"/>
  <c r="AQ302" i="2"/>
  <c r="AQ457" i="2"/>
  <c r="AQ113" i="2"/>
  <c r="AQ9" i="2"/>
  <c r="AQ248" i="2"/>
  <c r="AQ62" i="2"/>
  <c r="AQ581" i="2"/>
  <c r="AQ279" i="2"/>
  <c r="AQ172" i="2"/>
  <c r="AQ444" i="2"/>
  <c r="AQ220" i="2"/>
  <c r="AQ85" i="2"/>
  <c r="AQ516" i="2"/>
  <c r="AQ45" i="2"/>
  <c r="AQ161" i="2"/>
  <c r="AQ370" i="2"/>
  <c r="AQ324" i="2"/>
  <c r="AQ543" i="2"/>
  <c r="AQ156" i="2"/>
  <c r="AQ136" i="2"/>
  <c r="AQ452" i="2"/>
  <c r="AQ662" i="2"/>
  <c r="AQ261" i="2"/>
  <c r="AQ163" i="2"/>
  <c r="AQ334" i="2"/>
  <c r="AQ170" i="2"/>
  <c r="AQ338" i="2"/>
  <c r="AQ223" i="2"/>
  <c r="AQ4" i="2"/>
  <c r="AQ98" i="2"/>
  <c r="AQ100" i="2"/>
  <c r="AQ500" i="2"/>
  <c r="AQ426" i="2"/>
  <c r="AQ344" i="2"/>
  <c r="AQ155" i="2"/>
  <c r="AQ151" i="2"/>
  <c r="AQ480" i="2"/>
  <c r="AQ531" i="2"/>
  <c r="AQ582" i="2"/>
  <c r="AQ607" i="2"/>
  <c r="AQ374" i="2"/>
  <c r="AQ502" i="2"/>
  <c r="AQ105" i="2"/>
  <c r="AQ283" i="2"/>
  <c r="AQ237" i="2"/>
  <c r="AQ318" i="2"/>
  <c r="AQ59" i="2"/>
  <c r="AQ259" i="2"/>
  <c r="AQ295" i="2"/>
  <c r="AQ6" i="2"/>
  <c r="AQ87" i="2"/>
  <c r="AQ67" i="2"/>
  <c r="AQ174" i="2"/>
  <c r="AQ131" i="2"/>
  <c r="AQ288" i="2"/>
  <c r="AQ54" i="2"/>
  <c r="AQ629" i="2"/>
  <c r="AQ17" i="2"/>
  <c r="AQ521" i="2"/>
  <c r="AQ236" i="2"/>
  <c r="AQ158" i="2"/>
  <c r="AQ228" i="2"/>
  <c r="AQ77" i="2"/>
  <c r="AQ11" i="2"/>
  <c r="AQ435" i="2"/>
  <c r="AQ509" i="2"/>
  <c r="AQ493" i="2"/>
  <c r="AQ148" i="2"/>
  <c r="AQ213" i="2"/>
  <c r="AQ330" i="2"/>
  <c r="AQ380" i="2"/>
  <c r="AQ459" i="2"/>
  <c r="AQ587" i="2"/>
  <c r="AQ268" i="2"/>
  <c r="AQ206" i="2"/>
  <c r="AQ263" i="2"/>
  <c r="AQ369" i="2"/>
  <c r="AQ347" i="2"/>
  <c r="AQ434" i="2"/>
  <c r="AQ360" i="2"/>
  <c r="AQ152" i="2"/>
  <c r="AQ61" i="2"/>
  <c r="AQ427" i="2"/>
  <c r="AQ195" i="2"/>
  <c r="AQ160" i="2"/>
  <c r="AQ60" i="2"/>
  <c r="AQ317" i="2"/>
  <c r="AQ39" i="2"/>
  <c r="AQ30" i="2"/>
  <c r="AQ202" i="2"/>
  <c r="AQ92" i="2"/>
  <c r="AQ572" i="2"/>
  <c r="AQ711" i="2"/>
  <c r="AQ249" i="2"/>
  <c r="AQ65" i="2"/>
  <c r="AQ275" i="2"/>
  <c r="AQ2" i="2"/>
  <c r="AQ129" i="2"/>
  <c r="AQ323" i="2"/>
  <c r="AQ123" i="2"/>
  <c r="AQ205" i="2"/>
  <c r="AQ204" i="2"/>
  <c r="AQ7" i="2"/>
  <c r="AQ377" i="2"/>
  <c r="AQ469" i="2"/>
  <c r="AQ97" i="2"/>
  <c r="AQ716" i="2"/>
  <c r="AQ428" i="2"/>
  <c r="AQ293" i="2"/>
  <c r="AQ458" i="2"/>
  <c r="AQ310" i="2"/>
  <c r="AQ386" i="2"/>
  <c r="AQ522" i="2"/>
  <c r="AQ562" i="2"/>
  <c r="AQ532" i="2"/>
  <c r="AQ633" i="2"/>
  <c r="AQ387" i="2"/>
  <c r="AQ76" i="2"/>
  <c r="AQ181" i="2"/>
  <c r="AQ53" i="2"/>
  <c r="AQ465" i="2"/>
  <c r="AQ171" i="2"/>
  <c r="AQ640" i="2"/>
  <c r="AQ26" i="2"/>
  <c r="AQ547" i="2"/>
  <c r="AQ504" i="2"/>
  <c r="AQ215" i="2"/>
  <c r="AQ484" i="2"/>
  <c r="AQ18" i="2"/>
  <c r="AQ589" i="2"/>
  <c r="AQ262" i="2"/>
  <c r="AQ594" i="2"/>
  <c r="AQ624" i="2"/>
  <c r="AQ164" i="2"/>
  <c r="AQ466" i="2"/>
  <c r="AQ229" i="2"/>
  <c r="AQ20" i="2"/>
  <c r="AQ404" i="2"/>
  <c r="AQ704" i="2"/>
  <c r="AQ226" i="2"/>
  <c r="AQ242" i="2"/>
  <c r="AQ154" i="2"/>
  <c r="AQ325" i="2"/>
  <c r="AQ63" i="2"/>
  <c r="AQ593" i="2"/>
  <c r="AQ418" i="2"/>
  <c r="AQ272" i="2"/>
  <c r="AQ327" i="2"/>
  <c r="AQ634" i="2"/>
  <c r="AQ544" i="2"/>
  <c r="AQ150" i="2"/>
  <c r="AQ200" i="2"/>
  <c r="AQ437" i="2"/>
  <c r="AQ681" i="2"/>
  <c r="AQ545" i="2"/>
  <c r="AQ707" i="2"/>
  <c r="AQ409" i="2"/>
  <c r="AQ79" i="2"/>
  <c r="AQ384" i="2"/>
  <c r="AQ508" i="2"/>
  <c r="AQ227" i="2"/>
  <c r="AQ595" i="2"/>
  <c r="AQ116" i="2"/>
  <c r="AQ442" i="2"/>
  <c r="AQ389" i="2"/>
  <c r="AQ125" i="2"/>
  <c r="AQ142" i="2"/>
  <c r="AQ557" i="2"/>
  <c r="AQ608" i="2"/>
  <c r="AQ311" i="2"/>
  <c r="AQ340" i="2"/>
  <c r="AQ128" i="2"/>
  <c r="AQ540" i="2"/>
  <c r="AQ535" i="2"/>
  <c r="AQ329" i="2"/>
  <c r="AQ94" i="2"/>
  <c r="AQ561" i="2"/>
  <c r="AQ192" i="2"/>
  <c r="AQ671" i="2"/>
  <c r="AQ139" i="2"/>
  <c r="AQ720" i="2"/>
  <c r="AQ64" i="2"/>
  <c r="AQ399" i="2"/>
  <c r="AQ487" i="2"/>
  <c r="AQ541" i="2"/>
  <c r="AQ187" i="2"/>
  <c r="AQ403" i="2"/>
  <c r="AQ38" i="2"/>
  <c r="AQ392" i="2"/>
  <c r="AQ286" i="2"/>
  <c r="AQ66" i="2"/>
  <c r="AQ141" i="2"/>
  <c r="AQ526" i="2"/>
  <c r="AQ552" i="2"/>
  <c r="AQ723" i="2"/>
  <c r="AQ378" i="2"/>
  <c r="AQ36" i="2"/>
  <c r="AQ186" i="2"/>
  <c r="AQ501" i="2"/>
  <c r="AQ610" i="2"/>
  <c r="AQ194" i="2"/>
  <c r="AQ34" i="2"/>
  <c r="AQ349" i="2"/>
  <c r="AQ382" i="2"/>
  <c r="AQ88" i="2"/>
  <c r="AQ499" i="2"/>
  <c r="AQ732" i="2"/>
  <c r="AQ481" i="2"/>
  <c r="AQ413" i="2"/>
  <c r="AQ517" i="2"/>
  <c r="AQ415" i="2"/>
  <c r="AQ390" i="2"/>
  <c r="AQ82" i="2"/>
  <c r="AQ5" i="2"/>
  <c r="AQ313" i="2"/>
  <c r="AQ27" i="2"/>
  <c r="AQ179" i="2"/>
  <c r="AQ373" i="2"/>
  <c r="AQ703" i="2"/>
  <c r="AQ410" i="2"/>
  <c r="AQ398" i="2"/>
  <c r="AQ590" i="2"/>
  <c r="AQ8" i="2"/>
  <c r="AQ393" i="2"/>
  <c r="AQ445" i="2"/>
  <c r="AQ669" i="2"/>
  <c r="AQ588" i="2"/>
  <c r="AQ482" i="2"/>
  <c r="AQ210" i="2"/>
  <c r="AQ489" i="2"/>
  <c r="AQ490" i="2"/>
  <c r="AQ124" i="2"/>
  <c r="AQ367" i="2"/>
  <c r="AQ208" i="2"/>
  <c r="AQ576" i="2"/>
  <c r="AQ73" i="2"/>
  <c r="AQ96" i="2"/>
  <c r="AQ241" i="2"/>
  <c r="AQ585" i="2"/>
  <c r="AQ110" i="2"/>
  <c r="AQ162" i="2"/>
  <c r="AQ285" i="2"/>
  <c r="AQ453" i="2"/>
  <c r="AQ566" i="2"/>
  <c r="AQ238" i="2"/>
  <c r="AQ364" i="2"/>
  <c r="AQ15" i="2"/>
  <c r="AQ214" i="2"/>
  <c r="AQ728" i="2"/>
  <c r="AQ292" i="2"/>
  <c r="AQ604" i="2"/>
  <c r="AQ40" i="2"/>
  <c r="AQ56" i="2"/>
  <c r="AQ118" i="2"/>
  <c r="AQ432" i="2"/>
  <c r="AQ602" i="2"/>
  <c r="AQ316" i="2"/>
  <c r="AQ296" i="2"/>
  <c r="AQ661" i="2"/>
  <c r="AQ212" i="2"/>
  <c r="AQ609" i="2"/>
  <c r="AQ653" i="2"/>
  <c r="AQ265" i="2"/>
  <c r="AQ568" i="2"/>
  <c r="AQ551" i="2"/>
  <c r="AQ58" i="2"/>
  <c r="AQ395" i="2"/>
  <c r="AQ350" i="2"/>
  <c r="AQ167" i="2"/>
  <c r="AQ144" i="2"/>
  <c r="AQ95" i="2"/>
  <c r="AQ639" i="2"/>
  <c r="AQ201" i="2"/>
  <c r="AQ232" i="2"/>
  <c r="AQ405" i="2"/>
  <c r="AQ216" i="2"/>
  <c r="AQ688" i="2"/>
  <c r="AQ475" i="2"/>
  <c r="AQ472" i="2"/>
  <c r="AQ178" i="2"/>
  <c r="AQ74" i="2"/>
  <c r="AQ50" i="2"/>
  <c r="AQ454" i="2"/>
  <c r="AQ135" i="2"/>
  <c r="AQ536" i="2"/>
  <c r="AQ556" i="2"/>
  <c r="AQ419" i="2"/>
  <c r="AQ147" i="2"/>
  <c r="AQ726" i="2"/>
  <c r="AQ477" i="2"/>
  <c r="AQ361" i="2"/>
  <c r="AQ277" i="2"/>
  <c r="AQ529" i="2"/>
  <c r="AQ23" i="2"/>
  <c r="AQ21" i="2"/>
  <c r="AQ650" i="2"/>
  <c r="AQ109" i="2"/>
  <c r="AQ31" i="2"/>
  <c r="AQ670" i="2"/>
  <c r="AQ600" i="2"/>
  <c r="AQ331" i="2"/>
  <c r="AQ372" i="2"/>
  <c r="AQ267" i="2"/>
  <c r="AQ185" i="2"/>
  <c r="AQ14" i="2"/>
  <c r="AQ257" i="2"/>
  <c r="AQ523" i="2"/>
  <c r="AQ221" i="2"/>
  <c r="AQ175" i="2"/>
  <c r="AQ375" i="2"/>
  <c r="AQ93" i="2"/>
  <c r="AQ651" i="2"/>
  <c r="AQ303" i="2"/>
  <c r="AQ235" i="2"/>
  <c r="AQ244" i="2"/>
  <c r="AQ479" i="2"/>
  <c r="AQ225" i="2"/>
  <c r="AQ83" i="2"/>
  <c r="AQ346" i="2"/>
  <c r="AQ55" i="2"/>
  <c r="AQ32" i="2"/>
  <c r="AQ397" i="2"/>
  <c r="AQ72" i="2"/>
  <c r="AQ49" i="2"/>
  <c r="AQ553" i="2"/>
  <c r="AQ654" i="2"/>
  <c r="AQ12" i="2"/>
  <c r="AQ394" i="2"/>
  <c r="AQ25" i="2"/>
  <c r="AQ483" i="2"/>
  <c r="AQ188" i="2"/>
  <c r="AQ555" i="2"/>
  <c r="AQ301" i="2"/>
  <c r="AQ648" i="2"/>
  <c r="AQ120" i="2"/>
  <c r="AQ606" i="2"/>
  <c r="AQ321" i="2"/>
  <c r="AQ645" i="2"/>
  <c r="AQ441" i="2"/>
  <c r="AQ461" i="2"/>
  <c r="AQ182" i="2"/>
  <c r="AQ218" i="2"/>
  <c r="AQ122" i="2"/>
  <c r="AQ198" i="2"/>
  <c r="AQ366" i="2"/>
  <c r="AQ416" i="2"/>
  <c r="AQ597" i="2"/>
  <c r="AQ207" i="2"/>
  <c r="AQ297" i="2"/>
  <c r="AQ159" i="2"/>
  <c r="AQ44" i="2"/>
  <c r="AQ339" i="2"/>
  <c r="AQ127" i="2"/>
  <c r="AQ314" i="2"/>
  <c r="AQ41" i="2"/>
  <c r="AQ414" i="2"/>
  <c r="AQ209" i="2"/>
  <c r="AQ667" i="2"/>
  <c r="AQ583" i="2"/>
  <c r="AQ485" i="2"/>
  <c r="AQ165" i="2"/>
  <c r="AQ571" i="2"/>
  <c r="AQ724" i="2"/>
  <c r="AQ166" i="2"/>
  <c r="AQ687" i="2"/>
  <c r="AQ322" i="2"/>
  <c r="AQ180" i="2"/>
  <c r="AQ233" i="2"/>
  <c r="AQ266" i="2"/>
  <c r="AQ514" i="2"/>
  <c r="AQ559" i="2"/>
  <c r="AQ246" i="2"/>
  <c r="AQ28" i="2"/>
  <c r="AQ573" i="2"/>
  <c r="AQ345" i="2"/>
  <c r="AQ169" i="2"/>
  <c r="AQ383" i="2"/>
  <c r="AQ717" i="2"/>
  <c r="AQ406" i="2"/>
  <c r="AQ422" i="2"/>
  <c r="AQ619" i="2"/>
  <c r="AQ692" i="2"/>
  <c r="AQ108" i="2"/>
  <c r="AQ304" i="2"/>
  <c r="AQ494" i="2"/>
  <c r="AQ196" i="2"/>
  <c r="AQ503" i="2"/>
  <c r="AQ3" i="2"/>
  <c r="AQ656" i="2"/>
  <c r="AQ564" i="2"/>
  <c r="AQ570" i="2"/>
  <c r="AQ278" i="2"/>
  <c r="AQ19" i="2"/>
  <c r="AQ126" i="2"/>
  <c r="AQ368" i="2"/>
  <c r="AQ35" i="2"/>
  <c r="AQ462" i="2"/>
  <c r="AQ533" i="2"/>
  <c r="AQ281" i="2"/>
  <c r="AQ341" i="2"/>
  <c r="AQ37" i="2"/>
  <c r="AQ46" i="2"/>
  <c r="AQ230" i="2"/>
  <c r="AQ592" i="2"/>
  <c r="AQ69" i="2"/>
  <c r="AQ371" i="2"/>
  <c r="AQ718" i="2"/>
  <c r="AQ495" i="2"/>
  <c r="AQ231" i="2"/>
  <c r="AQ537" i="2"/>
  <c r="AQ276" i="2"/>
  <c r="AQ260" i="2"/>
  <c r="AQ89" i="2"/>
  <c r="AQ376" i="2"/>
  <c r="AQ519" i="2"/>
  <c r="AQ603" i="2"/>
  <c r="AQ727" i="2"/>
  <c r="AQ443" i="2"/>
  <c r="AQ173" i="2"/>
  <c r="AQ658" i="2"/>
  <c r="AQ307" i="2"/>
  <c r="AQ217" i="2"/>
  <c r="AQ473" i="2"/>
  <c r="AQ534" i="2"/>
  <c r="AQ280" i="2"/>
  <c r="AQ86" i="2"/>
  <c r="AQ567" i="2"/>
  <c r="AQ114" i="2"/>
  <c r="AQ363" i="2"/>
  <c r="AQ659" i="2"/>
  <c r="AQ554" i="2"/>
  <c r="AQ102" i="2"/>
  <c r="AQ548" i="2"/>
  <c r="AQ33" i="2"/>
  <c r="AQ569" i="2"/>
  <c r="AQ379" i="2"/>
  <c r="AQ476" i="2"/>
  <c r="AQ423" i="2"/>
  <c r="AQ287" i="2"/>
  <c r="AQ146" i="2"/>
  <c r="AQ391" i="2"/>
  <c r="AQ270" i="2"/>
  <c r="AQ269" i="2"/>
  <c r="AQ183" i="2"/>
  <c r="AQ407" i="2"/>
  <c r="AQ68" i="2"/>
  <c r="AQ10" i="2"/>
  <c r="AQ22" i="2"/>
  <c r="AQ84" i="2"/>
  <c r="AQ315" i="2"/>
  <c r="AQ635" i="2"/>
  <c r="AQ306" i="2"/>
  <c r="AQ511" i="2"/>
  <c r="AQ498" i="2"/>
  <c r="AQ729" i="2"/>
  <c r="AQ13" i="2"/>
  <c r="AQ496" i="2"/>
  <c r="AQ424" i="2"/>
  <c r="AQ657" i="2"/>
  <c r="AQ274" i="2"/>
  <c r="AQ240" i="2"/>
  <c r="AQ48" i="2"/>
  <c r="AQ644" i="2"/>
  <c r="AQ328" i="2"/>
  <c r="AQ460" i="2"/>
  <c r="AQ714" i="2"/>
  <c r="AQ429" i="2"/>
  <c r="AQ401" i="2"/>
  <c r="AQ513" i="2"/>
  <c r="AQ42" i="2"/>
  <c r="AQ211" i="2"/>
  <c r="AQ488" i="2"/>
  <c r="AQ197" i="2"/>
  <c r="AQ255" i="2"/>
  <c r="AQ637" i="2"/>
  <c r="AQ636" i="2"/>
  <c r="AQ348" i="2"/>
  <c r="AQ420" i="2"/>
  <c r="AQ491" i="2"/>
  <c r="AQ550" i="2"/>
  <c r="AQ99" i="2"/>
  <c r="AQ632" i="2"/>
  <c r="AQ673" i="2"/>
  <c r="AQ721" i="2"/>
  <c r="AQ584" i="2"/>
  <c r="AQ433" i="2"/>
  <c r="AQ464" i="2"/>
  <c r="AQ356" i="2"/>
  <c r="AQ520" i="2"/>
  <c r="AQ625" i="2"/>
  <c r="AQ618" i="2"/>
  <c r="AQ362" i="2"/>
  <c r="AQ81" i="2"/>
  <c r="AQ176" i="2"/>
  <c r="AQ351" i="2"/>
  <c r="AQ43" i="2"/>
  <c r="AQ252" i="2"/>
  <c r="AQ342" i="2"/>
  <c r="AQ47" i="2"/>
  <c r="AQ75" i="2"/>
  <c r="AQ222" i="2"/>
  <c r="AQ655" i="2"/>
  <c r="AQ284" i="2"/>
  <c r="AQ254" i="2"/>
  <c r="AQ408" i="2"/>
  <c r="AQ51" i="2"/>
  <c r="AQ677" i="2"/>
  <c r="AQ613" i="2"/>
  <c r="AQ258" i="2"/>
  <c r="AQ518" i="2"/>
  <c r="AQ309" i="2"/>
  <c r="AQ698" i="2"/>
  <c r="AQ365" i="2"/>
  <c r="AQ29" i="2"/>
  <c r="AQ80" i="2"/>
  <c r="AQ168" i="2"/>
  <c r="AQ439" i="2"/>
  <c r="AQ611" i="2"/>
  <c r="AQ91" i="2"/>
  <c r="AQ319" i="2"/>
  <c r="AQ605" i="2"/>
  <c r="AQ672" i="2"/>
  <c r="AQ693" i="2"/>
  <c r="AQ700" i="2"/>
  <c r="AQ132" i="2"/>
  <c r="AQ686" i="2"/>
  <c r="AQ189" i="2"/>
  <c r="AQ560" i="2"/>
  <c r="AQ121" i="2"/>
  <c r="AQ463" i="2"/>
  <c r="AQ706" i="2"/>
  <c r="AQ184" i="2"/>
  <c r="AQ709" i="2"/>
  <c r="AQ106" i="2"/>
  <c r="AQ305" i="2"/>
  <c r="AQ289" i="2"/>
  <c r="AQ474" i="2"/>
  <c r="AQ291" i="2"/>
  <c r="AQ512" i="2"/>
  <c r="AQ451" i="2"/>
  <c r="AQ90" i="2"/>
  <c r="AQ682" i="2"/>
  <c r="AQ353" i="2"/>
  <c r="AQ421" i="2"/>
  <c r="AQ402" i="2"/>
  <c r="AQ149" i="2"/>
  <c r="AQ616" i="2"/>
  <c r="AQ250" i="2"/>
  <c r="AQ203" i="2"/>
  <c r="AQ137" i="2"/>
  <c r="AQ239" i="2"/>
  <c r="AQ579" i="2"/>
  <c r="AQ612" i="2"/>
  <c r="AQ224" i="2"/>
  <c r="AQ78" i="2"/>
  <c r="AQ497" i="2"/>
  <c r="AQ253" i="2"/>
  <c r="AQ615" i="2"/>
  <c r="AQ425" i="2"/>
  <c r="AQ130" i="2"/>
  <c r="AQ117" i="2"/>
  <c r="AQ332" i="2"/>
  <c r="AQ190" i="2"/>
  <c r="AQ647" i="2"/>
  <c r="AQ563" i="2"/>
  <c r="AQ247" i="2"/>
  <c r="AQ140" i="2"/>
  <c r="AQ530" i="2"/>
  <c r="AQ705" i="2"/>
  <c r="AQ133" i="2"/>
  <c r="AQ438" i="2"/>
  <c r="AQ649" i="2"/>
  <c r="AQ599" i="2"/>
  <c r="AQ471" i="2"/>
  <c r="AQ708" i="2"/>
  <c r="AQ652" i="2"/>
  <c r="AQ527" i="2"/>
  <c r="AQ251" i="2"/>
  <c r="AQ101" i="2"/>
  <c r="AQ411" i="2"/>
  <c r="AQ643" i="2"/>
  <c r="AQ730" i="2"/>
  <c r="AQ343" i="2"/>
  <c r="AQ104" i="2"/>
  <c r="AQ614" i="2"/>
  <c r="AQ689" i="2"/>
  <c r="AQ294" i="2"/>
  <c r="AQ577" i="2"/>
  <c r="AQ446" i="2"/>
  <c r="AQ112" i="2"/>
  <c r="AQ506" i="2"/>
  <c r="AQ630" i="2"/>
  <c r="AQ107" i="2"/>
  <c r="AQ282" i="2"/>
  <c r="AQ646" i="2"/>
  <c r="AQ510" i="2"/>
  <c r="AQ243" i="2"/>
  <c r="AQ430" i="2"/>
  <c r="AQ256" i="2"/>
  <c r="AQ679" i="2"/>
  <c r="AQ103" i="2"/>
  <c r="AQ308" i="2"/>
  <c r="AQ320" i="2"/>
  <c r="AQ417" i="2"/>
  <c r="AQ412" i="2"/>
  <c r="AQ396" i="2"/>
  <c r="AQ691" i="2"/>
  <c r="AQ702" i="2"/>
  <c r="AQ436" i="2"/>
  <c r="AQ505" i="2"/>
  <c r="AQ193" i="2"/>
  <c r="AQ290" i="2"/>
  <c r="AQ617" i="2"/>
  <c r="AQ626" i="2"/>
  <c r="AQ664" i="2"/>
  <c r="AQ591" i="2"/>
  <c r="AQ565" i="2"/>
  <c r="AQ337" i="2"/>
  <c r="AQ486" i="2"/>
  <c r="AQ665" i="2"/>
  <c r="AQ455" i="2"/>
  <c r="AQ467" i="2"/>
  <c r="AQ525" i="2"/>
  <c r="AQ492" i="2"/>
  <c r="AQ515" i="2"/>
  <c r="AQ578" i="2"/>
  <c r="AQ245" i="2"/>
  <c r="AQ153" i="2"/>
  <c r="AQ271" i="2"/>
  <c r="AQ456" i="2"/>
  <c r="AQ507" i="2"/>
  <c r="AQ381" i="2"/>
  <c r="AQ575" i="2"/>
  <c r="AQ234" i="2"/>
  <c r="AQ701" i="2"/>
  <c r="AQ620" i="2"/>
  <c r="AQ542" i="2"/>
  <c r="AQ694" i="2"/>
  <c r="AQ354" i="2"/>
  <c r="AQ385" i="2"/>
  <c r="AQ333" i="2"/>
  <c r="AQ298" i="2"/>
  <c r="AQ549" i="2"/>
  <c r="AQ598" i="2"/>
  <c r="AQ431" i="2"/>
  <c r="AQ642" i="2"/>
  <c r="AQ638" i="2"/>
  <c r="AQ219" i="2"/>
  <c r="AQ631" i="2"/>
  <c r="AQ326" i="2"/>
  <c r="AQ447" i="2"/>
  <c r="AQ696" i="2"/>
  <c r="AQ357" i="2"/>
  <c r="AQ352" i="2"/>
  <c r="AQ596" i="2"/>
  <c r="AQ666" i="2"/>
  <c r="AQ400" i="2"/>
  <c r="AQ450" i="2"/>
  <c r="AQ690" i="2"/>
  <c r="AQ312" i="2"/>
  <c r="AQ468" i="2"/>
  <c r="AQ712" i="2"/>
  <c r="AQ731" i="2"/>
  <c r="AQ697" i="2"/>
  <c r="AQ539" i="2"/>
  <c r="AQ676" i="2"/>
  <c r="AQ524" i="2"/>
  <c r="AQ622" i="2"/>
  <c r="AQ660" i="2"/>
  <c r="AQ685" i="2"/>
  <c r="AQ684" i="2"/>
  <c r="AQ715" i="2"/>
  <c r="AQ680" i="2"/>
  <c r="AQ713" i="2"/>
  <c r="AQ601" i="2"/>
  <c r="AQ580" i="2"/>
  <c r="AQ674" i="2"/>
  <c r="AQ699" i="2"/>
  <c r="AQ621" i="2"/>
  <c r="AQ722" i="2"/>
  <c r="AQ683" i="2"/>
  <c r="AQ668" i="2"/>
  <c r="AQ675" i="2"/>
  <c r="AQ627" i="2"/>
  <c r="AQ719" i="2"/>
  <c r="AQ725" i="2"/>
  <c r="AQ695" i="2"/>
  <c r="AK449" i="2"/>
  <c r="AK538" i="2"/>
  <c r="AK641" i="2"/>
  <c r="AK299" i="2"/>
  <c r="AK145" i="2"/>
  <c r="AK199" i="2"/>
  <c r="AK574" i="2"/>
  <c r="AK336" i="2"/>
  <c r="AK628" i="2"/>
  <c r="AK478" i="2"/>
  <c r="AK359" i="2"/>
  <c r="AK470" i="2"/>
  <c r="AK678" i="2"/>
  <c r="AK134" i="2"/>
  <c r="AK388" i="2"/>
  <c r="AK355" i="2"/>
  <c r="AK273" i="2"/>
  <c r="AK191" i="2"/>
  <c r="AK663" i="2"/>
  <c r="AK157" i="2"/>
  <c r="AK440" i="2"/>
  <c r="AR440" i="2" s="1"/>
  <c r="AK70" i="2"/>
  <c r="AK335" i="2"/>
  <c r="AK448" i="2"/>
  <c r="AK16" i="2"/>
  <c r="AK177" i="2"/>
  <c r="AK138" i="2"/>
  <c r="AK115" i="2"/>
  <c r="AK528" i="2"/>
  <c r="AK546" i="2"/>
  <c r="AR546" i="2" s="1"/>
  <c r="AK710" i="2"/>
  <c r="AR710" i="2" s="1"/>
  <c r="AK300" i="2"/>
  <c r="AR300" i="2" s="1"/>
  <c r="AK119" i="2"/>
  <c r="AK52" i="2"/>
  <c r="AK57" i="2"/>
  <c r="AK143" i="2"/>
  <c r="AK623" i="2"/>
  <c r="AK586" i="2"/>
  <c r="AK71" i="2"/>
  <c r="AK264" i="2"/>
  <c r="AK24" i="2"/>
  <c r="AK558" i="2"/>
  <c r="AK358" i="2"/>
  <c r="AR358" i="2" s="1"/>
  <c r="AK111" i="2"/>
  <c r="AK302" i="2"/>
  <c r="AR302" i="2" s="1"/>
  <c r="AK457" i="2"/>
  <c r="AK113" i="2"/>
  <c r="AK9" i="2"/>
  <c r="AK248" i="2"/>
  <c r="AK62" i="2"/>
  <c r="AK581" i="2"/>
  <c r="AK279" i="2"/>
  <c r="AK172" i="2"/>
  <c r="AK444" i="2"/>
  <c r="AK220" i="2"/>
  <c r="AK85" i="2"/>
  <c r="AK516" i="2"/>
  <c r="AK45" i="2"/>
  <c r="AK161" i="2"/>
  <c r="AK370" i="2"/>
  <c r="AK324" i="2"/>
  <c r="AK543" i="2"/>
  <c r="AK156" i="2"/>
  <c r="AK136" i="2"/>
  <c r="AK452" i="2"/>
  <c r="AK662" i="2"/>
  <c r="AR662" i="2" s="1"/>
  <c r="AK261" i="2"/>
  <c r="AK163" i="2"/>
  <c r="AK334" i="2"/>
  <c r="AK170" i="2"/>
  <c r="AK338" i="2"/>
  <c r="AR338" i="2" s="1"/>
  <c r="AK223" i="2"/>
  <c r="AR223" i="2" s="1"/>
  <c r="AK4" i="2"/>
  <c r="AK98" i="2"/>
  <c r="AK100" i="2"/>
  <c r="AK500" i="2"/>
  <c r="AK426" i="2"/>
  <c r="AK344" i="2"/>
  <c r="AK155" i="2"/>
  <c r="AK151" i="2"/>
  <c r="AK480" i="2"/>
  <c r="AK531" i="2"/>
  <c r="AR531" i="2" s="1"/>
  <c r="AK582" i="2"/>
  <c r="AK607" i="2"/>
  <c r="AR607" i="2" s="1"/>
  <c r="AK374" i="2"/>
  <c r="AK502" i="2"/>
  <c r="AK105" i="2"/>
  <c r="AK283" i="2"/>
  <c r="AK237" i="2"/>
  <c r="AK318" i="2"/>
  <c r="AK59" i="2"/>
  <c r="AK259" i="2"/>
  <c r="AK295" i="2"/>
  <c r="AR295" i="2" s="1"/>
  <c r="AK6" i="2"/>
  <c r="AK87" i="2"/>
  <c r="AK67" i="2"/>
  <c r="AK174" i="2"/>
  <c r="AR174" i="2" s="1"/>
  <c r="AK131" i="2"/>
  <c r="AK288" i="2"/>
  <c r="AK54" i="2"/>
  <c r="AK629" i="2"/>
  <c r="AK17" i="2"/>
  <c r="AK521" i="2"/>
  <c r="AR521" i="2" s="1"/>
  <c r="AK236" i="2"/>
  <c r="AK158" i="2"/>
  <c r="AK228" i="2"/>
  <c r="AK77" i="2"/>
  <c r="AK11" i="2"/>
  <c r="AK435" i="2"/>
  <c r="AK509" i="2"/>
  <c r="AK493" i="2"/>
  <c r="AK148" i="2"/>
  <c r="AK213" i="2"/>
  <c r="AK330" i="2"/>
  <c r="AK380" i="2"/>
  <c r="AK459" i="2"/>
  <c r="AK587" i="2"/>
  <c r="AR587" i="2" s="1"/>
  <c r="AK268" i="2"/>
  <c r="AK206" i="2"/>
  <c r="AK263" i="2"/>
  <c r="AK369" i="2"/>
  <c r="AK347" i="2"/>
  <c r="AK434" i="2"/>
  <c r="AK360" i="2"/>
  <c r="AK152" i="2"/>
  <c r="AK61" i="2"/>
  <c r="AK427" i="2"/>
  <c r="AK195" i="2"/>
  <c r="AK160" i="2"/>
  <c r="AK60" i="2"/>
  <c r="AK317" i="2"/>
  <c r="AK39" i="2"/>
  <c r="AK30" i="2"/>
  <c r="AK202" i="2"/>
  <c r="AK92" i="2"/>
  <c r="AK572" i="2"/>
  <c r="AR572" i="2" s="1"/>
  <c r="AK711" i="2"/>
  <c r="AR711" i="2" s="1"/>
  <c r="AK249" i="2"/>
  <c r="AK65" i="2"/>
  <c r="AK275" i="2"/>
  <c r="AR275" i="2" s="1"/>
  <c r="AK2" i="2"/>
  <c r="AK129" i="2"/>
  <c r="AK323" i="2"/>
  <c r="AK123" i="2"/>
  <c r="AK205" i="2"/>
  <c r="AK204" i="2"/>
  <c r="AK7" i="2"/>
  <c r="AK377" i="2"/>
  <c r="AK469" i="2"/>
  <c r="AK97" i="2"/>
  <c r="AK716" i="2"/>
  <c r="AR716" i="2" s="1"/>
  <c r="AK428" i="2"/>
  <c r="AK293" i="2"/>
  <c r="AK458" i="2"/>
  <c r="AK310" i="2"/>
  <c r="AK386" i="2"/>
  <c r="AR386" i="2" s="1"/>
  <c r="AK522" i="2"/>
  <c r="AK562" i="2"/>
  <c r="AK532" i="2"/>
  <c r="AK633" i="2"/>
  <c r="AR633" i="2" s="1"/>
  <c r="AK387" i="2"/>
  <c r="AK76" i="2"/>
  <c r="AK181" i="2"/>
  <c r="AK53" i="2"/>
  <c r="AK465" i="2"/>
  <c r="AR465" i="2" s="1"/>
  <c r="AK171" i="2"/>
  <c r="AK640" i="2"/>
  <c r="AK26" i="2"/>
  <c r="AK547" i="2"/>
  <c r="AK504" i="2"/>
  <c r="AK215" i="2"/>
  <c r="AK484" i="2"/>
  <c r="AK18" i="2"/>
  <c r="AK589" i="2"/>
  <c r="AK262" i="2"/>
  <c r="AK594" i="2"/>
  <c r="AK624" i="2"/>
  <c r="AK164" i="2"/>
  <c r="AK466" i="2"/>
  <c r="AK229" i="2"/>
  <c r="AK20" i="2"/>
  <c r="AK404" i="2"/>
  <c r="AK704" i="2"/>
  <c r="AR704" i="2" s="1"/>
  <c r="AK226" i="2"/>
  <c r="AK242" i="2"/>
  <c r="AK154" i="2"/>
  <c r="AK325" i="2"/>
  <c r="AR325" i="2" s="1"/>
  <c r="AK63" i="2"/>
  <c r="AK593" i="2"/>
  <c r="AK418" i="2"/>
  <c r="AK272" i="2"/>
  <c r="AK327" i="2"/>
  <c r="AK634" i="2"/>
  <c r="AR634" i="2" s="1"/>
  <c r="AK544" i="2"/>
  <c r="AK150" i="2"/>
  <c r="AK200" i="2"/>
  <c r="AK437" i="2"/>
  <c r="AK681" i="2"/>
  <c r="AR681" i="2" s="1"/>
  <c r="AK545" i="2"/>
  <c r="AR545" i="2" s="1"/>
  <c r="AK707" i="2"/>
  <c r="AR707" i="2" s="1"/>
  <c r="AK409" i="2"/>
  <c r="AK79" i="2"/>
  <c r="AK384" i="2"/>
  <c r="AK508" i="2"/>
  <c r="AK227" i="2"/>
  <c r="AK595" i="2"/>
  <c r="AK116" i="2"/>
  <c r="AK442" i="2"/>
  <c r="AK389" i="2"/>
  <c r="AK125" i="2"/>
  <c r="AK142" i="2"/>
  <c r="AK557" i="2"/>
  <c r="AK608" i="2"/>
  <c r="AK311" i="2"/>
  <c r="AK340" i="2"/>
  <c r="AK128" i="2"/>
  <c r="AK540" i="2"/>
  <c r="AK535" i="2"/>
  <c r="AR535" i="2" s="1"/>
  <c r="AK329" i="2"/>
  <c r="AK94" i="2"/>
  <c r="AK561" i="2"/>
  <c r="AK192" i="2"/>
  <c r="AK671" i="2"/>
  <c r="AR671" i="2" s="1"/>
  <c r="AK139" i="2"/>
  <c r="AK720" i="2"/>
  <c r="AR720" i="2" s="1"/>
  <c r="AK64" i="2"/>
  <c r="AK399" i="2"/>
  <c r="AK487" i="2"/>
  <c r="AK541" i="2"/>
  <c r="AK187" i="2"/>
  <c r="AK403" i="2"/>
  <c r="AR403" i="2" s="1"/>
  <c r="AK38" i="2"/>
  <c r="AK392" i="2"/>
  <c r="AK286" i="2"/>
  <c r="AK66" i="2"/>
  <c r="AR66" i="2" s="1"/>
  <c r="AK141" i="2"/>
  <c r="AR141" i="2" s="1"/>
  <c r="AK526" i="2"/>
  <c r="AR526" i="2" s="1"/>
  <c r="AK552" i="2"/>
  <c r="AR552" i="2" s="1"/>
  <c r="AK723" i="2"/>
  <c r="AR723" i="2" s="1"/>
  <c r="AK378" i="2"/>
  <c r="AK36" i="2"/>
  <c r="AK186" i="2"/>
  <c r="AR186" i="2" s="1"/>
  <c r="AK501" i="2"/>
  <c r="AR501" i="2" s="1"/>
  <c r="AK610" i="2"/>
  <c r="AK194" i="2"/>
  <c r="AR194" i="2" s="1"/>
  <c r="AK34" i="2"/>
  <c r="AK349" i="2"/>
  <c r="AK382" i="2"/>
  <c r="AK88" i="2"/>
  <c r="AK499" i="2"/>
  <c r="AK732" i="2"/>
  <c r="AR732" i="2" s="1"/>
  <c r="AK481" i="2"/>
  <c r="AK413" i="2"/>
  <c r="AK517" i="2"/>
  <c r="AK415" i="2"/>
  <c r="AR415" i="2" s="1"/>
  <c r="AK390" i="2"/>
  <c r="AK82" i="2"/>
  <c r="AK5" i="2"/>
  <c r="AK313" i="2"/>
  <c r="AK27" i="2"/>
  <c r="AK179" i="2"/>
  <c r="AK373" i="2"/>
  <c r="AK703" i="2"/>
  <c r="AR703" i="2" s="1"/>
  <c r="AK410" i="2"/>
  <c r="AK398" i="2"/>
  <c r="AK590" i="2"/>
  <c r="AR590" i="2" s="1"/>
  <c r="AK8" i="2"/>
  <c r="AK393" i="2"/>
  <c r="AK445" i="2"/>
  <c r="AR445" i="2" s="1"/>
  <c r="AK669" i="2"/>
  <c r="AR669" i="2" s="1"/>
  <c r="AK588" i="2"/>
  <c r="AK482" i="2"/>
  <c r="AK210" i="2"/>
  <c r="AK489" i="2"/>
  <c r="AK490" i="2"/>
  <c r="AK124" i="2"/>
  <c r="AR124" i="2" s="1"/>
  <c r="AK367" i="2"/>
  <c r="AK208" i="2"/>
  <c r="AK576" i="2"/>
  <c r="AK73" i="2"/>
  <c r="AK96" i="2"/>
  <c r="AK241" i="2"/>
  <c r="AK585" i="2"/>
  <c r="AK110" i="2"/>
  <c r="AK162" i="2"/>
  <c r="AK285" i="2"/>
  <c r="AK453" i="2"/>
  <c r="AK566" i="2"/>
  <c r="AK238" i="2"/>
  <c r="AK364" i="2"/>
  <c r="AK15" i="2"/>
  <c r="AK214" i="2"/>
  <c r="AK728" i="2"/>
  <c r="AR728" i="2" s="1"/>
  <c r="AK292" i="2"/>
  <c r="AK604" i="2"/>
  <c r="AK40" i="2"/>
  <c r="AK56" i="2"/>
  <c r="AK118" i="2"/>
  <c r="AK432" i="2"/>
  <c r="AK602" i="2"/>
  <c r="AR602" i="2" s="1"/>
  <c r="AK316" i="2"/>
  <c r="AK296" i="2"/>
  <c r="AK661" i="2"/>
  <c r="AR661" i="2" s="1"/>
  <c r="AK212" i="2"/>
  <c r="AK609" i="2"/>
  <c r="AR609" i="2" s="1"/>
  <c r="AK653" i="2"/>
  <c r="AR653" i="2" s="1"/>
  <c r="AK265" i="2"/>
  <c r="AK568" i="2"/>
  <c r="AK551" i="2"/>
  <c r="AR551" i="2" s="1"/>
  <c r="AK58" i="2"/>
  <c r="AK395" i="2"/>
  <c r="AK350" i="2"/>
  <c r="AR350" i="2" s="1"/>
  <c r="AK167" i="2"/>
  <c r="AK144" i="2"/>
  <c r="AK95" i="2"/>
  <c r="AK639" i="2"/>
  <c r="AR639" i="2" s="1"/>
  <c r="AK201" i="2"/>
  <c r="AK232" i="2"/>
  <c r="AK405" i="2"/>
  <c r="AK216" i="2"/>
  <c r="AK688" i="2"/>
  <c r="AR688" i="2" s="1"/>
  <c r="AK475" i="2"/>
  <c r="AK472" i="2"/>
  <c r="AK178" i="2"/>
  <c r="AK74" i="2"/>
  <c r="AK50" i="2"/>
  <c r="AK454" i="2"/>
  <c r="AK135" i="2"/>
  <c r="AK536" i="2"/>
  <c r="AR536" i="2" s="1"/>
  <c r="AK556" i="2"/>
  <c r="AR556" i="2" s="1"/>
  <c r="AK419" i="2"/>
  <c r="AK147" i="2"/>
  <c r="AK726" i="2"/>
  <c r="AR726" i="2" s="1"/>
  <c r="AK477" i="2"/>
  <c r="AR477" i="2" s="1"/>
  <c r="AK361" i="2"/>
  <c r="AK277" i="2"/>
  <c r="AK529" i="2"/>
  <c r="AK23" i="2"/>
  <c r="AK21" i="2"/>
  <c r="AK650" i="2"/>
  <c r="AR650" i="2" s="1"/>
  <c r="AK109" i="2"/>
  <c r="AK31" i="2"/>
  <c r="AK670" i="2"/>
  <c r="AR670" i="2" s="1"/>
  <c r="AK600" i="2"/>
  <c r="AR600" i="2" s="1"/>
  <c r="AK331" i="2"/>
  <c r="AK372" i="2"/>
  <c r="AK267" i="2"/>
  <c r="AK185" i="2"/>
  <c r="AK14" i="2"/>
  <c r="AK257" i="2"/>
  <c r="AR257" i="2" s="1"/>
  <c r="AK523" i="2"/>
  <c r="AK221" i="2"/>
  <c r="AK175" i="2"/>
  <c r="AK375" i="2"/>
  <c r="AK93" i="2"/>
  <c r="AK651" i="2"/>
  <c r="AK303" i="2"/>
  <c r="AK235" i="2"/>
  <c r="AR235" i="2" s="1"/>
  <c r="AK244" i="2"/>
  <c r="AK479" i="2"/>
  <c r="AR479" i="2" s="1"/>
  <c r="AK225" i="2"/>
  <c r="AK83" i="2"/>
  <c r="AK346" i="2"/>
  <c r="AK55" i="2"/>
  <c r="AK32" i="2"/>
  <c r="AK397" i="2"/>
  <c r="AK72" i="2"/>
  <c r="AK49" i="2"/>
  <c r="AK553" i="2"/>
  <c r="AR553" i="2" s="1"/>
  <c r="AK654" i="2"/>
  <c r="AK12" i="2"/>
  <c r="AK394" i="2"/>
  <c r="AK25" i="2"/>
  <c r="AK483" i="2"/>
  <c r="AK188" i="2"/>
  <c r="AK555" i="2"/>
  <c r="AR555" i="2" s="1"/>
  <c r="AK301" i="2"/>
  <c r="AK648" i="2"/>
  <c r="AK120" i="2"/>
  <c r="AK606" i="2"/>
  <c r="AK321" i="2"/>
  <c r="AK645" i="2"/>
  <c r="AK441" i="2"/>
  <c r="AK461" i="2"/>
  <c r="AK182" i="2"/>
  <c r="AK218" i="2"/>
  <c r="AK122" i="2"/>
  <c r="AK198" i="2"/>
  <c r="AK366" i="2"/>
  <c r="AK416" i="2"/>
  <c r="AK597" i="2"/>
  <c r="AR597" i="2" s="1"/>
  <c r="AK207" i="2"/>
  <c r="AR207" i="2" s="1"/>
  <c r="AK297" i="2"/>
  <c r="AK159" i="2"/>
  <c r="AK44" i="2"/>
  <c r="AK339" i="2"/>
  <c r="AK127" i="2"/>
  <c r="AK314" i="2"/>
  <c r="AK41" i="2"/>
  <c r="AK414" i="2"/>
  <c r="AK209" i="2"/>
  <c r="AK667" i="2"/>
  <c r="AR667" i="2" s="1"/>
  <c r="AK583" i="2"/>
  <c r="AK485" i="2"/>
  <c r="AK165" i="2"/>
  <c r="AK571" i="2"/>
  <c r="AK724" i="2"/>
  <c r="AR724" i="2" s="1"/>
  <c r="AK166" i="2"/>
  <c r="AK687" i="2"/>
  <c r="AR687" i="2" s="1"/>
  <c r="AK322" i="2"/>
  <c r="AK180" i="2"/>
  <c r="AK233" i="2"/>
  <c r="AK266" i="2"/>
  <c r="AK514" i="2"/>
  <c r="AK559" i="2"/>
  <c r="AR559" i="2" s="1"/>
  <c r="AK246" i="2"/>
  <c r="AK28" i="2"/>
  <c r="AK573" i="2"/>
  <c r="AK345" i="2"/>
  <c r="AK169" i="2"/>
  <c r="AR169" i="2" s="1"/>
  <c r="AK383" i="2"/>
  <c r="AK717" i="2"/>
  <c r="AR717" i="2" s="1"/>
  <c r="AK406" i="2"/>
  <c r="AR406" i="2" s="1"/>
  <c r="AK422" i="2"/>
  <c r="AK619" i="2"/>
  <c r="AR619" i="2" s="1"/>
  <c r="AK692" i="2"/>
  <c r="AK108" i="2"/>
  <c r="AK304" i="2"/>
  <c r="AK494" i="2"/>
  <c r="AR494" i="2" s="1"/>
  <c r="AK196" i="2"/>
  <c r="AK503" i="2"/>
  <c r="AK3" i="2"/>
  <c r="AK656" i="2"/>
  <c r="AR656" i="2" s="1"/>
  <c r="AK564" i="2"/>
  <c r="AK570" i="2"/>
  <c r="AK278" i="2"/>
  <c r="AK19" i="2"/>
  <c r="AK126" i="2"/>
  <c r="AK368" i="2"/>
  <c r="AK35" i="2"/>
  <c r="AK462" i="2"/>
  <c r="AK533" i="2"/>
  <c r="AK281" i="2"/>
  <c r="AK341" i="2"/>
  <c r="AK37" i="2"/>
  <c r="AK46" i="2"/>
  <c r="AK230" i="2"/>
  <c r="AK592" i="2"/>
  <c r="AK69" i="2"/>
  <c r="AK371" i="2"/>
  <c r="AK718" i="2"/>
  <c r="AR718" i="2" s="1"/>
  <c r="AK495" i="2"/>
  <c r="AK231" i="2"/>
  <c r="AK537" i="2"/>
  <c r="AK276" i="2"/>
  <c r="AK260" i="2"/>
  <c r="AR260" i="2" s="1"/>
  <c r="AK89" i="2"/>
  <c r="AK376" i="2"/>
  <c r="AK519" i="2"/>
  <c r="AK603" i="2"/>
  <c r="AR603" i="2" s="1"/>
  <c r="AK727" i="2"/>
  <c r="AR727" i="2" s="1"/>
  <c r="AK443" i="2"/>
  <c r="AK173" i="2"/>
  <c r="AK658" i="2"/>
  <c r="AR658" i="2" s="1"/>
  <c r="AK307" i="2"/>
  <c r="AK217" i="2"/>
  <c r="AK473" i="2"/>
  <c r="AK534" i="2"/>
  <c r="AK280" i="2"/>
  <c r="AK86" i="2"/>
  <c r="AK567" i="2"/>
  <c r="AK114" i="2"/>
  <c r="AK363" i="2"/>
  <c r="AK659" i="2"/>
  <c r="AK554" i="2"/>
  <c r="AK102" i="2"/>
  <c r="AK548" i="2"/>
  <c r="AK33" i="2"/>
  <c r="AK569" i="2"/>
  <c r="AK379" i="2"/>
  <c r="AK476" i="2"/>
  <c r="AK423" i="2"/>
  <c r="AK287" i="2"/>
  <c r="AK146" i="2"/>
  <c r="AK391" i="2"/>
  <c r="AK270" i="2"/>
  <c r="AK269" i="2"/>
  <c r="AK183" i="2"/>
  <c r="AK407" i="2"/>
  <c r="AK68" i="2"/>
  <c r="AK10" i="2"/>
  <c r="AK22" i="2"/>
  <c r="AK84" i="2"/>
  <c r="AK315" i="2"/>
  <c r="AK635" i="2"/>
  <c r="AK306" i="2"/>
  <c r="AK511" i="2"/>
  <c r="AK498" i="2"/>
  <c r="AK729" i="2"/>
  <c r="AR729" i="2" s="1"/>
  <c r="AK13" i="2"/>
  <c r="AK496" i="2"/>
  <c r="AK424" i="2"/>
  <c r="AK657" i="2"/>
  <c r="AK274" i="2"/>
  <c r="AK240" i="2"/>
  <c r="AK48" i="2"/>
  <c r="AK644" i="2"/>
  <c r="AR644" i="2" s="1"/>
  <c r="AK328" i="2"/>
  <c r="AK460" i="2"/>
  <c r="AK714" i="2"/>
  <c r="AR714" i="2" s="1"/>
  <c r="AK429" i="2"/>
  <c r="AR429" i="2" s="1"/>
  <c r="AK401" i="2"/>
  <c r="AK513" i="2"/>
  <c r="AR513" i="2" s="1"/>
  <c r="AK42" i="2"/>
  <c r="AK211" i="2"/>
  <c r="AK488" i="2"/>
  <c r="AK197" i="2"/>
  <c r="AK255" i="2"/>
  <c r="AK637" i="2"/>
  <c r="AR637" i="2" s="1"/>
  <c r="AK636" i="2"/>
  <c r="AR636" i="2" s="1"/>
  <c r="AK348" i="2"/>
  <c r="AR348" i="2" s="1"/>
  <c r="AK420" i="2"/>
  <c r="AK491" i="2"/>
  <c r="AK550" i="2"/>
  <c r="AR550" i="2" s="1"/>
  <c r="AK99" i="2"/>
  <c r="AK632" i="2"/>
  <c r="AK673" i="2"/>
  <c r="AR673" i="2" s="1"/>
  <c r="AK721" i="2"/>
  <c r="AR721" i="2" s="1"/>
  <c r="AK584" i="2"/>
  <c r="AK433" i="2"/>
  <c r="AK464" i="2"/>
  <c r="AK356" i="2"/>
  <c r="AR356" i="2" s="1"/>
  <c r="AK520" i="2"/>
  <c r="AR520" i="2" s="1"/>
  <c r="AK625" i="2"/>
  <c r="AR625" i="2" s="1"/>
  <c r="AK618" i="2"/>
  <c r="AK362" i="2"/>
  <c r="AK81" i="2"/>
  <c r="AK176" i="2"/>
  <c r="AK351" i="2"/>
  <c r="AK43" i="2"/>
  <c r="AK252" i="2"/>
  <c r="AK342" i="2"/>
  <c r="AK47" i="2"/>
  <c r="AK75" i="2"/>
  <c r="AK222" i="2"/>
  <c r="AK655" i="2"/>
  <c r="AK284" i="2"/>
  <c r="AK254" i="2"/>
  <c r="AK408" i="2"/>
  <c r="AR408" i="2" s="1"/>
  <c r="AK51" i="2"/>
  <c r="AK677" i="2"/>
  <c r="AK613" i="2"/>
  <c r="AR613" i="2" s="1"/>
  <c r="AK258" i="2"/>
  <c r="AK518" i="2"/>
  <c r="AR518" i="2" s="1"/>
  <c r="AK309" i="2"/>
  <c r="AR309" i="2" s="1"/>
  <c r="AK698" i="2"/>
  <c r="AR698" i="2" s="1"/>
  <c r="AK365" i="2"/>
  <c r="AK29" i="2"/>
  <c r="AK80" i="2"/>
  <c r="AK168" i="2"/>
  <c r="AK439" i="2"/>
  <c r="AR439" i="2" s="1"/>
  <c r="AK611" i="2"/>
  <c r="AR611" i="2" s="1"/>
  <c r="AK91" i="2"/>
  <c r="AK319" i="2"/>
  <c r="AK605" i="2"/>
  <c r="AK672" i="2"/>
  <c r="AR672" i="2" s="1"/>
  <c r="AK693" i="2"/>
  <c r="AR693" i="2" s="1"/>
  <c r="AK700" i="2"/>
  <c r="AR700" i="2" s="1"/>
  <c r="AK132" i="2"/>
  <c r="AK686" i="2"/>
  <c r="AR686" i="2" s="1"/>
  <c r="AK189" i="2"/>
  <c r="AK560" i="2"/>
  <c r="AK121" i="2"/>
  <c r="AK463" i="2"/>
  <c r="AK706" i="2"/>
  <c r="AR706" i="2" s="1"/>
  <c r="AK184" i="2"/>
  <c r="AK709" i="2"/>
  <c r="AR709" i="2" s="1"/>
  <c r="AK106" i="2"/>
  <c r="AK305" i="2"/>
  <c r="AK289" i="2"/>
  <c r="AK474" i="2"/>
  <c r="AK291" i="2"/>
  <c r="AK512" i="2"/>
  <c r="AK451" i="2"/>
  <c r="AK90" i="2"/>
  <c r="AK682" i="2"/>
  <c r="AR682" i="2" s="1"/>
  <c r="AK353" i="2"/>
  <c r="AK421" i="2"/>
  <c r="AK402" i="2"/>
  <c r="AK149" i="2"/>
  <c r="AK616" i="2"/>
  <c r="AR616" i="2" s="1"/>
  <c r="AK250" i="2"/>
  <c r="AK203" i="2"/>
  <c r="AK137" i="2"/>
  <c r="AK239" i="2"/>
  <c r="AK579" i="2"/>
  <c r="AK612" i="2"/>
  <c r="AR612" i="2" s="1"/>
  <c r="AK224" i="2"/>
  <c r="AK78" i="2"/>
  <c r="AK497" i="2"/>
  <c r="AR497" i="2" s="1"/>
  <c r="AK253" i="2"/>
  <c r="AK615" i="2"/>
  <c r="AK425" i="2"/>
  <c r="AK130" i="2"/>
  <c r="AK117" i="2"/>
  <c r="AK332" i="2"/>
  <c r="AR332" i="2" s="1"/>
  <c r="AK190" i="2"/>
  <c r="AK647" i="2"/>
  <c r="AR647" i="2" s="1"/>
  <c r="AK563" i="2"/>
  <c r="AK247" i="2"/>
  <c r="AK140" i="2"/>
  <c r="AK530" i="2"/>
  <c r="AK705" i="2"/>
  <c r="AR705" i="2" s="1"/>
  <c r="AK133" i="2"/>
  <c r="AK438" i="2"/>
  <c r="AK649" i="2"/>
  <c r="AR649" i="2" s="1"/>
  <c r="AK599" i="2"/>
  <c r="AR599" i="2" s="1"/>
  <c r="AK471" i="2"/>
  <c r="AK708" i="2"/>
  <c r="AR708" i="2" s="1"/>
  <c r="AK652" i="2"/>
  <c r="AR652" i="2" s="1"/>
  <c r="AK527" i="2"/>
  <c r="AK251" i="2"/>
  <c r="AK101" i="2"/>
  <c r="AK411" i="2"/>
  <c r="AK643" i="2"/>
  <c r="AR643" i="2" s="1"/>
  <c r="AK730" i="2"/>
  <c r="AR730" i="2" s="1"/>
  <c r="AK343" i="2"/>
  <c r="AK104" i="2"/>
  <c r="AK614" i="2"/>
  <c r="AK689" i="2"/>
  <c r="AR689" i="2" s="1"/>
  <c r="AK294" i="2"/>
  <c r="AR294" i="2" s="1"/>
  <c r="AK577" i="2"/>
  <c r="AK446" i="2"/>
  <c r="AK112" i="2"/>
  <c r="AK506" i="2"/>
  <c r="AR506" i="2" s="1"/>
  <c r="AK630" i="2"/>
  <c r="AR630" i="2" s="1"/>
  <c r="AK107" i="2"/>
  <c r="AK282" i="2"/>
  <c r="AK646" i="2"/>
  <c r="AR646" i="2" s="1"/>
  <c r="AK510" i="2"/>
  <c r="AK243" i="2"/>
  <c r="AK430" i="2"/>
  <c r="AR430" i="2" s="1"/>
  <c r="AK256" i="2"/>
  <c r="AK679" i="2"/>
  <c r="AK103" i="2"/>
  <c r="AR103" i="2" s="1"/>
  <c r="AK308" i="2"/>
  <c r="AK320" i="2"/>
  <c r="AK417" i="2"/>
  <c r="AK412" i="2"/>
  <c r="AK396" i="2"/>
  <c r="AK691" i="2"/>
  <c r="AK702" i="2"/>
  <c r="AR702" i="2" s="1"/>
  <c r="AK436" i="2"/>
  <c r="AK505" i="2"/>
  <c r="AK193" i="2"/>
  <c r="AK290" i="2"/>
  <c r="AK617" i="2"/>
  <c r="AK626" i="2"/>
  <c r="AK664" i="2"/>
  <c r="AR664" i="2" s="1"/>
  <c r="AK591" i="2"/>
  <c r="AK565" i="2"/>
  <c r="AK337" i="2"/>
  <c r="AK486" i="2"/>
  <c r="AK665" i="2"/>
  <c r="AR665" i="2" s="1"/>
  <c r="AK455" i="2"/>
  <c r="AK467" i="2"/>
  <c r="AK525" i="2"/>
  <c r="AK492" i="2"/>
  <c r="AK515" i="2"/>
  <c r="AK578" i="2"/>
  <c r="AR578" i="2" s="1"/>
  <c r="AK245" i="2"/>
  <c r="AK153" i="2"/>
  <c r="AK271" i="2"/>
  <c r="AK456" i="2"/>
  <c r="AK507" i="2"/>
  <c r="AK381" i="2"/>
  <c r="AK575" i="2"/>
  <c r="AR575" i="2" s="1"/>
  <c r="AK234" i="2"/>
  <c r="AK701" i="2"/>
  <c r="AR701" i="2" s="1"/>
  <c r="AK620" i="2"/>
  <c r="AK542" i="2"/>
  <c r="AK694" i="2"/>
  <c r="AR694" i="2" s="1"/>
  <c r="AK354" i="2"/>
  <c r="AK385" i="2"/>
  <c r="AK333" i="2"/>
  <c r="AK298" i="2"/>
  <c r="AK549" i="2"/>
  <c r="AK598" i="2"/>
  <c r="AK431" i="2"/>
  <c r="AK642" i="2"/>
  <c r="AK638" i="2"/>
  <c r="AR638" i="2" s="1"/>
  <c r="AK219" i="2"/>
  <c r="AK631" i="2"/>
  <c r="AK326" i="2"/>
  <c r="AK447" i="2"/>
  <c r="AK696" i="2"/>
  <c r="AR696" i="2" s="1"/>
  <c r="AK357" i="2"/>
  <c r="AK352" i="2"/>
  <c r="AK596" i="2"/>
  <c r="AR596" i="2" s="1"/>
  <c r="AK666" i="2"/>
  <c r="AK400" i="2"/>
  <c r="AK450" i="2"/>
  <c r="AK690" i="2"/>
  <c r="AR690" i="2" s="1"/>
  <c r="AK312" i="2"/>
  <c r="AK468" i="2"/>
  <c r="AR468" i="2" s="1"/>
  <c r="AK712" i="2"/>
  <c r="AR712" i="2" s="1"/>
  <c r="AK731" i="2"/>
  <c r="AR731" i="2" s="1"/>
  <c r="AK697" i="2"/>
  <c r="AR697" i="2" s="1"/>
  <c r="AK539" i="2"/>
  <c r="AK676" i="2"/>
  <c r="AR676" i="2" s="1"/>
  <c r="AK524" i="2"/>
  <c r="AK622" i="2"/>
  <c r="AR622" i="2" s="1"/>
  <c r="AK660" i="2"/>
  <c r="AR660" i="2" s="1"/>
  <c r="AK685" i="2"/>
  <c r="AR685" i="2" s="1"/>
  <c r="AK684" i="2"/>
  <c r="AR684" i="2" s="1"/>
  <c r="AK715" i="2"/>
  <c r="AK680" i="2"/>
  <c r="AR680" i="2" s="1"/>
  <c r="AK713" i="2"/>
  <c r="AR713" i="2" s="1"/>
  <c r="AK601" i="2"/>
  <c r="AR601" i="2" s="1"/>
  <c r="AK580" i="2"/>
  <c r="AK674" i="2"/>
  <c r="AR674" i="2" s="1"/>
  <c r="AK699" i="2"/>
  <c r="AR699" i="2" s="1"/>
  <c r="AK621" i="2"/>
  <c r="AR621" i="2" s="1"/>
  <c r="AK722" i="2"/>
  <c r="AR722" i="2" s="1"/>
  <c r="AK683" i="2"/>
  <c r="AR683" i="2" s="1"/>
  <c r="AK668" i="2"/>
  <c r="AR668" i="2" s="1"/>
  <c r="AK675" i="2"/>
  <c r="AR675" i="2" s="1"/>
  <c r="AK627" i="2"/>
  <c r="AK719" i="2"/>
  <c r="AR719" i="2" s="1"/>
  <c r="AK725" i="2"/>
  <c r="AR725" i="2" s="1"/>
  <c r="AK695" i="2"/>
  <c r="AR695" i="2" s="1"/>
  <c r="O61" i="3" l="1"/>
  <c r="L74" i="3"/>
  <c r="O64" i="3"/>
  <c r="L39" i="3"/>
  <c r="O77" i="3"/>
  <c r="O85" i="3"/>
  <c r="O2" i="3"/>
  <c r="O17" i="3"/>
  <c r="O76" i="3"/>
  <c r="O51" i="3"/>
  <c r="L11" i="3"/>
  <c r="L111" i="3"/>
  <c r="O52" i="3"/>
  <c r="E113" i="3"/>
  <c r="V113" i="3"/>
  <c r="U113" i="3"/>
  <c r="Q113" i="3"/>
  <c r="G74" i="3"/>
  <c r="U74" i="3"/>
  <c r="V74" i="3"/>
  <c r="Q74" i="3"/>
  <c r="V29" i="3"/>
  <c r="U29" i="3"/>
  <c r="Q29" i="3"/>
  <c r="H122" i="3"/>
  <c r="Q122" i="3"/>
  <c r="V122" i="3"/>
  <c r="U122" i="3"/>
  <c r="V103" i="3"/>
  <c r="U103" i="3"/>
  <c r="Q103" i="3"/>
  <c r="V15" i="3"/>
  <c r="U15" i="3"/>
  <c r="Q15" i="3"/>
  <c r="V119" i="3"/>
  <c r="U119" i="3"/>
  <c r="Q119" i="3"/>
  <c r="D97" i="3"/>
  <c r="V97" i="3"/>
  <c r="U97" i="3"/>
  <c r="Q97" i="3"/>
  <c r="G54" i="3"/>
  <c r="U54" i="3"/>
  <c r="Q54" i="3"/>
  <c r="V54" i="3"/>
  <c r="H37" i="3"/>
  <c r="V37" i="3"/>
  <c r="U37" i="3"/>
  <c r="Q37" i="3"/>
  <c r="G20" i="3"/>
  <c r="V20" i="3"/>
  <c r="U20" i="3"/>
  <c r="Q20" i="3"/>
  <c r="G81" i="3"/>
  <c r="V81" i="3"/>
  <c r="U81" i="3"/>
  <c r="Q81" i="3"/>
  <c r="H23" i="3"/>
  <c r="V23" i="3"/>
  <c r="U23" i="3"/>
  <c r="Q23" i="3"/>
  <c r="O47" i="3"/>
  <c r="V106" i="3"/>
  <c r="U106" i="3"/>
  <c r="Q106" i="3"/>
  <c r="V69" i="3"/>
  <c r="U69" i="3"/>
  <c r="Q69" i="3"/>
  <c r="V28" i="3"/>
  <c r="U28" i="3"/>
  <c r="Q28" i="3"/>
  <c r="V50" i="3"/>
  <c r="U50" i="3"/>
  <c r="Q50" i="3"/>
  <c r="H53" i="3"/>
  <c r="V53" i="3"/>
  <c r="U53" i="3"/>
  <c r="Q53" i="3"/>
  <c r="F56" i="3"/>
  <c r="V56" i="3"/>
  <c r="Q56" i="3"/>
  <c r="U56" i="3"/>
  <c r="V89" i="3"/>
  <c r="U89" i="3"/>
  <c r="Q89" i="3"/>
  <c r="H114" i="3"/>
  <c r="V114" i="3"/>
  <c r="U114" i="3"/>
  <c r="Q114" i="3"/>
  <c r="G24" i="3"/>
  <c r="Q24" i="3"/>
  <c r="V24" i="3"/>
  <c r="U24" i="3"/>
  <c r="G13" i="3"/>
  <c r="V13" i="3"/>
  <c r="U13" i="3"/>
  <c r="Q13" i="3"/>
  <c r="V95" i="3"/>
  <c r="Q95" i="3"/>
  <c r="U95" i="3"/>
  <c r="E7" i="3"/>
  <c r="V7" i="3"/>
  <c r="U7" i="3"/>
  <c r="Q7" i="3"/>
  <c r="F19" i="3"/>
  <c r="V19" i="3"/>
  <c r="U19" i="3"/>
  <c r="Q19" i="3"/>
  <c r="H25" i="3"/>
  <c r="V25" i="3"/>
  <c r="U25" i="3"/>
  <c r="Q25" i="3"/>
  <c r="G107" i="3"/>
  <c r="Q107" i="3"/>
  <c r="U107" i="3"/>
  <c r="V107" i="3"/>
  <c r="V70" i="3"/>
  <c r="U70" i="3"/>
  <c r="Q70" i="3"/>
  <c r="G66" i="3"/>
  <c r="V66" i="3"/>
  <c r="U66" i="3"/>
  <c r="Q66" i="3"/>
  <c r="G6" i="3"/>
  <c r="V6" i="3"/>
  <c r="U6" i="3"/>
  <c r="Q6" i="3"/>
  <c r="G118" i="3"/>
  <c r="U118" i="3"/>
  <c r="Q118" i="3"/>
  <c r="V118" i="3"/>
  <c r="F87" i="3"/>
  <c r="V87" i="3"/>
  <c r="U87" i="3"/>
  <c r="Q87" i="3"/>
  <c r="G115" i="3"/>
  <c r="U115" i="3"/>
  <c r="Q115" i="3"/>
  <c r="V115" i="3"/>
  <c r="F44" i="3"/>
  <c r="V44" i="3"/>
  <c r="Q44" i="3"/>
  <c r="U44" i="3"/>
  <c r="V80" i="3"/>
  <c r="U80" i="3"/>
  <c r="Q80" i="3"/>
  <c r="V100" i="3"/>
  <c r="U100" i="3"/>
  <c r="Q100" i="3"/>
  <c r="V45" i="3"/>
  <c r="U45" i="3"/>
  <c r="Q45" i="3"/>
  <c r="E21" i="3"/>
  <c r="V21" i="3"/>
  <c r="U21" i="3"/>
  <c r="Q21" i="3"/>
  <c r="U75" i="3"/>
  <c r="Q75" i="3"/>
  <c r="V75" i="3"/>
  <c r="E3" i="3"/>
  <c r="V3" i="3"/>
  <c r="U3" i="3"/>
  <c r="Q3" i="3"/>
  <c r="L121" i="3"/>
  <c r="L19" i="3"/>
  <c r="O103" i="3"/>
  <c r="O19" i="3"/>
  <c r="G47" i="3"/>
  <c r="V47" i="3"/>
  <c r="Q47" i="3"/>
  <c r="U47" i="3"/>
  <c r="E58" i="3"/>
  <c r="V58" i="3"/>
  <c r="U58" i="3"/>
  <c r="Q58" i="3"/>
  <c r="V93" i="3"/>
  <c r="Q93" i="3"/>
  <c r="U93" i="3"/>
  <c r="V109" i="3"/>
  <c r="U109" i="3"/>
  <c r="Q109" i="3"/>
  <c r="D8" i="3"/>
  <c r="V8" i="3"/>
  <c r="U8" i="3"/>
  <c r="Q8" i="3"/>
  <c r="Q112" i="3"/>
  <c r="V112" i="3"/>
  <c r="U112" i="3"/>
  <c r="Q84" i="3"/>
  <c r="V84" i="3"/>
  <c r="U84" i="3"/>
  <c r="D98" i="3"/>
  <c r="V98" i="3"/>
  <c r="U98" i="3"/>
  <c r="Q98" i="3"/>
  <c r="U111" i="3"/>
  <c r="V111" i="3"/>
  <c r="Q111" i="3"/>
  <c r="V63" i="3"/>
  <c r="U63" i="3"/>
  <c r="Q63" i="3"/>
  <c r="V62" i="3"/>
  <c r="Q62" i="3"/>
  <c r="U62" i="3"/>
  <c r="Q94" i="3"/>
  <c r="U94" i="3"/>
  <c r="V94" i="3"/>
  <c r="V17" i="3"/>
  <c r="U17" i="3"/>
  <c r="Q17" i="3"/>
  <c r="L56" i="3"/>
  <c r="L7" i="3"/>
  <c r="V31" i="3"/>
  <c r="U31" i="3"/>
  <c r="Q31" i="3"/>
  <c r="V105" i="3"/>
  <c r="U105" i="3"/>
  <c r="Q105" i="3"/>
  <c r="D121" i="3"/>
  <c r="V121" i="3"/>
  <c r="U121" i="3"/>
  <c r="Q121" i="3"/>
  <c r="Q77" i="3"/>
  <c r="U77" i="3"/>
  <c r="V77" i="3"/>
  <c r="Q72" i="3"/>
  <c r="V72" i="3"/>
  <c r="U72" i="3"/>
  <c r="D40" i="3"/>
  <c r="Q40" i="3"/>
  <c r="V40" i="3"/>
  <c r="U40" i="3"/>
  <c r="Q79" i="3"/>
  <c r="V79" i="3"/>
  <c r="U79" i="3"/>
  <c r="V99" i="3"/>
  <c r="U99" i="3"/>
  <c r="Q99" i="3"/>
  <c r="V43" i="3"/>
  <c r="U43" i="3"/>
  <c r="Q43" i="3"/>
  <c r="V22" i="3"/>
  <c r="U22" i="3"/>
  <c r="Q22" i="3"/>
  <c r="V82" i="3"/>
  <c r="U82" i="3"/>
  <c r="Q82" i="3"/>
  <c r="V4" i="3"/>
  <c r="U4" i="3"/>
  <c r="Q4" i="3"/>
  <c r="L116" i="3"/>
  <c r="V26" i="3"/>
  <c r="U26" i="3"/>
  <c r="Q26" i="3"/>
  <c r="G73" i="3"/>
  <c r="V73" i="3"/>
  <c r="U73" i="3"/>
  <c r="Q73" i="3"/>
  <c r="Q38" i="3"/>
  <c r="U38" i="3"/>
  <c r="V38" i="3"/>
  <c r="V39" i="3"/>
  <c r="Q39" i="3"/>
  <c r="U39" i="3"/>
  <c r="U104" i="3"/>
  <c r="Q104" i="3"/>
  <c r="V104" i="3"/>
  <c r="U96" i="3"/>
  <c r="Q96" i="3"/>
  <c r="V96" i="3"/>
  <c r="V59" i="3"/>
  <c r="U59" i="3"/>
  <c r="Q59" i="3"/>
  <c r="V90" i="3"/>
  <c r="U90" i="3"/>
  <c r="Q90" i="3"/>
  <c r="Q85" i="3"/>
  <c r="V85" i="3"/>
  <c r="U85" i="3"/>
  <c r="V60" i="3"/>
  <c r="U60" i="3"/>
  <c r="Q60" i="3"/>
  <c r="V36" i="3"/>
  <c r="U36" i="3"/>
  <c r="Q36" i="3"/>
  <c r="V55" i="3"/>
  <c r="U55" i="3"/>
  <c r="Q55" i="3"/>
  <c r="V34" i="3"/>
  <c r="U34" i="3"/>
  <c r="Q34" i="3"/>
  <c r="V5" i="3"/>
  <c r="U5" i="3"/>
  <c r="Q5" i="3"/>
  <c r="O106" i="3"/>
  <c r="O62" i="3"/>
  <c r="F101" i="3"/>
  <c r="V101" i="3"/>
  <c r="U101" i="3"/>
  <c r="Q101" i="3"/>
  <c r="V9" i="3"/>
  <c r="U9" i="3"/>
  <c r="Q9" i="3"/>
  <c r="V46" i="3"/>
  <c r="U46" i="3"/>
  <c r="Q46" i="3"/>
  <c r="U110" i="3"/>
  <c r="Q110" i="3"/>
  <c r="V110" i="3"/>
  <c r="E117" i="3"/>
  <c r="Q117" i="3"/>
  <c r="U117" i="3"/>
  <c r="V117" i="3"/>
  <c r="V42" i="3"/>
  <c r="U42" i="3"/>
  <c r="Q42" i="3"/>
  <c r="E2" i="3"/>
  <c r="Q2" i="3"/>
  <c r="V2" i="3"/>
  <c r="U2" i="3"/>
  <c r="V14" i="3"/>
  <c r="U14" i="3"/>
  <c r="Q14" i="3"/>
  <c r="V116" i="3"/>
  <c r="U116" i="3"/>
  <c r="Q116" i="3"/>
  <c r="Q102" i="3"/>
  <c r="V102" i="3"/>
  <c r="U102" i="3"/>
  <c r="V48" i="3"/>
  <c r="U48" i="3"/>
  <c r="Q48" i="3"/>
  <c r="V108" i="3"/>
  <c r="U108" i="3"/>
  <c r="Q108" i="3"/>
  <c r="E49" i="3"/>
  <c r="V49" i="3"/>
  <c r="U49" i="3"/>
  <c r="Q49" i="3"/>
  <c r="V12" i="3"/>
  <c r="U12" i="3"/>
  <c r="Q12" i="3"/>
  <c r="U120" i="3"/>
  <c r="Q120" i="3"/>
  <c r="V120" i="3"/>
  <c r="V67" i="3"/>
  <c r="U67" i="3"/>
  <c r="Q67" i="3"/>
  <c r="E64" i="3"/>
  <c r="Q64" i="3"/>
  <c r="V64" i="3"/>
  <c r="U64" i="3"/>
  <c r="V52" i="3"/>
  <c r="U52" i="3"/>
  <c r="Q52" i="3"/>
  <c r="V51" i="3"/>
  <c r="U51" i="3"/>
  <c r="Q51" i="3"/>
  <c r="D78" i="3"/>
  <c r="V78" i="3"/>
  <c r="U78" i="3"/>
  <c r="Q78" i="3"/>
  <c r="H27" i="3"/>
  <c r="V27" i="3"/>
  <c r="U27" i="3"/>
  <c r="Q27" i="3"/>
  <c r="H11" i="3"/>
  <c r="V11" i="3"/>
  <c r="Q11" i="3"/>
  <c r="U11" i="3"/>
  <c r="V41" i="3"/>
  <c r="U41" i="3"/>
  <c r="Q41" i="3"/>
  <c r="H68" i="3"/>
  <c r="Q68" i="3"/>
  <c r="V68" i="3"/>
  <c r="U68" i="3"/>
  <c r="H32" i="3"/>
  <c r="V32" i="3"/>
  <c r="U32" i="3"/>
  <c r="Q32" i="3"/>
  <c r="L118" i="3"/>
  <c r="F86" i="3"/>
  <c r="V86" i="3"/>
  <c r="U86" i="3"/>
  <c r="Q86" i="3"/>
  <c r="D57" i="3"/>
  <c r="U57" i="3"/>
  <c r="Q57" i="3"/>
  <c r="V57" i="3"/>
  <c r="Q91" i="3"/>
  <c r="V91" i="3"/>
  <c r="U91" i="3"/>
  <c r="D30" i="3"/>
  <c r="V30" i="3"/>
  <c r="U30" i="3"/>
  <c r="Q30" i="3"/>
  <c r="D76" i="3"/>
  <c r="V76" i="3"/>
  <c r="U76" i="3"/>
  <c r="Q76" i="3"/>
  <c r="D35" i="3"/>
  <c r="V35" i="3"/>
  <c r="U35" i="3"/>
  <c r="Q35" i="3"/>
  <c r="Q65" i="3"/>
  <c r="V65" i="3"/>
  <c r="U65" i="3"/>
  <c r="H71" i="3"/>
  <c r="Q71" i="3"/>
  <c r="V71" i="3"/>
  <c r="U71" i="3"/>
  <c r="V92" i="3"/>
  <c r="U92" i="3"/>
  <c r="Q92" i="3"/>
  <c r="D18" i="3"/>
  <c r="U18" i="3"/>
  <c r="V18" i="3"/>
  <c r="Q18" i="3"/>
  <c r="H88" i="3"/>
  <c r="Q88" i="3"/>
  <c r="V88" i="3"/>
  <c r="U88" i="3"/>
  <c r="V33" i="3"/>
  <c r="U33" i="3"/>
  <c r="Q33" i="3"/>
  <c r="H16" i="3"/>
  <c r="V16" i="3"/>
  <c r="U16" i="3"/>
  <c r="Q16" i="3"/>
  <c r="V10" i="3"/>
  <c r="U10" i="3"/>
  <c r="Q10" i="3"/>
  <c r="P61" i="3"/>
  <c r="V61" i="3"/>
  <c r="U61" i="3"/>
  <c r="Q61" i="3"/>
  <c r="Q83" i="3"/>
  <c r="U83" i="3"/>
  <c r="V83" i="3"/>
  <c r="L94" i="3"/>
  <c r="O110" i="3"/>
  <c r="C104" i="3"/>
  <c r="C85" i="3"/>
  <c r="AU675" i="2"/>
  <c r="AU684" i="2"/>
  <c r="C67" i="3"/>
  <c r="C105" i="3"/>
  <c r="C43" i="3"/>
  <c r="C82" i="3"/>
  <c r="C96" i="3"/>
  <c r="C59" i="3"/>
  <c r="C90" i="3"/>
  <c r="C36" i="3"/>
  <c r="C55" i="3"/>
  <c r="C42" i="3"/>
  <c r="C14" i="3"/>
  <c r="C116" i="3"/>
  <c r="C102" i="3"/>
  <c r="C48" i="3"/>
  <c r="C65" i="3"/>
  <c r="C92" i="3"/>
  <c r="C33" i="3"/>
  <c r="C10" i="3"/>
  <c r="C83" i="3"/>
  <c r="C29" i="3"/>
  <c r="D115" i="3"/>
  <c r="AU638" i="2"/>
  <c r="AU525" i="2"/>
  <c r="C95" i="3"/>
  <c r="F23" i="3"/>
  <c r="AU690" i="2"/>
  <c r="AU701" i="2"/>
  <c r="C45" i="3"/>
  <c r="C52" i="3"/>
  <c r="C27" i="3"/>
  <c r="G56" i="3"/>
  <c r="C87" i="3"/>
  <c r="C64" i="3"/>
  <c r="D20" i="3"/>
  <c r="G37" i="3"/>
  <c r="C63" i="3"/>
  <c r="D81" i="3"/>
  <c r="G23" i="3"/>
  <c r="C51" i="3"/>
  <c r="C7" i="3"/>
  <c r="D82" i="3"/>
  <c r="C115" i="3"/>
  <c r="E89" i="3"/>
  <c r="H51" i="3"/>
  <c r="E24" i="3"/>
  <c r="C35" i="3"/>
  <c r="D122" i="3"/>
  <c r="E95" i="3"/>
  <c r="C44" i="3"/>
  <c r="E19" i="3"/>
  <c r="F122" i="3"/>
  <c r="C76" i="3"/>
  <c r="C78" i="3"/>
  <c r="F15" i="3"/>
  <c r="C118" i="3"/>
  <c r="C80" i="3"/>
  <c r="D119" i="3"/>
  <c r="F24" i="3"/>
  <c r="P106" i="3"/>
  <c r="H106" i="3"/>
  <c r="G101" i="3"/>
  <c r="P91" i="3"/>
  <c r="H91" i="3"/>
  <c r="G91" i="3"/>
  <c r="P9" i="3"/>
  <c r="H9" i="3"/>
  <c r="G9" i="3"/>
  <c r="H46" i="3"/>
  <c r="G46" i="3"/>
  <c r="P46" i="3"/>
  <c r="P39" i="3"/>
  <c r="H39" i="3"/>
  <c r="G39" i="3"/>
  <c r="C106" i="3"/>
  <c r="C120" i="3"/>
  <c r="C101" i="3"/>
  <c r="C47" i="3"/>
  <c r="C30" i="3"/>
  <c r="C61" i="3"/>
  <c r="C39" i="3"/>
  <c r="D52" i="3"/>
  <c r="D120" i="3"/>
  <c r="D21" i="3"/>
  <c r="D32" i="3"/>
  <c r="E91" i="3"/>
  <c r="E115" i="3"/>
  <c r="E80" i="3"/>
  <c r="E45" i="3"/>
  <c r="E75" i="3"/>
  <c r="F53" i="3"/>
  <c r="F89" i="3"/>
  <c r="F80" i="3"/>
  <c r="F64" i="3"/>
  <c r="F25" i="3"/>
  <c r="G87" i="3"/>
  <c r="G45" i="3"/>
  <c r="G3" i="3"/>
  <c r="H92" i="3"/>
  <c r="H33" i="3"/>
  <c r="H61" i="3"/>
  <c r="P31" i="3"/>
  <c r="H31" i="3"/>
  <c r="C73" i="3"/>
  <c r="P38" i="3"/>
  <c r="H38" i="3"/>
  <c r="G38" i="3"/>
  <c r="P93" i="3"/>
  <c r="H93" i="3"/>
  <c r="G93" i="3"/>
  <c r="C86" i="3"/>
  <c r="H109" i="3"/>
  <c r="G109" i="3"/>
  <c r="P109" i="3"/>
  <c r="F109" i="3"/>
  <c r="P8" i="3"/>
  <c r="H8" i="3"/>
  <c r="G8" i="3"/>
  <c r="F8" i="3"/>
  <c r="P112" i="3"/>
  <c r="H112" i="3"/>
  <c r="G112" i="3"/>
  <c r="F112" i="3"/>
  <c r="P84" i="3"/>
  <c r="H84" i="3"/>
  <c r="G84" i="3"/>
  <c r="F84" i="3"/>
  <c r="P98" i="3"/>
  <c r="H98" i="3"/>
  <c r="G98" i="3"/>
  <c r="F98" i="3"/>
  <c r="P111" i="3"/>
  <c r="H111" i="3"/>
  <c r="G111" i="3"/>
  <c r="F111" i="3"/>
  <c r="H63" i="3"/>
  <c r="G63" i="3"/>
  <c r="F63" i="3"/>
  <c r="P62" i="3"/>
  <c r="H62" i="3"/>
  <c r="G62" i="3"/>
  <c r="F62" i="3"/>
  <c r="P94" i="3"/>
  <c r="H94" i="3"/>
  <c r="G94" i="3"/>
  <c r="F94" i="3"/>
  <c r="P17" i="3"/>
  <c r="H17" i="3"/>
  <c r="G17" i="3"/>
  <c r="F17" i="3"/>
  <c r="C91" i="3"/>
  <c r="C58" i="3"/>
  <c r="C38" i="3"/>
  <c r="C9" i="3"/>
  <c r="C111" i="3"/>
  <c r="C6" i="3"/>
  <c r="C17" i="3"/>
  <c r="D71" i="3"/>
  <c r="D58" i="3"/>
  <c r="D88" i="3"/>
  <c r="D111" i="3"/>
  <c r="D23" i="3"/>
  <c r="E109" i="3"/>
  <c r="E120" i="3"/>
  <c r="E47" i="3"/>
  <c r="E31" i="3"/>
  <c r="E67" i="3"/>
  <c r="F118" i="3"/>
  <c r="F115" i="3"/>
  <c r="F47" i="3"/>
  <c r="F20" i="3"/>
  <c r="F3" i="3"/>
  <c r="G106" i="3"/>
  <c r="G97" i="3"/>
  <c r="G31" i="3"/>
  <c r="H15" i="3"/>
  <c r="H54" i="3"/>
  <c r="H81" i="3"/>
  <c r="P73" i="3"/>
  <c r="H73" i="3"/>
  <c r="P105" i="3"/>
  <c r="H105" i="3"/>
  <c r="G105" i="3"/>
  <c r="P30" i="3"/>
  <c r="H30" i="3"/>
  <c r="G30" i="3"/>
  <c r="P77" i="3"/>
  <c r="H77" i="3"/>
  <c r="G77" i="3"/>
  <c r="F77" i="3"/>
  <c r="E77" i="3"/>
  <c r="P40" i="3"/>
  <c r="H40" i="3"/>
  <c r="G40" i="3"/>
  <c r="F40" i="3"/>
  <c r="E40" i="3"/>
  <c r="P79" i="3"/>
  <c r="H79" i="3"/>
  <c r="G79" i="3"/>
  <c r="F79" i="3"/>
  <c r="E79" i="3"/>
  <c r="P99" i="3"/>
  <c r="H99" i="3"/>
  <c r="G99" i="3"/>
  <c r="F99" i="3"/>
  <c r="E99" i="3"/>
  <c r="P43" i="3"/>
  <c r="H43" i="3"/>
  <c r="G43" i="3"/>
  <c r="F43" i="3"/>
  <c r="E43" i="3"/>
  <c r="P22" i="3"/>
  <c r="H22" i="3"/>
  <c r="G22" i="3"/>
  <c r="F22" i="3"/>
  <c r="E22" i="3"/>
  <c r="P82" i="3"/>
  <c r="H82" i="3"/>
  <c r="G82" i="3"/>
  <c r="F82" i="3"/>
  <c r="E82" i="3"/>
  <c r="P4" i="3"/>
  <c r="H4" i="3"/>
  <c r="G4" i="3"/>
  <c r="F4" i="3"/>
  <c r="E4" i="3"/>
  <c r="C109" i="3"/>
  <c r="C8" i="3"/>
  <c r="C112" i="3"/>
  <c r="C84" i="3"/>
  <c r="C98" i="3"/>
  <c r="C99" i="3"/>
  <c r="C19" i="3"/>
  <c r="C4" i="3"/>
  <c r="D103" i="3"/>
  <c r="D112" i="3"/>
  <c r="D99" i="3"/>
  <c r="D93" i="3"/>
  <c r="D3" i="3"/>
  <c r="E9" i="3"/>
  <c r="E46" i="3"/>
  <c r="F120" i="3"/>
  <c r="F9" i="3"/>
  <c r="F7" i="3"/>
  <c r="F73" i="3"/>
  <c r="G70" i="3"/>
  <c r="G29" i="3"/>
  <c r="H89" i="3"/>
  <c r="H13" i="3"/>
  <c r="H19" i="3"/>
  <c r="P26" i="3"/>
  <c r="H26" i="3"/>
  <c r="F31" i="3"/>
  <c r="P58" i="3"/>
  <c r="H58" i="3"/>
  <c r="G58" i="3"/>
  <c r="P64" i="3"/>
  <c r="H64" i="3"/>
  <c r="G64" i="3"/>
  <c r="P121" i="3"/>
  <c r="H121" i="3"/>
  <c r="G121" i="3"/>
  <c r="F121" i="3"/>
  <c r="E121" i="3"/>
  <c r="P72" i="3"/>
  <c r="H72" i="3"/>
  <c r="G72" i="3"/>
  <c r="F72" i="3"/>
  <c r="E72" i="3"/>
  <c r="P104" i="3"/>
  <c r="H104" i="3"/>
  <c r="G104" i="3"/>
  <c r="E104" i="3"/>
  <c r="D104" i="3"/>
  <c r="P96" i="3"/>
  <c r="H96" i="3"/>
  <c r="G96" i="3"/>
  <c r="E96" i="3"/>
  <c r="D96" i="3"/>
  <c r="P59" i="3"/>
  <c r="H59" i="3"/>
  <c r="G59" i="3"/>
  <c r="E59" i="3"/>
  <c r="D59" i="3"/>
  <c r="P90" i="3"/>
  <c r="H90" i="3"/>
  <c r="G90" i="3"/>
  <c r="F90" i="3"/>
  <c r="E90" i="3"/>
  <c r="D90" i="3"/>
  <c r="P85" i="3"/>
  <c r="H85" i="3"/>
  <c r="G85" i="3"/>
  <c r="F85" i="3"/>
  <c r="E85" i="3"/>
  <c r="D85" i="3"/>
  <c r="P60" i="3"/>
  <c r="H60" i="3"/>
  <c r="G60" i="3"/>
  <c r="F60" i="3"/>
  <c r="E60" i="3"/>
  <c r="D60" i="3"/>
  <c r="P36" i="3"/>
  <c r="H36" i="3"/>
  <c r="G36" i="3"/>
  <c r="F36" i="3"/>
  <c r="E36" i="3"/>
  <c r="D36" i="3"/>
  <c r="P55" i="3"/>
  <c r="H55" i="3"/>
  <c r="G55" i="3"/>
  <c r="F55" i="3"/>
  <c r="E55" i="3"/>
  <c r="D55" i="3"/>
  <c r="P34" i="3"/>
  <c r="H34" i="3"/>
  <c r="G34" i="3"/>
  <c r="F34" i="3"/>
  <c r="E34" i="3"/>
  <c r="D34" i="3"/>
  <c r="P5" i="3"/>
  <c r="H5" i="3"/>
  <c r="G5" i="3"/>
  <c r="F5" i="3"/>
  <c r="E5" i="3"/>
  <c r="D5" i="3"/>
  <c r="C121" i="3"/>
  <c r="C77" i="3"/>
  <c r="C72" i="3"/>
  <c r="C40" i="3"/>
  <c r="C79" i="3"/>
  <c r="C60" i="3"/>
  <c r="C5" i="3"/>
  <c r="D87" i="3"/>
  <c r="D72" i="3"/>
  <c r="D80" i="3"/>
  <c r="D11" i="3"/>
  <c r="D62" i="3"/>
  <c r="D73" i="3"/>
  <c r="E112" i="3"/>
  <c r="E98" i="3"/>
  <c r="E63" i="3"/>
  <c r="E94" i="3"/>
  <c r="F91" i="3"/>
  <c r="F58" i="3"/>
  <c r="F54" i="3"/>
  <c r="F21" i="3"/>
  <c r="F39" i="3"/>
  <c r="G15" i="3"/>
  <c r="G80" i="3"/>
  <c r="H76" i="3"/>
  <c r="H35" i="3"/>
  <c r="P57" i="3"/>
  <c r="H57" i="3"/>
  <c r="H117" i="3"/>
  <c r="G117" i="3"/>
  <c r="F117" i="3"/>
  <c r="P117" i="3"/>
  <c r="D117" i="3"/>
  <c r="H48" i="3"/>
  <c r="G48" i="3"/>
  <c r="F48" i="3"/>
  <c r="D48" i="3"/>
  <c r="P48" i="3"/>
  <c r="H12" i="3"/>
  <c r="G12" i="3"/>
  <c r="F12" i="3"/>
  <c r="D12" i="3"/>
  <c r="P12" i="3"/>
  <c r="C12" i="3"/>
  <c r="C46" i="3"/>
  <c r="D106" i="3"/>
  <c r="D47" i="3"/>
  <c r="D37" i="3"/>
  <c r="D22" i="3"/>
  <c r="D39" i="3"/>
  <c r="E56" i="3"/>
  <c r="E116" i="3"/>
  <c r="E48" i="3"/>
  <c r="F104" i="3"/>
  <c r="F59" i="3"/>
  <c r="F13" i="3"/>
  <c r="F57" i="3"/>
  <c r="G89" i="3"/>
  <c r="G21" i="3"/>
  <c r="H65" i="3"/>
  <c r="H18" i="3"/>
  <c r="H83" i="3"/>
  <c r="P120" i="3"/>
  <c r="H120" i="3"/>
  <c r="P2" i="3"/>
  <c r="H2" i="3"/>
  <c r="G2" i="3"/>
  <c r="F2" i="3"/>
  <c r="D2" i="3"/>
  <c r="P49" i="3"/>
  <c r="H49" i="3"/>
  <c r="G49" i="3"/>
  <c r="F49" i="3"/>
  <c r="D49" i="3"/>
  <c r="C49" i="3"/>
  <c r="P76" i="3"/>
  <c r="G76" i="3"/>
  <c r="F76" i="3"/>
  <c r="E76" i="3"/>
  <c r="P52" i="3"/>
  <c r="G52" i="3"/>
  <c r="F52" i="3"/>
  <c r="E52" i="3"/>
  <c r="P51" i="3"/>
  <c r="G51" i="3"/>
  <c r="F51" i="3"/>
  <c r="E51" i="3"/>
  <c r="P35" i="3"/>
  <c r="G35" i="3"/>
  <c r="F35" i="3"/>
  <c r="E35" i="3"/>
  <c r="P78" i="3"/>
  <c r="G78" i="3"/>
  <c r="F78" i="3"/>
  <c r="E78" i="3"/>
  <c r="P27" i="3"/>
  <c r="G27" i="3"/>
  <c r="F27" i="3"/>
  <c r="E27" i="3"/>
  <c r="P11" i="3"/>
  <c r="G11" i="3"/>
  <c r="F11" i="3"/>
  <c r="E11" i="3"/>
  <c r="P41" i="3"/>
  <c r="G41" i="3"/>
  <c r="F41" i="3"/>
  <c r="E41" i="3"/>
  <c r="C41" i="3"/>
  <c r="P68" i="3"/>
  <c r="G68" i="3"/>
  <c r="F68" i="3"/>
  <c r="E68" i="3"/>
  <c r="C68" i="3"/>
  <c r="P32" i="3"/>
  <c r="G32" i="3"/>
  <c r="F32" i="3"/>
  <c r="E32" i="3"/>
  <c r="C32" i="3"/>
  <c r="C110" i="3"/>
  <c r="C117" i="3"/>
  <c r="C2" i="3"/>
  <c r="C11" i="3"/>
  <c r="C94" i="3"/>
  <c r="D65" i="3"/>
  <c r="D105" i="3"/>
  <c r="D9" i="3"/>
  <c r="D45" i="3"/>
  <c r="D68" i="3"/>
  <c r="D17" i="3"/>
  <c r="E87" i="3"/>
  <c r="E114" i="3"/>
  <c r="E13" i="3"/>
  <c r="E25" i="3"/>
  <c r="F103" i="3"/>
  <c r="F119" i="3"/>
  <c r="F100" i="3"/>
  <c r="F93" i="3"/>
  <c r="G122" i="3"/>
  <c r="G57" i="3"/>
  <c r="H119" i="3"/>
  <c r="P63" i="3"/>
  <c r="D4" i="3"/>
  <c r="E106" i="3"/>
  <c r="E44" i="3"/>
  <c r="E100" i="3"/>
  <c r="F114" i="3"/>
  <c r="F26" i="3"/>
  <c r="F81" i="3"/>
  <c r="G53" i="3"/>
  <c r="G120" i="3"/>
  <c r="H95" i="3"/>
  <c r="P67" i="3"/>
  <c r="H67" i="3"/>
  <c r="P42" i="3"/>
  <c r="H42" i="3"/>
  <c r="G42" i="3"/>
  <c r="F42" i="3"/>
  <c r="D42" i="3"/>
  <c r="P108" i="3"/>
  <c r="H108" i="3"/>
  <c r="G108" i="3"/>
  <c r="F108" i="3"/>
  <c r="D108" i="3"/>
  <c r="C108" i="3"/>
  <c r="P18" i="3"/>
  <c r="G18" i="3"/>
  <c r="F18" i="3"/>
  <c r="E18" i="3"/>
  <c r="P10" i="3"/>
  <c r="G10" i="3"/>
  <c r="F10" i="3"/>
  <c r="E10" i="3"/>
  <c r="D10" i="3"/>
  <c r="D31" i="3"/>
  <c r="P107" i="3"/>
  <c r="F107" i="3"/>
  <c r="D107" i="3"/>
  <c r="H107" i="3"/>
  <c r="P113" i="3"/>
  <c r="F113" i="3"/>
  <c r="D113" i="3"/>
  <c r="H113" i="3"/>
  <c r="P70" i="3"/>
  <c r="F70" i="3"/>
  <c r="D70" i="3"/>
  <c r="H70" i="3"/>
  <c r="P69" i="3"/>
  <c r="F69" i="3"/>
  <c r="E69" i="3"/>
  <c r="D69" i="3"/>
  <c r="H69" i="3"/>
  <c r="P74" i="3"/>
  <c r="F74" i="3"/>
  <c r="E74" i="3"/>
  <c r="D74" i="3"/>
  <c r="H74" i="3"/>
  <c r="P66" i="3"/>
  <c r="F66" i="3"/>
  <c r="E66" i="3"/>
  <c r="D66" i="3"/>
  <c r="H66" i="3"/>
  <c r="P28" i="3"/>
  <c r="F28" i="3"/>
  <c r="E28" i="3"/>
  <c r="D28" i="3"/>
  <c r="H28" i="3"/>
  <c r="P29" i="3"/>
  <c r="F29" i="3"/>
  <c r="E29" i="3"/>
  <c r="D29" i="3"/>
  <c r="H29" i="3"/>
  <c r="P6" i="3"/>
  <c r="F6" i="3"/>
  <c r="E6" i="3"/>
  <c r="D6" i="3"/>
  <c r="H6" i="3"/>
  <c r="P50" i="3"/>
  <c r="F50" i="3"/>
  <c r="E50" i="3"/>
  <c r="D50" i="3"/>
  <c r="H50" i="3"/>
  <c r="C71" i="3"/>
  <c r="C18" i="3"/>
  <c r="C88" i="3"/>
  <c r="C28" i="3"/>
  <c r="C57" i="3"/>
  <c r="C34" i="3"/>
  <c r="D118" i="3"/>
  <c r="D77" i="3"/>
  <c r="D44" i="3"/>
  <c r="D79" i="3"/>
  <c r="D64" i="3"/>
  <c r="D75" i="3"/>
  <c r="E110" i="3"/>
  <c r="E105" i="3"/>
  <c r="E101" i="3"/>
  <c r="E26" i="3"/>
  <c r="E57" i="3"/>
  <c r="E73" i="3"/>
  <c r="F30" i="3"/>
  <c r="G69" i="3"/>
  <c r="H52" i="3"/>
  <c r="H78" i="3"/>
  <c r="H41" i="3"/>
  <c r="P86" i="3"/>
  <c r="H86" i="3"/>
  <c r="D26" i="3"/>
  <c r="P116" i="3"/>
  <c r="H116" i="3"/>
  <c r="G116" i="3"/>
  <c r="F116" i="3"/>
  <c r="D116" i="3"/>
  <c r="G92" i="3"/>
  <c r="F92" i="3"/>
  <c r="E92" i="3"/>
  <c r="P92" i="3"/>
  <c r="P16" i="3"/>
  <c r="G16" i="3"/>
  <c r="F16" i="3"/>
  <c r="E16" i="3"/>
  <c r="D16" i="3"/>
  <c r="G61" i="3"/>
  <c r="F61" i="3"/>
  <c r="E61" i="3"/>
  <c r="D61" i="3"/>
  <c r="P122" i="3"/>
  <c r="E122" i="3"/>
  <c r="P103" i="3"/>
  <c r="E103" i="3"/>
  <c r="P15" i="3"/>
  <c r="E15" i="3"/>
  <c r="P119" i="3"/>
  <c r="E119" i="3"/>
  <c r="P97" i="3"/>
  <c r="E97" i="3"/>
  <c r="P54" i="3"/>
  <c r="E54" i="3"/>
  <c r="C54" i="3"/>
  <c r="P37" i="3"/>
  <c r="E37" i="3"/>
  <c r="C37" i="3"/>
  <c r="P20" i="3"/>
  <c r="E20" i="3"/>
  <c r="C20" i="3"/>
  <c r="P81" i="3"/>
  <c r="E81" i="3"/>
  <c r="C81" i="3"/>
  <c r="P23" i="3"/>
  <c r="E23" i="3"/>
  <c r="C23" i="3"/>
  <c r="C107" i="3"/>
  <c r="C113" i="3"/>
  <c r="C70" i="3"/>
  <c r="C69" i="3"/>
  <c r="C74" i="3"/>
  <c r="C66" i="3"/>
  <c r="C93" i="3"/>
  <c r="D86" i="3"/>
  <c r="D51" i="3"/>
  <c r="D101" i="3"/>
  <c r="D27" i="3"/>
  <c r="D63" i="3"/>
  <c r="D67" i="3"/>
  <c r="E107" i="3"/>
  <c r="E8" i="3"/>
  <c r="E38" i="3"/>
  <c r="E30" i="3"/>
  <c r="E93" i="3"/>
  <c r="E39" i="3"/>
  <c r="F106" i="3"/>
  <c r="F37" i="3"/>
  <c r="F75" i="3"/>
  <c r="G86" i="3"/>
  <c r="G119" i="3"/>
  <c r="G100" i="3"/>
  <c r="G75" i="3"/>
  <c r="H10" i="3"/>
  <c r="P101" i="3"/>
  <c r="H101" i="3"/>
  <c r="H14" i="3"/>
  <c r="P14" i="3"/>
  <c r="G14" i="3"/>
  <c r="F14" i="3"/>
  <c r="D14" i="3"/>
  <c r="P65" i="3"/>
  <c r="G65" i="3"/>
  <c r="F65" i="3"/>
  <c r="E65" i="3"/>
  <c r="P88" i="3"/>
  <c r="G88" i="3"/>
  <c r="F88" i="3"/>
  <c r="E88" i="3"/>
  <c r="C16" i="3"/>
  <c r="P53" i="3"/>
  <c r="D53" i="3"/>
  <c r="P56" i="3"/>
  <c r="D56" i="3"/>
  <c r="P89" i="3"/>
  <c r="D89" i="3"/>
  <c r="P114" i="3"/>
  <c r="D114" i="3"/>
  <c r="P24" i="3"/>
  <c r="D24" i="3"/>
  <c r="P13" i="3"/>
  <c r="D13" i="3"/>
  <c r="P95" i="3"/>
  <c r="D95" i="3"/>
  <c r="G95" i="3"/>
  <c r="P7" i="3"/>
  <c r="D7" i="3"/>
  <c r="G7" i="3"/>
  <c r="P19" i="3"/>
  <c r="D19" i="3"/>
  <c r="G19" i="3"/>
  <c r="P25" i="3"/>
  <c r="D25" i="3"/>
  <c r="G25" i="3"/>
  <c r="C122" i="3"/>
  <c r="C103" i="3"/>
  <c r="C15" i="3"/>
  <c r="C119" i="3"/>
  <c r="C97" i="3"/>
  <c r="C13" i="3"/>
  <c r="C62" i="3"/>
  <c r="C50" i="3"/>
  <c r="D91" i="3"/>
  <c r="D92" i="3"/>
  <c r="D38" i="3"/>
  <c r="D54" i="3"/>
  <c r="D43" i="3"/>
  <c r="D46" i="3"/>
  <c r="E53" i="3"/>
  <c r="E42" i="3"/>
  <c r="E84" i="3"/>
  <c r="E111" i="3"/>
  <c r="E62" i="3"/>
  <c r="E17" i="3"/>
  <c r="F105" i="3"/>
  <c r="F38" i="3"/>
  <c r="F95" i="3"/>
  <c r="F67" i="3"/>
  <c r="G113" i="3"/>
  <c r="G114" i="3"/>
  <c r="G26" i="3"/>
  <c r="G67" i="3"/>
  <c r="H103" i="3"/>
  <c r="H97" i="3"/>
  <c r="H20" i="3"/>
  <c r="P47" i="3"/>
  <c r="H47" i="3"/>
  <c r="C26" i="3"/>
  <c r="E86" i="3"/>
  <c r="P110" i="3"/>
  <c r="H110" i="3"/>
  <c r="G110" i="3"/>
  <c r="F110" i="3"/>
  <c r="D110" i="3"/>
  <c r="P102" i="3"/>
  <c r="H102" i="3"/>
  <c r="G102" i="3"/>
  <c r="F102" i="3"/>
  <c r="D102" i="3"/>
  <c r="P71" i="3"/>
  <c r="G71" i="3"/>
  <c r="F71" i="3"/>
  <c r="E71" i="3"/>
  <c r="P33" i="3"/>
  <c r="G33" i="3"/>
  <c r="F33" i="3"/>
  <c r="E33" i="3"/>
  <c r="D33" i="3"/>
  <c r="P83" i="3"/>
  <c r="G83" i="3"/>
  <c r="F83" i="3"/>
  <c r="E83" i="3"/>
  <c r="D83" i="3"/>
  <c r="P118" i="3"/>
  <c r="H118" i="3"/>
  <c r="P87" i="3"/>
  <c r="H87" i="3"/>
  <c r="P115" i="3"/>
  <c r="H115" i="3"/>
  <c r="P44" i="3"/>
  <c r="H44" i="3"/>
  <c r="P80" i="3"/>
  <c r="H80" i="3"/>
  <c r="P100" i="3"/>
  <c r="H100" i="3"/>
  <c r="P45" i="3"/>
  <c r="H45" i="3"/>
  <c r="P21" i="3"/>
  <c r="C21" i="3"/>
  <c r="H21" i="3"/>
  <c r="P75" i="3"/>
  <c r="C75" i="3"/>
  <c r="H75" i="3"/>
  <c r="P3" i="3"/>
  <c r="C3" i="3"/>
  <c r="H3" i="3"/>
  <c r="C53" i="3"/>
  <c r="C56" i="3"/>
  <c r="C89" i="3"/>
  <c r="C114" i="3"/>
  <c r="C24" i="3"/>
  <c r="C100" i="3"/>
  <c r="C31" i="3"/>
  <c r="C22" i="3"/>
  <c r="C25" i="3"/>
  <c r="D109" i="3"/>
  <c r="D15" i="3"/>
  <c r="D84" i="3"/>
  <c r="D100" i="3"/>
  <c r="D41" i="3"/>
  <c r="D94" i="3"/>
  <c r="E118" i="3"/>
  <c r="E70" i="3"/>
  <c r="E14" i="3"/>
  <c r="E102" i="3"/>
  <c r="E108" i="3"/>
  <c r="E12" i="3"/>
  <c r="F96" i="3"/>
  <c r="F97" i="3"/>
  <c r="F45" i="3"/>
  <c r="F46" i="3"/>
  <c r="G103" i="3"/>
  <c r="G44" i="3"/>
  <c r="G28" i="3"/>
  <c r="G50" i="3"/>
  <c r="H56" i="3"/>
  <c r="H24" i="3"/>
  <c r="H7" i="3"/>
  <c r="AU234" i="2"/>
  <c r="AU575" i="2"/>
  <c r="AU363" i="2"/>
  <c r="AU668" i="2"/>
  <c r="AU683" i="2"/>
  <c r="AU117" i="2"/>
  <c r="AU505" i="2"/>
  <c r="AU614" i="2"/>
  <c r="AU467" i="2"/>
  <c r="AU431" i="2"/>
  <c r="AU203" i="2"/>
  <c r="AU430" i="2"/>
  <c r="AU599" i="2"/>
  <c r="AU689" i="2"/>
  <c r="AU660" i="2"/>
  <c r="AU243" i="2"/>
  <c r="AU193" i="2"/>
  <c r="AU642" i="2"/>
  <c r="AU455" i="2"/>
  <c r="AU685" i="2"/>
  <c r="AU400" i="2"/>
  <c r="AU474" i="2"/>
  <c r="AU450" i="2"/>
  <c r="AU436" i="2"/>
  <c r="AU391" i="2"/>
  <c r="AU209" i="2"/>
  <c r="AU109" i="2"/>
  <c r="AU201" i="2"/>
  <c r="AU609" i="2"/>
  <c r="AU96" i="2"/>
  <c r="AU82" i="2"/>
  <c r="AU194" i="2"/>
  <c r="AU561" i="2"/>
  <c r="AU437" i="2"/>
  <c r="AU18" i="2"/>
  <c r="AU175" i="2"/>
  <c r="AU536" i="2"/>
  <c r="AU728" i="2"/>
  <c r="AU445" i="2"/>
  <c r="AU392" i="2"/>
  <c r="AU389" i="2"/>
  <c r="AU242" i="2"/>
  <c r="AU387" i="2"/>
  <c r="AU469" i="2"/>
  <c r="AU722" i="2"/>
  <c r="AU622" i="2"/>
  <c r="AU666" i="2"/>
  <c r="AU598" i="2"/>
  <c r="AU381" i="2"/>
  <c r="AU520" i="2"/>
  <c r="AU266" i="2"/>
  <c r="AU646" i="2"/>
  <c r="AU693" i="2"/>
  <c r="AU567" i="2"/>
  <c r="AU188" i="2"/>
  <c r="AU661" i="2"/>
  <c r="AU116" i="2"/>
  <c r="AU704" i="2"/>
  <c r="AU7" i="2"/>
  <c r="AU434" i="2"/>
  <c r="AU493" i="2"/>
  <c r="AU288" i="2"/>
  <c r="AU105" i="2"/>
  <c r="AU100" i="2"/>
  <c r="AU156" i="2"/>
  <c r="AU581" i="2"/>
  <c r="AU71" i="2"/>
  <c r="AU138" i="2"/>
  <c r="AU388" i="2"/>
  <c r="AU641" i="2"/>
  <c r="AU365" i="2"/>
  <c r="AU69" i="2"/>
  <c r="AU507" i="2"/>
  <c r="AU305" i="2"/>
  <c r="AU287" i="2"/>
  <c r="AU122" i="2"/>
  <c r="AU95" i="2"/>
  <c r="AU403" i="2"/>
  <c r="AU150" i="2"/>
  <c r="AU532" i="2"/>
  <c r="AU92" i="2"/>
  <c r="AU699" i="2"/>
  <c r="AU676" i="2"/>
  <c r="AU352" i="2"/>
  <c r="AU298" i="2"/>
  <c r="AU456" i="2"/>
  <c r="AU337" i="2"/>
  <c r="AU222" i="2"/>
  <c r="AU366" i="2"/>
  <c r="AU486" i="2"/>
  <c r="AU464" i="2"/>
  <c r="AU406" i="2"/>
  <c r="AU454" i="2"/>
  <c r="AU329" i="2"/>
  <c r="AU215" i="2"/>
  <c r="AU674" i="2"/>
  <c r="AU539" i="2"/>
  <c r="AU357" i="2"/>
  <c r="AU333" i="2"/>
  <c r="AU271" i="2"/>
  <c r="AU565" i="2"/>
  <c r="AU412" i="2"/>
  <c r="AU511" i="2"/>
  <c r="AU727" i="2"/>
  <c r="AU596" i="2"/>
  <c r="AU425" i="2"/>
  <c r="AU644" i="2"/>
  <c r="AU570" i="2"/>
  <c r="AU21" i="2"/>
  <c r="AU501" i="2"/>
  <c r="AU580" i="2"/>
  <c r="AU697" i="2"/>
  <c r="AU696" i="2"/>
  <c r="AU385" i="2"/>
  <c r="AU153" i="2"/>
  <c r="AU591" i="2"/>
  <c r="AU417" i="2"/>
  <c r="AU630" i="2"/>
  <c r="AU411" i="2"/>
  <c r="AU530" i="2"/>
  <c r="AU132" i="2"/>
  <c r="AU301" i="2"/>
  <c r="AU549" i="2"/>
  <c r="AU616" i="2"/>
  <c r="AU635" i="2"/>
  <c r="AU41" i="2"/>
  <c r="AU15" i="2"/>
  <c r="AU731" i="2"/>
  <c r="AU664" i="2"/>
  <c r="AU101" i="2"/>
  <c r="AU140" i="2"/>
  <c r="AU78" i="2"/>
  <c r="AU353" i="2"/>
  <c r="AU706" i="2"/>
  <c r="AU91" i="2"/>
  <c r="AU677" i="2"/>
  <c r="AU351" i="2"/>
  <c r="AU673" i="2"/>
  <c r="AU211" i="2"/>
  <c r="AU19" i="2"/>
  <c r="AU691" i="2"/>
  <c r="AU637" i="2"/>
  <c r="AU180" i="2"/>
  <c r="AU576" i="2"/>
  <c r="AU447" i="2"/>
  <c r="AU320" i="2"/>
  <c r="AU725" i="2"/>
  <c r="AU713" i="2"/>
  <c r="AU712" i="2"/>
  <c r="AU326" i="2"/>
  <c r="AU694" i="2"/>
  <c r="AU348" i="2"/>
  <c r="AU32" i="2"/>
  <c r="AU524" i="2"/>
  <c r="AU438" i="2"/>
  <c r="AU47" i="2"/>
  <c r="AU230" i="2"/>
  <c r="AU523" i="2"/>
  <c r="AU415" i="2"/>
  <c r="AU695" i="2"/>
  <c r="AU354" i="2"/>
  <c r="AU506" i="2"/>
  <c r="AU719" i="2"/>
  <c r="AU680" i="2"/>
  <c r="AU468" i="2"/>
  <c r="AU631" i="2"/>
  <c r="AU542" i="2"/>
  <c r="AU460" i="2"/>
  <c r="AU619" i="2"/>
  <c r="AU621" i="2"/>
  <c r="AU343" i="2"/>
  <c r="AU309" i="2"/>
  <c r="AU519" i="2"/>
  <c r="AU346" i="2"/>
  <c r="AU8" i="2"/>
  <c r="AU601" i="2"/>
  <c r="AU245" i="2"/>
  <c r="AU627" i="2"/>
  <c r="AU715" i="2"/>
  <c r="AU312" i="2"/>
  <c r="AU219" i="2"/>
  <c r="AU620" i="2"/>
  <c r="AU492" i="2"/>
  <c r="AU396" i="2"/>
  <c r="AU282" i="2"/>
  <c r="AU730" i="2"/>
  <c r="AU133" i="2"/>
  <c r="AU615" i="2"/>
  <c r="AU149" i="2"/>
  <c r="AU106" i="2"/>
  <c r="AU672" i="2"/>
  <c r="AU518" i="2"/>
  <c r="AU342" i="2"/>
  <c r="AU433" i="2"/>
  <c r="AU255" i="2"/>
  <c r="AU48" i="2"/>
  <c r="AU315" i="2"/>
  <c r="AU423" i="2"/>
  <c r="AU86" i="2"/>
  <c r="AU376" i="2"/>
  <c r="AU46" i="2"/>
  <c r="AU564" i="2"/>
  <c r="AU717" i="2"/>
  <c r="AU322" i="2"/>
  <c r="AU314" i="2"/>
  <c r="AU218" i="2"/>
  <c r="AU483" i="2"/>
  <c r="AU83" i="2"/>
  <c r="AU257" i="2"/>
  <c r="AU23" i="2"/>
  <c r="AU50" i="2"/>
  <c r="AU144" i="2"/>
  <c r="AU296" i="2"/>
  <c r="AU364" i="2"/>
  <c r="AU208" i="2"/>
  <c r="AU590" i="2"/>
  <c r="AU517" i="2"/>
  <c r="AU186" i="2"/>
  <c r="AU187" i="2"/>
  <c r="AU535" i="2"/>
  <c r="AU595" i="2"/>
  <c r="AU544" i="2"/>
  <c r="AU404" i="2"/>
  <c r="AU504" i="2"/>
  <c r="AU562" i="2"/>
  <c r="AU204" i="2"/>
  <c r="AU202" i="2"/>
  <c r="AU347" i="2"/>
  <c r="AU509" i="2"/>
  <c r="AU131" i="2"/>
  <c r="AU502" i="2"/>
  <c r="AU98" i="2"/>
  <c r="AU543" i="2"/>
  <c r="AU62" i="2"/>
  <c r="AU586" i="2"/>
  <c r="AU177" i="2"/>
  <c r="AU134" i="2"/>
  <c r="AU538" i="2"/>
  <c r="AU107" i="2"/>
  <c r="AU643" i="2"/>
  <c r="AU705" i="2"/>
  <c r="AU253" i="2"/>
  <c r="AU402" i="2"/>
  <c r="AU709" i="2"/>
  <c r="AU605" i="2"/>
  <c r="AU258" i="2"/>
  <c r="AU252" i="2"/>
  <c r="AU584" i="2"/>
  <c r="AU197" i="2"/>
  <c r="AU240" i="2"/>
  <c r="AU84" i="2"/>
  <c r="AU476" i="2"/>
  <c r="AU280" i="2"/>
  <c r="AU89" i="2"/>
  <c r="AU37" i="2"/>
  <c r="AU656" i="2"/>
  <c r="AU383" i="2"/>
  <c r="AU687" i="2"/>
  <c r="AU127" i="2"/>
  <c r="AU182" i="2"/>
  <c r="AU25" i="2"/>
  <c r="AU225" i="2"/>
  <c r="AU14" i="2"/>
  <c r="AU529" i="2"/>
  <c r="AU74" i="2"/>
  <c r="AU167" i="2"/>
  <c r="AU316" i="2"/>
  <c r="AU238" i="2"/>
  <c r="AU367" i="2"/>
  <c r="AU398" i="2"/>
  <c r="AU413" i="2"/>
  <c r="AU36" i="2"/>
  <c r="AU541" i="2"/>
  <c r="AU540" i="2"/>
  <c r="AU227" i="2"/>
  <c r="AU634" i="2"/>
  <c r="AU20" i="2"/>
  <c r="AU547" i="2"/>
  <c r="AU522" i="2"/>
  <c r="AU205" i="2"/>
  <c r="AU30" i="2"/>
  <c r="AU369" i="2"/>
  <c r="AU435" i="2"/>
  <c r="AU174" i="2"/>
  <c r="AU374" i="2"/>
  <c r="AU4" i="2"/>
  <c r="AU324" i="2"/>
  <c r="AU248" i="2"/>
  <c r="AU623" i="2"/>
  <c r="AU16" i="2"/>
  <c r="AU678" i="2"/>
  <c r="AU449" i="2"/>
  <c r="AU497" i="2"/>
  <c r="AU421" i="2"/>
  <c r="AU184" i="2"/>
  <c r="AU319" i="2"/>
  <c r="AU613" i="2"/>
  <c r="AU43" i="2"/>
  <c r="AU721" i="2"/>
  <c r="AU488" i="2"/>
  <c r="AU274" i="2"/>
  <c r="AU22" i="2"/>
  <c r="AU379" i="2"/>
  <c r="AU534" i="2"/>
  <c r="AU260" i="2"/>
  <c r="AU341" i="2"/>
  <c r="AU3" i="2"/>
  <c r="AU169" i="2"/>
  <c r="AU166" i="2"/>
  <c r="AU339" i="2"/>
  <c r="AU461" i="2"/>
  <c r="AU394" i="2"/>
  <c r="AU479" i="2"/>
  <c r="AU185" i="2"/>
  <c r="AU277" i="2"/>
  <c r="AU178" i="2"/>
  <c r="AU350" i="2"/>
  <c r="AU602" i="2"/>
  <c r="AU566" i="2"/>
  <c r="AU124" i="2"/>
  <c r="AU410" i="2"/>
  <c r="AU481" i="2"/>
  <c r="AU378" i="2"/>
  <c r="AU487" i="2"/>
  <c r="AU128" i="2"/>
  <c r="AU508" i="2"/>
  <c r="AU327" i="2"/>
  <c r="AU229" i="2"/>
  <c r="AU26" i="2"/>
  <c r="AU386" i="2"/>
  <c r="AU123" i="2"/>
  <c r="AU39" i="2"/>
  <c r="AU263" i="2"/>
  <c r="AU11" i="2"/>
  <c r="AU67" i="2"/>
  <c r="AU607" i="2"/>
  <c r="AU223" i="2"/>
  <c r="AU370" i="2"/>
  <c r="AU9" i="2"/>
  <c r="AU143" i="2"/>
  <c r="AU448" i="2"/>
  <c r="AU470" i="2"/>
  <c r="AU657" i="2"/>
  <c r="AU10" i="2"/>
  <c r="AU569" i="2"/>
  <c r="AU473" i="2"/>
  <c r="AU276" i="2"/>
  <c r="AU281" i="2"/>
  <c r="AU503" i="2"/>
  <c r="AU345" i="2"/>
  <c r="AU724" i="2"/>
  <c r="AU44" i="2"/>
  <c r="AU441" i="2"/>
  <c r="AU12" i="2"/>
  <c r="AU244" i="2"/>
  <c r="AU267" i="2"/>
  <c r="AU361" i="2"/>
  <c r="AU472" i="2"/>
  <c r="AU395" i="2"/>
  <c r="AU432" i="2"/>
  <c r="AU453" i="2"/>
  <c r="AU490" i="2"/>
  <c r="AU703" i="2"/>
  <c r="AU732" i="2"/>
  <c r="AU723" i="2"/>
  <c r="AU399" i="2"/>
  <c r="AU340" i="2"/>
  <c r="AU384" i="2"/>
  <c r="AU272" i="2"/>
  <c r="AU466" i="2"/>
  <c r="AU640" i="2"/>
  <c r="AU310" i="2"/>
  <c r="AU323" i="2"/>
  <c r="AU317" i="2"/>
  <c r="AU206" i="2"/>
  <c r="AU77" i="2"/>
  <c r="AU87" i="2"/>
  <c r="AU582" i="2"/>
  <c r="AU338" i="2"/>
  <c r="AU161" i="2"/>
  <c r="AU113" i="2"/>
  <c r="AU57" i="2"/>
  <c r="AU335" i="2"/>
  <c r="AU359" i="2"/>
  <c r="AU578" i="2"/>
  <c r="AU626" i="2"/>
  <c r="AU308" i="2"/>
  <c r="AU112" i="2"/>
  <c r="AU251" i="2"/>
  <c r="AU247" i="2"/>
  <c r="AU224" i="2"/>
  <c r="AU682" i="2"/>
  <c r="AU463" i="2"/>
  <c r="AU611" i="2"/>
  <c r="AU51" i="2"/>
  <c r="AU176" i="2"/>
  <c r="AU632" i="2"/>
  <c r="AU42" i="2"/>
  <c r="AU424" i="2"/>
  <c r="AU68" i="2"/>
  <c r="AU33" i="2"/>
  <c r="AU217" i="2"/>
  <c r="AU537" i="2"/>
  <c r="AU533" i="2"/>
  <c r="AU196" i="2"/>
  <c r="AU573" i="2"/>
  <c r="AU571" i="2"/>
  <c r="AU159" i="2"/>
  <c r="AU645" i="2"/>
  <c r="AU654" i="2"/>
  <c r="AU235" i="2"/>
  <c r="AU372" i="2"/>
  <c r="AU477" i="2"/>
  <c r="AU475" i="2"/>
  <c r="AU58" i="2"/>
  <c r="AU118" i="2"/>
  <c r="AU285" i="2"/>
  <c r="AU489" i="2"/>
  <c r="AU373" i="2"/>
  <c r="AU499" i="2"/>
  <c r="AU552" i="2"/>
  <c r="AU64" i="2"/>
  <c r="AU311" i="2"/>
  <c r="AU79" i="2"/>
  <c r="AU418" i="2"/>
  <c r="AU164" i="2"/>
  <c r="AU171" i="2"/>
  <c r="AU458" i="2"/>
  <c r="AU129" i="2"/>
  <c r="AU60" i="2"/>
  <c r="AU268" i="2"/>
  <c r="AU228" i="2"/>
  <c r="AU6" i="2"/>
  <c r="AU531" i="2"/>
  <c r="AU170" i="2"/>
  <c r="AU45" i="2"/>
  <c r="AU457" i="2"/>
  <c r="AU52" i="2"/>
  <c r="AU70" i="2"/>
  <c r="AU478" i="2"/>
  <c r="AU515" i="2"/>
  <c r="AU617" i="2"/>
  <c r="AU103" i="2"/>
  <c r="AU446" i="2"/>
  <c r="AU527" i="2"/>
  <c r="AU563" i="2"/>
  <c r="AU612" i="2"/>
  <c r="AU90" i="2"/>
  <c r="AU121" i="2"/>
  <c r="AU439" i="2"/>
  <c r="AU408" i="2"/>
  <c r="AU81" i="2"/>
  <c r="AU99" i="2"/>
  <c r="AU513" i="2"/>
  <c r="AU496" i="2"/>
  <c r="AU407" i="2"/>
  <c r="AU548" i="2"/>
  <c r="AU307" i="2"/>
  <c r="AU231" i="2"/>
  <c r="AU462" i="2"/>
  <c r="AU494" i="2"/>
  <c r="AU28" i="2"/>
  <c r="AU165" i="2"/>
  <c r="AU297" i="2"/>
  <c r="AU321" i="2"/>
  <c r="AU553" i="2"/>
  <c r="AU303" i="2"/>
  <c r="AU331" i="2"/>
  <c r="AU726" i="2"/>
  <c r="AU688" i="2"/>
  <c r="AU551" i="2"/>
  <c r="AU56" i="2"/>
  <c r="AU162" i="2"/>
  <c r="AU210" i="2"/>
  <c r="AU179" i="2"/>
  <c r="AU88" i="2"/>
  <c r="AU526" i="2"/>
  <c r="AU720" i="2"/>
  <c r="AU608" i="2"/>
  <c r="AU409" i="2"/>
  <c r="AU593" i="2"/>
  <c r="AU624" i="2"/>
  <c r="AU465" i="2"/>
  <c r="AU293" i="2"/>
  <c r="AU2" i="2"/>
  <c r="AU160" i="2"/>
  <c r="AU587" i="2"/>
  <c r="AU158" i="2"/>
  <c r="AU295" i="2"/>
  <c r="AU480" i="2"/>
  <c r="AU334" i="2"/>
  <c r="AU516" i="2"/>
  <c r="AU302" i="2"/>
  <c r="AU119" i="2"/>
  <c r="AU440" i="2"/>
  <c r="AU628" i="2"/>
  <c r="AU290" i="2"/>
  <c r="AU679" i="2"/>
  <c r="AU577" i="2"/>
  <c r="AU652" i="2"/>
  <c r="AU647" i="2"/>
  <c r="AU579" i="2"/>
  <c r="AU451" i="2"/>
  <c r="AU560" i="2"/>
  <c r="AU168" i="2"/>
  <c r="AU254" i="2"/>
  <c r="AU362" i="2"/>
  <c r="AU550" i="2"/>
  <c r="AU401" i="2"/>
  <c r="AU13" i="2"/>
  <c r="AU183" i="2"/>
  <c r="AU102" i="2"/>
  <c r="AU658" i="2"/>
  <c r="AU495" i="2"/>
  <c r="AU35" i="2"/>
  <c r="AU304" i="2"/>
  <c r="AU246" i="2"/>
  <c r="AU485" i="2"/>
  <c r="AU207" i="2"/>
  <c r="AU606" i="2"/>
  <c r="AU49" i="2"/>
  <c r="AU651" i="2"/>
  <c r="AU600" i="2"/>
  <c r="AU147" i="2"/>
  <c r="AU216" i="2"/>
  <c r="AU568" i="2"/>
  <c r="AU40" i="2"/>
  <c r="AU110" i="2"/>
  <c r="AU482" i="2"/>
  <c r="AU27" i="2"/>
  <c r="AU382" i="2"/>
  <c r="AU141" i="2"/>
  <c r="AU139" i="2"/>
  <c r="AU557" i="2"/>
  <c r="AU707" i="2"/>
  <c r="AU63" i="2"/>
  <c r="AU594" i="2"/>
  <c r="AU53" i="2"/>
  <c r="AU428" i="2"/>
  <c r="AU275" i="2"/>
  <c r="AU195" i="2"/>
  <c r="AU459" i="2"/>
  <c r="AU236" i="2"/>
  <c r="AU259" i="2"/>
  <c r="AU151" i="2"/>
  <c r="AU163" i="2"/>
  <c r="AU85" i="2"/>
  <c r="AU111" i="2"/>
  <c r="AU300" i="2"/>
  <c r="AU157" i="2"/>
  <c r="AU336" i="2"/>
  <c r="AU256" i="2"/>
  <c r="AU294" i="2"/>
  <c r="AU708" i="2"/>
  <c r="AU190" i="2"/>
  <c r="AU239" i="2"/>
  <c r="AU512" i="2"/>
  <c r="AU189" i="2"/>
  <c r="AU80" i="2"/>
  <c r="AU284" i="2"/>
  <c r="AU618" i="2"/>
  <c r="AU491" i="2"/>
  <c r="AU429" i="2"/>
  <c r="AU729" i="2"/>
  <c r="AU269" i="2"/>
  <c r="AU554" i="2"/>
  <c r="AU173" i="2"/>
  <c r="AU718" i="2"/>
  <c r="AU368" i="2"/>
  <c r="AU108" i="2"/>
  <c r="AU559" i="2"/>
  <c r="AU583" i="2"/>
  <c r="AU597" i="2"/>
  <c r="AU120" i="2"/>
  <c r="AU72" i="2"/>
  <c r="AU93" i="2"/>
  <c r="AU670" i="2"/>
  <c r="AU419" i="2"/>
  <c r="AU405" i="2"/>
  <c r="AU265" i="2"/>
  <c r="AU604" i="2"/>
  <c r="AU585" i="2"/>
  <c r="AU588" i="2"/>
  <c r="AU313" i="2"/>
  <c r="AU349" i="2"/>
  <c r="AU66" i="2"/>
  <c r="AU671" i="2"/>
  <c r="AU142" i="2"/>
  <c r="AU545" i="2"/>
  <c r="AU325" i="2"/>
  <c r="AU262" i="2"/>
  <c r="AU181" i="2"/>
  <c r="AU716" i="2"/>
  <c r="AU65" i="2"/>
  <c r="AU427" i="2"/>
  <c r="AU380" i="2"/>
  <c r="AU521" i="2"/>
  <c r="AU59" i="2"/>
  <c r="AU155" i="2"/>
  <c r="AU261" i="2"/>
  <c r="AU220" i="2"/>
  <c r="AU358" i="2"/>
  <c r="AU710" i="2"/>
  <c r="AU663" i="2"/>
  <c r="AU574" i="2"/>
  <c r="AU471" i="2"/>
  <c r="AU332" i="2"/>
  <c r="AU137" i="2"/>
  <c r="AU291" i="2"/>
  <c r="AU686" i="2"/>
  <c r="AU29" i="2"/>
  <c r="AU655" i="2"/>
  <c r="AU625" i="2"/>
  <c r="AU420" i="2"/>
  <c r="AU714" i="2"/>
  <c r="AU498" i="2"/>
  <c r="AU270" i="2"/>
  <c r="AU659" i="2"/>
  <c r="AU443" i="2"/>
  <c r="AU371" i="2"/>
  <c r="AU126" i="2"/>
  <c r="AU692" i="2"/>
  <c r="AU514" i="2"/>
  <c r="AU667" i="2"/>
  <c r="AU416" i="2"/>
  <c r="AU648" i="2"/>
  <c r="AU397" i="2"/>
  <c r="AU375" i="2"/>
  <c r="AU31" i="2"/>
  <c r="AU556" i="2"/>
  <c r="AU232" i="2"/>
  <c r="AU653" i="2"/>
  <c r="AU292" i="2"/>
  <c r="AU241" i="2"/>
  <c r="AU669" i="2"/>
  <c r="AU5" i="2"/>
  <c r="AU34" i="2"/>
  <c r="AU286" i="2"/>
  <c r="AU192" i="2"/>
  <c r="AU125" i="2"/>
  <c r="AU681" i="2"/>
  <c r="AU154" i="2"/>
  <c r="AU589" i="2"/>
  <c r="AU76" i="2"/>
  <c r="AU97" i="2"/>
  <c r="AU249" i="2"/>
  <c r="AU61" i="2"/>
  <c r="AU330" i="2"/>
  <c r="AU17" i="2"/>
  <c r="AU318" i="2"/>
  <c r="AU344" i="2"/>
  <c r="AU662" i="2"/>
  <c r="AU444" i="2"/>
  <c r="AU558" i="2"/>
  <c r="AU546" i="2"/>
  <c r="AU191" i="2"/>
  <c r="AU199" i="2"/>
  <c r="AU711" i="2"/>
  <c r="AU152" i="2"/>
  <c r="AU213" i="2"/>
  <c r="AU629" i="2"/>
  <c r="AU237" i="2"/>
  <c r="AU426" i="2"/>
  <c r="AU452" i="2"/>
  <c r="AU172" i="2"/>
  <c r="AU24" i="2"/>
  <c r="AU528" i="2"/>
  <c r="AU273" i="2"/>
  <c r="AU145" i="2"/>
  <c r="AU665" i="2"/>
  <c r="AU702" i="2"/>
  <c r="AU510" i="2"/>
  <c r="AU104" i="2"/>
  <c r="AU649" i="2"/>
  <c r="AU130" i="2"/>
  <c r="AU250" i="2"/>
  <c r="AU289" i="2"/>
  <c r="AU700" i="2"/>
  <c r="AU698" i="2"/>
  <c r="AU75" i="2"/>
  <c r="AU356" i="2"/>
  <c r="AU636" i="2"/>
  <c r="AU328" i="2"/>
  <c r="AU306" i="2"/>
  <c r="AU146" i="2"/>
  <c r="AU114" i="2"/>
  <c r="AU603" i="2"/>
  <c r="AU592" i="2"/>
  <c r="AU278" i="2"/>
  <c r="AU422" i="2"/>
  <c r="AU233" i="2"/>
  <c r="AU414" i="2"/>
  <c r="AU198" i="2"/>
  <c r="AU555" i="2"/>
  <c r="AU55" i="2"/>
  <c r="AU221" i="2"/>
  <c r="AU650" i="2"/>
  <c r="AU135" i="2"/>
  <c r="AU639" i="2"/>
  <c r="AU212" i="2"/>
  <c r="AU214" i="2"/>
  <c r="AU73" i="2"/>
  <c r="AU393" i="2"/>
  <c r="AU390" i="2"/>
  <c r="AU610" i="2"/>
  <c r="AU38" i="2"/>
  <c r="AU94" i="2"/>
  <c r="AU442" i="2"/>
  <c r="AU200" i="2"/>
  <c r="AU226" i="2"/>
  <c r="AU484" i="2"/>
  <c r="AU633" i="2"/>
  <c r="AU377" i="2"/>
  <c r="AU572" i="2"/>
  <c r="AU360" i="2"/>
  <c r="AU148" i="2"/>
  <c r="AU54" i="2"/>
  <c r="AU283" i="2"/>
  <c r="AU500" i="2"/>
  <c r="AU136" i="2"/>
  <c r="AU279" i="2"/>
  <c r="AU264" i="2"/>
  <c r="AU115" i="2"/>
  <c r="AU355" i="2"/>
  <c r="AU299" i="2"/>
  <c r="AH449" i="2"/>
  <c r="AH538" i="2"/>
  <c r="AH641" i="2"/>
  <c r="AH299" i="2"/>
  <c r="AH145" i="2"/>
  <c r="O80" i="3" s="1"/>
  <c r="AH199" i="2"/>
  <c r="AH574" i="2"/>
  <c r="AH336" i="2"/>
  <c r="AH628" i="2"/>
  <c r="AH478" i="2"/>
  <c r="AH359" i="2"/>
  <c r="AH470" i="2"/>
  <c r="AH678" i="2"/>
  <c r="AH134" i="2"/>
  <c r="AH388" i="2"/>
  <c r="AH355" i="2"/>
  <c r="AH273" i="2"/>
  <c r="AH191" i="2"/>
  <c r="AH663" i="2"/>
  <c r="AH157" i="2"/>
  <c r="AH440" i="2"/>
  <c r="AH70" i="2"/>
  <c r="O10" i="3" s="1"/>
  <c r="AH335" i="2"/>
  <c r="O8" i="3" s="1"/>
  <c r="AH448" i="2"/>
  <c r="AH16" i="2"/>
  <c r="O23" i="3" s="1"/>
  <c r="AH177" i="2"/>
  <c r="O40" i="3" s="1"/>
  <c r="AH138" i="2"/>
  <c r="AH115" i="2"/>
  <c r="O13" i="3" s="1"/>
  <c r="AH528" i="2"/>
  <c r="AH546" i="2"/>
  <c r="AH710" i="2"/>
  <c r="AH300" i="2"/>
  <c r="AH119" i="2"/>
  <c r="O66" i="3" s="1"/>
  <c r="AH52" i="2"/>
  <c r="AH57" i="2"/>
  <c r="O57" i="3" s="1"/>
  <c r="AH143" i="2"/>
  <c r="AH623" i="2"/>
  <c r="AH586" i="2"/>
  <c r="AH71" i="2"/>
  <c r="O41" i="3" s="1"/>
  <c r="AH264" i="2"/>
  <c r="AH24" i="2"/>
  <c r="AH558" i="2"/>
  <c r="AH358" i="2"/>
  <c r="AH111" i="2"/>
  <c r="O111" i="3" s="1"/>
  <c r="AH302" i="2"/>
  <c r="AH457" i="2"/>
  <c r="AH113" i="2"/>
  <c r="O26" i="3" s="1"/>
  <c r="AH9" i="2"/>
  <c r="O39" i="3" s="1"/>
  <c r="AH248" i="2"/>
  <c r="AH62" i="2"/>
  <c r="AH581" i="2"/>
  <c r="AH279" i="2"/>
  <c r="AH172" i="2"/>
  <c r="O14" i="3" s="1"/>
  <c r="AH444" i="2"/>
  <c r="AH220" i="2"/>
  <c r="AH85" i="2"/>
  <c r="AH516" i="2"/>
  <c r="AH45" i="2"/>
  <c r="AH161" i="2"/>
  <c r="AH370" i="2"/>
  <c r="AH324" i="2"/>
  <c r="AH543" i="2"/>
  <c r="AH156" i="2"/>
  <c r="O88" i="3" s="1"/>
  <c r="AH136" i="2"/>
  <c r="AH452" i="2"/>
  <c r="AH662" i="2"/>
  <c r="AH261" i="2"/>
  <c r="O58" i="3" s="1"/>
  <c r="AH163" i="2"/>
  <c r="AH334" i="2"/>
  <c r="AH170" i="2"/>
  <c r="AH338" i="2"/>
  <c r="AH223" i="2"/>
  <c r="AH4" i="2"/>
  <c r="O4" i="3" s="1"/>
  <c r="AH98" i="2"/>
  <c r="AH100" i="2"/>
  <c r="O28" i="3" s="1"/>
  <c r="AH500" i="2"/>
  <c r="AH426" i="2"/>
  <c r="AH344" i="2"/>
  <c r="AH155" i="2"/>
  <c r="AH151" i="2"/>
  <c r="AH480" i="2"/>
  <c r="AH531" i="2"/>
  <c r="AH582" i="2"/>
  <c r="O44" i="3" s="1"/>
  <c r="AH607" i="2"/>
  <c r="AH374" i="2"/>
  <c r="AH502" i="2"/>
  <c r="AH105" i="2"/>
  <c r="O11" i="3" s="1"/>
  <c r="AH283" i="2"/>
  <c r="AH237" i="2"/>
  <c r="AH318" i="2"/>
  <c r="AH59" i="2"/>
  <c r="AH259" i="2"/>
  <c r="AH295" i="2"/>
  <c r="AH6" i="2"/>
  <c r="AH87" i="2"/>
  <c r="AH67" i="2"/>
  <c r="AH174" i="2"/>
  <c r="AH131" i="2"/>
  <c r="AH288" i="2"/>
  <c r="AH54" i="2"/>
  <c r="AH629" i="2"/>
  <c r="AH17" i="2"/>
  <c r="O50" i="3" s="1"/>
  <c r="AH521" i="2"/>
  <c r="AH236" i="2"/>
  <c r="AH158" i="2"/>
  <c r="AH228" i="2"/>
  <c r="AH77" i="2"/>
  <c r="O36" i="3" s="1"/>
  <c r="AH11" i="2"/>
  <c r="O3" i="3" s="1"/>
  <c r="AH435" i="2"/>
  <c r="AH509" i="2"/>
  <c r="AH493" i="2"/>
  <c r="AH148" i="2"/>
  <c r="AH213" i="2"/>
  <c r="O69" i="3" s="1"/>
  <c r="AH330" i="2"/>
  <c r="AH380" i="2"/>
  <c r="AH459" i="2"/>
  <c r="AH587" i="2"/>
  <c r="AH268" i="2"/>
  <c r="AH206" i="2"/>
  <c r="O116" i="3" s="1"/>
  <c r="AH263" i="2"/>
  <c r="AH369" i="2"/>
  <c r="AH347" i="2"/>
  <c r="AH434" i="2"/>
  <c r="AH360" i="2"/>
  <c r="AH152" i="2"/>
  <c r="AH61" i="2"/>
  <c r="AH427" i="2"/>
  <c r="AH195" i="2"/>
  <c r="AH160" i="2"/>
  <c r="AH60" i="2"/>
  <c r="O21" i="3" s="1"/>
  <c r="AH317" i="2"/>
  <c r="AH39" i="2"/>
  <c r="AH30" i="2"/>
  <c r="O46" i="3" s="1"/>
  <c r="AH202" i="2"/>
  <c r="AH92" i="2"/>
  <c r="AH572" i="2"/>
  <c r="AH711" i="2"/>
  <c r="AH249" i="2"/>
  <c r="AH65" i="2"/>
  <c r="AH275" i="2"/>
  <c r="O115" i="3" s="1"/>
  <c r="AH2" i="2"/>
  <c r="O12" i="3" s="1"/>
  <c r="AH129" i="2"/>
  <c r="AH323" i="2"/>
  <c r="AH123" i="2"/>
  <c r="O27" i="3" s="1"/>
  <c r="AH205" i="2"/>
  <c r="AH204" i="2"/>
  <c r="AH7" i="2"/>
  <c r="AH377" i="2"/>
  <c r="AH469" i="2"/>
  <c r="AH97" i="2"/>
  <c r="AH716" i="2"/>
  <c r="AH428" i="2"/>
  <c r="AH293" i="2"/>
  <c r="AH458" i="2"/>
  <c r="AH310" i="2"/>
  <c r="AH386" i="2"/>
  <c r="AH522" i="2"/>
  <c r="AH562" i="2"/>
  <c r="AH532" i="2"/>
  <c r="AH633" i="2"/>
  <c r="AH387" i="2"/>
  <c r="AH76" i="2"/>
  <c r="AH181" i="2"/>
  <c r="AH53" i="2"/>
  <c r="AH465" i="2"/>
  <c r="AH171" i="2"/>
  <c r="AH640" i="2"/>
  <c r="AH26" i="2"/>
  <c r="O34" i="3" s="1"/>
  <c r="AH547" i="2"/>
  <c r="AH504" i="2"/>
  <c r="AH215" i="2"/>
  <c r="AH484" i="2"/>
  <c r="AH18" i="2"/>
  <c r="AH589" i="2"/>
  <c r="AH262" i="2"/>
  <c r="AH594" i="2"/>
  <c r="AH624" i="2"/>
  <c r="O53" i="3" s="1"/>
  <c r="AH164" i="2"/>
  <c r="AH466" i="2"/>
  <c r="AH229" i="2"/>
  <c r="AH20" i="2"/>
  <c r="O32" i="3" s="1"/>
  <c r="AH404" i="2"/>
  <c r="AH704" i="2"/>
  <c r="AH226" i="2"/>
  <c r="AH242" i="2"/>
  <c r="AH154" i="2"/>
  <c r="AH325" i="2"/>
  <c r="AH63" i="2"/>
  <c r="O20" i="3" s="1"/>
  <c r="AH593" i="2"/>
  <c r="AH418" i="2"/>
  <c r="AH272" i="2"/>
  <c r="O59" i="3" s="1"/>
  <c r="AH327" i="2"/>
  <c r="AH634" i="2"/>
  <c r="AH544" i="2"/>
  <c r="AH150" i="2"/>
  <c r="O74" i="3" s="1"/>
  <c r="AH200" i="2"/>
  <c r="AH437" i="2"/>
  <c r="O113" i="3" s="1"/>
  <c r="AH681" i="2"/>
  <c r="AH545" i="2"/>
  <c r="AH707" i="2"/>
  <c r="AH409" i="2"/>
  <c r="AH79" i="2"/>
  <c r="AH384" i="2"/>
  <c r="AH508" i="2"/>
  <c r="O121" i="3" s="1"/>
  <c r="AH227" i="2"/>
  <c r="AH595" i="2"/>
  <c r="AH116" i="2"/>
  <c r="AH442" i="2"/>
  <c r="AH389" i="2"/>
  <c r="AH125" i="2"/>
  <c r="AH142" i="2"/>
  <c r="O9" i="3" s="1"/>
  <c r="AH557" i="2"/>
  <c r="AH608" i="2"/>
  <c r="AH311" i="2"/>
  <c r="AH340" i="2"/>
  <c r="AH128" i="2"/>
  <c r="AH540" i="2"/>
  <c r="AH535" i="2"/>
  <c r="AH329" i="2"/>
  <c r="AH94" i="2"/>
  <c r="AH561" i="2"/>
  <c r="AH192" i="2"/>
  <c r="AH671" i="2"/>
  <c r="AH139" i="2"/>
  <c r="O79" i="3" s="1"/>
  <c r="AH720" i="2"/>
  <c r="AH64" i="2"/>
  <c r="O29" i="3" s="1"/>
  <c r="AH399" i="2"/>
  <c r="AH487" i="2"/>
  <c r="AH541" i="2"/>
  <c r="AH187" i="2"/>
  <c r="AH403" i="2"/>
  <c r="AH38" i="2"/>
  <c r="O75" i="3" s="1"/>
  <c r="AH392" i="2"/>
  <c r="AH286" i="2"/>
  <c r="AH66" i="2"/>
  <c r="AH141" i="2"/>
  <c r="O98" i="3" s="1"/>
  <c r="AH526" i="2"/>
  <c r="AH552" i="2"/>
  <c r="AH723" i="2"/>
  <c r="AH378" i="2"/>
  <c r="O87" i="3" s="1"/>
  <c r="AH36" i="2"/>
  <c r="AH186" i="2"/>
  <c r="AH501" i="2"/>
  <c r="AH610" i="2"/>
  <c r="AH194" i="2"/>
  <c r="O114" i="3" s="1"/>
  <c r="AH34" i="2"/>
  <c r="AH349" i="2"/>
  <c r="AH382" i="2"/>
  <c r="AH88" i="2"/>
  <c r="AH499" i="2"/>
  <c r="AH732" i="2"/>
  <c r="AH481" i="2"/>
  <c r="AH413" i="2"/>
  <c r="AH517" i="2"/>
  <c r="AH415" i="2"/>
  <c r="AH390" i="2"/>
  <c r="AH82" i="2"/>
  <c r="AH5" i="2"/>
  <c r="AH313" i="2"/>
  <c r="AH27" i="2"/>
  <c r="O82" i="3" s="1"/>
  <c r="AH179" i="2"/>
  <c r="AH373" i="2"/>
  <c r="AH703" i="2"/>
  <c r="AH410" i="2"/>
  <c r="AH398" i="2"/>
  <c r="AH590" i="2"/>
  <c r="AH8" i="2"/>
  <c r="AH393" i="2"/>
  <c r="AH445" i="2"/>
  <c r="AH669" i="2"/>
  <c r="AH588" i="2"/>
  <c r="AH482" i="2"/>
  <c r="AH210" i="2"/>
  <c r="AH489" i="2"/>
  <c r="AH490" i="2"/>
  <c r="AH124" i="2"/>
  <c r="AH367" i="2"/>
  <c r="AH208" i="2"/>
  <c r="AH576" i="2"/>
  <c r="AH73" i="2"/>
  <c r="O48" i="3" s="1"/>
  <c r="AH96" i="2"/>
  <c r="O37" i="3" s="1"/>
  <c r="AH241" i="2"/>
  <c r="AH585" i="2"/>
  <c r="AH110" i="2"/>
  <c r="O99" i="3" s="1"/>
  <c r="AH162" i="2"/>
  <c r="AH285" i="2"/>
  <c r="AH453" i="2"/>
  <c r="AH566" i="2"/>
  <c r="AH238" i="2"/>
  <c r="AH364" i="2"/>
  <c r="AH15" i="2"/>
  <c r="AH214" i="2"/>
  <c r="AH728" i="2"/>
  <c r="AH292" i="2"/>
  <c r="AH604" i="2"/>
  <c r="AH40" i="2"/>
  <c r="AH56" i="2"/>
  <c r="O93" i="3" s="1"/>
  <c r="AH118" i="2"/>
  <c r="O54" i="3" s="1"/>
  <c r="AH432" i="2"/>
  <c r="AH602" i="2"/>
  <c r="AH316" i="2"/>
  <c r="AH296" i="2"/>
  <c r="AH661" i="2"/>
  <c r="AH212" i="2"/>
  <c r="AH609" i="2"/>
  <c r="AH653" i="2"/>
  <c r="AH265" i="2"/>
  <c r="AH568" i="2"/>
  <c r="AH551" i="2"/>
  <c r="AH58" i="2"/>
  <c r="AH395" i="2"/>
  <c r="AH350" i="2"/>
  <c r="AH167" i="2"/>
  <c r="O78" i="3" s="1"/>
  <c r="AH144" i="2"/>
  <c r="AH95" i="2"/>
  <c r="AH639" i="2"/>
  <c r="AH201" i="2"/>
  <c r="AH232" i="2"/>
  <c r="AH405" i="2"/>
  <c r="AH216" i="2"/>
  <c r="AH688" i="2"/>
  <c r="AH475" i="2"/>
  <c r="AH472" i="2"/>
  <c r="AH178" i="2"/>
  <c r="O84" i="3" s="1"/>
  <c r="AH74" i="2"/>
  <c r="AH50" i="2"/>
  <c r="AH454" i="2"/>
  <c r="AH135" i="2"/>
  <c r="AH536" i="2"/>
  <c r="AH556" i="2"/>
  <c r="AH419" i="2"/>
  <c r="AH147" i="2"/>
  <c r="O24" i="3" s="1"/>
  <c r="AH726" i="2"/>
  <c r="AH477" i="2"/>
  <c r="AH361" i="2"/>
  <c r="AH277" i="2"/>
  <c r="O89" i="3" s="1"/>
  <c r="AH529" i="2"/>
  <c r="AH23" i="2"/>
  <c r="AH21" i="2"/>
  <c r="AH650" i="2"/>
  <c r="AH109" i="2"/>
  <c r="AH31" i="2"/>
  <c r="AH670" i="2"/>
  <c r="AH600" i="2"/>
  <c r="AH331" i="2"/>
  <c r="AH372" i="2"/>
  <c r="AH267" i="2"/>
  <c r="AH185" i="2"/>
  <c r="AH14" i="2"/>
  <c r="AH257" i="2"/>
  <c r="AH523" i="2"/>
  <c r="AH221" i="2"/>
  <c r="AH175" i="2"/>
  <c r="O90" i="3" s="1"/>
  <c r="AH375" i="2"/>
  <c r="AH93" i="2"/>
  <c r="AH651" i="2"/>
  <c r="AH303" i="2"/>
  <c r="AH235" i="2"/>
  <c r="AH244" i="2"/>
  <c r="AH479" i="2"/>
  <c r="AH225" i="2"/>
  <c r="AH83" i="2"/>
  <c r="AH346" i="2"/>
  <c r="AH55" i="2"/>
  <c r="AH32" i="2"/>
  <c r="AH397" i="2"/>
  <c r="AH72" i="2"/>
  <c r="AH49" i="2"/>
  <c r="O22" i="3" s="1"/>
  <c r="AH553" i="2"/>
  <c r="AH654" i="2"/>
  <c r="AH12" i="2"/>
  <c r="O25" i="3" s="1"/>
  <c r="AH394" i="2"/>
  <c r="AH25" i="2"/>
  <c r="O49" i="3" s="1"/>
  <c r="AH483" i="2"/>
  <c r="AH188" i="2"/>
  <c r="AH555" i="2"/>
  <c r="AH301" i="2"/>
  <c r="AH648" i="2"/>
  <c r="AH120" i="2"/>
  <c r="O33" i="3" s="1"/>
  <c r="AH606" i="2"/>
  <c r="AH321" i="2"/>
  <c r="AH645" i="2"/>
  <c r="AH441" i="2"/>
  <c r="O70" i="3" s="1"/>
  <c r="AH461" i="2"/>
  <c r="AH182" i="2"/>
  <c r="O7" i="3" s="1"/>
  <c r="AH218" i="2"/>
  <c r="O18" i="3" s="1"/>
  <c r="AH122" i="2"/>
  <c r="AH198" i="2"/>
  <c r="AH366" i="2"/>
  <c r="AH416" i="2"/>
  <c r="AH597" i="2"/>
  <c r="AH207" i="2"/>
  <c r="AH297" i="2"/>
  <c r="AH159" i="2"/>
  <c r="AH44" i="2"/>
  <c r="O68" i="3" s="1"/>
  <c r="AH339" i="2"/>
  <c r="AH127" i="2"/>
  <c r="AH314" i="2"/>
  <c r="AH41" i="2"/>
  <c r="O81" i="3" s="1"/>
  <c r="AH414" i="2"/>
  <c r="AH209" i="2"/>
  <c r="AH667" i="2"/>
  <c r="O122" i="3" s="1"/>
  <c r="AH583" i="2"/>
  <c r="AH485" i="2"/>
  <c r="AH165" i="2"/>
  <c r="AH571" i="2"/>
  <c r="AH724" i="2"/>
  <c r="AH166" i="2"/>
  <c r="AH687" i="2"/>
  <c r="AH322" i="2"/>
  <c r="AH180" i="2"/>
  <c r="O38" i="3" s="1"/>
  <c r="AH233" i="2"/>
  <c r="AH266" i="2"/>
  <c r="AH514" i="2"/>
  <c r="AH559" i="2"/>
  <c r="AH246" i="2"/>
  <c r="AH28" i="2"/>
  <c r="O94" i="3" s="1"/>
  <c r="AH573" i="2"/>
  <c r="AH345" i="2"/>
  <c r="AH169" i="2"/>
  <c r="AH383" i="2"/>
  <c r="AH717" i="2"/>
  <c r="AH406" i="2"/>
  <c r="AH422" i="2"/>
  <c r="AH619" i="2"/>
  <c r="AH692" i="2"/>
  <c r="AH108" i="2"/>
  <c r="AH304" i="2"/>
  <c r="AH494" i="2"/>
  <c r="AH196" i="2"/>
  <c r="AH503" i="2"/>
  <c r="O42" i="3" s="1"/>
  <c r="AH3" i="2"/>
  <c r="O5" i="3" s="1"/>
  <c r="AH656" i="2"/>
  <c r="O95" i="3" s="1"/>
  <c r="AH564" i="2"/>
  <c r="AH570" i="2"/>
  <c r="AH278" i="2"/>
  <c r="AH19" i="2"/>
  <c r="O83" i="3" s="1"/>
  <c r="AH126" i="2"/>
  <c r="AH368" i="2"/>
  <c r="AH35" i="2"/>
  <c r="AH462" i="2"/>
  <c r="O117" i="3" s="1"/>
  <c r="AH533" i="2"/>
  <c r="AH281" i="2"/>
  <c r="AH341" i="2"/>
  <c r="AH37" i="2"/>
  <c r="O67" i="3" s="1"/>
  <c r="AH46" i="2"/>
  <c r="O108" i="3" s="1"/>
  <c r="AH230" i="2"/>
  <c r="AH592" i="2"/>
  <c r="AH69" i="2"/>
  <c r="AH371" i="2"/>
  <c r="AH718" i="2"/>
  <c r="AH495" i="2"/>
  <c r="AH231" i="2"/>
  <c r="AH537" i="2"/>
  <c r="AH276" i="2"/>
  <c r="AH260" i="2"/>
  <c r="AH89" i="2"/>
  <c r="O31" i="3" s="1"/>
  <c r="AH376" i="2"/>
  <c r="AH519" i="2"/>
  <c r="AH603" i="2"/>
  <c r="AH727" i="2"/>
  <c r="AH443" i="2"/>
  <c r="AH173" i="2"/>
  <c r="AH658" i="2"/>
  <c r="AH307" i="2"/>
  <c r="AH217" i="2"/>
  <c r="AH473" i="2"/>
  <c r="AH534" i="2"/>
  <c r="AH280" i="2"/>
  <c r="AH86" i="2"/>
  <c r="AH567" i="2"/>
  <c r="AH114" i="2"/>
  <c r="O100" i="3" s="1"/>
  <c r="AH363" i="2"/>
  <c r="AH659" i="2"/>
  <c r="AH554" i="2"/>
  <c r="AH102" i="2"/>
  <c r="AH548" i="2"/>
  <c r="O91" i="3" s="1"/>
  <c r="AH33" i="2"/>
  <c r="AH569" i="2"/>
  <c r="O119" i="3" s="1"/>
  <c r="AH379" i="2"/>
  <c r="AH476" i="2"/>
  <c r="AH423" i="2"/>
  <c r="AH287" i="2"/>
  <c r="AH146" i="2"/>
  <c r="AH391" i="2"/>
  <c r="AH270" i="2"/>
  <c r="AH269" i="2"/>
  <c r="AH183" i="2"/>
  <c r="AH407" i="2"/>
  <c r="AH68" i="2"/>
  <c r="AH10" i="2"/>
  <c r="O73" i="3" s="1"/>
  <c r="AH22" i="2"/>
  <c r="AH84" i="2"/>
  <c r="O63" i="3" s="1"/>
  <c r="AH315" i="2"/>
  <c r="AH635" i="2"/>
  <c r="AH306" i="2"/>
  <c r="AH511" i="2"/>
  <c r="AH498" i="2"/>
  <c r="O104" i="3" s="1"/>
  <c r="AH729" i="2"/>
  <c r="AH13" i="2"/>
  <c r="AH496" i="2"/>
  <c r="AH424" i="2"/>
  <c r="AH657" i="2"/>
  <c r="AH274" i="2"/>
  <c r="AH240" i="2"/>
  <c r="AH48" i="2"/>
  <c r="AH644" i="2"/>
  <c r="AH328" i="2"/>
  <c r="AH460" i="2"/>
  <c r="AH714" i="2"/>
  <c r="AH429" i="2"/>
  <c r="AH401" i="2"/>
  <c r="AH513" i="2"/>
  <c r="AH42" i="2"/>
  <c r="O6" i="3" s="1"/>
  <c r="AH211" i="2"/>
  <c r="AH488" i="2"/>
  <c r="AH197" i="2"/>
  <c r="AH255" i="2"/>
  <c r="AH637" i="2"/>
  <c r="AH636" i="2"/>
  <c r="AH348" i="2"/>
  <c r="AH420" i="2"/>
  <c r="AH491" i="2"/>
  <c r="AH550" i="2"/>
  <c r="AH99" i="2"/>
  <c r="AH632" i="2"/>
  <c r="AH673" i="2"/>
  <c r="AH721" i="2"/>
  <c r="AH584" i="2"/>
  <c r="AH433" i="2"/>
  <c r="AH464" i="2"/>
  <c r="AH356" i="2"/>
  <c r="AH520" i="2"/>
  <c r="AH625" i="2"/>
  <c r="AH618" i="2"/>
  <c r="AH362" i="2"/>
  <c r="AH81" i="2"/>
  <c r="AH176" i="2"/>
  <c r="AH351" i="2"/>
  <c r="O105" i="3" s="1"/>
  <c r="AH43" i="2"/>
  <c r="AH252" i="2"/>
  <c r="AH342" i="2"/>
  <c r="AH47" i="2"/>
  <c r="AH75" i="2"/>
  <c r="AH222" i="2"/>
  <c r="AH655" i="2"/>
  <c r="AH284" i="2"/>
  <c r="AH254" i="2"/>
  <c r="AH408" i="2"/>
  <c r="O56" i="3" s="1"/>
  <c r="AH51" i="2"/>
  <c r="AH677" i="2"/>
  <c r="AH613" i="2"/>
  <c r="AH258" i="2"/>
  <c r="AH518" i="2"/>
  <c r="AH309" i="2"/>
  <c r="AH698" i="2"/>
  <c r="AH365" i="2"/>
  <c r="AH29" i="2"/>
  <c r="AH80" i="2"/>
  <c r="O43" i="3" s="1"/>
  <c r="AH168" i="2"/>
  <c r="AH439" i="2"/>
  <c r="AH611" i="2"/>
  <c r="AH91" i="2"/>
  <c r="O45" i="3" s="1"/>
  <c r="AH319" i="2"/>
  <c r="AH605" i="2"/>
  <c r="AH672" i="2"/>
  <c r="AH693" i="2"/>
  <c r="AH700" i="2"/>
  <c r="AH132" i="2"/>
  <c r="AH686" i="2"/>
  <c r="O65" i="3" s="1"/>
  <c r="AH189" i="2"/>
  <c r="AH560" i="2"/>
  <c r="AH121" i="2"/>
  <c r="AH463" i="2"/>
  <c r="AH706" i="2"/>
  <c r="AH184" i="2"/>
  <c r="O101" i="3" s="1"/>
  <c r="AH709" i="2"/>
  <c r="AH106" i="2"/>
  <c r="O102" i="3" s="1"/>
  <c r="AH305" i="2"/>
  <c r="AH289" i="2"/>
  <c r="AH474" i="2"/>
  <c r="AH291" i="2"/>
  <c r="AH512" i="2"/>
  <c r="O109" i="3" s="1"/>
  <c r="AH451" i="2"/>
  <c r="AH90" i="2"/>
  <c r="AH682" i="2"/>
  <c r="AH353" i="2"/>
  <c r="AH421" i="2"/>
  <c r="AH402" i="2"/>
  <c r="AH149" i="2"/>
  <c r="O97" i="3" s="1"/>
  <c r="AH616" i="2"/>
  <c r="AH250" i="2"/>
  <c r="O72" i="3" s="1"/>
  <c r="AH203" i="2"/>
  <c r="AH137" i="2"/>
  <c r="AH239" i="2"/>
  <c r="AH579" i="2"/>
  <c r="O118" i="3" s="1"/>
  <c r="AH612" i="2"/>
  <c r="AH224" i="2"/>
  <c r="AH78" i="2"/>
  <c r="AH497" i="2"/>
  <c r="AH253" i="2"/>
  <c r="AH615" i="2"/>
  <c r="AH425" i="2"/>
  <c r="AH130" i="2"/>
  <c r="AH117" i="2"/>
  <c r="AH332" i="2"/>
  <c r="AH190" i="2"/>
  <c r="AH647" i="2"/>
  <c r="AH563" i="2"/>
  <c r="AH247" i="2"/>
  <c r="AH140" i="2"/>
  <c r="AH530" i="2"/>
  <c r="AH705" i="2"/>
  <c r="AH133" i="2"/>
  <c r="AH438" i="2"/>
  <c r="AH649" i="2"/>
  <c r="AH599" i="2"/>
  <c r="AH471" i="2"/>
  <c r="AH708" i="2"/>
  <c r="AH652" i="2"/>
  <c r="AH527" i="2"/>
  <c r="AH251" i="2"/>
  <c r="AH101" i="2"/>
  <c r="AH411" i="2"/>
  <c r="AH643" i="2"/>
  <c r="AH730" i="2"/>
  <c r="AH343" i="2"/>
  <c r="AH104" i="2"/>
  <c r="AH614" i="2"/>
  <c r="AH689" i="2"/>
  <c r="AH294" i="2"/>
  <c r="O92" i="3" s="1"/>
  <c r="AH577" i="2"/>
  <c r="AH446" i="2"/>
  <c r="O71" i="3" s="1"/>
  <c r="AH112" i="2"/>
  <c r="O30" i="3" s="1"/>
  <c r="AH506" i="2"/>
  <c r="AH630" i="2"/>
  <c r="AH107" i="2"/>
  <c r="O60" i="3" s="1"/>
  <c r="AH282" i="2"/>
  <c r="O15" i="3" s="1"/>
  <c r="AH646" i="2"/>
  <c r="AH510" i="2"/>
  <c r="AH243" i="2"/>
  <c r="AH430" i="2"/>
  <c r="AH256" i="2"/>
  <c r="O112" i="3" s="1"/>
  <c r="AH679" i="2"/>
  <c r="AH103" i="2"/>
  <c r="O16" i="3" s="1"/>
  <c r="AH308" i="2"/>
  <c r="AH320" i="2"/>
  <c r="O96" i="3" s="1"/>
  <c r="AH417" i="2"/>
  <c r="AH412" i="2"/>
  <c r="AH396" i="2"/>
  <c r="AH691" i="2"/>
  <c r="AH702" i="2"/>
  <c r="AH436" i="2"/>
  <c r="AH505" i="2"/>
  <c r="AH193" i="2"/>
  <c r="AH290" i="2"/>
  <c r="AH617" i="2"/>
  <c r="AH626" i="2"/>
  <c r="AH664" i="2"/>
  <c r="AH591" i="2"/>
  <c r="AH565" i="2"/>
  <c r="O86" i="3" s="1"/>
  <c r="AH337" i="2"/>
  <c r="AH486" i="2"/>
  <c r="AH665" i="2"/>
  <c r="AH455" i="2"/>
  <c r="AH467" i="2"/>
  <c r="AH525" i="2"/>
  <c r="AH492" i="2"/>
  <c r="AH515" i="2"/>
  <c r="AH578" i="2"/>
  <c r="AH245" i="2"/>
  <c r="AH153" i="2"/>
  <c r="AH271" i="2"/>
  <c r="O120" i="3" s="1"/>
  <c r="AH456" i="2"/>
  <c r="AH507" i="2"/>
  <c r="AH381" i="2"/>
  <c r="AH575" i="2"/>
  <c r="AH234" i="2"/>
  <c r="AH701" i="2"/>
  <c r="AH620" i="2"/>
  <c r="AH542" i="2"/>
  <c r="AH694" i="2"/>
  <c r="AH354" i="2"/>
  <c r="AH385" i="2"/>
  <c r="AH333" i="2"/>
  <c r="AH298" i="2"/>
  <c r="AH549" i="2"/>
  <c r="AH598" i="2"/>
  <c r="AH431" i="2"/>
  <c r="AH642" i="2"/>
  <c r="AH638" i="2"/>
  <c r="AH219" i="2"/>
  <c r="O35" i="3" s="1"/>
  <c r="AH631" i="2"/>
  <c r="AH326" i="2"/>
  <c r="AH447" i="2"/>
  <c r="AH696" i="2"/>
  <c r="AH357" i="2"/>
  <c r="O55" i="3" s="1"/>
  <c r="AH352" i="2"/>
  <c r="AH596" i="2"/>
  <c r="AH666" i="2"/>
  <c r="AH400" i="2"/>
  <c r="AH450" i="2"/>
  <c r="AH690" i="2"/>
  <c r="AH312" i="2"/>
  <c r="AH468" i="2"/>
  <c r="AH712" i="2"/>
  <c r="AH731" i="2"/>
  <c r="AH697" i="2"/>
  <c r="AH539" i="2"/>
  <c r="AH676" i="2"/>
  <c r="AH524" i="2"/>
  <c r="AH622" i="2"/>
  <c r="AH660" i="2"/>
  <c r="AH685" i="2"/>
  <c r="O107" i="3" s="1"/>
  <c r="AH684" i="2"/>
  <c r="AH715" i="2"/>
  <c r="AH680" i="2"/>
  <c r="AH713" i="2"/>
  <c r="AH601" i="2"/>
  <c r="AH580" i="2"/>
  <c r="AH674" i="2"/>
  <c r="AH699" i="2"/>
  <c r="AH621" i="2"/>
  <c r="AH722" i="2"/>
  <c r="AH683" i="2"/>
  <c r="AH668" i="2"/>
  <c r="AH675" i="2"/>
  <c r="AH627" i="2"/>
  <c r="AH719" i="2"/>
  <c r="AH725" i="2"/>
  <c r="AH695" i="2"/>
  <c r="AG449" i="2"/>
  <c r="AG538" i="2"/>
  <c r="AG641" i="2"/>
  <c r="AG299" i="2"/>
  <c r="AG145" i="2"/>
  <c r="AG199" i="2"/>
  <c r="AG574" i="2"/>
  <c r="AG336" i="2"/>
  <c r="AG628" i="2"/>
  <c r="AG478" i="2"/>
  <c r="AG359" i="2"/>
  <c r="AG470" i="2"/>
  <c r="AG678" i="2"/>
  <c r="AG134" i="2"/>
  <c r="AG388" i="2"/>
  <c r="AG355" i="2"/>
  <c r="AG273" i="2"/>
  <c r="AG191" i="2"/>
  <c r="AG663" i="2"/>
  <c r="AG157" i="2"/>
  <c r="AG440" i="2"/>
  <c r="AG70" i="2"/>
  <c r="AG335" i="2"/>
  <c r="AG448" i="2"/>
  <c r="AG16" i="2"/>
  <c r="AG177" i="2"/>
  <c r="AG138" i="2"/>
  <c r="AG115" i="2"/>
  <c r="N13" i="3" s="1"/>
  <c r="AG528" i="2"/>
  <c r="AG546" i="2"/>
  <c r="AG710" i="2"/>
  <c r="AG300" i="2"/>
  <c r="AG119" i="2"/>
  <c r="AG52" i="2"/>
  <c r="AG57" i="2"/>
  <c r="AG143" i="2"/>
  <c r="AG623" i="2"/>
  <c r="AG586" i="2"/>
  <c r="AG71" i="2"/>
  <c r="AG264" i="2"/>
  <c r="AG24" i="2"/>
  <c r="AG558" i="2"/>
  <c r="AG358" i="2"/>
  <c r="AG111" i="2"/>
  <c r="AG302" i="2"/>
  <c r="AG457" i="2"/>
  <c r="AG113" i="2"/>
  <c r="AG9" i="2"/>
  <c r="AG248" i="2"/>
  <c r="AG62" i="2"/>
  <c r="AG581" i="2"/>
  <c r="AG279" i="2"/>
  <c r="AG172" i="2"/>
  <c r="AG444" i="2"/>
  <c r="AG220" i="2"/>
  <c r="AG85" i="2"/>
  <c r="AG516" i="2"/>
  <c r="AG45" i="2"/>
  <c r="AG161" i="2"/>
  <c r="AG370" i="2"/>
  <c r="AG324" i="2"/>
  <c r="AG543" i="2"/>
  <c r="AG156" i="2"/>
  <c r="AG136" i="2"/>
  <c r="AG452" i="2"/>
  <c r="AG662" i="2"/>
  <c r="AG261" i="2"/>
  <c r="AG163" i="2"/>
  <c r="AG334" i="2"/>
  <c r="AG170" i="2"/>
  <c r="AG338" i="2"/>
  <c r="AG223" i="2"/>
  <c r="AG4" i="2"/>
  <c r="AG98" i="2"/>
  <c r="AG100" i="2"/>
  <c r="AG500" i="2"/>
  <c r="AG426" i="2"/>
  <c r="AG344" i="2"/>
  <c r="AG155" i="2"/>
  <c r="AG151" i="2"/>
  <c r="AG480" i="2"/>
  <c r="AG531" i="2"/>
  <c r="AG582" i="2"/>
  <c r="AG607" i="2"/>
  <c r="AG374" i="2"/>
  <c r="AG502" i="2"/>
  <c r="AG105" i="2"/>
  <c r="N11" i="3" s="1"/>
  <c r="AG283" i="2"/>
  <c r="AG237" i="2"/>
  <c r="AG318" i="2"/>
  <c r="AG59" i="2"/>
  <c r="AG259" i="2"/>
  <c r="AG295" i="2"/>
  <c r="AG6" i="2"/>
  <c r="AG87" i="2"/>
  <c r="AG67" i="2"/>
  <c r="AG174" i="2"/>
  <c r="AG131" i="2"/>
  <c r="AG288" i="2"/>
  <c r="AG54" i="2"/>
  <c r="AG629" i="2"/>
  <c r="AG17" i="2"/>
  <c r="AG521" i="2"/>
  <c r="AG236" i="2"/>
  <c r="AG158" i="2"/>
  <c r="AG228" i="2"/>
  <c r="AG77" i="2"/>
  <c r="AG11" i="2"/>
  <c r="AG435" i="2"/>
  <c r="AG509" i="2"/>
  <c r="AG493" i="2"/>
  <c r="AG148" i="2"/>
  <c r="AG213" i="2"/>
  <c r="AG330" i="2"/>
  <c r="AG380" i="2"/>
  <c r="AG459" i="2"/>
  <c r="AG587" i="2"/>
  <c r="AG268" i="2"/>
  <c r="AG206" i="2"/>
  <c r="AG263" i="2"/>
  <c r="AG369" i="2"/>
  <c r="AG347" i="2"/>
  <c r="AG434" i="2"/>
  <c r="AG360" i="2"/>
  <c r="AG152" i="2"/>
  <c r="AG61" i="2"/>
  <c r="AG427" i="2"/>
  <c r="AG195" i="2"/>
  <c r="AG160" i="2"/>
  <c r="AG60" i="2"/>
  <c r="AG317" i="2"/>
  <c r="AG39" i="2"/>
  <c r="AG30" i="2"/>
  <c r="AG202" i="2"/>
  <c r="AG92" i="2"/>
  <c r="AG572" i="2"/>
  <c r="AG711" i="2"/>
  <c r="AG249" i="2"/>
  <c r="AG65" i="2"/>
  <c r="AG275" i="2"/>
  <c r="N115" i="3" s="1"/>
  <c r="AG2" i="2"/>
  <c r="AG129" i="2"/>
  <c r="AG323" i="2"/>
  <c r="AG123" i="2"/>
  <c r="AG205" i="2"/>
  <c r="AG204" i="2"/>
  <c r="AG7" i="2"/>
  <c r="AG377" i="2"/>
  <c r="AG469" i="2"/>
  <c r="AG97" i="2"/>
  <c r="AG716" i="2"/>
  <c r="AG428" i="2"/>
  <c r="AG293" i="2"/>
  <c r="AG458" i="2"/>
  <c r="AG310" i="2"/>
  <c r="AG386" i="2"/>
  <c r="AG522" i="2"/>
  <c r="AG562" i="2"/>
  <c r="AG532" i="2"/>
  <c r="AG633" i="2"/>
  <c r="AG387" i="2"/>
  <c r="AG76" i="2"/>
  <c r="AG181" i="2"/>
  <c r="AG53" i="2"/>
  <c r="AG465" i="2"/>
  <c r="AG171" i="2"/>
  <c r="AG640" i="2"/>
  <c r="AG26" i="2"/>
  <c r="AG547" i="2"/>
  <c r="AG504" i="2"/>
  <c r="AG215" i="2"/>
  <c r="AG484" i="2"/>
  <c r="AG18" i="2"/>
  <c r="AG589" i="2"/>
  <c r="AG262" i="2"/>
  <c r="AG594" i="2"/>
  <c r="AG624" i="2"/>
  <c r="N53" i="3" s="1"/>
  <c r="AG164" i="2"/>
  <c r="AG466" i="2"/>
  <c r="AG229" i="2"/>
  <c r="AG20" i="2"/>
  <c r="AG404" i="2"/>
  <c r="AG704" i="2"/>
  <c r="AG226" i="2"/>
  <c r="AG242" i="2"/>
  <c r="AG154" i="2"/>
  <c r="AG325" i="2"/>
  <c r="AG63" i="2"/>
  <c r="AG593" i="2"/>
  <c r="AG418" i="2"/>
  <c r="AG272" i="2"/>
  <c r="AG327" i="2"/>
  <c r="AG634" i="2"/>
  <c r="AG544" i="2"/>
  <c r="AG150" i="2"/>
  <c r="AG200" i="2"/>
  <c r="AG437" i="2"/>
  <c r="AG681" i="2"/>
  <c r="AG545" i="2"/>
  <c r="AG707" i="2"/>
  <c r="AG409" i="2"/>
  <c r="AG79" i="2"/>
  <c r="AG384" i="2"/>
  <c r="AG508" i="2"/>
  <c r="AG227" i="2"/>
  <c r="AG595" i="2"/>
  <c r="AG116" i="2"/>
  <c r="AG442" i="2"/>
  <c r="AG389" i="2"/>
  <c r="AG125" i="2"/>
  <c r="AG142" i="2"/>
  <c r="AG557" i="2"/>
  <c r="AG608" i="2"/>
  <c r="AG311" i="2"/>
  <c r="AG340" i="2"/>
  <c r="AG128" i="2"/>
  <c r="AG540" i="2"/>
  <c r="AG535" i="2"/>
  <c r="AG329" i="2"/>
  <c r="AG94" i="2"/>
  <c r="AG561" i="2"/>
  <c r="AG192" i="2"/>
  <c r="AG671" i="2"/>
  <c r="AG139" i="2"/>
  <c r="AG720" i="2"/>
  <c r="AG64" i="2"/>
  <c r="AG399" i="2"/>
  <c r="AG487" i="2"/>
  <c r="AG541" i="2"/>
  <c r="AG187" i="2"/>
  <c r="AG403" i="2"/>
  <c r="AG38" i="2"/>
  <c r="AG392" i="2"/>
  <c r="AG286" i="2"/>
  <c r="AG66" i="2"/>
  <c r="AG141" i="2"/>
  <c r="AG526" i="2"/>
  <c r="AG552" i="2"/>
  <c r="AG723" i="2"/>
  <c r="AG378" i="2"/>
  <c r="AG36" i="2"/>
  <c r="AG186" i="2"/>
  <c r="AG501" i="2"/>
  <c r="AG610" i="2"/>
  <c r="AG194" i="2"/>
  <c r="AG34" i="2"/>
  <c r="AG349" i="2"/>
  <c r="AG382" i="2"/>
  <c r="AG88" i="2"/>
  <c r="AG499" i="2"/>
  <c r="AG732" i="2"/>
  <c r="AG481" i="2"/>
  <c r="AG413" i="2"/>
  <c r="AG517" i="2"/>
  <c r="AG415" i="2"/>
  <c r="AG390" i="2"/>
  <c r="AG82" i="2"/>
  <c r="AG5" i="2"/>
  <c r="AG313" i="2"/>
  <c r="AG27" i="2"/>
  <c r="AG179" i="2"/>
  <c r="AG373" i="2"/>
  <c r="AG703" i="2"/>
  <c r="AG410" i="2"/>
  <c r="AG398" i="2"/>
  <c r="AG590" i="2"/>
  <c r="AG8" i="2"/>
  <c r="AG393" i="2"/>
  <c r="AG445" i="2"/>
  <c r="AG669" i="2"/>
  <c r="AG588" i="2"/>
  <c r="AG482" i="2"/>
  <c r="AG210" i="2"/>
  <c r="AG489" i="2"/>
  <c r="AG490" i="2"/>
  <c r="AG124" i="2"/>
  <c r="AG367" i="2"/>
  <c r="AG208" i="2"/>
  <c r="AG576" i="2"/>
  <c r="AG73" i="2"/>
  <c r="AG96" i="2"/>
  <c r="AG241" i="2"/>
  <c r="AG585" i="2"/>
  <c r="AG110" i="2"/>
  <c r="AG162" i="2"/>
  <c r="AG285" i="2"/>
  <c r="AG453" i="2"/>
  <c r="AG566" i="2"/>
  <c r="AG238" i="2"/>
  <c r="AG364" i="2"/>
  <c r="AG15" i="2"/>
  <c r="AG214" i="2"/>
  <c r="AG728" i="2"/>
  <c r="AG292" i="2"/>
  <c r="AG604" i="2"/>
  <c r="AG40" i="2"/>
  <c r="AG56" i="2"/>
  <c r="AG118" i="2"/>
  <c r="AG432" i="2"/>
  <c r="AG602" i="2"/>
  <c r="AG316" i="2"/>
  <c r="AG296" i="2"/>
  <c r="AG661" i="2"/>
  <c r="AG212" i="2"/>
  <c r="AG609" i="2"/>
  <c r="AG653" i="2"/>
  <c r="AG265" i="2"/>
  <c r="AG568" i="2"/>
  <c r="AG551" i="2"/>
  <c r="AG58" i="2"/>
  <c r="AG395" i="2"/>
  <c r="AG350" i="2"/>
  <c r="AG167" i="2"/>
  <c r="AG144" i="2"/>
  <c r="AG95" i="2"/>
  <c r="AG639" i="2"/>
  <c r="AG201" i="2"/>
  <c r="AG232" i="2"/>
  <c r="AG405" i="2"/>
  <c r="AG216" i="2"/>
  <c r="AG688" i="2"/>
  <c r="AG475" i="2"/>
  <c r="AG472" i="2"/>
  <c r="AG178" i="2"/>
  <c r="AG74" i="2"/>
  <c r="AG50" i="2"/>
  <c r="AG454" i="2"/>
  <c r="AG135" i="2"/>
  <c r="AG536" i="2"/>
  <c r="AG556" i="2"/>
  <c r="AG419" i="2"/>
  <c r="AG147" i="2"/>
  <c r="AG726" i="2"/>
  <c r="AG477" i="2"/>
  <c r="AG361" i="2"/>
  <c r="AG277" i="2"/>
  <c r="AG529" i="2"/>
  <c r="AG23" i="2"/>
  <c r="AG21" i="2"/>
  <c r="AG650" i="2"/>
  <c r="AG109" i="2"/>
  <c r="AG31" i="2"/>
  <c r="AG670" i="2"/>
  <c r="AG600" i="2"/>
  <c r="AG331" i="2"/>
  <c r="AG372" i="2"/>
  <c r="AG267" i="2"/>
  <c r="AG185" i="2"/>
  <c r="AG14" i="2"/>
  <c r="AG257" i="2"/>
  <c r="AG523" i="2"/>
  <c r="AG221" i="2"/>
  <c r="AG175" i="2"/>
  <c r="AG375" i="2"/>
  <c r="AG93" i="2"/>
  <c r="AG651" i="2"/>
  <c r="AG303" i="2"/>
  <c r="AG235" i="2"/>
  <c r="AG244" i="2"/>
  <c r="AG479" i="2"/>
  <c r="AG225" i="2"/>
  <c r="AG83" i="2"/>
  <c r="AG346" i="2"/>
  <c r="AG55" i="2"/>
  <c r="AG32" i="2"/>
  <c r="AG397" i="2"/>
  <c r="AG72" i="2"/>
  <c r="AG49" i="2"/>
  <c r="AG553" i="2"/>
  <c r="AG654" i="2"/>
  <c r="AG12" i="2"/>
  <c r="AG394" i="2"/>
  <c r="AG25" i="2"/>
  <c r="AG483" i="2"/>
  <c r="AG188" i="2"/>
  <c r="AG555" i="2"/>
  <c r="AG301" i="2"/>
  <c r="AG648" i="2"/>
  <c r="AG120" i="2"/>
  <c r="AG606" i="2"/>
  <c r="AG321" i="2"/>
  <c r="AG645" i="2"/>
  <c r="AG441" i="2"/>
  <c r="AG461" i="2"/>
  <c r="AG182" i="2"/>
  <c r="AG218" i="2"/>
  <c r="AG122" i="2"/>
  <c r="AG198" i="2"/>
  <c r="AG366" i="2"/>
  <c r="AG416" i="2"/>
  <c r="AG597" i="2"/>
  <c r="AG207" i="2"/>
  <c r="AG297" i="2"/>
  <c r="AG159" i="2"/>
  <c r="AG44" i="2"/>
  <c r="AG339" i="2"/>
  <c r="AG127" i="2"/>
  <c r="AG314" i="2"/>
  <c r="AG41" i="2"/>
  <c r="AG414" i="2"/>
  <c r="AG209" i="2"/>
  <c r="AG667" i="2"/>
  <c r="N122" i="3" s="1"/>
  <c r="AG583" i="2"/>
  <c r="AG485" i="2"/>
  <c r="AG165" i="2"/>
  <c r="AG571" i="2"/>
  <c r="AG724" i="2"/>
  <c r="AG166" i="2"/>
  <c r="AG687" i="2"/>
  <c r="AG322" i="2"/>
  <c r="AG180" i="2"/>
  <c r="AG233" i="2"/>
  <c r="AG266" i="2"/>
  <c r="AG514" i="2"/>
  <c r="AG559" i="2"/>
  <c r="AG246" i="2"/>
  <c r="AG28" i="2"/>
  <c r="AG573" i="2"/>
  <c r="AG345" i="2"/>
  <c r="AG169" i="2"/>
  <c r="AG383" i="2"/>
  <c r="AG717" i="2"/>
  <c r="AG406" i="2"/>
  <c r="AG422" i="2"/>
  <c r="AG619" i="2"/>
  <c r="AG692" i="2"/>
  <c r="AG108" i="2"/>
  <c r="AG304" i="2"/>
  <c r="AG494" i="2"/>
  <c r="AG196" i="2"/>
  <c r="AG503" i="2"/>
  <c r="AG3" i="2"/>
  <c r="AG656" i="2"/>
  <c r="AG564" i="2"/>
  <c r="AG570" i="2"/>
  <c r="AG278" i="2"/>
  <c r="AG19" i="2"/>
  <c r="AG126" i="2"/>
  <c r="AG368" i="2"/>
  <c r="AG35" i="2"/>
  <c r="AG462" i="2"/>
  <c r="AG533" i="2"/>
  <c r="AG281" i="2"/>
  <c r="AG341" i="2"/>
  <c r="AG37" i="2"/>
  <c r="AG46" i="2"/>
  <c r="AG230" i="2"/>
  <c r="AG592" i="2"/>
  <c r="AG69" i="2"/>
  <c r="AG371" i="2"/>
  <c r="AG718" i="2"/>
  <c r="AG495" i="2"/>
  <c r="AG231" i="2"/>
  <c r="AG537" i="2"/>
  <c r="AG276" i="2"/>
  <c r="AG260" i="2"/>
  <c r="AG89" i="2"/>
  <c r="AG376" i="2"/>
  <c r="AG519" i="2"/>
  <c r="AG603" i="2"/>
  <c r="AG727" i="2"/>
  <c r="AG443" i="2"/>
  <c r="AG173" i="2"/>
  <c r="AG658" i="2"/>
  <c r="AG307" i="2"/>
  <c r="AG217" i="2"/>
  <c r="AG473" i="2"/>
  <c r="AG534" i="2"/>
  <c r="AG280" i="2"/>
  <c r="AG86" i="2"/>
  <c r="AG567" i="2"/>
  <c r="AG114" i="2"/>
  <c r="AG363" i="2"/>
  <c r="AG659" i="2"/>
  <c r="AG554" i="2"/>
  <c r="AG102" i="2"/>
  <c r="AG548" i="2"/>
  <c r="AG33" i="2"/>
  <c r="AG569" i="2"/>
  <c r="AG379" i="2"/>
  <c r="AG476" i="2"/>
  <c r="AG423" i="2"/>
  <c r="AG287" i="2"/>
  <c r="AG146" i="2"/>
  <c r="AG391" i="2"/>
  <c r="AG270" i="2"/>
  <c r="AG269" i="2"/>
  <c r="AG183" i="2"/>
  <c r="AG407" i="2"/>
  <c r="AG68" i="2"/>
  <c r="AG10" i="2"/>
  <c r="AG22" i="2"/>
  <c r="AG84" i="2"/>
  <c r="AG315" i="2"/>
  <c r="AG635" i="2"/>
  <c r="AG306" i="2"/>
  <c r="AG511" i="2"/>
  <c r="AG498" i="2"/>
  <c r="AG729" i="2"/>
  <c r="AG13" i="2"/>
  <c r="AG496" i="2"/>
  <c r="AG424" i="2"/>
  <c r="AG657" i="2"/>
  <c r="AG274" i="2"/>
  <c r="AG240" i="2"/>
  <c r="AG48" i="2"/>
  <c r="AG644" i="2"/>
  <c r="AG328" i="2"/>
  <c r="AG460" i="2"/>
  <c r="AG714" i="2"/>
  <c r="AG429" i="2"/>
  <c r="AG401" i="2"/>
  <c r="AG513" i="2"/>
  <c r="AG42" i="2"/>
  <c r="AG211" i="2"/>
  <c r="AG488" i="2"/>
  <c r="AG197" i="2"/>
  <c r="AG255" i="2"/>
  <c r="AG637" i="2"/>
  <c r="AG636" i="2"/>
  <c r="AG348" i="2"/>
  <c r="AG420" i="2"/>
  <c r="AG491" i="2"/>
  <c r="AG550" i="2"/>
  <c r="AG99" i="2"/>
  <c r="AG632" i="2"/>
  <c r="AG673" i="2"/>
  <c r="AG721" i="2"/>
  <c r="AG584" i="2"/>
  <c r="AG433" i="2"/>
  <c r="AG464" i="2"/>
  <c r="AG356" i="2"/>
  <c r="AG520" i="2"/>
  <c r="AG625" i="2"/>
  <c r="AG618" i="2"/>
  <c r="AG362" i="2"/>
  <c r="AG81" i="2"/>
  <c r="AG176" i="2"/>
  <c r="AG351" i="2"/>
  <c r="AG43" i="2"/>
  <c r="AG252" i="2"/>
  <c r="AG342" i="2"/>
  <c r="AG47" i="2"/>
  <c r="AG75" i="2"/>
  <c r="AG222" i="2"/>
  <c r="AG655" i="2"/>
  <c r="AG284" i="2"/>
  <c r="AG254" i="2"/>
  <c r="AG408" i="2"/>
  <c r="AG51" i="2"/>
  <c r="AG677" i="2"/>
  <c r="AG613" i="2"/>
  <c r="AG258" i="2"/>
  <c r="AG518" i="2"/>
  <c r="AG309" i="2"/>
  <c r="AG698" i="2"/>
  <c r="AG365" i="2"/>
  <c r="AG29" i="2"/>
  <c r="AG80" i="2"/>
  <c r="AG168" i="2"/>
  <c r="AG439" i="2"/>
  <c r="AG611" i="2"/>
  <c r="AG91" i="2"/>
  <c r="AG319" i="2"/>
  <c r="AG605" i="2"/>
  <c r="AG672" i="2"/>
  <c r="AG693" i="2"/>
  <c r="AG700" i="2"/>
  <c r="AG132" i="2"/>
  <c r="AG686" i="2"/>
  <c r="AG189" i="2"/>
  <c r="AG560" i="2"/>
  <c r="AG121" i="2"/>
  <c r="AG463" i="2"/>
  <c r="AG706" i="2"/>
  <c r="AG184" i="2"/>
  <c r="AG709" i="2"/>
  <c r="AG106" i="2"/>
  <c r="AG305" i="2"/>
  <c r="AG289" i="2"/>
  <c r="AG474" i="2"/>
  <c r="AG291" i="2"/>
  <c r="AG512" i="2"/>
  <c r="AG451" i="2"/>
  <c r="AG90" i="2"/>
  <c r="AG682" i="2"/>
  <c r="AG353" i="2"/>
  <c r="AG421" i="2"/>
  <c r="AG402" i="2"/>
  <c r="AG149" i="2"/>
  <c r="AG616" i="2"/>
  <c r="AG250" i="2"/>
  <c r="AG203" i="2"/>
  <c r="AG137" i="2"/>
  <c r="AG239" i="2"/>
  <c r="AG579" i="2"/>
  <c r="AG612" i="2"/>
  <c r="AG224" i="2"/>
  <c r="AG78" i="2"/>
  <c r="AG497" i="2"/>
  <c r="AG253" i="2"/>
  <c r="AG615" i="2"/>
  <c r="AG425" i="2"/>
  <c r="AG130" i="2"/>
  <c r="AG117" i="2"/>
  <c r="AG332" i="2"/>
  <c r="AG190" i="2"/>
  <c r="AG647" i="2"/>
  <c r="AG563" i="2"/>
  <c r="AG247" i="2"/>
  <c r="AG140" i="2"/>
  <c r="AG530" i="2"/>
  <c r="AG705" i="2"/>
  <c r="AG133" i="2"/>
  <c r="AG438" i="2"/>
  <c r="AG649" i="2"/>
  <c r="AG599" i="2"/>
  <c r="AG471" i="2"/>
  <c r="AG708" i="2"/>
  <c r="AG652" i="2"/>
  <c r="AG527" i="2"/>
  <c r="AG251" i="2"/>
  <c r="AG101" i="2"/>
  <c r="AG411" i="2"/>
  <c r="AG643" i="2"/>
  <c r="AG730" i="2"/>
  <c r="AG343" i="2"/>
  <c r="AG104" i="2"/>
  <c r="AG614" i="2"/>
  <c r="AG689" i="2"/>
  <c r="AG294" i="2"/>
  <c r="AG577" i="2"/>
  <c r="AG446" i="2"/>
  <c r="AG112" i="2"/>
  <c r="AG506" i="2"/>
  <c r="AG630" i="2"/>
  <c r="AG107" i="2"/>
  <c r="AG282" i="2"/>
  <c r="AG646" i="2"/>
  <c r="AG510" i="2"/>
  <c r="AG243" i="2"/>
  <c r="AG430" i="2"/>
  <c r="AG256" i="2"/>
  <c r="AG679" i="2"/>
  <c r="AG103" i="2"/>
  <c r="AG308" i="2"/>
  <c r="AG320" i="2"/>
  <c r="AG417" i="2"/>
  <c r="AG412" i="2"/>
  <c r="AG396" i="2"/>
  <c r="AG691" i="2"/>
  <c r="AG702" i="2"/>
  <c r="AG436" i="2"/>
  <c r="AG505" i="2"/>
  <c r="AG193" i="2"/>
  <c r="AG290" i="2"/>
  <c r="AG617" i="2"/>
  <c r="AG626" i="2"/>
  <c r="AG664" i="2"/>
  <c r="AG591" i="2"/>
  <c r="AG565" i="2"/>
  <c r="AG337" i="2"/>
  <c r="AG486" i="2"/>
  <c r="AG665" i="2"/>
  <c r="AG455" i="2"/>
  <c r="AG467" i="2"/>
  <c r="AG525" i="2"/>
  <c r="AG492" i="2"/>
  <c r="AG515" i="2"/>
  <c r="AG578" i="2"/>
  <c r="AG245" i="2"/>
  <c r="AG153" i="2"/>
  <c r="AG271" i="2"/>
  <c r="AG456" i="2"/>
  <c r="AG507" i="2"/>
  <c r="AG381" i="2"/>
  <c r="AG575" i="2"/>
  <c r="AG234" i="2"/>
  <c r="AG701" i="2"/>
  <c r="AG620" i="2"/>
  <c r="AG542" i="2"/>
  <c r="AG694" i="2"/>
  <c r="AG354" i="2"/>
  <c r="AG385" i="2"/>
  <c r="AG333" i="2"/>
  <c r="AG298" i="2"/>
  <c r="AG549" i="2"/>
  <c r="AG598" i="2"/>
  <c r="AG431" i="2"/>
  <c r="AG642" i="2"/>
  <c r="AG638" i="2"/>
  <c r="AG219" i="2"/>
  <c r="AG631" i="2"/>
  <c r="AG326" i="2"/>
  <c r="AG447" i="2"/>
  <c r="AG696" i="2"/>
  <c r="AG357" i="2"/>
  <c r="AG352" i="2"/>
  <c r="AG596" i="2"/>
  <c r="AG666" i="2"/>
  <c r="AG400" i="2"/>
  <c r="AG450" i="2"/>
  <c r="AG690" i="2"/>
  <c r="AG312" i="2"/>
  <c r="AG468" i="2"/>
  <c r="AG712" i="2"/>
  <c r="AG731" i="2"/>
  <c r="AG697" i="2"/>
  <c r="AG539" i="2"/>
  <c r="AG676" i="2"/>
  <c r="AG524" i="2"/>
  <c r="AG622" i="2"/>
  <c r="AG660" i="2"/>
  <c r="AG685" i="2"/>
  <c r="AG684" i="2"/>
  <c r="AG715" i="2"/>
  <c r="AG680" i="2"/>
  <c r="AG713" i="2"/>
  <c r="AG601" i="2"/>
  <c r="AG580" i="2"/>
  <c r="AG674" i="2"/>
  <c r="AG699" i="2"/>
  <c r="AG621" i="2"/>
  <c r="AG722" i="2"/>
  <c r="AG683" i="2"/>
  <c r="AG668" i="2"/>
  <c r="AG675" i="2"/>
  <c r="AG627" i="2"/>
  <c r="AG719" i="2"/>
  <c r="AG725" i="2"/>
  <c r="AG695" i="2"/>
  <c r="AF449" i="2"/>
  <c r="AF538" i="2"/>
  <c r="AF641" i="2"/>
  <c r="AF299" i="2"/>
  <c r="AF145" i="2"/>
  <c r="AF199" i="2"/>
  <c r="AF574" i="2"/>
  <c r="AF336" i="2"/>
  <c r="AF628" i="2"/>
  <c r="AF478" i="2"/>
  <c r="AF359" i="2"/>
  <c r="AF470" i="2"/>
  <c r="AF678" i="2"/>
  <c r="AF134" i="2"/>
  <c r="AF388" i="2"/>
  <c r="AF355" i="2"/>
  <c r="AF273" i="2"/>
  <c r="AF191" i="2"/>
  <c r="AF663" i="2"/>
  <c r="AF157" i="2"/>
  <c r="AF440" i="2"/>
  <c r="AF70" i="2"/>
  <c r="AF335" i="2"/>
  <c r="AF448" i="2"/>
  <c r="AF16" i="2"/>
  <c r="AF177" i="2"/>
  <c r="AF138" i="2"/>
  <c r="AF115" i="2"/>
  <c r="M13" i="3" s="1"/>
  <c r="AF528" i="2"/>
  <c r="AF546" i="2"/>
  <c r="AF710" i="2"/>
  <c r="AF300" i="2"/>
  <c r="AF119" i="2"/>
  <c r="AF52" i="2"/>
  <c r="AF57" i="2"/>
  <c r="AF143" i="2"/>
  <c r="AF623" i="2"/>
  <c r="AF586" i="2"/>
  <c r="AF71" i="2"/>
  <c r="AF264" i="2"/>
  <c r="AF24" i="2"/>
  <c r="AF558" i="2"/>
  <c r="AF358" i="2"/>
  <c r="AF111" i="2"/>
  <c r="M111" i="3" s="1"/>
  <c r="AF302" i="2"/>
  <c r="AF457" i="2"/>
  <c r="AF113" i="2"/>
  <c r="AF9" i="2"/>
  <c r="AF248" i="2"/>
  <c r="AF62" i="2"/>
  <c r="AF581" i="2"/>
  <c r="AF279" i="2"/>
  <c r="AF172" i="2"/>
  <c r="M14" i="3" s="1"/>
  <c r="AF444" i="2"/>
  <c r="AF220" i="2"/>
  <c r="AF85" i="2"/>
  <c r="AF516" i="2"/>
  <c r="AF45" i="2"/>
  <c r="AF161" i="2"/>
  <c r="AF370" i="2"/>
  <c r="AF324" i="2"/>
  <c r="AF543" i="2"/>
  <c r="AF156" i="2"/>
  <c r="AF136" i="2"/>
  <c r="AF452" i="2"/>
  <c r="AF662" i="2"/>
  <c r="AF261" i="2"/>
  <c r="AF163" i="2"/>
  <c r="AF334" i="2"/>
  <c r="AF170" i="2"/>
  <c r="AF338" i="2"/>
  <c r="AF223" i="2"/>
  <c r="AF4" i="2"/>
  <c r="AF98" i="2"/>
  <c r="AF100" i="2"/>
  <c r="AF500" i="2"/>
  <c r="AF426" i="2"/>
  <c r="AF344" i="2"/>
  <c r="AF155" i="2"/>
  <c r="AF151" i="2"/>
  <c r="AF480" i="2"/>
  <c r="AF531" i="2"/>
  <c r="AF582" i="2"/>
  <c r="AF607" i="2"/>
  <c r="AF374" i="2"/>
  <c r="AF502" i="2"/>
  <c r="AF105" i="2"/>
  <c r="M11" i="3" s="1"/>
  <c r="AF283" i="2"/>
  <c r="AF237" i="2"/>
  <c r="AF318" i="2"/>
  <c r="AF59" i="2"/>
  <c r="AF259" i="2"/>
  <c r="AF295" i="2"/>
  <c r="AF6" i="2"/>
  <c r="AF87" i="2"/>
  <c r="AF67" i="2"/>
  <c r="AF174" i="2"/>
  <c r="AF131" i="2"/>
  <c r="AF288" i="2"/>
  <c r="AF54" i="2"/>
  <c r="AF629" i="2"/>
  <c r="AF17" i="2"/>
  <c r="AF521" i="2"/>
  <c r="AF236" i="2"/>
  <c r="M2" i="3" s="1"/>
  <c r="AF158" i="2"/>
  <c r="AF228" i="2"/>
  <c r="AF77" i="2"/>
  <c r="AF11" i="2"/>
  <c r="AF435" i="2"/>
  <c r="AF509" i="2"/>
  <c r="AF493" i="2"/>
  <c r="AF148" i="2"/>
  <c r="AF213" i="2"/>
  <c r="AF330" i="2"/>
  <c r="AF380" i="2"/>
  <c r="AF459" i="2"/>
  <c r="AF587" i="2"/>
  <c r="AF268" i="2"/>
  <c r="AF206" i="2"/>
  <c r="AF263" i="2"/>
  <c r="AF369" i="2"/>
  <c r="AF347" i="2"/>
  <c r="AF434" i="2"/>
  <c r="AF360" i="2"/>
  <c r="M106" i="3" s="1"/>
  <c r="AF152" i="2"/>
  <c r="AF61" i="2"/>
  <c r="AF427" i="2"/>
  <c r="AF195" i="2"/>
  <c r="AF160" i="2"/>
  <c r="AF60" i="2"/>
  <c r="AF317" i="2"/>
  <c r="AF39" i="2"/>
  <c r="AF30" i="2"/>
  <c r="AF202" i="2"/>
  <c r="AF92" i="2"/>
  <c r="AF572" i="2"/>
  <c r="AF711" i="2"/>
  <c r="M110" i="3" s="1"/>
  <c r="AF249" i="2"/>
  <c r="AF65" i="2"/>
  <c r="AF275" i="2"/>
  <c r="M115" i="3" s="1"/>
  <c r="AF2" i="2"/>
  <c r="AF129" i="2"/>
  <c r="AF323" i="2"/>
  <c r="AF123" i="2"/>
  <c r="AF205" i="2"/>
  <c r="AF204" i="2"/>
  <c r="AF7" i="2"/>
  <c r="AF377" i="2"/>
  <c r="AF469" i="2"/>
  <c r="AF97" i="2"/>
  <c r="AF716" i="2"/>
  <c r="AF428" i="2"/>
  <c r="AF293" i="2"/>
  <c r="AF458" i="2"/>
  <c r="AF310" i="2"/>
  <c r="AF386" i="2"/>
  <c r="AF522" i="2"/>
  <c r="AF562" i="2"/>
  <c r="AF532" i="2"/>
  <c r="AF633" i="2"/>
  <c r="AF387" i="2"/>
  <c r="AF76" i="2"/>
  <c r="AF181" i="2"/>
  <c r="AF53" i="2"/>
  <c r="AF465" i="2"/>
  <c r="AF171" i="2"/>
  <c r="AF640" i="2"/>
  <c r="AF26" i="2"/>
  <c r="AF547" i="2"/>
  <c r="AF504" i="2"/>
  <c r="AF215" i="2"/>
  <c r="AF484" i="2"/>
  <c r="AF18" i="2"/>
  <c r="AF589" i="2"/>
  <c r="AF262" i="2"/>
  <c r="AF594" i="2"/>
  <c r="AF624" i="2"/>
  <c r="M53" i="3" s="1"/>
  <c r="AF164" i="2"/>
  <c r="AF466" i="2"/>
  <c r="AF229" i="2"/>
  <c r="AF20" i="2"/>
  <c r="AF404" i="2"/>
  <c r="AF704" i="2"/>
  <c r="AF226" i="2"/>
  <c r="AF242" i="2"/>
  <c r="AF154" i="2"/>
  <c r="AF325" i="2"/>
  <c r="AF63" i="2"/>
  <c r="AF593" i="2"/>
  <c r="AF418" i="2"/>
  <c r="AF272" i="2"/>
  <c r="AF327" i="2"/>
  <c r="AF634" i="2"/>
  <c r="AF544" i="2"/>
  <c r="AF150" i="2"/>
  <c r="AF200" i="2"/>
  <c r="AF437" i="2"/>
  <c r="M113" i="3" s="1"/>
  <c r="AF681" i="2"/>
  <c r="AF545" i="2"/>
  <c r="AF707" i="2"/>
  <c r="AF409" i="2"/>
  <c r="AF79" i="2"/>
  <c r="AF384" i="2"/>
  <c r="AF508" i="2"/>
  <c r="M121" i="3" s="1"/>
  <c r="AF227" i="2"/>
  <c r="AF595" i="2"/>
  <c r="AF116" i="2"/>
  <c r="AF442" i="2"/>
  <c r="AF389" i="2"/>
  <c r="AF125" i="2"/>
  <c r="AF142" i="2"/>
  <c r="AF557" i="2"/>
  <c r="AF608" i="2"/>
  <c r="AF311" i="2"/>
  <c r="AF340" i="2"/>
  <c r="AF128" i="2"/>
  <c r="AF540" i="2"/>
  <c r="AF535" i="2"/>
  <c r="AF329" i="2"/>
  <c r="AF94" i="2"/>
  <c r="AF561" i="2"/>
  <c r="AF192" i="2"/>
  <c r="AF671" i="2"/>
  <c r="AF139" i="2"/>
  <c r="AF720" i="2"/>
  <c r="AF64" i="2"/>
  <c r="AF399" i="2"/>
  <c r="AF487" i="2"/>
  <c r="AF541" i="2"/>
  <c r="AF187" i="2"/>
  <c r="AF403" i="2"/>
  <c r="AF38" i="2"/>
  <c r="AF392" i="2"/>
  <c r="AF286" i="2"/>
  <c r="AF66" i="2"/>
  <c r="AF141" i="2"/>
  <c r="AF526" i="2"/>
  <c r="AF552" i="2"/>
  <c r="AF723" i="2"/>
  <c r="AF378" i="2"/>
  <c r="AF36" i="2"/>
  <c r="AF186" i="2"/>
  <c r="AF501" i="2"/>
  <c r="AF610" i="2"/>
  <c r="AF194" i="2"/>
  <c r="M114" i="3" s="1"/>
  <c r="AF34" i="2"/>
  <c r="AF349" i="2"/>
  <c r="AF382" i="2"/>
  <c r="AF88" i="2"/>
  <c r="AF499" i="2"/>
  <c r="AF732" i="2"/>
  <c r="AF481" i="2"/>
  <c r="AF413" i="2"/>
  <c r="AF517" i="2"/>
  <c r="AF415" i="2"/>
  <c r="AF390" i="2"/>
  <c r="AF82" i="2"/>
  <c r="AF5" i="2"/>
  <c r="AF313" i="2"/>
  <c r="AF27" i="2"/>
  <c r="AF179" i="2"/>
  <c r="AF373" i="2"/>
  <c r="AF703" i="2"/>
  <c r="AF410" i="2"/>
  <c r="AF398" i="2"/>
  <c r="AF590" i="2"/>
  <c r="AF8" i="2"/>
  <c r="AF393" i="2"/>
  <c r="AF445" i="2"/>
  <c r="AF669" i="2"/>
  <c r="AF588" i="2"/>
  <c r="AF482" i="2"/>
  <c r="AF210" i="2"/>
  <c r="AF489" i="2"/>
  <c r="AF490" i="2"/>
  <c r="AF124" i="2"/>
  <c r="AF367" i="2"/>
  <c r="AF208" i="2"/>
  <c r="AF576" i="2"/>
  <c r="AF73" i="2"/>
  <c r="AF96" i="2"/>
  <c r="AF241" i="2"/>
  <c r="AF585" i="2"/>
  <c r="AF110" i="2"/>
  <c r="AF162" i="2"/>
  <c r="AF285" i="2"/>
  <c r="AF453" i="2"/>
  <c r="AF566" i="2"/>
  <c r="AF238" i="2"/>
  <c r="AF364" i="2"/>
  <c r="AF15" i="2"/>
  <c r="AF214" i="2"/>
  <c r="AF728" i="2"/>
  <c r="AF292" i="2"/>
  <c r="AF604" i="2"/>
  <c r="AF40" i="2"/>
  <c r="AF56" i="2"/>
  <c r="AF118" i="2"/>
  <c r="AF432" i="2"/>
  <c r="AF602" i="2"/>
  <c r="AF316" i="2"/>
  <c r="AF296" i="2"/>
  <c r="AF661" i="2"/>
  <c r="AF212" i="2"/>
  <c r="AF609" i="2"/>
  <c r="AF653" i="2"/>
  <c r="AF265" i="2"/>
  <c r="AF568" i="2"/>
  <c r="AF551" i="2"/>
  <c r="AF58" i="2"/>
  <c r="AF395" i="2"/>
  <c r="AF350" i="2"/>
  <c r="AF167" i="2"/>
  <c r="AF144" i="2"/>
  <c r="AF95" i="2"/>
  <c r="AF639" i="2"/>
  <c r="AF201" i="2"/>
  <c r="AF232" i="2"/>
  <c r="AF405" i="2"/>
  <c r="AF216" i="2"/>
  <c r="AF688" i="2"/>
  <c r="AF475" i="2"/>
  <c r="AF472" i="2"/>
  <c r="AF178" i="2"/>
  <c r="AF74" i="2"/>
  <c r="AF50" i="2"/>
  <c r="AF454" i="2"/>
  <c r="M52" i="3" s="1"/>
  <c r="AF135" i="2"/>
  <c r="AF536" i="2"/>
  <c r="AF556" i="2"/>
  <c r="AF419" i="2"/>
  <c r="AF147" i="2"/>
  <c r="AF726" i="2"/>
  <c r="AF477" i="2"/>
  <c r="AF361" i="2"/>
  <c r="AF277" i="2"/>
  <c r="AF529" i="2"/>
  <c r="AF23" i="2"/>
  <c r="AF21" i="2"/>
  <c r="AF650" i="2"/>
  <c r="AF109" i="2"/>
  <c r="AF31" i="2"/>
  <c r="AF670" i="2"/>
  <c r="AF600" i="2"/>
  <c r="AF331" i="2"/>
  <c r="AF372" i="2"/>
  <c r="AF267" i="2"/>
  <c r="AF185" i="2"/>
  <c r="AF14" i="2"/>
  <c r="AF257" i="2"/>
  <c r="AF523" i="2"/>
  <c r="AF221" i="2"/>
  <c r="AF175" i="2"/>
  <c r="AF375" i="2"/>
  <c r="AF93" i="2"/>
  <c r="AF651" i="2"/>
  <c r="AF303" i="2"/>
  <c r="AF235" i="2"/>
  <c r="AF244" i="2"/>
  <c r="AF479" i="2"/>
  <c r="AF225" i="2"/>
  <c r="AF83" i="2"/>
  <c r="AF346" i="2"/>
  <c r="AF55" i="2"/>
  <c r="AF32" i="2"/>
  <c r="AF397" i="2"/>
  <c r="AF72" i="2"/>
  <c r="AF49" i="2"/>
  <c r="AF553" i="2"/>
  <c r="AF654" i="2"/>
  <c r="AF12" i="2"/>
  <c r="AF394" i="2"/>
  <c r="AF25" i="2"/>
  <c r="AF483" i="2"/>
  <c r="AF188" i="2"/>
  <c r="AF555" i="2"/>
  <c r="AF301" i="2"/>
  <c r="AF648" i="2"/>
  <c r="AF120" i="2"/>
  <c r="AF606" i="2"/>
  <c r="AF321" i="2"/>
  <c r="AF645" i="2"/>
  <c r="AF441" i="2"/>
  <c r="AF461" i="2"/>
  <c r="AF182" i="2"/>
  <c r="AF218" i="2"/>
  <c r="AF122" i="2"/>
  <c r="AF198" i="2"/>
  <c r="AF366" i="2"/>
  <c r="AF416" i="2"/>
  <c r="AF597" i="2"/>
  <c r="AF207" i="2"/>
  <c r="AF297" i="2"/>
  <c r="AF159" i="2"/>
  <c r="AF44" i="2"/>
  <c r="AF339" i="2"/>
  <c r="AF127" i="2"/>
  <c r="AF314" i="2"/>
  <c r="AF41" i="2"/>
  <c r="AF414" i="2"/>
  <c r="AF209" i="2"/>
  <c r="AF667" i="2"/>
  <c r="M122" i="3" s="1"/>
  <c r="AF583" i="2"/>
  <c r="AF485" i="2"/>
  <c r="AF165" i="2"/>
  <c r="AF571" i="2"/>
  <c r="AF724" i="2"/>
  <c r="AF166" i="2"/>
  <c r="AF687" i="2"/>
  <c r="AF322" i="2"/>
  <c r="AF180" i="2"/>
  <c r="AF233" i="2"/>
  <c r="AF266" i="2"/>
  <c r="AF514" i="2"/>
  <c r="AF559" i="2"/>
  <c r="AF246" i="2"/>
  <c r="AF28" i="2"/>
  <c r="AF573" i="2"/>
  <c r="AF345" i="2"/>
  <c r="AF169" i="2"/>
  <c r="AF383" i="2"/>
  <c r="AF717" i="2"/>
  <c r="AF406" i="2"/>
  <c r="AF422" i="2"/>
  <c r="AF619" i="2"/>
  <c r="AF692" i="2"/>
  <c r="AF108" i="2"/>
  <c r="AF304" i="2"/>
  <c r="AF494" i="2"/>
  <c r="AF196" i="2"/>
  <c r="AF503" i="2"/>
  <c r="AF3" i="2"/>
  <c r="AF656" i="2"/>
  <c r="AF564" i="2"/>
  <c r="AF570" i="2"/>
  <c r="AF278" i="2"/>
  <c r="AF19" i="2"/>
  <c r="AF126" i="2"/>
  <c r="AF368" i="2"/>
  <c r="AF35" i="2"/>
  <c r="AF462" i="2"/>
  <c r="AF533" i="2"/>
  <c r="AF281" i="2"/>
  <c r="AF341" i="2"/>
  <c r="AF37" i="2"/>
  <c r="AF46" i="2"/>
  <c r="AF230" i="2"/>
  <c r="AF592" i="2"/>
  <c r="AF69" i="2"/>
  <c r="AF371" i="2"/>
  <c r="AF718" i="2"/>
  <c r="AF495" i="2"/>
  <c r="AF231" i="2"/>
  <c r="AF537" i="2"/>
  <c r="AF276" i="2"/>
  <c r="AF260" i="2"/>
  <c r="AF89" i="2"/>
  <c r="AF376" i="2"/>
  <c r="AF519" i="2"/>
  <c r="AF603" i="2"/>
  <c r="AF727" i="2"/>
  <c r="AF443" i="2"/>
  <c r="AF173" i="2"/>
  <c r="AF658" i="2"/>
  <c r="AF307" i="2"/>
  <c r="AF217" i="2"/>
  <c r="AF473" i="2"/>
  <c r="AF534" i="2"/>
  <c r="AF280" i="2"/>
  <c r="AF86" i="2"/>
  <c r="M64" i="3" s="1"/>
  <c r="AF567" i="2"/>
  <c r="AF114" i="2"/>
  <c r="AF363" i="2"/>
  <c r="AF659" i="2"/>
  <c r="AF554" i="2"/>
  <c r="AF102" i="2"/>
  <c r="AF548" i="2"/>
  <c r="AF33" i="2"/>
  <c r="AF569" i="2"/>
  <c r="AF379" i="2"/>
  <c r="AF476" i="2"/>
  <c r="AF423" i="2"/>
  <c r="AF287" i="2"/>
  <c r="AF146" i="2"/>
  <c r="AF391" i="2"/>
  <c r="AF270" i="2"/>
  <c r="AF269" i="2"/>
  <c r="AF183" i="2"/>
  <c r="AF407" i="2"/>
  <c r="AF68" i="2"/>
  <c r="AF10" i="2"/>
  <c r="AF22" i="2"/>
  <c r="AF84" i="2"/>
  <c r="M63" i="3" s="1"/>
  <c r="AF315" i="2"/>
  <c r="AF635" i="2"/>
  <c r="AF306" i="2"/>
  <c r="AF511" i="2"/>
  <c r="AF498" i="2"/>
  <c r="AF729" i="2"/>
  <c r="AF13" i="2"/>
  <c r="AF496" i="2"/>
  <c r="AF424" i="2"/>
  <c r="AF657" i="2"/>
  <c r="AF274" i="2"/>
  <c r="AF240" i="2"/>
  <c r="AF48" i="2"/>
  <c r="AF644" i="2"/>
  <c r="AF328" i="2"/>
  <c r="AF460" i="2"/>
  <c r="AF714" i="2"/>
  <c r="AF429" i="2"/>
  <c r="AF401" i="2"/>
  <c r="AF513" i="2"/>
  <c r="AF42" i="2"/>
  <c r="AF211" i="2"/>
  <c r="AF488" i="2"/>
  <c r="AF197" i="2"/>
  <c r="AF255" i="2"/>
  <c r="AF637" i="2"/>
  <c r="AF636" i="2"/>
  <c r="AF348" i="2"/>
  <c r="AF420" i="2"/>
  <c r="AF491" i="2"/>
  <c r="AF550" i="2"/>
  <c r="AF99" i="2"/>
  <c r="AF632" i="2"/>
  <c r="AF673" i="2"/>
  <c r="AF721" i="2"/>
  <c r="AF584" i="2"/>
  <c r="AF433" i="2"/>
  <c r="AF464" i="2"/>
  <c r="AF356" i="2"/>
  <c r="AF520" i="2"/>
  <c r="AF625" i="2"/>
  <c r="AF618" i="2"/>
  <c r="AF362" i="2"/>
  <c r="AF81" i="2"/>
  <c r="AF176" i="2"/>
  <c r="AF351" i="2"/>
  <c r="M105" i="3" s="1"/>
  <c r="AF43" i="2"/>
  <c r="M61" i="3" s="1"/>
  <c r="AF252" i="2"/>
  <c r="AF342" i="2"/>
  <c r="AF47" i="2"/>
  <c r="AF75" i="2"/>
  <c r="AF222" i="2"/>
  <c r="AF655" i="2"/>
  <c r="AF284" i="2"/>
  <c r="AF254" i="2"/>
  <c r="AF408" i="2"/>
  <c r="M56" i="3" s="1"/>
  <c r="AF51" i="2"/>
  <c r="AF677" i="2"/>
  <c r="AF613" i="2"/>
  <c r="AF258" i="2"/>
  <c r="AF518" i="2"/>
  <c r="AF309" i="2"/>
  <c r="AF698" i="2"/>
  <c r="AF365" i="2"/>
  <c r="AF29" i="2"/>
  <c r="AF80" i="2"/>
  <c r="AF168" i="2"/>
  <c r="AF439" i="2"/>
  <c r="AF611" i="2"/>
  <c r="AF91" i="2"/>
  <c r="AF319" i="2"/>
  <c r="AF605" i="2"/>
  <c r="AF672" i="2"/>
  <c r="AF693" i="2"/>
  <c r="AF700" i="2"/>
  <c r="AF132" i="2"/>
  <c r="AF686" i="2"/>
  <c r="AF189" i="2"/>
  <c r="AF560" i="2"/>
  <c r="AF121" i="2"/>
  <c r="AF463" i="2"/>
  <c r="AF706" i="2"/>
  <c r="AF184" i="2"/>
  <c r="AF709" i="2"/>
  <c r="AF106" i="2"/>
  <c r="AF305" i="2"/>
  <c r="AF289" i="2"/>
  <c r="AF474" i="2"/>
  <c r="AF291" i="2"/>
  <c r="AF512" i="2"/>
  <c r="M109" i="3" s="1"/>
  <c r="AF451" i="2"/>
  <c r="AF90" i="2"/>
  <c r="AF682" i="2"/>
  <c r="AF353" i="2"/>
  <c r="AF421" i="2"/>
  <c r="AF402" i="2"/>
  <c r="AF149" i="2"/>
  <c r="AF616" i="2"/>
  <c r="AF250" i="2"/>
  <c r="AF203" i="2"/>
  <c r="AF137" i="2"/>
  <c r="AF239" i="2"/>
  <c r="AF579" i="2"/>
  <c r="AF612" i="2"/>
  <c r="AF224" i="2"/>
  <c r="AF78" i="2"/>
  <c r="AF497" i="2"/>
  <c r="AF253" i="2"/>
  <c r="AF615" i="2"/>
  <c r="AF425" i="2"/>
  <c r="AF130" i="2"/>
  <c r="AF117" i="2"/>
  <c r="AF332" i="2"/>
  <c r="AF190" i="2"/>
  <c r="AF647" i="2"/>
  <c r="AF563" i="2"/>
  <c r="AF247" i="2"/>
  <c r="AF140" i="2"/>
  <c r="AF530" i="2"/>
  <c r="AF705" i="2"/>
  <c r="AF133" i="2"/>
  <c r="AF438" i="2"/>
  <c r="AF649" i="2"/>
  <c r="AF599" i="2"/>
  <c r="AF471" i="2"/>
  <c r="AF708" i="2"/>
  <c r="AF652" i="2"/>
  <c r="AF527" i="2"/>
  <c r="AF251" i="2"/>
  <c r="AF101" i="2"/>
  <c r="AF411" i="2"/>
  <c r="AF643" i="2"/>
  <c r="AF730" i="2"/>
  <c r="AF343" i="2"/>
  <c r="AF104" i="2"/>
  <c r="AF614" i="2"/>
  <c r="AF689" i="2"/>
  <c r="AF294" i="2"/>
  <c r="AF577" i="2"/>
  <c r="AF446" i="2"/>
  <c r="AF112" i="2"/>
  <c r="AF506" i="2"/>
  <c r="AF630" i="2"/>
  <c r="AF107" i="2"/>
  <c r="AF282" i="2"/>
  <c r="M15" i="3" s="1"/>
  <c r="AF646" i="2"/>
  <c r="AF510" i="2"/>
  <c r="AF243" i="2"/>
  <c r="AF430" i="2"/>
  <c r="AF256" i="2"/>
  <c r="M112" i="3" s="1"/>
  <c r="AF679" i="2"/>
  <c r="AF103" i="2"/>
  <c r="AF308" i="2"/>
  <c r="AF320" i="2"/>
  <c r="AF417" i="2"/>
  <c r="AF412" i="2"/>
  <c r="AF396" i="2"/>
  <c r="AF691" i="2"/>
  <c r="AF702" i="2"/>
  <c r="AF436" i="2"/>
  <c r="AF505" i="2"/>
  <c r="AF193" i="2"/>
  <c r="AF290" i="2"/>
  <c r="AF617" i="2"/>
  <c r="AF626" i="2"/>
  <c r="AF664" i="2"/>
  <c r="AF591" i="2"/>
  <c r="AF565" i="2"/>
  <c r="AF337" i="2"/>
  <c r="AF486" i="2"/>
  <c r="AF665" i="2"/>
  <c r="AF455" i="2"/>
  <c r="AF467" i="2"/>
  <c r="AF525" i="2"/>
  <c r="AF492" i="2"/>
  <c r="AF515" i="2"/>
  <c r="AF578" i="2"/>
  <c r="AF245" i="2"/>
  <c r="AF153" i="2"/>
  <c r="AF271" i="2"/>
  <c r="AF456" i="2"/>
  <c r="AF507" i="2"/>
  <c r="AF381" i="2"/>
  <c r="AF575" i="2"/>
  <c r="AF234" i="2"/>
  <c r="AF701" i="2"/>
  <c r="AF620" i="2"/>
  <c r="AF542" i="2"/>
  <c r="AF694" i="2"/>
  <c r="AF354" i="2"/>
  <c r="AF385" i="2"/>
  <c r="AF333" i="2"/>
  <c r="AF298" i="2"/>
  <c r="AF549" i="2"/>
  <c r="AF598" i="2"/>
  <c r="AF431" i="2"/>
  <c r="AF642" i="2"/>
  <c r="AF638" i="2"/>
  <c r="AF219" i="2"/>
  <c r="AF631" i="2"/>
  <c r="AF326" i="2"/>
  <c r="AF447" i="2"/>
  <c r="AF696" i="2"/>
  <c r="AF357" i="2"/>
  <c r="AF352" i="2"/>
  <c r="AF596" i="2"/>
  <c r="AF666" i="2"/>
  <c r="AF400" i="2"/>
  <c r="AF450" i="2"/>
  <c r="AF690" i="2"/>
  <c r="M76" i="3" s="1"/>
  <c r="AF312" i="2"/>
  <c r="AF468" i="2"/>
  <c r="AF712" i="2"/>
  <c r="AF731" i="2"/>
  <c r="AF697" i="2"/>
  <c r="AF539" i="2"/>
  <c r="AF676" i="2"/>
  <c r="AF524" i="2"/>
  <c r="AF622" i="2"/>
  <c r="AF660" i="2"/>
  <c r="AF685" i="2"/>
  <c r="M107" i="3" s="1"/>
  <c r="AF684" i="2"/>
  <c r="AF715" i="2"/>
  <c r="AF680" i="2"/>
  <c r="AF713" i="2"/>
  <c r="AF601" i="2"/>
  <c r="AF580" i="2"/>
  <c r="AF674" i="2"/>
  <c r="AF699" i="2"/>
  <c r="AF621" i="2"/>
  <c r="AF722" i="2"/>
  <c r="AF683" i="2"/>
  <c r="AF668" i="2"/>
  <c r="AF675" i="2"/>
  <c r="AF627" i="2"/>
  <c r="AF719" i="2"/>
  <c r="AF725" i="2"/>
  <c r="AF695" i="2"/>
  <c r="AE449" i="2"/>
  <c r="AE538" i="2"/>
  <c r="AE641" i="2"/>
  <c r="AE299" i="2"/>
  <c r="AE145" i="2"/>
  <c r="L80" i="3" s="1"/>
  <c r="AE199" i="2"/>
  <c r="AE574" i="2"/>
  <c r="AE336" i="2"/>
  <c r="AE628" i="2"/>
  <c r="AE478" i="2"/>
  <c r="AE359" i="2"/>
  <c r="AE470" i="2"/>
  <c r="AE678" i="2"/>
  <c r="AE134" i="2"/>
  <c r="AE388" i="2"/>
  <c r="AE355" i="2"/>
  <c r="L10" i="3" s="1"/>
  <c r="AE273" i="2"/>
  <c r="AE191" i="2"/>
  <c r="AE663" i="2"/>
  <c r="AE157" i="2"/>
  <c r="AE440" i="2"/>
  <c r="AE70" i="2"/>
  <c r="AE335" i="2"/>
  <c r="L8" i="3" s="1"/>
  <c r="AE448" i="2"/>
  <c r="AE16" i="2"/>
  <c r="L23" i="3" s="1"/>
  <c r="AE177" i="2"/>
  <c r="L40" i="3" s="1"/>
  <c r="AE138" i="2"/>
  <c r="AE115" i="2"/>
  <c r="L13" i="3" s="1"/>
  <c r="AE528" i="2"/>
  <c r="AE546" i="2"/>
  <c r="AE710" i="2"/>
  <c r="AE300" i="2"/>
  <c r="AE119" i="2"/>
  <c r="L66" i="3" s="1"/>
  <c r="AE52" i="2"/>
  <c r="AE57" i="2"/>
  <c r="L57" i="3" s="1"/>
  <c r="AE143" i="2"/>
  <c r="L47" i="3" s="1"/>
  <c r="AE623" i="2"/>
  <c r="AE586" i="2"/>
  <c r="AE71" i="2"/>
  <c r="L41" i="3" s="1"/>
  <c r="AE264" i="2"/>
  <c r="AE24" i="2"/>
  <c r="AE558" i="2"/>
  <c r="AE358" i="2"/>
  <c r="AE111" i="2"/>
  <c r="AE302" i="2"/>
  <c r="AE457" i="2"/>
  <c r="AE113" i="2"/>
  <c r="AE9" i="2"/>
  <c r="AE248" i="2"/>
  <c r="AE62" i="2"/>
  <c r="AE581" i="2"/>
  <c r="AE279" i="2"/>
  <c r="L101" i="3" s="1"/>
  <c r="AE172" i="2"/>
  <c r="L14" i="3" s="1"/>
  <c r="AE444" i="2"/>
  <c r="AE220" i="2"/>
  <c r="AE85" i="2"/>
  <c r="AE516" i="2"/>
  <c r="AE45" i="2"/>
  <c r="AE161" i="2"/>
  <c r="AE370" i="2"/>
  <c r="AE324" i="2"/>
  <c r="AE543" i="2"/>
  <c r="AE156" i="2"/>
  <c r="L88" i="3" s="1"/>
  <c r="AE136" i="2"/>
  <c r="AE452" i="2"/>
  <c r="AE662" i="2"/>
  <c r="AE261" i="2"/>
  <c r="L58" i="3" s="1"/>
  <c r="AE163" i="2"/>
  <c r="AE334" i="2"/>
  <c r="AE170" i="2"/>
  <c r="AE338" i="2"/>
  <c r="AE223" i="2"/>
  <c r="AE4" i="2"/>
  <c r="L4" i="3" s="1"/>
  <c r="AE98" i="2"/>
  <c r="AE100" i="2"/>
  <c r="L28" i="3" s="1"/>
  <c r="AE500" i="2"/>
  <c r="AE426" i="2"/>
  <c r="AE344" i="2"/>
  <c r="AE155" i="2"/>
  <c r="AE151" i="2"/>
  <c r="AE480" i="2"/>
  <c r="AE531" i="2"/>
  <c r="AE582" i="2"/>
  <c r="AE607" i="2"/>
  <c r="AE374" i="2"/>
  <c r="AE502" i="2"/>
  <c r="AE105" i="2"/>
  <c r="AE283" i="2"/>
  <c r="AE237" i="2"/>
  <c r="AE318" i="2"/>
  <c r="AE59" i="2"/>
  <c r="AE259" i="2"/>
  <c r="AE295" i="2"/>
  <c r="AE6" i="2"/>
  <c r="AE87" i="2"/>
  <c r="AE67" i="2"/>
  <c r="AE174" i="2"/>
  <c r="AE131" i="2"/>
  <c r="L82" i="3" s="1"/>
  <c r="AE288" i="2"/>
  <c r="AE54" i="2"/>
  <c r="AE629" i="2"/>
  <c r="AE17" i="2"/>
  <c r="L50" i="3" s="1"/>
  <c r="AE521" i="2"/>
  <c r="AE236" i="2"/>
  <c r="L2" i="3" s="1"/>
  <c r="AE158" i="2"/>
  <c r="AE228" i="2"/>
  <c r="AE77" i="2"/>
  <c r="AE11" i="2"/>
  <c r="L3" i="3" s="1"/>
  <c r="AE435" i="2"/>
  <c r="AE509" i="2"/>
  <c r="AE493" i="2"/>
  <c r="AE148" i="2"/>
  <c r="AE213" i="2"/>
  <c r="AE330" i="2"/>
  <c r="AE380" i="2"/>
  <c r="AE459" i="2"/>
  <c r="AE587" i="2"/>
  <c r="AE268" i="2"/>
  <c r="AE206" i="2"/>
  <c r="AE263" i="2"/>
  <c r="AE369" i="2"/>
  <c r="AE347" i="2"/>
  <c r="AE434" i="2"/>
  <c r="AE360" i="2"/>
  <c r="L106" i="3" s="1"/>
  <c r="AE152" i="2"/>
  <c r="AE61" i="2"/>
  <c r="AE427" i="2"/>
  <c r="AE195" i="2"/>
  <c r="AE160" i="2"/>
  <c r="AE60" i="2"/>
  <c r="L21" i="3" s="1"/>
  <c r="AE317" i="2"/>
  <c r="AE39" i="2"/>
  <c r="AE30" i="2"/>
  <c r="AE202" i="2"/>
  <c r="L36" i="3" s="1"/>
  <c r="AE92" i="2"/>
  <c r="AE572" i="2"/>
  <c r="AE711" i="2"/>
  <c r="L110" i="3" s="1"/>
  <c r="AE249" i="2"/>
  <c r="L59" i="3" s="1"/>
  <c r="AE65" i="2"/>
  <c r="AE275" i="2"/>
  <c r="L115" i="3" s="1"/>
  <c r="AE2" i="2"/>
  <c r="L12" i="3" s="1"/>
  <c r="AE129" i="2"/>
  <c r="AE323" i="2"/>
  <c r="AE123" i="2"/>
  <c r="L27" i="3" s="1"/>
  <c r="AE205" i="2"/>
  <c r="AE204" i="2"/>
  <c r="L26" i="3" s="1"/>
  <c r="AE7" i="2"/>
  <c r="AE377" i="2"/>
  <c r="L68" i="3" s="1"/>
  <c r="AE469" i="2"/>
  <c r="AE97" i="2"/>
  <c r="AE716" i="2"/>
  <c r="AE428" i="2"/>
  <c r="AE293" i="2"/>
  <c r="AE458" i="2"/>
  <c r="AE310" i="2"/>
  <c r="AE386" i="2"/>
  <c r="AE522" i="2"/>
  <c r="AE562" i="2"/>
  <c r="AE532" i="2"/>
  <c r="AE633" i="2"/>
  <c r="AE387" i="2"/>
  <c r="AE76" i="2"/>
  <c r="AE181" i="2"/>
  <c r="AE53" i="2"/>
  <c r="AE465" i="2"/>
  <c r="AE171" i="2"/>
  <c r="AE640" i="2"/>
  <c r="AE26" i="2"/>
  <c r="L34" i="3" s="1"/>
  <c r="AE547" i="2"/>
  <c r="AE504" i="2"/>
  <c r="AE215" i="2"/>
  <c r="AE484" i="2"/>
  <c r="AE18" i="2"/>
  <c r="AE589" i="2"/>
  <c r="AE262" i="2"/>
  <c r="AE594" i="2"/>
  <c r="AE624" i="2"/>
  <c r="L53" i="3" s="1"/>
  <c r="AE164" i="2"/>
  <c r="AE466" i="2"/>
  <c r="AE229" i="2"/>
  <c r="AE20" i="2"/>
  <c r="L32" i="3" s="1"/>
  <c r="AE404" i="2"/>
  <c r="L83" i="3" s="1"/>
  <c r="AE704" i="2"/>
  <c r="AE226" i="2"/>
  <c r="AE242" i="2"/>
  <c r="AE154" i="2"/>
  <c r="AE325" i="2"/>
  <c r="AE63" i="2"/>
  <c r="AE593" i="2"/>
  <c r="AE418" i="2"/>
  <c r="AE272" i="2"/>
  <c r="AE327" i="2"/>
  <c r="AE634" i="2"/>
  <c r="AE544" i="2"/>
  <c r="AE150" i="2"/>
  <c r="AE200" i="2"/>
  <c r="L119" i="3" s="1"/>
  <c r="AE437" i="2"/>
  <c r="L113" i="3" s="1"/>
  <c r="AE681" i="2"/>
  <c r="AE545" i="2"/>
  <c r="AE707" i="2"/>
  <c r="AE409" i="2"/>
  <c r="AE79" i="2"/>
  <c r="AE384" i="2"/>
  <c r="AE508" i="2"/>
  <c r="AE227" i="2"/>
  <c r="AE595" i="2"/>
  <c r="AE116" i="2"/>
  <c r="AE442" i="2"/>
  <c r="AE389" i="2"/>
  <c r="AE125" i="2"/>
  <c r="AE142" i="2"/>
  <c r="L9" i="3" s="1"/>
  <c r="AE557" i="2"/>
  <c r="AE608" i="2"/>
  <c r="AE311" i="2"/>
  <c r="AE340" i="2"/>
  <c r="AE128" i="2"/>
  <c r="L85" i="3" s="1"/>
  <c r="AE540" i="2"/>
  <c r="AE535" i="2"/>
  <c r="AE329" i="2"/>
  <c r="L77" i="3" s="1"/>
  <c r="AE94" i="2"/>
  <c r="AE561" i="2"/>
  <c r="AE192" i="2"/>
  <c r="L44" i="3" s="1"/>
  <c r="AE671" i="2"/>
  <c r="AE139" i="2"/>
  <c r="L79" i="3" s="1"/>
  <c r="AE720" i="2"/>
  <c r="AE64" i="2"/>
  <c r="L29" i="3" s="1"/>
  <c r="AE399" i="2"/>
  <c r="AE487" i="2"/>
  <c r="AE541" i="2"/>
  <c r="AE187" i="2"/>
  <c r="AE403" i="2"/>
  <c r="AE38" i="2"/>
  <c r="L75" i="3" s="1"/>
  <c r="AE392" i="2"/>
  <c r="AE286" i="2"/>
  <c r="AE66" i="2"/>
  <c r="AE141" i="2"/>
  <c r="L98" i="3" s="1"/>
  <c r="AE526" i="2"/>
  <c r="AE552" i="2"/>
  <c r="AE723" i="2"/>
  <c r="AE378" i="2"/>
  <c r="L87" i="3" s="1"/>
  <c r="AE36" i="2"/>
  <c r="AE186" i="2"/>
  <c r="AE501" i="2"/>
  <c r="AE610" i="2"/>
  <c r="AE194" i="2"/>
  <c r="L114" i="3" s="1"/>
  <c r="AE34" i="2"/>
  <c r="AE349" i="2"/>
  <c r="AE382" i="2"/>
  <c r="AE88" i="2"/>
  <c r="AE499" i="2"/>
  <c r="AE732" i="2"/>
  <c r="AE481" i="2"/>
  <c r="AE413" i="2"/>
  <c r="AE517" i="2"/>
  <c r="AE415" i="2"/>
  <c r="AE390" i="2"/>
  <c r="AE82" i="2"/>
  <c r="AE5" i="2"/>
  <c r="AE313" i="2"/>
  <c r="AE27" i="2"/>
  <c r="AE179" i="2"/>
  <c r="AE373" i="2"/>
  <c r="AE703" i="2"/>
  <c r="AE410" i="2"/>
  <c r="AE398" i="2"/>
  <c r="AE590" i="2"/>
  <c r="AE8" i="2"/>
  <c r="AE393" i="2"/>
  <c r="AE445" i="2"/>
  <c r="AE669" i="2"/>
  <c r="AE588" i="2"/>
  <c r="AE482" i="2"/>
  <c r="AE210" i="2"/>
  <c r="AE489" i="2"/>
  <c r="AE490" i="2"/>
  <c r="AE124" i="2"/>
  <c r="AE367" i="2"/>
  <c r="AE208" i="2"/>
  <c r="AE576" i="2"/>
  <c r="AE73" i="2"/>
  <c r="L48" i="3" s="1"/>
  <c r="AE96" i="2"/>
  <c r="L37" i="3" s="1"/>
  <c r="AE241" i="2"/>
  <c r="AE585" i="2"/>
  <c r="AE110" i="2"/>
  <c r="L99" i="3" s="1"/>
  <c r="AE162" i="2"/>
  <c r="AE285" i="2"/>
  <c r="AE453" i="2"/>
  <c r="AE566" i="2"/>
  <c r="AE238" i="2"/>
  <c r="AE364" i="2"/>
  <c r="AE15" i="2"/>
  <c r="AE214" i="2"/>
  <c r="AE728" i="2"/>
  <c r="AE292" i="2"/>
  <c r="AE604" i="2"/>
  <c r="AE40" i="2"/>
  <c r="AE56" i="2"/>
  <c r="L93" i="3" s="1"/>
  <c r="AE118" i="2"/>
  <c r="L54" i="3" s="1"/>
  <c r="AE432" i="2"/>
  <c r="AE602" i="2"/>
  <c r="AE316" i="2"/>
  <c r="AE296" i="2"/>
  <c r="AE661" i="2"/>
  <c r="AE212" i="2"/>
  <c r="AE609" i="2"/>
  <c r="AE653" i="2"/>
  <c r="AE265" i="2"/>
  <c r="AE568" i="2"/>
  <c r="AE551" i="2"/>
  <c r="AE58" i="2"/>
  <c r="AE395" i="2"/>
  <c r="AE350" i="2"/>
  <c r="AE167" i="2"/>
  <c r="L78" i="3" s="1"/>
  <c r="AE144" i="2"/>
  <c r="AE95" i="2"/>
  <c r="AE639" i="2"/>
  <c r="AE201" i="2"/>
  <c r="AE232" i="2"/>
  <c r="AE405" i="2"/>
  <c r="AE216" i="2"/>
  <c r="AE688" i="2"/>
  <c r="AE475" i="2"/>
  <c r="AE472" i="2"/>
  <c r="AE178" i="2"/>
  <c r="L84" i="3" s="1"/>
  <c r="AE74" i="2"/>
  <c r="AE50" i="2"/>
  <c r="AE454" i="2"/>
  <c r="L52" i="3" s="1"/>
  <c r="AE135" i="2"/>
  <c r="AE536" i="2"/>
  <c r="AE556" i="2"/>
  <c r="AE419" i="2"/>
  <c r="AE147" i="2"/>
  <c r="L24" i="3" s="1"/>
  <c r="AE726" i="2"/>
  <c r="AE477" i="2"/>
  <c r="AE361" i="2"/>
  <c r="AE277" i="2"/>
  <c r="L89" i="3" s="1"/>
  <c r="AE529" i="2"/>
  <c r="AE23" i="2"/>
  <c r="AE21" i="2"/>
  <c r="AE650" i="2"/>
  <c r="AE109" i="2"/>
  <c r="AE31" i="2"/>
  <c r="AE670" i="2"/>
  <c r="AE600" i="2"/>
  <c r="AE331" i="2"/>
  <c r="AE372" i="2"/>
  <c r="AE267" i="2"/>
  <c r="AE185" i="2"/>
  <c r="AE14" i="2"/>
  <c r="AE257" i="2"/>
  <c r="AE523" i="2"/>
  <c r="AE221" i="2"/>
  <c r="AE175" i="2"/>
  <c r="L90" i="3" s="1"/>
  <c r="AE375" i="2"/>
  <c r="AE93" i="2"/>
  <c r="L95" i="3" s="1"/>
  <c r="AE651" i="2"/>
  <c r="AE303" i="2"/>
  <c r="AE235" i="2"/>
  <c r="AE244" i="2"/>
  <c r="AE479" i="2"/>
  <c r="AE225" i="2"/>
  <c r="AE83" i="2"/>
  <c r="AE346" i="2"/>
  <c r="AE55" i="2"/>
  <c r="AE32" i="2"/>
  <c r="AE397" i="2"/>
  <c r="AE72" i="2"/>
  <c r="AE49" i="2"/>
  <c r="L22" i="3" s="1"/>
  <c r="AE553" i="2"/>
  <c r="AE654" i="2"/>
  <c r="AE12" i="2"/>
  <c r="L25" i="3" s="1"/>
  <c r="AE394" i="2"/>
  <c r="AE25" i="2"/>
  <c r="L49" i="3" s="1"/>
  <c r="AE483" i="2"/>
  <c r="AE188" i="2"/>
  <c r="AE555" i="2"/>
  <c r="AE301" i="2"/>
  <c r="L51" i="3" s="1"/>
  <c r="AE648" i="2"/>
  <c r="AE120" i="2"/>
  <c r="L33" i="3" s="1"/>
  <c r="AE606" i="2"/>
  <c r="AE321" i="2"/>
  <c r="AE645" i="2"/>
  <c r="AE441" i="2"/>
  <c r="AE461" i="2"/>
  <c r="AE182" i="2"/>
  <c r="AE218" i="2"/>
  <c r="L18" i="3" s="1"/>
  <c r="AE122" i="2"/>
  <c r="AE198" i="2"/>
  <c r="AE366" i="2"/>
  <c r="AE416" i="2"/>
  <c r="AE597" i="2"/>
  <c r="AE207" i="2"/>
  <c r="AE297" i="2"/>
  <c r="AE159" i="2"/>
  <c r="AE44" i="2"/>
  <c r="AE339" i="2"/>
  <c r="AE127" i="2"/>
  <c r="AE314" i="2"/>
  <c r="L42" i="3" s="1"/>
  <c r="AE41" i="2"/>
  <c r="L81" i="3" s="1"/>
  <c r="AE414" i="2"/>
  <c r="AE209" i="2"/>
  <c r="AE667" i="2"/>
  <c r="L122" i="3" s="1"/>
  <c r="AE583" i="2"/>
  <c r="AE485" i="2"/>
  <c r="AE165" i="2"/>
  <c r="AE571" i="2"/>
  <c r="AE724" i="2"/>
  <c r="AE166" i="2"/>
  <c r="AE687" i="2"/>
  <c r="AE322" i="2"/>
  <c r="AE180" i="2"/>
  <c r="L38" i="3" s="1"/>
  <c r="AE233" i="2"/>
  <c r="AE266" i="2"/>
  <c r="AE514" i="2"/>
  <c r="AE559" i="2"/>
  <c r="AE246" i="2"/>
  <c r="AE28" i="2"/>
  <c r="AE573" i="2"/>
  <c r="AE345" i="2"/>
  <c r="AE169" i="2"/>
  <c r="AE383" i="2"/>
  <c r="AE717" i="2"/>
  <c r="AE406" i="2"/>
  <c r="AE422" i="2"/>
  <c r="AE619" i="2"/>
  <c r="AE692" i="2"/>
  <c r="AE108" i="2"/>
  <c r="AE304" i="2"/>
  <c r="AE494" i="2"/>
  <c r="AE196" i="2"/>
  <c r="AE503" i="2"/>
  <c r="AE3" i="2"/>
  <c r="L5" i="3" s="1"/>
  <c r="AE656" i="2"/>
  <c r="AE564" i="2"/>
  <c r="AE570" i="2"/>
  <c r="AE278" i="2"/>
  <c r="AE19" i="2"/>
  <c r="AE126" i="2"/>
  <c r="AE368" i="2"/>
  <c r="AE35" i="2"/>
  <c r="AE462" i="2"/>
  <c r="L117" i="3" s="1"/>
  <c r="AE533" i="2"/>
  <c r="AE281" i="2"/>
  <c r="AE341" i="2"/>
  <c r="AE37" i="2"/>
  <c r="L67" i="3" s="1"/>
  <c r="AE46" i="2"/>
  <c r="L108" i="3" s="1"/>
  <c r="AE230" i="2"/>
  <c r="AE592" i="2"/>
  <c r="AE69" i="2"/>
  <c r="AE371" i="2"/>
  <c r="AE718" i="2"/>
  <c r="AE495" i="2"/>
  <c r="AE231" i="2"/>
  <c r="AE537" i="2"/>
  <c r="AE276" i="2"/>
  <c r="AE260" i="2"/>
  <c r="AE89" i="2"/>
  <c r="L31" i="3" s="1"/>
  <c r="AE376" i="2"/>
  <c r="AE519" i="2"/>
  <c r="AE603" i="2"/>
  <c r="AE727" i="2"/>
  <c r="AE443" i="2"/>
  <c r="AE173" i="2"/>
  <c r="AE658" i="2"/>
  <c r="AE307" i="2"/>
  <c r="AE217" i="2"/>
  <c r="AE473" i="2"/>
  <c r="AE534" i="2"/>
  <c r="AE280" i="2"/>
  <c r="AE86" i="2"/>
  <c r="L64" i="3" s="1"/>
  <c r="AE567" i="2"/>
  <c r="AE114" i="2"/>
  <c r="L100" i="3" s="1"/>
  <c r="AE363" i="2"/>
  <c r="AE659" i="2"/>
  <c r="AE554" i="2"/>
  <c r="AE102" i="2"/>
  <c r="AE548" i="2"/>
  <c r="L91" i="3" s="1"/>
  <c r="AE33" i="2"/>
  <c r="AE569" i="2"/>
  <c r="AE379" i="2"/>
  <c r="AE476" i="2"/>
  <c r="AE423" i="2"/>
  <c r="AE287" i="2"/>
  <c r="AE146" i="2"/>
  <c r="AE391" i="2"/>
  <c r="AE270" i="2"/>
  <c r="AE269" i="2"/>
  <c r="AE183" i="2"/>
  <c r="AE407" i="2"/>
  <c r="AE68" i="2"/>
  <c r="AE10" i="2"/>
  <c r="L73" i="3" s="1"/>
  <c r="AE22" i="2"/>
  <c r="AE84" i="2"/>
  <c r="L63" i="3" s="1"/>
  <c r="AE315" i="2"/>
  <c r="AE635" i="2"/>
  <c r="AE306" i="2"/>
  <c r="AE511" i="2"/>
  <c r="AE498" i="2"/>
  <c r="L104" i="3" s="1"/>
  <c r="AE729" i="2"/>
  <c r="AE13" i="2"/>
  <c r="AE496" i="2"/>
  <c r="AE424" i="2"/>
  <c r="AE657" i="2"/>
  <c r="AE274" i="2"/>
  <c r="AE240" i="2"/>
  <c r="AE48" i="2"/>
  <c r="L17" i="3" s="1"/>
  <c r="AE644" i="2"/>
  <c r="AE328" i="2"/>
  <c r="L30" i="3" s="1"/>
  <c r="AE460" i="2"/>
  <c r="AE714" i="2"/>
  <c r="AE429" i="2"/>
  <c r="AE401" i="2"/>
  <c r="AE513" i="2"/>
  <c r="AE42" i="2"/>
  <c r="L6" i="3" s="1"/>
  <c r="AE211" i="2"/>
  <c r="AE488" i="2"/>
  <c r="AE197" i="2"/>
  <c r="AE255" i="2"/>
  <c r="AE637" i="2"/>
  <c r="AE636" i="2"/>
  <c r="AE348" i="2"/>
  <c r="AE420" i="2"/>
  <c r="AE491" i="2"/>
  <c r="AE550" i="2"/>
  <c r="AE99" i="2"/>
  <c r="AE632" i="2"/>
  <c r="AE673" i="2"/>
  <c r="AE721" i="2"/>
  <c r="AE584" i="2"/>
  <c r="AE433" i="2"/>
  <c r="AE464" i="2"/>
  <c r="AE356" i="2"/>
  <c r="AE520" i="2"/>
  <c r="AE625" i="2"/>
  <c r="AE618" i="2"/>
  <c r="AE362" i="2"/>
  <c r="AE81" i="2"/>
  <c r="AE176" i="2"/>
  <c r="AE351" i="2"/>
  <c r="L105" i="3" s="1"/>
  <c r="AE43" i="2"/>
  <c r="L61" i="3" s="1"/>
  <c r="AE252" i="2"/>
  <c r="AE342" i="2"/>
  <c r="AE47" i="2"/>
  <c r="L55" i="3" s="1"/>
  <c r="AE75" i="2"/>
  <c r="L46" i="3" s="1"/>
  <c r="AE222" i="2"/>
  <c r="AE655" i="2"/>
  <c r="AE284" i="2"/>
  <c r="AE254" i="2"/>
  <c r="AE408" i="2"/>
  <c r="AE51" i="2"/>
  <c r="L62" i="3" s="1"/>
  <c r="AE677" i="2"/>
  <c r="AE613" i="2"/>
  <c r="AE258" i="2"/>
  <c r="AE518" i="2"/>
  <c r="AE309" i="2"/>
  <c r="AE698" i="2"/>
  <c r="AE365" i="2"/>
  <c r="AE29" i="2"/>
  <c r="AE80" i="2"/>
  <c r="L43" i="3" s="1"/>
  <c r="AE168" i="2"/>
  <c r="AE439" i="2"/>
  <c r="AE611" i="2"/>
  <c r="AE91" i="2"/>
  <c r="L45" i="3" s="1"/>
  <c r="AE319" i="2"/>
  <c r="AE605" i="2"/>
  <c r="L71" i="3" s="1"/>
  <c r="AE672" i="2"/>
  <c r="AE693" i="2"/>
  <c r="AE700" i="2"/>
  <c r="AE132" i="2"/>
  <c r="AE686" i="2"/>
  <c r="L65" i="3" s="1"/>
  <c r="AE189" i="2"/>
  <c r="AE560" i="2"/>
  <c r="AE121" i="2"/>
  <c r="AE463" i="2"/>
  <c r="AE706" i="2"/>
  <c r="AE184" i="2"/>
  <c r="AE709" i="2"/>
  <c r="AE106" i="2"/>
  <c r="L102" i="3" s="1"/>
  <c r="AE305" i="2"/>
  <c r="AE289" i="2"/>
  <c r="L70" i="3" s="1"/>
  <c r="AE474" i="2"/>
  <c r="AE291" i="2"/>
  <c r="AE512" i="2"/>
  <c r="L109" i="3" s="1"/>
  <c r="AE451" i="2"/>
  <c r="AE90" i="2"/>
  <c r="AE682" i="2"/>
  <c r="AE353" i="2"/>
  <c r="AE421" i="2"/>
  <c r="AE402" i="2"/>
  <c r="AE149" i="2"/>
  <c r="L97" i="3" s="1"/>
  <c r="AE616" i="2"/>
  <c r="AE250" i="2"/>
  <c r="L72" i="3" s="1"/>
  <c r="AE203" i="2"/>
  <c r="AE137" i="2"/>
  <c r="AE239" i="2"/>
  <c r="AE579" i="2"/>
  <c r="AE612" i="2"/>
  <c r="AE224" i="2"/>
  <c r="AE78" i="2"/>
  <c r="AE497" i="2"/>
  <c r="AE253" i="2"/>
  <c r="AE615" i="2"/>
  <c r="AE425" i="2"/>
  <c r="AE130" i="2"/>
  <c r="AE117" i="2"/>
  <c r="AE332" i="2"/>
  <c r="AE190" i="2"/>
  <c r="AE647" i="2"/>
  <c r="AE563" i="2"/>
  <c r="AE247" i="2"/>
  <c r="AE140" i="2"/>
  <c r="AE530" i="2"/>
  <c r="AE705" i="2"/>
  <c r="AE133" i="2"/>
  <c r="AE438" i="2"/>
  <c r="AE649" i="2"/>
  <c r="AE599" i="2"/>
  <c r="AE471" i="2"/>
  <c r="AE708" i="2"/>
  <c r="AE652" i="2"/>
  <c r="AE527" i="2"/>
  <c r="AE251" i="2"/>
  <c r="AE101" i="2"/>
  <c r="AE411" i="2"/>
  <c r="L103" i="3" s="1"/>
  <c r="AE643" i="2"/>
  <c r="AE730" i="2"/>
  <c r="AE343" i="2"/>
  <c r="AE104" i="2"/>
  <c r="AE614" i="2"/>
  <c r="AE689" i="2"/>
  <c r="AE294" i="2"/>
  <c r="L92" i="3" s="1"/>
  <c r="AE577" i="2"/>
  <c r="AE446" i="2"/>
  <c r="AE112" i="2"/>
  <c r="AE506" i="2"/>
  <c r="AE630" i="2"/>
  <c r="AE107" i="2"/>
  <c r="L60" i="3" s="1"/>
  <c r="AE282" i="2"/>
  <c r="L15" i="3" s="1"/>
  <c r="AE646" i="2"/>
  <c r="AE510" i="2"/>
  <c r="AE243" i="2"/>
  <c r="AE430" i="2"/>
  <c r="AE256" i="2"/>
  <c r="L112" i="3" s="1"/>
  <c r="AE679" i="2"/>
  <c r="AE103" i="2"/>
  <c r="L16" i="3" s="1"/>
  <c r="AE308" i="2"/>
  <c r="AE320" i="2"/>
  <c r="L96" i="3" s="1"/>
  <c r="AE417" i="2"/>
  <c r="AE412" i="2"/>
  <c r="AE396" i="2"/>
  <c r="AE691" i="2"/>
  <c r="AE702" i="2"/>
  <c r="AE436" i="2"/>
  <c r="AE505" i="2"/>
  <c r="AE193" i="2"/>
  <c r="AE290" i="2"/>
  <c r="AE617" i="2"/>
  <c r="AE626" i="2"/>
  <c r="AE664" i="2"/>
  <c r="AE591" i="2"/>
  <c r="AE565" i="2"/>
  <c r="L86" i="3" s="1"/>
  <c r="AE337" i="2"/>
  <c r="AE486" i="2"/>
  <c r="AE665" i="2"/>
  <c r="AE455" i="2"/>
  <c r="AE467" i="2"/>
  <c r="AE525" i="2"/>
  <c r="AE492" i="2"/>
  <c r="AE515" i="2"/>
  <c r="AE578" i="2"/>
  <c r="AE245" i="2"/>
  <c r="AE153" i="2"/>
  <c r="AE271" i="2"/>
  <c r="L120" i="3" s="1"/>
  <c r="AE456" i="2"/>
  <c r="L69" i="3" s="1"/>
  <c r="AE507" i="2"/>
  <c r="AE381" i="2"/>
  <c r="AE575" i="2"/>
  <c r="AE234" i="2"/>
  <c r="AE701" i="2"/>
  <c r="AE620" i="2"/>
  <c r="AE542" i="2"/>
  <c r="AE694" i="2"/>
  <c r="AE354" i="2"/>
  <c r="AE385" i="2"/>
  <c r="AE333" i="2"/>
  <c r="AE298" i="2"/>
  <c r="AE549" i="2"/>
  <c r="AE598" i="2"/>
  <c r="AE431" i="2"/>
  <c r="AE642" i="2"/>
  <c r="AE638" i="2"/>
  <c r="AE219" i="2"/>
  <c r="L35" i="3" s="1"/>
  <c r="AE631" i="2"/>
  <c r="AE326" i="2"/>
  <c r="AE447" i="2"/>
  <c r="AE696" i="2"/>
  <c r="AE357" i="2"/>
  <c r="AE352" i="2"/>
  <c r="AE596" i="2"/>
  <c r="AE666" i="2"/>
  <c r="AE400" i="2"/>
  <c r="AE450" i="2"/>
  <c r="AE690" i="2"/>
  <c r="L76" i="3" s="1"/>
  <c r="AE312" i="2"/>
  <c r="AE468" i="2"/>
  <c r="AE712" i="2"/>
  <c r="AE731" i="2"/>
  <c r="AE697" i="2"/>
  <c r="AE539" i="2"/>
  <c r="L20" i="3" s="1"/>
  <c r="AE676" i="2"/>
  <c r="AE524" i="2"/>
  <c r="AE622" i="2"/>
  <c r="AE660" i="2"/>
  <c r="AE685" i="2"/>
  <c r="L107" i="3" s="1"/>
  <c r="AE684" i="2"/>
  <c r="AE715" i="2"/>
  <c r="AE680" i="2"/>
  <c r="AE713" i="2"/>
  <c r="AE601" i="2"/>
  <c r="AE580" i="2"/>
  <c r="AE674" i="2"/>
  <c r="AE699" i="2"/>
  <c r="AE621" i="2"/>
  <c r="AE722" i="2"/>
  <c r="AE683" i="2"/>
  <c r="AE668" i="2"/>
  <c r="AE675" i="2"/>
  <c r="AE627" i="2"/>
  <c r="AE719" i="2"/>
  <c r="AE725" i="2"/>
  <c r="AE695" i="2"/>
  <c r="AD449" i="2"/>
  <c r="AD538" i="2"/>
  <c r="AD641" i="2"/>
  <c r="AD299" i="2"/>
  <c r="AD145" i="2"/>
  <c r="AD199" i="2"/>
  <c r="AD574" i="2"/>
  <c r="AD336" i="2"/>
  <c r="AD628" i="2"/>
  <c r="AD478" i="2"/>
  <c r="AD359" i="2"/>
  <c r="AD470" i="2"/>
  <c r="AD678" i="2"/>
  <c r="AD134" i="2"/>
  <c r="AD388" i="2"/>
  <c r="AD355" i="2"/>
  <c r="AD273" i="2"/>
  <c r="AD191" i="2"/>
  <c r="AD663" i="2"/>
  <c r="AD157" i="2"/>
  <c r="AD440" i="2"/>
  <c r="AD70" i="2"/>
  <c r="AD335" i="2"/>
  <c r="AD448" i="2"/>
  <c r="AD16" i="2"/>
  <c r="AD177" i="2"/>
  <c r="AD138" i="2"/>
  <c r="AD115" i="2"/>
  <c r="AD528" i="2"/>
  <c r="AD546" i="2"/>
  <c r="AD710" i="2"/>
  <c r="AD300" i="2"/>
  <c r="AD119" i="2"/>
  <c r="AD52" i="2"/>
  <c r="AD57" i="2"/>
  <c r="AD143" i="2"/>
  <c r="AD623" i="2"/>
  <c r="AD586" i="2"/>
  <c r="AD71" i="2"/>
  <c r="AD264" i="2"/>
  <c r="AD24" i="2"/>
  <c r="AD558" i="2"/>
  <c r="AD358" i="2"/>
  <c r="AD111" i="2"/>
  <c r="AD302" i="2"/>
  <c r="AD457" i="2"/>
  <c r="AD113" i="2"/>
  <c r="AD9" i="2"/>
  <c r="AD248" i="2"/>
  <c r="AD62" i="2"/>
  <c r="AD581" i="2"/>
  <c r="AD279" i="2"/>
  <c r="AD172" i="2"/>
  <c r="AD444" i="2"/>
  <c r="AD220" i="2"/>
  <c r="AD85" i="2"/>
  <c r="AD516" i="2"/>
  <c r="AD45" i="2"/>
  <c r="AD161" i="2"/>
  <c r="AD370" i="2"/>
  <c r="AD324" i="2"/>
  <c r="AD543" i="2"/>
  <c r="AD156" i="2"/>
  <c r="AD136" i="2"/>
  <c r="AD452" i="2"/>
  <c r="AD662" i="2"/>
  <c r="AD261" i="2"/>
  <c r="AD163" i="2"/>
  <c r="AD334" i="2"/>
  <c r="AD170" i="2"/>
  <c r="AD338" i="2"/>
  <c r="AD223" i="2"/>
  <c r="AD4" i="2"/>
  <c r="AD98" i="2"/>
  <c r="AD100" i="2"/>
  <c r="AD500" i="2"/>
  <c r="AD426" i="2"/>
  <c r="AD344" i="2"/>
  <c r="AD155" i="2"/>
  <c r="AD151" i="2"/>
  <c r="AD480" i="2"/>
  <c r="AD531" i="2"/>
  <c r="AD582" i="2"/>
  <c r="AD607" i="2"/>
  <c r="AD374" i="2"/>
  <c r="AD502" i="2"/>
  <c r="AD105" i="2"/>
  <c r="AD283" i="2"/>
  <c r="AD237" i="2"/>
  <c r="AD318" i="2"/>
  <c r="AD59" i="2"/>
  <c r="AD259" i="2"/>
  <c r="AD295" i="2"/>
  <c r="AD6" i="2"/>
  <c r="AD87" i="2"/>
  <c r="AD67" i="2"/>
  <c r="AD174" i="2"/>
  <c r="AD131" i="2"/>
  <c r="AD288" i="2"/>
  <c r="AD54" i="2"/>
  <c r="AD629" i="2"/>
  <c r="AD17" i="2"/>
  <c r="AD521" i="2"/>
  <c r="AD236" i="2"/>
  <c r="AD158" i="2"/>
  <c r="AD228" i="2"/>
  <c r="AD77" i="2"/>
  <c r="AD11" i="2"/>
  <c r="AD435" i="2"/>
  <c r="AD509" i="2"/>
  <c r="AD493" i="2"/>
  <c r="AD148" i="2"/>
  <c r="AD213" i="2"/>
  <c r="AD330" i="2"/>
  <c r="AD380" i="2"/>
  <c r="AD459" i="2"/>
  <c r="AD587" i="2"/>
  <c r="AD268" i="2"/>
  <c r="AD206" i="2"/>
  <c r="AD263" i="2"/>
  <c r="AD369" i="2"/>
  <c r="AD347" i="2"/>
  <c r="AD434" i="2"/>
  <c r="AD360" i="2"/>
  <c r="AD152" i="2"/>
  <c r="AD61" i="2"/>
  <c r="AD427" i="2"/>
  <c r="AD195" i="2"/>
  <c r="AD160" i="2"/>
  <c r="AD60" i="2"/>
  <c r="AD317" i="2"/>
  <c r="AD39" i="2"/>
  <c r="AD30" i="2"/>
  <c r="AD202" i="2"/>
  <c r="AD92" i="2"/>
  <c r="AD572" i="2"/>
  <c r="AD711" i="2"/>
  <c r="K110" i="3" s="1"/>
  <c r="AD249" i="2"/>
  <c r="AD65" i="2"/>
  <c r="AD275" i="2"/>
  <c r="AD2" i="2"/>
  <c r="AD129" i="2"/>
  <c r="AD323" i="2"/>
  <c r="AD123" i="2"/>
  <c r="AD205" i="2"/>
  <c r="AD204" i="2"/>
  <c r="AD7" i="2"/>
  <c r="AD377" i="2"/>
  <c r="AD469" i="2"/>
  <c r="AD97" i="2"/>
  <c r="AD716" i="2"/>
  <c r="AD428" i="2"/>
  <c r="AD293" i="2"/>
  <c r="AD458" i="2"/>
  <c r="AD310" i="2"/>
  <c r="AD386" i="2"/>
  <c r="AD522" i="2"/>
  <c r="AD562" i="2"/>
  <c r="AD532" i="2"/>
  <c r="AD633" i="2"/>
  <c r="AD387" i="2"/>
  <c r="AD76" i="2"/>
  <c r="AD181" i="2"/>
  <c r="AD53" i="2"/>
  <c r="AD465" i="2"/>
  <c r="AD171" i="2"/>
  <c r="AD640" i="2"/>
  <c r="AD26" i="2"/>
  <c r="AD547" i="2"/>
  <c r="AD504" i="2"/>
  <c r="AD215" i="2"/>
  <c r="AD484" i="2"/>
  <c r="AD18" i="2"/>
  <c r="AD589" i="2"/>
  <c r="AD262" i="2"/>
  <c r="AD594" i="2"/>
  <c r="AD624" i="2"/>
  <c r="K53" i="3" s="1"/>
  <c r="AD164" i="2"/>
  <c r="AD466" i="2"/>
  <c r="AD229" i="2"/>
  <c r="AD20" i="2"/>
  <c r="AD404" i="2"/>
  <c r="AD704" i="2"/>
  <c r="AD226" i="2"/>
  <c r="AD242" i="2"/>
  <c r="AD154" i="2"/>
  <c r="AD325" i="2"/>
  <c r="AD63" i="2"/>
  <c r="AD593" i="2"/>
  <c r="AD418" i="2"/>
  <c r="AD272" i="2"/>
  <c r="AD327" i="2"/>
  <c r="AD634" i="2"/>
  <c r="AD544" i="2"/>
  <c r="AD150" i="2"/>
  <c r="AD200" i="2"/>
  <c r="AD437" i="2"/>
  <c r="K113" i="3" s="1"/>
  <c r="AD681" i="2"/>
  <c r="AD545" i="2"/>
  <c r="AD707" i="2"/>
  <c r="AD409" i="2"/>
  <c r="AD79" i="2"/>
  <c r="AD384" i="2"/>
  <c r="AD508" i="2"/>
  <c r="AD227" i="2"/>
  <c r="AD595" i="2"/>
  <c r="AD116" i="2"/>
  <c r="AD442" i="2"/>
  <c r="AD389" i="2"/>
  <c r="AD125" i="2"/>
  <c r="AD142" i="2"/>
  <c r="AD557" i="2"/>
  <c r="AD608" i="2"/>
  <c r="AD311" i="2"/>
  <c r="AD340" i="2"/>
  <c r="AD128" i="2"/>
  <c r="AD540" i="2"/>
  <c r="AD535" i="2"/>
  <c r="AD329" i="2"/>
  <c r="AD94" i="2"/>
  <c r="AD561" i="2"/>
  <c r="AD192" i="2"/>
  <c r="AD671" i="2"/>
  <c r="AD139" i="2"/>
  <c r="AD720" i="2"/>
  <c r="AD64" i="2"/>
  <c r="AD399" i="2"/>
  <c r="AD487" i="2"/>
  <c r="AD541" i="2"/>
  <c r="AD187" i="2"/>
  <c r="AD403" i="2"/>
  <c r="AD38" i="2"/>
  <c r="AD392" i="2"/>
  <c r="AD286" i="2"/>
  <c r="AD66" i="2"/>
  <c r="AD141" i="2"/>
  <c r="AD526" i="2"/>
  <c r="AD552" i="2"/>
  <c r="AD723" i="2"/>
  <c r="AD378" i="2"/>
  <c r="AD36" i="2"/>
  <c r="AD186" i="2"/>
  <c r="AD501" i="2"/>
  <c r="AD610" i="2"/>
  <c r="AD194" i="2"/>
  <c r="AD34" i="2"/>
  <c r="AD349" i="2"/>
  <c r="AD382" i="2"/>
  <c r="AD88" i="2"/>
  <c r="AD499" i="2"/>
  <c r="AD732" i="2"/>
  <c r="AD481" i="2"/>
  <c r="AD413" i="2"/>
  <c r="AD517" i="2"/>
  <c r="AD415" i="2"/>
  <c r="AD390" i="2"/>
  <c r="AD82" i="2"/>
  <c r="AD5" i="2"/>
  <c r="AD313" i="2"/>
  <c r="AD27" i="2"/>
  <c r="AD179" i="2"/>
  <c r="AD373" i="2"/>
  <c r="AD703" i="2"/>
  <c r="AD410" i="2"/>
  <c r="AD398" i="2"/>
  <c r="AD590" i="2"/>
  <c r="AD8" i="2"/>
  <c r="AD393" i="2"/>
  <c r="AD445" i="2"/>
  <c r="AD669" i="2"/>
  <c r="AD588" i="2"/>
  <c r="AD482" i="2"/>
  <c r="AD210" i="2"/>
  <c r="AD489" i="2"/>
  <c r="AD490" i="2"/>
  <c r="AD124" i="2"/>
  <c r="AD367" i="2"/>
  <c r="AD208" i="2"/>
  <c r="AD576" i="2"/>
  <c r="AD73" i="2"/>
  <c r="AD96" i="2"/>
  <c r="AD241" i="2"/>
  <c r="AD585" i="2"/>
  <c r="AD110" i="2"/>
  <c r="AD162" i="2"/>
  <c r="AD285" i="2"/>
  <c r="AD453" i="2"/>
  <c r="AD566" i="2"/>
  <c r="AD238" i="2"/>
  <c r="AD364" i="2"/>
  <c r="AD15" i="2"/>
  <c r="AD214" i="2"/>
  <c r="AD728" i="2"/>
  <c r="AD292" i="2"/>
  <c r="AD604" i="2"/>
  <c r="AD40" i="2"/>
  <c r="AD56" i="2"/>
  <c r="AD118" i="2"/>
  <c r="AD432" i="2"/>
  <c r="AD602" i="2"/>
  <c r="AD316" i="2"/>
  <c r="AD296" i="2"/>
  <c r="AD661" i="2"/>
  <c r="AD212" i="2"/>
  <c r="AD609" i="2"/>
  <c r="AD653" i="2"/>
  <c r="AD265" i="2"/>
  <c r="AD568" i="2"/>
  <c r="AD551" i="2"/>
  <c r="AD58" i="2"/>
  <c r="AD395" i="2"/>
  <c r="AD350" i="2"/>
  <c r="AD167" i="2"/>
  <c r="AD144" i="2"/>
  <c r="AD95" i="2"/>
  <c r="AD639" i="2"/>
  <c r="AD201" i="2"/>
  <c r="AD232" i="2"/>
  <c r="AD405" i="2"/>
  <c r="AD216" i="2"/>
  <c r="AD688" i="2"/>
  <c r="AD475" i="2"/>
  <c r="AD472" i="2"/>
  <c r="AD178" i="2"/>
  <c r="AD74" i="2"/>
  <c r="AD50" i="2"/>
  <c r="AD454" i="2"/>
  <c r="AD135" i="2"/>
  <c r="AD536" i="2"/>
  <c r="AD556" i="2"/>
  <c r="AD419" i="2"/>
  <c r="AD147" i="2"/>
  <c r="AD726" i="2"/>
  <c r="AD477" i="2"/>
  <c r="AD361" i="2"/>
  <c r="AD277" i="2"/>
  <c r="AD529" i="2"/>
  <c r="AD23" i="2"/>
  <c r="AD21" i="2"/>
  <c r="AD650" i="2"/>
  <c r="AD109" i="2"/>
  <c r="AD31" i="2"/>
  <c r="AD670" i="2"/>
  <c r="AD600" i="2"/>
  <c r="AD331" i="2"/>
  <c r="AD372" i="2"/>
  <c r="AD267" i="2"/>
  <c r="AD185" i="2"/>
  <c r="AD14" i="2"/>
  <c r="AD257" i="2"/>
  <c r="AD523" i="2"/>
  <c r="AD221" i="2"/>
  <c r="AD175" i="2"/>
  <c r="AD375" i="2"/>
  <c r="AD93" i="2"/>
  <c r="AD651" i="2"/>
  <c r="AD303" i="2"/>
  <c r="AD235" i="2"/>
  <c r="AD244" i="2"/>
  <c r="AD479" i="2"/>
  <c r="AD225" i="2"/>
  <c r="AD83" i="2"/>
  <c r="AD346" i="2"/>
  <c r="AD55" i="2"/>
  <c r="AD32" i="2"/>
  <c r="AD397" i="2"/>
  <c r="AD72" i="2"/>
  <c r="AD49" i="2"/>
  <c r="AD553" i="2"/>
  <c r="AD654" i="2"/>
  <c r="AD12" i="2"/>
  <c r="AD394" i="2"/>
  <c r="AD25" i="2"/>
  <c r="AD483" i="2"/>
  <c r="AD188" i="2"/>
  <c r="AD555" i="2"/>
  <c r="AD301" i="2"/>
  <c r="AD648" i="2"/>
  <c r="AD120" i="2"/>
  <c r="AD606" i="2"/>
  <c r="AD321" i="2"/>
  <c r="AD645" i="2"/>
  <c r="AD441" i="2"/>
  <c r="AD461" i="2"/>
  <c r="AD182" i="2"/>
  <c r="AD218" i="2"/>
  <c r="AD122" i="2"/>
  <c r="AD198" i="2"/>
  <c r="AD366" i="2"/>
  <c r="AD416" i="2"/>
  <c r="AD597" i="2"/>
  <c r="AD207" i="2"/>
  <c r="AD297" i="2"/>
  <c r="AD159" i="2"/>
  <c r="AD44" i="2"/>
  <c r="AD339" i="2"/>
  <c r="AD127" i="2"/>
  <c r="AD314" i="2"/>
  <c r="AD41" i="2"/>
  <c r="AD414" i="2"/>
  <c r="AD209" i="2"/>
  <c r="AD667" i="2"/>
  <c r="AD583" i="2"/>
  <c r="AD485" i="2"/>
  <c r="AD165" i="2"/>
  <c r="AD571" i="2"/>
  <c r="AD724" i="2"/>
  <c r="AD166" i="2"/>
  <c r="AD687" i="2"/>
  <c r="AD322" i="2"/>
  <c r="AD180" i="2"/>
  <c r="AD233" i="2"/>
  <c r="AD266" i="2"/>
  <c r="AD514" i="2"/>
  <c r="AD559" i="2"/>
  <c r="AD246" i="2"/>
  <c r="AD28" i="2"/>
  <c r="AD573" i="2"/>
  <c r="AD345" i="2"/>
  <c r="AD169" i="2"/>
  <c r="AD383" i="2"/>
  <c r="AD717" i="2"/>
  <c r="AD406" i="2"/>
  <c r="AD422" i="2"/>
  <c r="AD619" i="2"/>
  <c r="AD692" i="2"/>
  <c r="AD108" i="2"/>
  <c r="AD304" i="2"/>
  <c r="AD494" i="2"/>
  <c r="AD196" i="2"/>
  <c r="AD503" i="2"/>
  <c r="AD3" i="2"/>
  <c r="AD656" i="2"/>
  <c r="AD564" i="2"/>
  <c r="AD570" i="2"/>
  <c r="AD278" i="2"/>
  <c r="AD19" i="2"/>
  <c r="AD126" i="2"/>
  <c r="AD368" i="2"/>
  <c r="AD35" i="2"/>
  <c r="AD462" i="2"/>
  <c r="AD533" i="2"/>
  <c r="AD281" i="2"/>
  <c r="AD341" i="2"/>
  <c r="AD37" i="2"/>
  <c r="AD46" i="2"/>
  <c r="AD230" i="2"/>
  <c r="AD592" i="2"/>
  <c r="AD69" i="2"/>
  <c r="AD371" i="2"/>
  <c r="AD718" i="2"/>
  <c r="AD495" i="2"/>
  <c r="AD231" i="2"/>
  <c r="AD537" i="2"/>
  <c r="AD276" i="2"/>
  <c r="AD260" i="2"/>
  <c r="AD89" i="2"/>
  <c r="AD376" i="2"/>
  <c r="AD519" i="2"/>
  <c r="AD603" i="2"/>
  <c r="AD727" i="2"/>
  <c r="AD443" i="2"/>
  <c r="AD173" i="2"/>
  <c r="AD658" i="2"/>
  <c r="AD307" i="2"/>
  <c r="AD217" i="2"/>
  <c r="AD473" i="2"/>
  <c r="AD534" i="2"/>
  <c r="AD280" i="2"/>
  <c r="AD86" i="2"/>
  <c r="K64" i="3" s="1"/>
  <c r="AD567" i="2"/>
  <c r="AD114" i="2"/>
  <c r="AD363" i="2"/>
  <c r="AD659" i="2"/>
  <c r="AD554" i="2"/>
  <c r="AD102" i="2"/>
  <c r="AD548" i="2"/>
  <c r="AD33" i="2"/>
  <c r="AD569" i="2"/>
  <c r="AD379" i="2"/>
  <c r="AD476" i="2"/>
  <c r="AD423" i="2"/>
  <c r="AD287" i="2"/>
  <c r="AD146" i="2"/>
  <c r="AD391" i="2"/>
  <c r="AD270" i="2"/>
  <c r="AD269" i="2"/>
  <c r="AD183" i="2"/>
  <c r="AD407" i="2"/>
  <c r="AD68" i="2"/>
  <c r="AD10" i="2"/>
  <c r="AD22" i="2"/>
  <c r="AD84" i="2"/>
  <c r="AD315" i="2"/>
  <c r="AD635" i="2"/>
  <c r="AD306" i="2"/>
  <c r="AD511" i="2"/>
  <c r="AD498" i="2"/>
  <c r="AD729" i="2"/>
  <c r="AD13" i="2"/>
  <c r="AD496" i="2"/>
  <c r="AD424" i="2"/>
  <c r="AD657" i="2"/>
  <c r="AD274" i="2"/>
  <c r="AD240" i="2"/>
  <c r="AD48" i="2"/>
  <c r="AD644" i="2"/>
  <c r="AD328" i="2"/>
  <c r="AD460" i="2"/>
  <c r="AD714" i="2"/>
  <c r="AD429" i="2"/>
  <c r="AD401" i="2"/>
  <c r="AD513" i="2"/>
  <c r="AD42" i="2"/>
  <c r="AD211" i="2"/>
  <c r="AD488" i="2"/>
  <c r="AD197" i="2"/>
  <c r="AD255" i="2"/>
  <c r="AD637" i="2"/>
  <c r="AD636" i="2"/>
  <c r="AD348" i="2"/>
  <c r="AD420" i="2"/>
  <c r="AD491" i="2"/>
  <c r="AD550" i="2"/>
  <c r="AD99" i="2"/>
  <c r="AD632" i="2"/>
  <c r="AD673" i="2"/>
  <c r="AD721" i="2"/>
  <c r="AD584" i="2"/>
  <c r="AD433" i="2"/>
  <c r="AD464" i="2"/>
  <c r="AD356" i="2"/>
  <c r="AD520" i="2"/>
  <c r="AD625" i="2"/>
  <c r="AD618" i="2"/>
  <c r="AD362" i="2"/>
  <c r="AD81" i="2"/>
  <c r="AD176" i="2"/>
  <c r="AD351" i="2"/>
  <c r="AD43" i="2"/>
  <c r="AD252" i="2"/>
  <c r="AD342" i="2"/>
  <c r="AD47" i="2"/>
  <c r="AD75" i="2"/>
  <c r="AD222" i="2"/>
  <c r="AD655" i="2"/>
  <c r="AD284" i="2"/>
  <c r="AD254" i="2"/>
  <c r="AD408" i="2"/>
  <c r="K56" i="3" s="1"/>
  <c r="AD51" i="2"/>
  <c r="AD677" i="2"/>
  <c r="AD613" i="2"/>
  <c r="AD258" i="2"/>
  <c r="AD518" i="2"/>
  <c r="AD309" i="2"/>
  <c r="AD698" i="2"/>
  <c r="AD365" i="2"/>
  <c r="AD29" i="2"/>
  <c r="AD80" i="2"/>
  <c r="AD168" i="2"/>
  <c r="AD439" i="2"/>
  <c r="AD611" i="2"/>
  <c r="AD91" i="2"/>
  <c r="AD319" i="2"/>
  <c r="AD605" i="2"/>
  <c r="AD672" i="2"/>
  <c r="AD693" i="2"/>
  <c r="AD700" i="2"/>
  <c r="AD132" i="2"/>
  <c r="AD686" i="2"/>
  <c r="AD189" i="2"/>
  <c r="AD560" i="2"/>
  <c r="AD121" i="2"/>
  <c r="AD463" i="2"/>
  <c r="AD706" i="2"/>
  <c r="AD184" i="2"/>
  <c r="AD709" i="2"/>
  <c r="AD106" i="2"/>
  <c r="AD305" i="2"/>
  <c r="AD289" i="2"/>
  <c r="AD474" i="2"/>
  <c r="AD291" i="2"/>
  <c r="AD512" i="2"/>
  <c r="AD451" i="2"/>
  <c r="AD90" i="2"/>
  <c r="AD682" i="2"/>
  <c r="AD353" i="2"/>
  <c r="AD421" i="2"/>
  <c r="AD402" i="2"/>
  <c r="AD149" i="2"/>
  <c r="AD616" i="2"/>
  <c r="AD250" i="2"/>
  <c r="AD203" i="2"/>
  <c r="AD137" i="2"/>
  <c r="AD239" i="2"/>
  <c r="AD579" i="2"/>
  <c r="AD612" i="2"/>
  <c r="AD224" i="2"/>
  <c r="AD78" i="2"/>
  <c r="AD497" i="2"/>
  <c r="AD253" i="2"/>
  <c r="AD615" i="2"/>
  <c r="AD425" i="2"/>
  <c r="AD130" i="2"/>
  <c r="AD117" i="2"/>
  <c r="AD332" i="2"/>
  <c r="AD190" i="2"/>
  <c r="AD647" i="2"/>
  <c r="AD563" i="2"/>
  <c r="AD247" i="2"/>
  <c r="AD140" i="2"/>
  <c r="AD530" i="2"/>
  <c r="AD705" i="2"/>
  <c r="AD133" i="2"/>
  <c r="AD438" i="2"/>
  <c r="AD649" i="2"/>
  <c r="AD599" i="2"/>
  <c r="AD471" i="2"/>
  <c r="AD708" i="2"/>
  <c r="AD652" i="2"/>
  <c r="AD527" i="2"/>
  <c r="AD251" i="2"/>
  <c r="AD101" i="2"/>
  <c r="AD411" i="2"/>
  <c r="AD643" i="2"/>
  <c r="AD730" i="2"/>
  <c r="AD343" i="2"/>
  <c r="AD104" i="2"/>
  <c r="AD614" i="2"/>
  <c r="AD689" i="2"/>
  <c r="AD294" i="2"/>
  <c r="AD577" i="2"/>
  <c r="AD446" i="2"/>
  <c r="AD112" i="2"/>
  <c r="AD506" i="2"/>
  <c r="AD630" i="2"/>
  <c r="AD107" i="2"/>
  <c r="AD282" i="2"/>
  <c r="K15" i="3" s="1"/>
  <c r="AD646" i="2"/>
  <c r="AD510" i="2"/>
  <c r="AD243" i="2"/>
  <c r="AD430" i="2"/>
  <c r="AD256" i="2"/>
  <c r="AD679" i="2"/>
  <c r="AD103" i="2"/>
  <c r="AD308" i="2"/>
  <c r="AD320" i="2"/>
  <c r="AD417" i="2"/>
  <c r="AD412" i="2"/>
  <c r="AD396" i="2"/>
  <c r="AD691" i="2"/>
  <c r="AD702" i="2"/>
  <c r="AD436" i="2"/>
  <c r="AD505" i="2"/>
  <c r="AD193" i="2"/>
  <c r="AD290" i="2"/>
  <c r="AD617" i="2"/>
  <c r="AD626" i="2"/>
  <c r="AD664" i="2"/>
  <c r="AD591" i="2"/>
  <c r="AD565" i="2"/>
  <c r="AD337" i="2"/>
  <c r="AD486" i="2"/>
  <c r="AD665" i="2"/>
  <c r="AD455" i="2"/>
  <c r="AD467" i="2"/>
  <c r="AD525" i="2"/>
  <c r="AD492" i="2"/>
  <c r="AD515" i="2"/>
  <c r="AD578" i="2"/>
  <c r="AD245" i="2"/>
  <c r="AD153" i="2"/>
  <c r="AD271" i="2"/>
  <c r="AD456" i="2"/>
  <c r="AD507" i="2"/>
  <c r="AD381" i="2"/>
  <c r="AD575" i="2"/>
  <c r="AD234" i="2"/>
  <c r="AD701" i="2"/>
  <c r="AD620" i="2"/>
  <c r="AD542" i="2"/>
  <c r="AD694" i="2"/>
  <c r="AD354" i="2"/>
  <c r="AD385" i="2"/>
  <c r="AD333" i="2"/>
  <c r="AD298" i="2"/>
  <c r="AD549" i="2"/>
  <c r="AD598" i="2"/>
  <c r="AD431" i="2"/>
  <c r="AD642" i="2"/>
  <c r="AD638" i="2"/>
  <c r="AD219" i="2"/>
  <c r="AD631" i="2"/>
  <c r="AD326" i="2"/>
  <c r="AD447" i="2"/>
  <c r="AD696" i="2"/>
  <c r="AD357" i="2"/>
  <c r="AD352" i="2"/>
  <c r="AD596" i="2"/>
  <c r="AD666" i="2"/>
  <c r="AD400" i="2"/>
  <c r="AD450" i="2"/>
  <c r="AD690" i="2"/>
  <c r="K76" i="3" s="1"/>
  <c r="AD312" i="2"/>
  <c r="AD468" i="2"/>
  <c r="AD712" i="2"/>
  <c r="AD731" i="2"/>
  <c r="AD697" i="2"/>
  <c r="AD539" i="2"/>
  <c r="AD676" i="2"/>
  <c r="AD524" i="2"/>
  <c r="AD622" i="2"/>
  <c r="AD660" i="2"/>
  <c r="AD685" i="2"/>
  <c r="K107" i="3" s="1"/>
  <c r="AD684" i="2"/>
  <c r="AD715" i="2"/>
  <c r="AD680" i="2"/>
  <c r="AD713" i="2"/>
  <c r="AD601" i="2"/>
  <c r="AD580" i="2"/>
  <c r="AD674" i="2"/>
  <c r="AD699" i="2"/>
  <c r="AD621" i="2"/>
  <c r="AD722" i="2"/>
  <c r="AD683" i="2"/>
  <c r="AD668" i="2"/>
  <c r="AD675" i="2"/>
  <c r="AD627" i="2"/>
  <c r="AD719" i="2"/>
  <c r="AD725" i="2"/>
  <c r="AD695" i="2"/>
  <c r="AC449" i="2"/>
  <c r="AC538" i="2"/>
  <c r="AC641" i="2"/>
  <c r="AC299" i="2"/>
  <c r="AC145" i="2"/>
  <c r="AC199" i="2"/>
  <c r="AC574" i="2"/>
  <c r="AC336" i="2"/>
  <c r="AC628" i="2"/>
  <c r="AC478" i="2"/>
  <c r="AC359" i="2"/>
  <c r="AC470" i="2"/>
  <c r="AC678" i="2"/>
  <c r="AC134" i="2"/>
  <c r="AC388" i="2"/>
  <c r="AC355" i="2"/>
  <c r="AC273" i="2"/>
  <c r="AC191" i="2"/>
  <c r="AC663" i="2"/>
  <c r="AC157" i="2"/>
  <c r="AC440" i="2"/>
  <c r="AC70" i="2"/>
  <c r="AC335" i="2"/>
  <c r="AC448" i="2"/>
  <c r="AC16" i="2"/>
  <c r="AC177" i="2"/>
  <c r="AC138" i="2"/>
  <c r="AC115" i="2"/>
  <c r="J13" i="3" s="1"/>
  <c r="AC528" i="2"/>
  <c r="AC546" i="2"/>
  <c r="AC710" i="2"/>
  <c r="AC300" i="2"/>
  <c r="AC119" i="2"/>
  <c r="AC52" i="2"/>
  <c r="AC57" i="2"/>
  <c r="AC143" i="2"/>
  <c r="AC623" i="2"/>
  <c r="AC586" i="2"/>
  <c r="AC71" i="2"/>
  <c r="AC264" i="2"/>
  <c r="AC24" i="2"/>
  <c r="AC558" i="2"/>
  <c r="AC358" i="2"/>
  <c r="AC111" i="2"/>
  <c r="J111" i="3" s="1"/>
  <c r="AC302" i="2"/>
  <c r="AC457" i="2"/>
  <c r="AC113" i="2"/>
  <c r="AC9" i="2"/>
  <c r="AC248" i="2"/>
  <c r="AC62" i="2"/>
  <c r="AC581" i="2"/>
  <c r="AC279" i="2"/>
  <c r="AC172" i="2"/>
  <c r="J14" i="3" s="1"/>
  <c r="AC444" i="2"/>
  <c r="AC220" i="2"/>
  <c r="AC85" i="2"/>
  <c r="AC516" i="2"/>
  <c r="AC45" i="2"/>
  <c r="AC161" i="2"/>
  <c r="AC370" i="2"/>
  <c r="AC324" i="2"/>
  <c r="AC543" i="2"/>
  <c r="AC156" i="2"/>
  <c r="AC136" i="2"/>
  <c r="AC452" i="2"/>
  <c r="AC662" i="2"/>
  <c r="AC261" i="2"/>
  <c r="AC163" i="2"/>
  <c r="AC334" i="2"/>
  <c r="AC170" i="2"/>
  <c r="AC338" i="2"/>
  <c r="AC223" i="2"/>
  <c r="AC4" i="2"/>
  <c r="AC98" i="2"/>
  <c r="AC100" i="2"/>
  <c r="AC500" i="2"/>
  <c r="AC426" i="2"/>
  <c r="AC344" i="2"/>
  <c r="AC155" i="2"/>
  <c r="AC151" i="2"/>
  <c r="AC480" i="2"/>
  <c r="AC531" i="2"/>
  <c r="AC582" i="2"/>
  <c r="AC607" i="2"/>
  <c r="AC374" i="2"/>
  <c r="AC502" i="2"/>
  <c r="AC105" i="2"/>
  <c r="J11" i="3" s="1"/>
  <c r="AC283" i="2"/>
  <c r="AC237" i="2"/>
  <c r="AC318" i="2"/>
  <c r="AC59" i="2"/>
  <c r="AC259" i="2"/>
  <c r="AC295" i="2"/>
  <c r="AC6" i="2"/>
  <c r="AC87" i="2"/>
  <c r="AC67" i="2"/>
  <c r="AC174" i="2"/>
  <c r="AC131" i="2"/>
  <c r="AC288" i="2"/>
  <c r="AC54" i="2"/>
  <c r="AC629" i="2"/>
  <c r="AC17" i="2"/>
  <c r="AC521" i="2"/>
  <c r="AC236" i="2"/>
  <c r="J2" i="3" s="1"/>
  <c r="AC158" i="2"/>
  <c r="AC228" i="2"/>
  <c r="AC77" i="2"/>
  <c r="AC11" i="2"/>
  <c r="AC435" i="2"/>
  <c r="AC509" i="2"/>
  <c r="AC493" i="2"/>
  <c r="AC148" i="2"/>
  <c r="AC213" i="2"/>
  <c r="AC330" i="2"/>
  <c r="AC380" i="2"/>
  <c r="AC459" i="2"/>
  <c r="AC587" i="2"/>
  <c r="AC268" i="2"/>
  <c r="AC206" i="2"/>
  <c r="AC263" i="2"/>
  <c r="AC369" i="2"/>
  <c r="AC347" i="2"/>
  <c r="AC434" i="2"/>
  <c r="AC360" i="2"/>
  <c r="J106" i="3" s="1"/>
  <c r="AC152" i="2"/>
  <c r="AC61" i="2"/>
  <c r="AC427" i="2"/>
  <c r="AC195" i="2"/>
  <c r="AC160" i="2"/>
  <c r="AC60" i="2"/>
  <c r="AC317" i="2"/>
  <c r="AC39" i="2"/>
  <c r="AC30" i="2"/>
  <c r="AC202" i="2"/>
  <c r="AC92" i="2"/>
  <c r="AC572" i="2"/>
  <c r="AC711" i="2"/>
  <c r="J110" i="3" s="1"/>
  <c r="AC249" i="2"/>
  <c r="AC65" i="2"/>
  <c r="AC275" i="2"/>
  <c r="J115" i="3" s="1"/>
  <c r="AC2" i="2"/>
  <c r="AC129" i="2"/>
  <c r="AC323" i="2"/>
  <c r="AC123" i="2"/>
  <c r="AC205" i="2"/>
  <c r="AC204" i="2"/>
  <c r="AC7" i="2"/>
  <c r="AC377" i="2"/>
  <c r="AC469" i="2"/>
  <c r="AC97" i="2"/>
  <c r="AC716" i="2"/>
  <c r="AC428" i="2"/>
  <c r="AC293" i="2"/>
  <c r="AC458" i="2"/>
  <c r="AC310" i="2"/>
  <c r="AC386" i="2"/>
  <c r="AC522" i="2"/>
  <c r="AC562" i="2"/>
  <c r="AC532" i="2"/>
  <c r="AC633" i="2"/>
  <c r="AC387" i="2"/>
  <c r="AC76" i="2"/>
  <c r="AC181" i="2"/>
  <c r="AC53" i="2"/>
  <c r="AC465" i="2"/>
  <c r="AC171" i="2"/>
  <c r="AC640" i="2"/>
  <c r="AC26" i="2"/>
  <c r="AC547" i="2"/>
  <c r="AC504" i="2"/>
  <c r="AC215" i="2"/>
  <c r="AC484" i="2"/>
  <c r="AC18" i="2"/>
  <c r="AC589" i="2"/>
  <c r="AC262" i="2"/>
  <c r="AC594" i="2"/>
  <c r="AC624" i="2"/>
  <c r="J53" i="3" s="1"/>
  <c r="AC164" i="2"/>
  <c r="AC466" i="2"/>
  <c r="AC229" i="2"/>
  <c r="AC20" i="2"/>
  <c r="AC404" i="2"/>
  <c r="AC704" i="2"/>
  <c r="AC226" i="2"/>
  <c r="AC242" i="2"/>
  <c r="AC154" i="2"/>
  <c r="AC325" i="2"/>
  <c r="AC63" i="2"/>
  <c r="AC593" i="2"/>
  <c r="AC418" i="2"/>
  <c r="AC272" i="2"/>
  <c r="AC327" i="2"/>
  <c r="AC634" i="2"/>
  <c r="AC544" i="2"/>
  <c r="AC150" i="2"/>
  <c r="AC200" i="2"/>
  <c r="AC437" i="2"/>
  <c r="J113" i="3" s="1"/>
  <c r="AC681" i="2"/>
  <c r="AC545" i="2"/>
  <c r="AC707" i="2"/>
  <c r="AC409" i="2"/>
  <c r="AC79" i="2"/>
  <c r="AC384" i="2"/>
  <c r="AC508" i="2"/>
  <c r="J121" i="3" s="1"/>
  <c r="AC227" i="2"/>
  <c r="AC595" i="2"/>
  <c r="AC116" i="2"/>
  <c r="AC442" i="2"/>
  <c r="AC389" i="2"/>
  <c r="AC125" i="2"/>
  <c r="AC142" i="2"/>
  <c r="AC557" i="2"/>
  <c r="AC608" i="2"/>
  <c r="AC311" i="2"/>
  <c r="AC340" i="2"/>
  <c r="AC128" i="2"/>
  <c r="AC540" i="2"/>
  <c r="AC535" i="2"/>
  <c r="AC329" i="2"/>
  <c r="AC94" i="2"/>
  <c r="AC561" i="2"/>
  <c r="AC192" i="2"/>
  <c r="AC671" i="2"/>
  <c r="AC139" i="2"/>
  <c r="AC720" i="2"/>
  <c r="AC64" i="2"/>
  <c r="AC399" i="2"/>
  <c r="AC487" i="2"/>
  <c r="AC541" i="2"/>
  <c r="AC187" i="2"/>
  <c r="AC403" i="2"/>
  <c r="AC38" i="2"/>
  <c r="AC392" i="2"/>
  <c r="AC286" i="2"/>
  <c r="AC66" i="2"/>
  <c r="AC141" i="2"/>
  <c r="AC526" i="2"/>
  <c r="AC552" i="2"/>
  <c r="AC723" i="2"/>
  <c r="AC378" i="2"/>
  <c r="AC36" i="2"/>
  <c r="AC186" i="2"/>
  <c r="AC501" i="2"/>
  <c r="AC610" i="2"/>
  <c r="AC194" i="2"/>
  <c r="J114" i="3" s="1"/>
  <c r="AC34" i="2"/>
  <c r="AC349" i="2"/>
  <c r="AC382" i="2"/>
  <c r="AC88" i="2"/>
  <c r="AC499" i="2"/>
  <c r="AC732" i="2"/>
  <c r="AC481" i="2"/>
  <c r="AC413" i="2"/>
  <c r="AC517" i="2"/>
  <c r="AC415" i="2"/>
  <c r="AC390" i="2"/>
  <c r="AC82" i="2"/>
  <c r="AC5" i="2"/>
  <c r="AC313" i="2"/>
  <c r="AC27" i="2"/>
  <c r="AC179" i="2"/>
  <c r="AC373" i="2"/>
  <c r="AC703" i="2"/>
  <c r="AC410" i="2"/>
  <c r="AC398" i="2"/>
  <c r="AC590" i="2"/>
  <c r="AC8" i="2"/>
  <c r="AC393" i="2"/>
  <c r="AC445" i="2"/>
  <c r="AC669" i="2"/>
  <c r="AC588" i="2"/>
  <c r="AC482" i="2"/>
  <c r="AC210" i="2"/>
  <c r="AC489" i="2"/>
  <c r="AC490" i="2"/>
  <c r="AC124" i="2"/>
  <c r="AC367" i="2"/>
  <c r="AC208" i="2"/>
  <c r="AC576" i="2"/>
  <c r="AC73" i="2"/>
  <c r="AC96" i="2"/>
  <c r="AC241" i="2"/>
  <c r="AC585" i="2"/>
  <c r="AC110" i="2"/>
  <c r="AC162" i="2"/>
  <c r="AC285" i="2"/>
  <c r="AC453" i="2"/>
  <c r="AC566" i="2"/>
  <c r="AC238" i="2"/>
  <c r="AC364" i="2"/>
  <c r="AC15" i="2"/>
  <c r="AC214" i="2"/>
  <c r="AC728" i="2"/>
  <c r="AC292" i="2"/>
  <c r="AC604" i="2"/>
  <c r="AC40" i="2"/>
  <c r="AC56" i="2"/>
  <c r="AC118" i="2"/>
  <c r="AC432" i="2"/>
  <c r="AC602" i="2"/>
  <c r="AC316" i="2"/>
  <c r="AC296" i="2"/>
  <c r="AC661" i="2"/>
  <c r="AC212" i="2"/>
  <c r="AC609" i="2"/>
  <c r="AC653" i="2"/>
  <c r="AC265" i="2"/>
  <c r="AC568" i="2"/>
  <c r="AC551" i="2"/>
  <c r="AC58" i="2"/>
  <c r="AC395" i="2"/>
  <c r="AC350" i="2"/>
  <c r="AC167" i="2"/>
  <c r="AC144" i="2"/>
  <c r="AC95" i="2"/>
  <c r="AC639" i="2"/>
  <c r="AC201" i="2"/>
  <c r="AC232" i="2"/>
  <c r="AC405" i="2"/>
  <c r="AC216" i="2"/>
  <c r="AC688" i="2"/>
  <c r="AC475" i="2"/>
  <c r="AC472" i="2"/>
  <c r="AC178" i="2"/>
  <c r="AC74" i="2"/>
  <c r="AC50" i="2"/>
  <c r="AC454" i="2"/>
  <c r="J52" i="3" s="1"/>
  <c r="AC135" i="2"/>
  <c r="AC536" i="2"/>
  <c r="AC556" i="2"/>
  <c r="AC419" i="2"/>
  <c r="AC147" i="2"/>
  <c r="AC726" i="2"/>
  <c r="AC477" i="2"/>
  <c r="AC361" i="2"/>
  <c r="AC277" i="2"/>
  <c r="AC529" i="2"/>
  <c r="AC23" i="2"/>
  <c r="AC21" i="2"/>
  <c r="AC650" i="2"/>
  <c r="AC109" i="2"/>
  <c r="AC31" i="2"/>
  <c r="AC670" i="2"/>
  <c r="AC600" i="2"/>
  <c r="AC331" i="2"/>
  <c r="AC372" i="2"/>
  <c r="AC267" i="2"/>
  <c r="AC185" i="2"/>
  <c r="AC14" i="2"/>
  <c r="AC257" i="2"/>
  <c r="AC523" i="2"/>
  <c r="AC221" i="2"/>
  <c r="AC175" i="2"/>
  <c r="AC375" i="2"/>
  <c r="AC93" i="2"/>
  <c r="AC651" i="2"/>
  <c r="AC303" i="2"/>
  <c r="AC235" i="2"/>
  <c r="AC244" i="2"/>
  <c r="AC479" i="2"/>
  <c r="AC225" i="2"/>
  <c r="AC83" i="2"/>
  <c r="AC346" i="2"/>
  <c r="AC55" i="2"/>
  <c r="AC32" i="2"/>
  <c r="AC397" i="2"/>
  <c r="AC72" i="2"/>
  <c r="AC49" i="2"/>
  <c r="AC553" i="2"/>
  <c r="AC654" i="2"/>
  <c r="AC12" i="2"/>
  <c r="AC394" i="2"/>
  <c r="AC25" i="2"/>
  <c r="AC483" i="2"/>
  <c r="AC188" i="2"/>
  <c r="AC555" i="2"/>
  <c r="AC301" i="2"/>
  <c r="AC648" i="2"/>
  <c r="AC120" i="2"/>
  <c r="AC606" i="2"/>
  <c r="AC321" i="2"/>
  <c r="AC645" i="2"/>
  <c r="AC441" i="2"/>
  <c r="AC461" i="2"/>
  <c r="AC182" i="2"/>
  <c r="AC218" i="2"/>
  <c r="AC122" i="2"/>
  <c r="AC198" i="2"/>
  <c r="AC366" i="2"/>
  <c r="AC416" i="2"/>
  <c r="AC597" i="2"/>
  <c r="AC207" i="2"/>
  <c r="AC297" i="2"/>
  <c r="AC159" i="2"/>
  <c r="AC44" i="2"/>
  <c r="AC339" i="2"/>
  <c r="AC127" i="2"/>
  <c r="AC314" i="2"/>
  <c r="AC41" i="2"/>
  <c r="AC414" i="2"/>
  <c r="AC209" i="2"/>
  <c r="AC667" i="2"/>
  <c r="J122" i="3" s="1"/>
  <c r="AC583" i="2"/>
  <c r="AC485" i="2"/>
  <c r="AC165" i="2"/>
  <c r="AC571" i="2"/>
  <c r="AC724" i="2"/>
  <c r="AC166" i="2"/>
  <c r="AC687" i="2"/>
  <c r="AC322" i="2"/>
  <c r="AC180" i="2"/>
  <c r="AC233" i="2"/>
  <c r="AC266" i="2"/>
  <c r="AC514" i="2"/>
  <c r="AC559" i="2"/>
  <c r="AC246" i="2"/>
  <c r="AC28" i="2"/>
  <c r="AC573" i="2"/>
  <c r="AC345" i="2"/>
  <c r="AC169" i="2"/>
  <c r="AC383" i="2"/>
  <c r="AC717" i="2"/>
  <c r="AC406" i="2"/>
  <c r="AC422" i="2"/>
  <c r="AC619" i="2"/>
  <c r="AC692" i="2"/>
  <c r="AC108" i="2"/>
  <c r="AC304" i="2"/>
  <c r="AC494" i="2"/>
  <c r="AC196" i="2"/>
  <c r="AC503" i="2"/>
  <c r="AC3" i="2"/>
  <c r="AC656" i="2"/>
  <c r="AC564" i="2"/>
  <c r="AC570" i="2"/>
  <c r="AC278" i="2"/>
  <c r="AC19" i="2"/>
  <c r="AC126" i="2"/>
  <c r="AC368" i="2"/>
  <c r="AC35" i="2"/>
  <c r="AC462" i="2"/>
  <c r="AC533" i="2"/>
  <c r="AC281" i="2"/>
  <c r="AC341" i="2"/>
  <c r="AC37" i="2"/>
  <c r="AC46" i="2"/>
  <c r="AC230" i="2"/>
  <c r="AC592" i="2"/>
  <c r="AC69" i="2"/>
  <c r="AC371" i="2"/>
  <c r="AC718" i="2"/>
  <c r="AC495" i="2"/>
  <c r="AC231" i="2"/>
  <c r="AC537" i="2"/>
  <c r="AC276" i="2"/>
  <c r="AC260" i="2"/>
  <c r="AC89" i="2"/>
  <c r="AC376" i="2"/>
  <c r="AC519" i="2"/>
  <c r="AC603" i="2"/>
  <c r="AC727" i="2"/>
  <c r="AC443" i="2"/>
  <c r="AC173" i="2"/>
  <c r="AC658" i="2"/>
  <c r="AC307" i="2"/>
  <c r="AC217" i="2"/>
  <c r="AC473" i="2"/>
  <c r="AC534" i="2"/>
  <c r="AC280" i="2"/>
  <c r="AC86" i="2"/>
  <c r="J64" i="3" s="1"/>
  <c r="AC567" i="2"/>
  <c r="AC114" i="2"/>
  <c r="AC363" i="2"/>
  <c r="AC659" i="2"/>
  <c r="AC554" i="2"/>
  <c r="AC102" i="2"/>
  <c r="AC548" i="2"/>
  <c r="AC33" i="2"/>
  <c r="AC569" i="2"/>
  <c r="AC379" i="2"/>
  <c r="AC476" i="2"/>
  <c r="AC423" i="2"/>
  <c r="AC287" i="2"/>
  <c r="AC146" i="2"/>
  <c r="AC391" i="2"/>
  <c r="AC270" i="2"/>
  <c r="AC269" i="2"/>
  <c r="AC183" i="2"/>
  <c r="AC407" i="2"/>
  <c r="AC68" i="2"/>
  <c r="AC10" i="2"/>
  <c r="AC22" i="2"/>
  <c r="AC84" i="2"/>
  <c r="J63" i="3" s="1"/>
  <c r="AC315" i="2"/>
  <c r="AC635" i="2"/>
  <c r="AC306" i="2"/>
  <c r="AC511" i="2"/>
  <c r="AC498" i="2"/>
  <c r="AC729" i="2"/>
  <c r="AC13" i="2"/>
  <c r="AC496" i="2"/>
  <c r="AC424" i="2"/>
  <c r="AC657" i="2"/>
  <c r="AC274" i="2"/>
  <c r="AC240" i="2"/>
  <c r="AC48" i="2"/>
  <c r="AC644" i="2"/>
  <c r="AC328" i="2"/>
  <c r="AC460" i="2"/>
  <c r="AC714" i="2"/>
  <c r="AC429" i="2"/>
  <c r="AC401" i="2"/>
  <c r="AC513" i="2"/>
  <c r="AC42" i="2"/>
  <c r="AC211" i="2"/>
  <c r="AC488" i="2"/>
  <c r="AC197" i="2"/>
  <c r="AC255" i="2"/>
  <c r="AC637" i="2"/>
  <c r="AC636" i="2"/>
  <c r="AC348" i="2"/>
  <c r="AC420" i="2"/>
  <c r="AC491" i="2"/>
  <c r="AC550" i="2"/>
  <c r="AC99" i="2"/>
  <c r="AC632" i="2"/>
  <c r="AC673" i="2"/>
  <c r="AC721" i="2"/>
  <c r="AC584" i="2"/>
  <c r="AC433" i="2"/>
  <c r="AC464" i="2"/>
  <c r="AC356" i="2"/>
  <c r="AC520" i="2"/>
  <c r="AC625" i="2"/>
  <c r="AC618" i="2"/>
  <c r="AC362" i="2"/>
  <c r="AC81" i="2"/>
  <c r="AC176" i="2"/>
  <c r="AC351" i="2"/>
  <c r="J105" i="3" s="1"/>
  <c r="AC43" i="2"/>
  <c r="J61" i="3" s="1"/>
  <c r="AC252" i="2"/>
  <c r="AC342" i="2"/>
  <c r="AC47" i="2"/>
  <c r="AC75" i="2"/>
  <c r="AC222" i="2"/>
  <c r="AC655" i="2"/>
  <c r="AC284" i="2"/>
  <c r="AC254" i="2"/>
  <c r="AC408" i="2"/>
  <c r="J56" i="3" s="1"/>
  <c r="AC51" i="2"/>
  <c r="AC677" i="2"/>
  <c r="AC613" i="2"/>
  <c r="AC258" i="2"/>
  <c r="AC518" i="2"/>
  <c r="AC309" i="2"/>
  <c r="AC698" i="2"/>
  <c r="AC365" i="2"/>
  <c r="AC29" i="2"/>
  <c r="AC80" i="2"/>
  <c r="AC168" i="2"/>
  <c r="AC439" i="2"/>
  <c r="AC611" i="2"/>
  <c r="AC91" i="2"/>
  <c r="AC319" i="2"/>
  <c r="AC605" i="2"/>
  <c r="AC672" i="2"/>
  <c r="AC693" i="2"/>
  <c r="AC700" i="2"/>
  <c r="AC132" i="2"/>
  <c r="AC686" i="2"/>
  <c r="AC189" i="2"/>
  <c r="AC560" i="2"/>
  <c r="AC121" i="2"/>
  <c r="AC463" i="2"/>
  <c r="AC706" i="2"/>
  <c r="AC184" i="2"/>
  <c r="AC709" i="2"/>
  <c r="AC106" i="2"/>
  <c r="AC305" i="2"/>
  <c r="AC289" i="2"/>
  <c r="AC474" i="2"/>
  <c r="AC291" i="2"/>
  <c r="AC512" i="2"/>
  <c r="J109" i="3" s="1"/>
  <c r="AC451" i="2"/>
  <c r="AC90" i="2"/>
  <c r="AC682" i="2"/>
  <c r="AC353" i="2"/>
  <c r="AC421" i="2"/>
  <c r="AC402" i="2"/>
  <c r="AC149" i="2"/>
  <c r="AC616" i="2"/>
  <c r="AC250" i="2"/>
  <c r="AC203" i="2"/>
  <c r="AC137" i="2"/>
  <c r="AC239" i="2"/>
  <c r="AC579" i="2"/>
  <c r="AC612" i="2"/>
  <c r="AC224" i="2"/>
  <c r="AC78" i="2"/>
  <c r="AC497" i="2"/>
  <c r="AC253" i="2"/>
  <c r="AC615" i="2"/>
  <c r="AC425" i="2"/>
  <c r="AC130" i="2"/>
  <c r="AC117" i="2"/>
  <c r="AC332" i="2"/>
  <c r="AC190" i="2"/>
  <c r="AC647" i="2"/>
  <c r="AC563" i="2"/>
  <c r="AC247" i="2"/>
  <c r="AC140" i="2"/>
  <c r="AC530" i="2"/>
  <c r="AC705" i="2"/>
  <c r="AC133" i="2"/>
  <c r="AC438" i="2"/>
  <c r="AC649" i="2"/>
  <c r="AC599" i="2"/>
  <c r="AC471" i="2"/>
  <c r="AC708" i="2"/>
  <c r="AC652" i="2"/>
  <c r="AC527" i="2"/>
  <c r="AC251" i="2"/>
  <c r="AC101" i="2"/>
  <c r="AC411" i="2"/>
  <c r="AC643" i="2"/>
  <c r="AC730" i="2"/>
  <c r="AC343" i="2"/>
  <c r="AC104" i="2"/>
  <c r="AC614" i="2"/>
  <c r="AC689" i="2"/>
  <c r="AC294" i="2"/>
  <c r="AC577" i="2"/>
  <c r="AC446" i="2"/>
  <c r="AC112" i="2"/>
  <c r="AC506" i="2"/>
  <c r="AC630" i="2"/>
  <c r="AC107" i="2"/>
  <c r="AC282" i="2"/>
  <c r="J15" i="3" s="1"/>
  <c r="AC646" i="2"/>
  <c r="AC510" i="2"/>
  <c r="AC243" i="2"/>
  <c r="AC430" i="2"/>
  <c r="AC256" i="2"/>
  <c r="J112" i="3" s="1"/>
  <c r="AC679" i="2"/>
  <c r="AC103" i="2"/>
  <c r="AC308" i="2"/>
  <c r="AC320" i="2"/>
  <c r="AC417" i="2"/>
  <c r="AC412" i="2"/>
  <c r="AC396" i="2"/>
  <c r="AC691" i="2"/>
  <c r="AC702" i="2"/>
  <c r="AC436" i="2"/>
  <c r="AC505" i="2"/>
  <c r="AC193" i="2"/>
  <c r="AC290" i="2"/>
  <c r="AC617" i="2"/>
  <c r="AC626" i="2"/>
  <c r="AC664" i="2"/>
  <c r="AC591" i="2"/>
  <c r="AC565" i="2"/>
  <c r="AC337" i="2"/>
  <c r="AC486" i="2"/>
  <c r="AC665" i="2"/>
  <c r="AC455" i="2"/>
  <c r="AC467" i="2"/>
  <c r="AC525" i="2"/>
  <c r="AC492" i="2"/>
  <c r="AC515" i="2"/>
  <c r="AC578" i="2"/>
  <c r="AC245" i="2"/>
  <c r="AC153" i="2"/>
  <c r="AC271" i="2"/>
  <c r="AC456" i="2"/>
  <c r="AC507" i="2"/>
  <c r="AC381" i="2"/>
  <c r="AC575" i="2"/>
  <c r="AC234" i="2"/>
  <c r="AC701" i="2"/>
  <c r="AC620" i="2"/>
  <c r="AC542" i="2"/>
  <c r="AC694" i="2"/>
  <c r="AC354" i="2"/>
  <c r="AC385" i="2"/>
  <c r="AC333" i="2"/>
  <c r="AC298" i="2"/>
  <c r="AC549" i="2"/>
  <c r="AC598" i="2"/>
  <c r="AC431" i="2"/>
  <c r="AC642" i="2"/>
  <c r="AC638" i="2"/>
  <c r="AC219" i="2"/>
  <c r="AC631" i="2"/>
  <c r="AC326" i="2"/>
  <c r="AC447" i="2"/>
  <c r="AC696" i="2"/>
  <c r="AC357" i="2"/>
  <c r="AC352" i="2"/>
  <c r="AC596" i="2"/>
  <c r="AC666" i="2"/>
  <c r="AC400" i="2"/>
  <c r="AC450" i="2"/>
  <c r="AC690" i="2"/>
  <c r="J76" i="3" s="1"/>
  <c r="AC312" i="2"/>
  <c r="AC468" i="2"/>
  <c r="AC712" i="2"/>
  <c r="AC731" i="2"/>
  <c r="AC697" i="2"/>
  <c r="AC539" i="2"/>
  <c r="AC676" i="2"/>
  <c r="AC524" i="2"/>
  <c r="AC622" i="2"/>
  <c r="AC660" i="2"/>
  <c r="AC685" i="2"/>
  <c r="J107" i="3" s="1"/>
  <c r="AC684" i="2"/>
  <c r="AC715" i="2"/>
  <c r="AC680" i="2"/>
  <c r="AC713" i="2"/>
  <c r="AC601" i="2"/>
  <c r="AC580" i="2"/>
  <c r="AC674" i="2"/>
  <c r="AC699" i="2"/>
  <c r="AC621" i="2"/>
  <c r="AC722" i="2"/>
  <c r="AC683" i="2"/>
  <c r="AC668" i="2"/>
  <c r="AC675" i="2"/>
  <c r="AC627" i="2"/>
  <c r="AC719" i="2"/>
  <c r="AC725" i="2"/>
  <c r="AC695" i="2"/>
  <c r="U449" i="2"/>
  <c r="U538" i="2"/>
  <c r="U641" i="2"/>
  <c r="U299" i="2"/>
  <c r="U145" i="2"/>
  <c r="U199" i="2"/>
  <c r="U574" i="2"/>
  <c r="U336" i="2"/>
  <c r="U628" i="2"/>
  <c r="U478" i="2"/>
  <c r="U359" i="2"/>
  <c r="U470" i="2"/>
  <c r="U678" i="2"/>
  <c r="U134" i="2"/>
  <c r="U388" i="2"/>
  <c r="U355" i="2"/>
  <c r="U273" i="2"/>
  <c r="U191" i="2"/>
  <c r="U663" i="2"/>
  <c r="U157" i="2"/>
  <c r="U440" i="2"/>
  <c r="U70" i="2"/>
  <c r="U335" i="2"/>
  <c r="U448" i="2"/>
  <c r="U16" i="2"/>
  <c r="U177" i="2"/>
  <c r="U138" i="2"/>
  <c r="U115" i="2"/>
  <c r="T13" i="3" s="1"/>
  <c r="U528" i="2"/>
  <c r="U546" i="2"/>
  <c r="U710" i="2"/>
  <c r="U300" i="2"/>
  <c r="U119" i="2"/>
  <c r="U52" i="2"/>
  <c r="U57" i="2"/>
  <c r="U143" i="2"/>
  <c r="U623" i="2"/>
  <c r="U586" i="2"/>
  <c r="U71" i="2"/>
  <c r="U264" i="2"/>
  <c r="U24" i="2"/>
  <c r="U558" i="2"/>
  <c r="U358" i="2"/>
  <c r="U111" i="2"/>
  <c r="T111" i="3" s="1"/>
  <c r="U302" i="2"/>
  <c r="U457" i="2"/>
  <c r="U113" i="2"/>
  <c r="U9" i="2"/>
  <c r="U248" i="2"/>
  <c r="U62" i="2"/>
  <c r="U581" i="2"/>
  <c r="U279" i="2"/>
  <c r="U172" i="2"/>
  <c r="T14" i="3" s="1"/>
  <c r="U444" i="2"/>
  <c r="U220" i="2"/>
  <c r="U85" i="2"/>
  <c r="U516" i="2"/>
  <c r="U45" i="2"/>
  <c r="U161" i="2"/>
  <c r="U370" i="2"/>
  <c r="U324" i="2"/>
  <c r="U543" i="2"/>
  <c r="U156" i="2"/>
  <c r="U136" i="2"/>
  <c r="U452" i="2"/>
  <c r="U662" i="2"/>
  <c r="U261" i="2"/>
  <c r="U163" i="2"/>
  <c r="U334" i="2"/>
  <c r="U170" i="2"/>
  <c r="U338" i="2"/>
  <c r="U223" i="2"/>
  <c r="U4" i="2"/>
  <c r="U98" i="2"/>
  <c r="U100" i="2"/>
  <c r="U500" i="2"/>
  <c r="U426" i="2"/>
  <c r="U344" i="2"/>
  <c r="U155" i="2"/>
  <c r="U151" i="2"/>
  <c r="U480" i="2"/>
  <c r="U531" i="2"/>
  <c r="U582" i="2"/>
  <c r="U607" i="2"/>
  <c r="U374" i="2"/>
  <c r="U502" i="2"/>
  <c r="U105" i="2"/>
  <c r="T11" i="3" s="1"/>
  <c r="U283" i="2"/>
  <c r="U237" i="2"/>
  <c r="U318" i="2"/>
  <c r="U59" i="2"/>
  <c r="U259" i="2"/>
  <c r="U295" i="2"/>
  <c r="U6" i="2"/>
  <c r="U87" i="2"/>
  <c r="U67" i="2"/>
  <c r="U174" i="2"/>
  <c r="U131" i="2"/>
  <c r="U288" i="2"/>
  <c r="U54" i="2"/>
  <c r="U629" i="2"/>
  <c r="U17" i="2"/>
  <c r="U521" i="2"/>
  <c r="U236" i="2"/>
  <c r="T2" i="3" s="1"/>
  <c r="U158" i="2"/>
  <c r="U228" i="2"/>
  <c r="U77" i="2"/>
  <c r="U11" i="2"/>
  <c r="U435" i="2"/>
  <c r="U509" i="2"/>
  <c r="U493" i="2"/>
  <c r="U148" i="2"/>
  <c r="U213" i="2"/>
  <c r="U330" i="2"/>
  <c r="U380" i="2"/>
  <c r="U459" i="2"/>
  <c r="U587" i="2"/>
  <c r="U268" i="2"/>
  <c r="U206" i="2"/>
  <c r="U263" i="2"/>
  <c r="U369" i="2"/>
  <c r="U347" i="2"/>
  <c r="U434" i="2"/>
  <c r="U360" i="2"/>
  <c r="T106" i="3" s="1"/>
  <c r="U152" i="2"/>
  <c r="U61" i="2"/>
  <c r="T7" i="3" s="1"/>
  <c r="U427" i="2"/>
  <c r="U195" i="2"/>
  <c r="U160" i="2"/>
  <c r="U60" i="2"/>
  <c r="U317" i="2"/>
  <c r="U39" i="2"/>
  <c r="U30" i="2"/>
  <c r="U202" i="2"/>
  <c r="U92" i="2"/>
  <c r="U572" i="2"/>
  <c r="U711" i="2"/>
  <c r="T110" i="3" s="1"/>
  <c r="U249" i="2"/>
  <c r="U65" i="2"/>
  <c r="U275" i="2"/>
  <c r="T115" i="3" s="1"/>
  <c r="U2" i="2"/>
  <c r="U129" i="2"/>
  <c r="U323" i="2"/>
  <c r="U123" i="2"/>
  <c r="U205" i="2"/>
  <c r="U204" i="2"/>
  <c r="U7" i="2"/>
  <c r="U377" i="2"/>
  <c r="U469" i="2"/>
  <c r="U97" i="2"/>
  <c r="U716" i="2"/>
  <c r="U428" i="2"/>
  <c r="U293" i="2"/>
  <c r="U458" i="2"/>
  <c r="U310" i="2"/>
  <c r="U386" i="2"/>
  <c r="U522" i="2"/>
  <c r="U562" i="2"/>
  <c r="U532" i="2"/>
  <c r="U633" i="2"/>
  <c r="U387" i="2"/>
  <c r="U76" i="2"/>
  <c r="U181" i="2"/>
  <c r="U53" i="2"/>
  <c r="U465" i="2"/>
  <c r="U171" i="2"/>
  <c r="U640" i="2"/>
  <c r="U26" i="2"/>
  <c r="U547" i="2"/>
  <c r="U504" i="2"/>
  <c r="U215" i="2"/>
  <c r="U484" i="2"/>
  <c r="U18" i="2"/>
  <c r="U589" i="2"/>
  <c r="U262" i="2"/>
  <c r="U594" i="2"/>
  <c r="U624" i="2"/>
  <c r="T53" i="3" s="1"/>
  <c r="U164" i="2"/>
  <c r="U466" i="2"/>
  <c r="U229" i="2"/>
  <c r="U20" i="2"/>
  <c r="U404" i="2"/>
  <c r="U704" i="2"/>
  <c r="U226" i="2"/>
  <c r="U242" i="2"/>
  <c r="U154" i="2"/>
  <c r="U325" i="2"/>
  <c r="U63" i="2"/>
  <c r="U593" i="2"/>
  <c r="U418" i="2"/>
  <c r="U272" i="2"/>
  <c r="U327" i="2"/>
  <c r="U634" i="2"/>
  <c r="U544" i="2"/>
  <c r="U150" i="2"/>
  <c r="U200" i="2"/>
  <c r="U437" i="2"/>
  <c r="T113" i="3" s="1"/>
  <c r="U681" i="2"/>
  <c r="U545" i="2"/>
  <c r="U707" i="2"/>
  <c r="U409" i="2"/>
  <c r="U79" i="2"/>
  <c r="U384" i="2"/>
  <c r="U508" i="2"/>
  <c r="T121" i="3" s="1"/>
  <c r="U227" i="2"/>
  <c r="U595" i="2"/>
  <c r="U116" i="2"/>
  <c r="U442" i="2"/>
  <c r="U389" i="2"/>
  <c r="U125" i="2"/>
  <c r="U142" i="2"/>
  <c r="U557" i="2"/>
  <c r="U608" i="2"/>
  <c r="U311" i="2"/>
  <c r="U340" i="2"/>
  <c r="U128" i="2"/>
  <c r="U540" i="2"/>
  <c r="U535" i="2"/>
  <c r="U329" i="2"/>
  <c r="U94" i="2"/>
  <c r="U561" i="2"/>
  <c r="U192" i="2"/>
  <c r="U671" i="2"/>
  <c r="U139" i="2"/>
  <c r="U720" i="2"/>
  <c r="U64" i="2"/>
  <c r="U399" i="2"/>
  <c r="U487" i="2"/>
  <c r="U541" i="2"/>
  <c r="U187" i="2"/>
  <c r="U403" i="2"/>
  <c r="U38" i="2"/>
  <c r="U392" i="2"/>
  <c r="U286" i="2"/>
  <c r="U66" i="2"/>
  <c r="U141" i="2"/>
  <c r="U526" i="2"/>
  <c r="U552" i="2"/>
  <c r="U723" i="2"/>
  <c r="U378" i="2"/>
  <c r="U36" i="2"/>
  <c r="U186" i="2"/>
  <c r="U501" i="2"/>
  <c r="U610" i="2"/>
  <c r="U194" i="2"/>
  <c r="T114" i="3" s="1"/>
  <c r="U34" i="2"/>
  <c r="U349" i="2"/>
  <c r="U382" i="2"/>
  <c r="U88" i="2"/>
  <c r="U499" i="2"/>
  <c r="U732" i="2"/>
  <c r="U481" i="2"/>
  <c r="U413" i="2"/>
  <c r="U517" i="2"/>
  <c r="U415" i="2"/>
  <c r="U390" i="2"/>
  <c r="U82" i="2"/>
  <c r="U5" i="2"/>
  <c r="U313" i="2"/>
  <c r="U27" i="2"/>
  <c r="U179" i="2"/>
  <c r="U373" i="2"/>
  <c r="U703" i="2"/>
  <c r="U410" i="2"/>
  <c r="U398" i="2"/>
  <c r="U590" i="2"/>
  <c r="U8" i="2"/>
  <c r="U393" i="2"/>
  <c r="U445" i="2"/>
  <c r="U669" i="2"/>
  <c r="U588" i="2"/>
  <c r="U482" i="2"/>
  <c r="U210" i="2"/>
  <c r="U489" i="2"/>
  <c r="U490" i="2"/>
  <c r="U124" i="2"/>
  <c r="U367" i="2"/>
  <c r="U208" i="2"/>
  <c r="U576" i="2"/>
  <c r="U73" i="2"/>
  <c r="U96" i="2"/>
  <c r="U241" i="2"/>
  <c r="U585" i="2"/>
  <c r="U110" i="2"/>
  <c r="U162" i="2"/>
  <c r="U285" i="2"/>
  <c r="U453" i="2"/>
  <c r="U566" i="2"/>
  <c r="U238" i="2"/>
  <c r="U364" i="2"/>
  <c r="U15" i="2"/>
  <c r="U214" i="2"/>
  <c r="U728" i="2"/>
  <c r="U292" i="2"/>
  <c r="U604" i="2"/>
  <c r="U40" i="2"/>
  <c r="T19" i="3" s="1"/>
  <c r="U56" i="2"/>
  <c r="U118" i="2"/>
  <c r="U432" i="2"/>
  <c r="U602" i="2"/>
  <c r="U316" i="2"/>
  <c r="U296" i="2"/>
  <c r="U661" i="2"/>
  <c r="U212" i="2"/>
  <c r="U609" i="2"/>
  <c r="U653" i="2"/>
  <c r="U265" i="2"/>
  <c r="U568" i="2"/>
  <c r="U551" i="2"/>
  <c r="U58" i="2"/>
  <c r="U395" i="2"/>
  <c r="U350" i="2"/>
  <c r="U167" i="2"/>
  <c r="U144" i="2"/>
  <c r="U95" i="2"/>
  <c r="U639" i="2"/>
  <c r="U201" i="2"/>
  <c r="U232" i="2"/>
  <c r="U405" i="2"/>
  <c r="U216" i="2"/>
  <c r="U688" i="2"/>
  <c r="U475" i="2"/>
  <c r="U472" i="2"/>
  <c r="U178" i="2"/>
  <c r="U74" i="2"/>
  <c r="U50" i="2"/>
  <c r="U454" i="2"/>
  <c r="T52" i="3" s="1"/>
  <c r="U135" i="2"/>
  <c r="U536" i="2"/>
  <c r="U556" i="2"/>
  <c r="U419" i="2"/>
  <c r="U147" i="2"/>
  <c r="U726" i="2"/>
  <c r="U477" i="2"/>
  <c r="U361" i="2"/>
  <c r="U277" i="2"/>
  <c r="U529" i="2"/>
  <c r="U23" i="2"/>
  <c r="U21" i="2"/>
  <c r="U650" i="2"/>
  <c r="U109" i="2"/>
  <c r="U31" i="2"/>
  <c r="U670" i="2"/>
  <c r="U600" i="2"/>
  <c r="U331" i="2"/>
  <c r="U372" i="2"/>
  <c r="U267" i="2"/>
  <c r="U185" i="2"/>
  <c r="U14" i="2"/>
  <c r="U257" i="2"/>
  <c r="U523" i="2"/>
  <c r="U221" i="2"/>
  <c r="U175" i="2"/>
  <c r="U375" i="2"/>
  <c r="U93" i="2"/>
  <c r="U651" i="2"/>
  <c r="U303" i="2"/>
  <c r="U235" i="2"/>
  <c r="U244" i="2"/>
  <c r="U479" i="2"/>
  <c r="U225" i="2"/>
  <c r="U83" i="2"/>
  <c r="U346" i="2"/>
  <c r="U55" i="2"/>
  <c r="U32" i="2"/>
  <c r="U397" i="2"/>
  <c r="U72" i="2"/>
  <c r="U49" i="2"/>
  <c r="U553" i="2"/>
  <c r="U654" i="2"/>
  <c r="U12" i="2"/>
  <c r="U394" i="2"/>
  <c r="U25" i="2"/>
  <c r="U483" i="2"/>
  <c r="U188" i="2"/>
  <c r="U555" i="2"/>
  <c r="U301" i="2"/>
  <c r="U648" i="2"/>
  <c r="U120" i="2"/>
  <c r="U606" i="2"/>
  <c r="U321" i="2"/>
  <c r="U645" i="2"/>
  <c r="U441" i="2"/>
  <c r="U461" i="2"/>
  <c r="U182" i="2"/>
  <c r="U218" i="2"/>
  <c r="U122" i="2"/>
  <c r="U198" i="2"/>
  <c r="U366" i="2"/>
  <c r="U416" i="2"/>
  <c r="U597" i="2"/>
  <c r="U207" i="2"/>
  <c r="U297" i="2"/>
  <c r="U159" i="2"/>
  <c r="U44" i="2"/>
  <c r="U339" i="2"/>
  <c r="U127" i="2"/>
  <c r="U314" i="2"/>
  <c r="U41" i="2"/>
  <c r="U414" i="2"/>
  <c r="U209" i="2"/>
  <c r="U667" i="2"/>
  <c r="T122" i="3" s="1"/>
  <c r="U583" i="2"/>
  <c r="U485" i="2"/>
  <c r="U165" i="2"/>
  <c r="U571" i="2"/>
  <c r="U724" i="2"/>
  <c r="U166" i="2"/>
  <c r="U687" i="2"/>
  <c r="U322" i="2"/>
  <c r="U180" i="2"/>
  <c r="U233" i="2"/>
  <c r="U266" i="2"/>
  <c r="U514" i="2"/>
  <c r="U559" i="2"/>
  <c r="U246" i="2"/>
  <c r="U28" i="2"/>
  <c r="U573" i="2"/>
  <c r="U345" i="2"/>
  <c r="U169" i="2"/>
  <c r="U383" i="2"/>
  <c r="U717" i="2"/>
  <c r="U406" i="2"/>
  <c r="U422" i="2"/>
  <c r="U619" i="2"/>
  <c r="U692" i="2"/>
  <c r="U108" i="2"/>
  <c r="U304" i="2"/>
  <c r="U494" i="2"/>
  <c r="U196" i="2"/>
  <c r="U503" i="2"/>
  <c r="U3" i="2"/>
  <c r="U656" i="2"/>
  <c r="U564" i="2"/>
  <c r="U570" i="2"/>
  <c r="U278" i="2"/>
  <c r="U19" i="2"/>
  <c r="U126" i="2"/>
  <c r="U368" i="2"/>
  <c r="U35" i="2"/>
  <c r="U462" i="2"/>
  <c r="U533" i="2"/>
  <c r="U281" i="2"/>
  <c r="U341" i="2"/>
  <c r="U37" i="2"/>
  <c r="U46" i="2"/>
  <c r="U230" i="2"/>
  <c r="U592" i="2"/>
  <c r="U69" i="2"/>
  <c r="U371" i="2"/>
  <c r="U718" i="2"/>
  <c r="U495" i="2"/>
  <c r="U231" i="2"/>
  <c r="U537" i="2"/>
  <c r="U276" i="2"/>
  <c r="U260" i="2"/>
  <c r="U89" i="2"/>
  <c r="U376" i="2"/>
  <c r="U519" i="2"/>
  <c r="U603" i="2"/>
  <c r="U727" i="2"/>
  <c r="U443" i="2"/>
  <c r="U173" i="2"/>
  <c r="U658" i="2"/>
  <c r="U307" i="2"/>
  <c r="U217" i="2"/>
  <c r="U473" i="2"/>
  <c r="U534" i="2"/>
  <c r="U280" i="2"/>
  <c r="U86" i="2"/>
  <c r="T64" i="3" s="1"/>
  <c r="U567" i="2"/>
  <c r="U114" i="2"/>
  <c r="U363" i="2"/>
  <c r="U659" i="2"/>
  <c r="U554" i="2"/>
  <c r="U102" i="2"/>
  <c r="U548" i="2"/>
  <c r="U33" i="2"/>
  <c r="U569" i="2"/>
  <c r="U379" i="2"/>
  <c r="U476" i="2"/>
  <c r="U423" i="2"/>
  <c r="U287" i="2"/>
  <c r="U146" i="2"/>
  <c r="U391" i="2"/>
  <c r="U270" i="2"/>
  <c r="U269" i="2"/>
  <c r="U183" i="2"/>
  <c r="U407" i="2"/>
  <c r="U68" i="2"/>
  <c r="U10" i="2"/>
  <c r="U22" i="2"/>
  <c r="U84" i="2"/>
  <c r="T63" i="3" s="1"/>
  <c r="U315" i="2"/>
  <c r="U635" i="2"/>
  <c r="U306" i="2"/>
  <c r="U511" i="2"/>
  <c r="U498" i="2"/>
  <c r="T104" i="3" s="1"/>
  <c r="U729" i="2"/>
  <c r="U13" i="2"/>
  <c r="U496" i="2"/>
  <c r="U424" i="2"/>
  <c r="U657" i="2"/>
  <c r="U274" i="2"/>
  <c r="U240" i="2"/>
  <c r="U48" i="2"/>
  <c r="U644" i="2"/>
  <c r="U328" i="2"/>
  <c r="U460" i="2"/>
  <c r="U714" i="2"/>
  <c r="U429" i="2"/>
  <c r="U401" i="2"/>
  <c r="U513" i="2"/>
  <c r="U42" i="2"/>
  <c r="U211" i="2"/>
  <c r="U488" i="2"/>
  <c r="U197" i="2"/>
  <c r="U255" i="2"/>
  <c r="U637" i="2"/>
  <c r="U636" i="2"/>
  <c r="U348" i="2"/>
  <c r="U420" i="2"/>
  <c r="U491" i="2"/>
  <c r="U550" i="2"/>
  <c r="U99" i="2"/>
  <c r="U632" i="2"/>
  <c r="U673" i="2"/>
  <c r="U721" i="2"/>
  <c r="U584" i="2"/>
  <c r="U433" i="2"/>
  <c r="U464" i="2"/>
  <c r="U356" i="2"/>
  <c r="U520" i="2"/>
  <c r="U625" i="2"/>
  <c r="U618" i="2"/>
  <c r="U362" i="2"/>
  <c r="U81" i="2"/>
  <c r="U176" i="2"/>
  <c r="U351" i="2"/>
  <c r="T105" i="3" s="1"/>
  <c r="U43" i="2"/>
  <c r="T61" i="3" s="1"/>
  <c r="U252" i="2"/>
  <c r="U342" i="2"/>
  <c r="U47" i="2"/>
  <c r="U75" i="2"/>
  <c r="U222" i="2"/>
  <c r="U655" i="2"/>
  <c r="U284" i="2"/>
  <c r="U254" i="2"/>
  <c r="U408" i="2"/>
  <c r="T56" i="3" s="1"/>
  <c r="U51" i="2"/>
  <c r="U677" i="2"/>
  <c r="U613" i="2"/>
  <c r="U258" i="2"/>
  <c r="U518" i="2"/>
  <c r="U309" i="2"/>
  <c r="U698" i="2"/>
  <c r="U365" i="2"/>
  <c r="U29" i="2"/>
  <c r="U80" i="2"/>
  <c r="U168" i="2"/>
  <c r="U439" i="2"/>
  <c r="U611" i="2"/>
  <c r="U91" i="2"/>
  <c r="U319" i="2"/>
  <c r="U605" i="2"/>
  <c r="U672" i="2"/>
  <c r="U693" i="2"/>
  <c r="U700" i="2"/>
  <c r="U132" i="2"/>
  <c r="U686" i="2"/>
  <c r="U189" i="2"/>
  <c r="U560" i="2"/>
  <c r="U121" i="2"/>
  <c r="U463" i="2"/>
  <c r="U706" i="2"/>
  <c r="U184" i="2"/>
  <c r="U709" i="2"/>
  <c r="U106" i="2"/>
  <c r="U305" i="2"/>
  <c r="U289" i="2"/>
  <c r="U474" i="2"/>
  <c r="U291" i="2"/>
  <c r="U512" i="2"/>
  <c r="T109" i="3" s="1"/>
  <c r="U451" i="2"/>
  <c r="U90" i="2"/>
  <c r="U682" i="2"/>
  <c r="U353" i="2"/>
  <c r="U421" i="2"/>
  <c r="U402" i="2"/>
  <c r="U149" i="2"/>
  <c r="U616" i="2"/>
  <c r="U250" i="2"/>
  <c r="U203" i="2"/>
  <c r="U137" i="2"/>
  <c r="U239" i="2"/>
  <c r="U579" i="2"/>
  <c r="T118" i="3" s="1"/>
  <c r="U612" i="2"/>
  <c r="U224" i="2"/>
  <c r="U78" i="2"/>
  <c r="U497" i="2"/>
  <c r="U253" i="2"/>
  <c r="U615" i="2"/>
  <c r="U425" i="2"/>
  <c r="U130" i="2"/>
  <c r="U117" i="2"/>
  <c r="U332" i="2"/>
  <c r="U190" i="2"/>
  <c r="U647" i="2"/>
  <c r="U563" i="2"/>
  <c r="U247" i="2"/>
  <c r="U140" i="2"/>
  <c r="U530" i="2"/>
  <c r="U705" i="2"/>
  <c r="U133" i="2"/>
  <c r="U438" i="2"/>
  <c r="U649" i="2"/>
  <c r="U599" i="2"/>
  <c r="U471" i="2"/>
  <c r="U708" i="2"/>
  <c r="U652" i="2"/>
  <c r="U527" i="2"/>
  <c r="U251" i="2"/>
  <c r="U101" i="2"/>
  <c r="U411" i="2"/>
  <c r="U643" i="2"/>
  <c r="U730" i="2"/>
  <c r="U343" i="2"/>
  <c r="U104" i="2"/>
  <c r="U614" i="2"/>
  <c r="U689" i="2"/>
  <c r="U294" i="2"/>
  <c r="U577" i="2"/>
  <c r="U446" i="2"/>
  <c r="U112" i="2"/>
  <c r="U506" i="2"/>
  <c r="U630" i="2"/>
  <c r="U107" i="2"/>
  <c r="U282" i="2"/>
  <c r="T15" i="3" s="1"/>
  <c r="U646" i="2"/>
  <c r="U510" i="2"/>
  <c r="U243" i="2"/>
  <c r="U430" i="2"/>
  <c r="U256" i="2"/>
  <c r="T112" i="3" s="1"/>
  <c r="U679" i="2"/>
  <c r="U103" i="2"/>
  <c r="U308" i="2"/>
  <c r="U320" i="2"/>
  <c r="U417" i="2"/>
  <c r="U412" i="2"/>
  <c r="U396" i="2"/>
  <c r="U691" i="2"/>
  <c r="U702" i="2"/>
  <c r="U436" i="2"/>
  <c r="U505" i="2"/>
  <c r="U193" i="2"/>
  <c r="U290" i="2"/>
  <c r="U617" i="2"/>
  <c r="U626" i="2"/>
  <c r="U664" i="2"/>
  <c r="U591" i="2"/>
  <c r="U565" i="2"/>
  <c r="U337" i="2"/>
  <c r="U486" i="2"/>
  <c r="U665" i="2"/>
  <c r="U455" i="2"/>
  <c r="U467" i="2"/>
  <c r="U525" i="2"/>
  <c r="U492" i="2"/>
  <c r="U515" i="2"/>
  <c r="U578" i="2"/>
  <c r="U245" i="2"/>
  <c r="U153" i="2"/>
  <c r="U271" i="2"/>
  <c r="U456" i="2"/>
  <c r="U507" i="2"/>
  <c r="U381" i="2"/>
  <c r="U575" i="2"/>
  <c r="U234" i="2"/>
  <c r="U701" i="2"/>
  <c r="U620" i="2"/>
  <c r="U542" i="2"/>
  <c r="U694" i="2"/>
  <c r="U354" i="2"/>
  <c r="U385" i="2"/>
  <c r="U333" i="2"/>
  <c r="U298" i="2"/>
  <c r="U549" i="2"/>
  <c r="U598" i="2"/>
  <c r="U431" i="2"/>
  <c r="U642" i="2"/>
  <c r="U638" i="2"/>
  <c r="U219" i="2"/>
  <c r="U631" i="2"/>
  <c r="U326" i="2"/>
  <c r="U447" i="2"/>
  <c r="U696" i="2"/>
  <c r="U357" i="2"/>
  <c r="U352" i="2"/>
  <c r="U596" i="2"/>
  <c r="U666" i="2"/>
  <c r="U400" i="2"/>
  <c r="U450" i="2"/>
  <c r="U690" i="2"/>
  <c r="T76" i="3" s="1"/>
  <c r="U312" i="2"/>
  <c r="U468" i="2"/>
  <c r="U712" i="2"/>
  <c r="U731" i="2"/>
  <c r="U697" i="2"/>
  <c r="U539" i="2"/>
  <c r="U676" i="2"/>
  <c r="U524" i="2"/>
  <c r="U622" i="2"/>
  <c r="U660" i="2"/>
  <c r="U685" i="2"/>
  <c r="T107" i="3" s="1"/>
  <c r="U684" i="2"/>
  <c r="U715" i="2"/>
  <c r="U680" i="2"/>
  <c r="U713" i="2"/>
  <c r="U601" i="2"/>
  <c r="U580" i="2"/>
  <c r="U674" i="2"/>
  <c r="U699" i="2"/>
  <c r="U621" i="2"/>
  <c r="U722" i="2"/>
  <c r="U683" i="2"/>
  <c r="U668" i="2"/>
  <c r="U675" i="2"/>
  <c r="U627" i="2"/>
  <c r="U719" i="2"/>
  <c r="U725" i="2"/>
  <c r="U695" i="2"/>
  <c r="T449" i="2"/>
  <c r="T538" i="2"/>
  <c r="T641" i="2"/>
  <c r="T299" i="2"/>
  <c r="T145" i="2"/>
  <c r="T199" i="2"/>
  <c r="T574" i="2"/>
  <c r="T336" i="2"/>
  <c r="T628" i="2"/>
  <c r="T478" i="2"/>
  <c r="T359" i="2"/>
  <c r="T470" i="2"/>
  <c r="T678" i="2"/>
  <c r="T134" i="2"/>
  <c r="T388" i="2"/>
  <c r="T355" i="2"/>
  <c r="T273" i="2"/>
  <c r="T191" i="2"/>
  <c r="T663" i="2"/>
  <c r="T157" i="2"/>
  <c r="T440" i="2"/>
  <c r="T70" i="2"/>
  <c r="T335" i="2"/>
  <c r="T448" i="2"/>
  <c r="T16" i="2"/>
  <c r="T177" i="2"/>
  <c r="T138" i="2"/>
  <c r="T115" i="2"/>
  <c r="T528" i="2"/>
  <c r="T546" i="2"/>
  <c r="T710" i="2"/>
  <c r="T300" i="2"/>
  <c r="T119" i="2"/>
  <c r="T52" i="2"/>
  <c r="T57" i="2"/>
  <c r="T143" i="2"/>
  <c r="T623" i="2"/>
  <c r="T586" i="2"/>
  <c r="T71" i="2"/>
  <c r="T264" i="2"/>
  <c r="T24" i="2"/>
  <c r="T558" i="2"/>
  <c r="T358" i="2"/>
  <c r="T111" i="2"/>
  <c r="T302" i="2"/>
  <c r="T457" i="2"/>
  <c r="T113" i="2"/>
  <c r="T9" i="2"/>
  <c r="T248" i="2"/>
  <c r="T62" i="2"/>
  <c r="T581" i="2"/>
  <c r="T279" i="2"/>
  <c r="T172" i="2"/>
  <c r="S14" i="3" s="1"/>
  <c r="T444" i="2"/>
  <c r="T220" i="2"/>
  <c r="T85" i="2"/>
  <c r="T516" i="2"/>
  <c r="T45" i="2"/>
  <c r="T161" i="2"/>
  <c r="T370" i="2"/>
  <c r="T324" i="2"/>
  <c r="T543" i="2"/>
  <c r="T156" i="2"/>
  <c r="T136" i="2"/>
  <c r="T452" i="2"/>
  <c r="T662" i="2"/>
  <c r="T261" i="2"/>
  <c r="T163" i="2"/>
  <c r="T334" i="2"/>
  <c r="T170" i="2"/>
  <c r="T338" i="2"/>
  <c r="T223" i="2"/>
  <c r="T4" i="2"/>
  <c r="T98" i="2"/>
  <c r="T100" i="2"/>
  <c r="T500" i="2"/>
  <c r="T426" i="2"/>
  <c r="T344" i="2"/>
  <c r="T155" i="2"/>
  <c r="T151" i="2"/>
  <c r="T480" i="2"/>
  <c r="T531" i="2"/>
  <c r="T582" i="2"/>
  <c r="T607" i="2"/>
  <c r="T374" i="2"/>
  <c r="T502" i="2"/>
  <c r="T105" i="2"/>
  <c r="S11" i="3" s="1"/>
  <c r="T283" i="2"/>
  <c r="T237" i="2"/>
  <c r="T318" i="2"/>
  <c r="T59" i="2"/>
  <c r="T259" i="2"/>
  <c r="T295" i="2"/>
  <c r="T6" i="2"/>
  <c r="T87" i="2"/>
  <c r="T67" i="2"/>
  <c r="T174" i="2"/>
  <c r="T131" i="2"/>
  <c r="T288" i="2"/>
  <c r="T54" i="2"/>
  <c r="T629" i="2"/>
  <c r="T17" i="2"/>
  <c r="T521" i="2"/>
  <c r="T236" i="2"/>
  <c r="T158" i="2"/>
  <c r="T228" i="2"/>
  <c r="T77" i="2"/>
  <c r="T11" i="2"/>
  <c r="T435" i="2"/>
  <c r="T509" i="2"/>
  <c r="T493" i="2"/>
  <c r="T148" i="2"/>
  <c r="T213" i="2"/>
  <c r="T330" i="2"/>
  <c r="T380" i="2"/>
  <c r="T459" i="2"/>
  <c r="T587" i="2"/>
  <c r="T268" i="2"/>
  <c r="T206" i="2"/>
  <c r="T263" i="2"/>
  <c r="T369" i="2"/>
  <c r="T347" i="2"/>
  <c r="T434" i="2"/>
  <c r="T360" i="2"/>
  <c r="T152" i="2"/>
  <c r="T61" i="2"/>
  <c r="T427" i="2"/>
  <c r="T195" i="2"/>
  <c r="T160" i="2"/>
  <c r="T60" i="2"/>
  <c r="T317" i="2"/>
  <c r="T39" i="2"/>
  <c r="T30" i="2"/>
  <c r="T202" i="2"/>
  <c r="T92" i="2"/>
  <c r="T572" i="2"/>
  <c r="T711" i="2"/>
  <c r="T249" i="2"/>
  <c r="T65" i="2"/>
  <c r="T275" i="2"/>
  <c r="T2" i="2"/>
  <c r="T129" i="2"/>
  <c r="T323" i="2"/>
  <c r="T123" i="2"/>
  <c r="T205" i="2"/>
  <c r="T204" i="2"/>
  <c r="T7" i="2"/>
  <c r="T377" i="2"/>
  <c r="T469" i="2"/>
  <c r="T97" i="2"/>
  <c r="T716" i="2"/>
  <c r="T428" i="2"/>
  <c r="T293" i="2"/>
  <c r="T458" i="2"/>
  <c r="T310" i="2"/>
  <c r="T386" i="2"/>
  <c r="T522" i="2"/>
  <c r="T562" i="2"/>
  <c r="T532" i="2"/>
  <c r="T633" i="2"/>
  <c r="T387" i="2"/>
  <c r="T76" i="2"/>
  <c r="T181" i="2"/>
  <c r="T53" i="2"/>
  <c r="T465" i="2"/>
  <c r="T171" i="2"/>
  <c r="T640" i="2"/>
  <c r="T26" i="2"/>
  <c r="T547" i="2"/>
  <c r="T504" i="2"/>
  <c r="T215" i="2"/>
  <c r="T484" i="2"/>
  <c r="T18" i="2"/>
  <c r="T589" i="2"/>
  <c r="T262" i="2"/>
  <c r="T594" i="2"/>
  <c r="T624" i="2"/>
  <c r="T164" i="2"/>
  <c r="T466" i="2"/>
  <c r="T229" i="2"/>
  <c r="T20" i="2"/>
  <c r="T404" i="2"/>
  <c r="T704" i="2"/>
  <c r="T226" i="2"/>
  <c r="T242" i="2"/>
  <c r="T154" i="2"/>
  <c r="T325" i="2"/>
  <c r="T63" i="2"/>
  <c r="T593" i="2"/>
  <c r="T418" i="2"/>
  <c r="T272" i="2"/>
  <c r="T327" i="2"/>
  <c r="T634" i="2"/>
  <c r="T544" i="2"/>
  <c r="T150" i="2"/>
  <c r="T200" i="2"/>
  <c r="T437" i="2"/>
  <c r="T681" i="2"/>
  <c r="T545" i="2"/>
  <c r="T707" i="2"/>
  <c r="T409" i="2"/>
  <c r="T79" i="2"/>
  <c r="T384" i="2"/>
  <c r="T508" i="2"/>
  <c r="S121" i="3" s="1"/>
  <c r="T227" i="2"/>
  <c r="T595" i="2"/>
  <c r="T116" i="2"/>
  <c r="T442" i="2"/>
  <c r="T389" i="2"/>
  <c r="T125" i="2"/>
  <c r="T142" i="2"/>
  <c r="T557" i="2"/>
  <c r="T608" i="2"/>
  <c r="T311" i="2"/>
  <c r="T340" i="2"/>
  <c r="T128" i="2"/>
  <c r="T540" i="2"/>
  <c r="T535" i="2"/>
  <c r="T329" i="2"/>
  <c r="T94" i="2"/>
  <c r="T561" i="2"/>
  <c r="T192" i="2"/>
  <c r="T671" i="2"/>
  <c r="T139" i="2"/>
  <c r="T720" i="2"/>
  <c r="T64" i="2"/>
  <c r="T399" i="2"/>
  <c r="T487" i="2"/>
  <c r="T541" i="2"/>
  <c r="T187" i="2"/>
  <c r="T403" i="2"/>
  <c r="T38" i="2"/>
  <c r="T392" i="2"/>
  <c r="T286" i="2"/>
  <c r="T66" i="2"/>
  <c r="T141" i="2"/>
  <c r="T526" i="2"/>
  <c r="T552" i="2"/>
  <c r="T723" i="2"/>
  <c r="T378" i="2"/>
  <c r="T36" i="2"/>
  <c r="T186" i="2"/>
  <c r="T501" i="2"/>
  <c r="T610" i="2"/>
  <c r="T194" i="2"/>
  <c r="T34" i="2"/>
  <c r="T349" i="2"/>
  <c r="T382" i="2"/>
  <c r="T88" i="2"/>
  <c r="T499" i="2"/>
  <c r="T732" i="2"/>
  <c r="T481" i="2"/>
  <c r="T413" i="2"/>
  <c r="T517" i="2"/>
  <c r="T415" i="2"/>
  <c r="T390" i="2"/>
  <c r="T82" i="2"/>
  <c r="T5" i="2"/>
  <c r="T313" i="2"/>
  <c r="T27" i="2"/>
  <c r="T179" i="2"/>
  <c r="T373" i="2"/>
  <c r="T703" i="2"/>
  <c r="T410" i="2"/>
  <c r="T398" i="2"/>
  <c r="T590" i="2"/>
  <c r="T8" i="2"/>
  <c r="T393" i="2"/>
  <c r="T445" i="2"/>
  <c r="T669" i="2"/>
  <c r="T588" i="2"/>
  <c r="T482" i="2"/>
  <c r="T210" i="2"/>
  <c r="T489" i="2"/>
  <c r="T490" i="2"/>
  <c r="T124" i="2"/>
  <c r="T367" i="2"/>
  <c r="T208" i="2"/>
  <c r="T576" i="2"/>
  <c r="T73" i="2"/>
  <c r="T96" i="2"/>
  <c r="T241" i="2"/>
  <c r="T585" i="2"/>
  <c r="T110" i="2"/>
  <c r="T162" i="2"/>
  <c r="T285" i="2"/>
  <c r="T453" i="2"/>
  <c r="T566" i="2"/>
  <c r="T238" i="2"/>
  <c r="T364" i="2"/>
  <c r="T15" i="2"/>
  <c r="T214" i="2"/>
  <c r="T728" i="2"/>
  <c r="T292" i="2"/>
  <c r="T604" i="2"/>
  <c r="T40" i="2"/>
  <c r="T56" i="2"/>
  <c r="T118" i="2"/>
  <c r="T432" i="2"/>
  <c r="T602" i="2"/>
  <c r="T316" i="2"/>
  <c r="T296" i="2"/>
  <c r="T661" i="2"/>
  <c r="T212" i="2"/>
  <c r="T609" i="2"/>
  <c r="T653" i="2"/>
  <c r="T265" i="2"/>
  <c r="T568" i="2"/>
  <c r="T551" i="2"/>
  <c r="T58" i="2"/>
  <c r="T395" i="2"/>
  <c r="T350" i="2"/>
  <c r="T167" i="2"/>
  <c r="T144" i="2"/>
  <c r="T95" i="2"/>
  <c r="T639" i="2"/>
  <c r="T201" i="2"/>
  <c r="T232" i="2"/>
  <c r="T405" i="2"/>
  <c r="T216" i="2"/>
  <c r="T688" i="2"/>
  <c r="T475" i="2"/>
  <c r="T472" i="2"/>
  <c r="T178" i="2"/>
  <c r="T74" i="2"/>
  <c r="T50" i="2"/>
  <c r="T454" i="2"/>
  <c r="T135" i="2"/>
  <c r="T536" i="2"/>
  <c r="T556" i="2"/>
  <c r="T419" i="2"/>
  <c r="T147" i="2"/>
  <c r="T726" i="2"/>
  <c r="T477" i="2"/>
  <c r="T361" i="2"/>
  <c r="T277" i="2"/>
  <c r="T529" i="2"/>
  <c r="T23" i="2"/>
  <c r="T21" i="2"/>
  <c r="T650" i="2"/>
  <c r="T109" i="2"/>
  <c r="T31" i="2"/>
  <c r="T670" i="2"/>
  <c r="T600" i="2"/>
  <c r="T331" i="2"/>
  <c r="T372" i="2"/>
  <c r="T267" i="2"/>
  <c r="T185" i="2"/>
  <c r="T14" i="2"/>
  <c r="T257" i="2"/>
  <c r="T523" i="2"/>
  <c r="T221" i="2"/>
  <c r="T175" i="2"/>
  <c r="T375" i="2"/>
  <c r="T93" i="2"/>
  <c r="T651" i="2"/>
  <c r="T303" i="2"/>
  <c r="T235" i="2"/>
  <c r="T244" i="2"/>
  <c r="T479" i="2"/>
  <c r="T225" i="2"/>
  <c r="T83" i="2"/>
  <c r="T346" i="2"/>
  <c r="T55" i="2"/>
  <c r="T32" i="2"/>
  <c r="T397" i="2"/>
  <c r="T72" i="2"/>
  <c r="T49" i="2"/>
  <c r="T553" i="2"/>
  <c r="T654" i="2"/>
  <c r="T12" i="2"/>
  <c r="T394" i="2"/>
  <c r="T25" i="2"/>
  <c r="T483" i="2"/>
  <c r="T188" i="2"/>
  <c r="T555" i="2"/>
  <c r="T301" i="2"/>
  <c r="T648" i="2"/>
  <c r="T120" i="2"/>
  <c r="T606" i="2"/>
  <c r="T321" i="2"/>
  <c r="T645" i="2"/>
  <c r="T441" i="2"/>
  <c r="T461" i="2"/>
  <c r="T182" i="2"/>
  <c r="T218" i="2"/>
  <c r="T122" i="2"/>
  <c r="T198" i="2"/>
  <c r="T366" i="2"/>
  <c r="T416" i="2"/>
  <c r="T597" i="2"/>
  <c r="T207" i="2"/>
  <c r="T297" i="2"/>
  <c r="T159" i="2"/>
  <c r="T44" i="2"/>
  <c r="T339" i="2"/>
  <c r="T127" i="2"/>
  <c r="T314" i="2"/>
  <c r="T41" i="2"/>
  <c r="T414" i="2"/>
  <c r="T209" i="2"/>
  <c r="T667" i="2"/>
  <c r="T583" i="2"/>
  <c r="T485" i="2"/>
  <c r="T165" i="2"/>
  <c r="T571" i="2"/>
  <c r="T724" i="2"/>
  <c r="T166" i="2"/>
  <c r="T687" i="2"/>
  <c r="T322" i="2"/>
  <c r="T180" i="2"/>
  <c r="T233" i="2"/>
  <c r="T266" i="2"/>
  <c r="T514" i="2"/>
  <c r="T559" i="2"/>
  <c r="T246" i="2"/>
  <c r="T28" i="2"/>
  <c r="T573" i="2"/>
  <c r="T345" i="2"/>
  <c r="T169" i="2"/>
  <c r="T383" i="2"/>
  <c r="T717" i="2"/>
  <c r="T406" i="2"/>
  <c r="T422" i="2"/>
  <c r="T619" i="2"/>
  <c r="T692" i="2"/>
  <c r="T108" i="2"/>
  <c r="T304" i="2"/>
  <c r="T494" i="2"/>
  <c r="T196" i="2"/>
  <c r="T503" i="2"/>
  <c r="T3" i="2"/>
  <c r="T656" i="2"/>
  <c r="T564" i="2"/>
  <c r="T570" i="2"/>
  <c r="T278" i="2"/>
  <c r="T19" i="2"/>
  <c r="T126" i="2"/>
  <c r="T368" i="2"/>
  <c r="T35" i="2"/>
  <c r="T462" i="2"/>
  <c r="T533" i="2"/>
  <c r="T281" i="2"/>
  <c r="T341" i="2"/>
  <c r="T37" i="2"/>
  <c r="T46" i="2"/>
  <c r="T230" i="2"/>
  <c r="T592" i="2"/>
  <c r="T69" i="2"/>
  <c r="T371" i="2"/>
  <c r="T718" i="2"/>
  <c r="T495" i="2"/>
  <c r="T231" i="2"/>
  <c r="T537" i="2"/>
  <c r="T276" i="2"/>
  <c r="T260" i="2"/>
  <c r="T89" i="2"/>
  <c r="T376" i="2"/>
  <c r="T519" i="2"/>
  <c r="T603" i="2"/>
  <c r="T727" i="2"/>
  <c r="T443" i="2"/>
  <c r="T173" i="2"/>
  <c r="T658" i="2"/>
  <c r="T307" i="2"/>
  <c r="T217" i="2"/>
  <c r="T473" i="2"/>
  <c r="T534" i="2"/>
  <c r="T280" i="2"/>
  <c r="T86" i="2"/>
  <c r="T567" i="2"/>
  <c r="T114" i="2"/>
  <c r="T363" i="2"/>
  <c r="T659" i="2"/>
  <c r="T554" i="2"/>
  <c r="T102" i="2"/>
  <c r="T548" i="2"/>
  <c r="T33" i="2"/>
  <c r="T569" i="2"/>
  <c r="T379" i="2"/>
  <c r="T476" i="2"/>
  <c r="T423" i="2"/>
  <c r="T287" i="2"/>
  <c r="T146" i="2"/>
  <c r="T391" i="2"/>
  <c r="T270" i="2"/>
  <c r="T269" i="2"/>
  <c r="T183" i="2"/>
  <c r="T407" i="2"/>
  <c r="T68" i="2"/>
  <c r="T10" i="2"/>
  <c r="T22" i="2"/>
  <c r="T84" i="2"/>
  <c r="T315" i="2"/>
  <c r="T635" i="2"/>
  <c r="T306" i="2"/>
  <c r="T511" i="2"/>
  <c r="T498" i="2"/>
  <c r="T729" i="2"/>
  <c r="T13" i="2"/>
  <c r="T496" i="2"/>
  <c r="T424" i="2"/>
  <c r="T657" i="2"/>
  <c r="T274" i="2"/>
  <c r="T240" i="2"/>
  <c r="T48" i="2"/>
  <c r="T644" i="2"/>
  <c r="T328" i="2"/>
  <c r="T460" i="2"/>
  <c r="T714" i="2"/>
  <c r="T429" i="2"/>
  <c r="T401" i="2"/>
  <c r="T513" i="2"/>
  <c r="T42" i="2"/>
  <c r="T211" i="2"/>
  <c r="T488" i="2"/>
  <c r="T197" i="2"/>
  <c r="T255" i="2"/>
  <c r="T637" i="2"/>
  <c r="T636" i="2"/>
  <c r="T348" i="2"/>
  <c r="T420" i="2"/>
  <c r="T491" i="2"/>
  <c r="T550" i="2"/>
  <c r="T99" i="2"/>
  <c r="T632" i="2"/>
  <c r="T673" i="2"/>
  <c r="T721" i="2"/>
  <c r="T584" i="2"/>
  <c r="T433" i="2"/>
  <c r="T464" i="2"/>
  <c r="T356" i="2"/>
  <c r="T520" i="2"/>
  <c r="T625" i="2"/>
  <c r="T618" i="2"/>
  <c r="T362" i="2"/>
  <c r="T81" i="2"/>
  <c r="T176" i="2"/>
  <c r="T351" i="2"/>
  <c r="T43" i="2"/>
  <c r="T252" i="2"/>
  <c r="T342" i="2"/>
  <c r="T47" i="2"/>
  <c r="T75" i="2"/>
  <c r="T222" i="2"/>
  <c r="T655" i="2"/>
  <c r="T284" i="2"/>
  <c r="T254" i="2"/>
  <c r="T408" i="2"/>
  <c r="T51" i="2"/>
  <c r="T677" i="2"/>
  <c r="T613" i="2"/>
  <c r="T258" i="2"/>
  <c r="T518" i="2"/>
  <c r="T309" i="2"/>
  <c r="T698" i="2"/>
  <c r="T365" i="2"/>
  <c r="T29" i="2"/>
  <c r="T80" i="2"/>
  <c r="T168" i="2"/>
  <c r="T439" i="2"/>
  <c r="T611" i="2"/>
  <c r="T91" i="2"/>
  <c r="T319" i="2"/>
  <c r="T605" i="2"/>
  <c r="T672" i="2"/>
  <c r="T693" i="2"/>
  <c r="T700" i="2"/>
  <c r="T132" i="2"/>
  <c r="T686" i="2"/>
  <c r="T189" i="2"/>
  <c r="T560" i="2"/>
  <c r="T121" i="2"/>
  <c r="T463" i="2"/>
  <c r="T706" i="2"/>
  <c r="T184" i="2"/>
  <c r="T709" i="2"/>
  <c r="T106" i="2"/>
  <c r="T305" i="2"/>
  <c r="T289" i="2"/>
  <c r="T474" i="2"/>
  <c r="T291" i="2"/>
  <c r="T512" i="2"/>
  <c r="S109" i="3" s="1"/>
  <c r="T451" i="2"/>
  <c r="T90" i="2"/>
  <c r="T682" i="2"/>
  <c r="T353" i="2"/>
  <c r="T421" i="2"/>
  <c r="T402" i="2"/>
  <c r="T149" i="2"/>
  <c r="T616" i="2"/>
  <c r="T250" i="2"/>
  <c r="T203" i="2"/>
  <c r="T137" i="2"/>
  <c r="T239" i="2"/>
  <c r="T579" i="2"/>
  <c r="T612" i="2"/>
  <c r="T224" i="2"/>
  <c r="T78" i="2"/>
  <c r="T497" i="2"/>
  <c r="T253" i="2"/>
  <c r="T615" i="2"/>
  <c r="T425" i="2"/>
  <c r="T130" i="2"/>
  <c r="T117" i="2"/>
  <c r="T332" i="2"/>
  <c r="T190" i="2"/>
  <c r="T647" i="2"/>
  <c r="T563" i="2"/>
  <c r="T247" i="2"/>
  <c r="T140" i="2"/>
  <c r="T530" i="2"/>
  <c r="T705" i="2"/>
  <c r="T133" i="2"/>
  <c r="T438" i="2"/>
  <c r="T649" i="2"/>
  <c r="T599" i="2"/>
  <c r="T471" i="2"/>
  <c r="T708" i="2"/>
  <c r="T652" i="2"/>
  <c r="T527" i="2"/>
  <c r="T251" i="2"/>
  <c r="T101" i="2"/>
  <c r="T411" i="2"/>
  <c r="T643" i="2"/>
  <c r="T730" i="2"/>
  <c r="T343" i="2"/>
  <c r="T104" i="2"/>
  <c r="T614" i="2"/>
  <c r="T689" i="2"/>
  <c r="T294" i="2"/>
  <c r="T577" i="2"/>
  <c r="T446" i="2"/>
  <c r="T112" i="2"/>
  <c r="T506" i="2"/>
  <c r="T630" i="2"/>
  <c r="T107" i="2"/>
  <c r="T282" i="2"/>
  <c r="S15" i="3" s="1"/>
  <c r="T646" i="2"/>
  <c r="T510" i="2"/>
  <c r="T243" i="2"/>
  <c r="T430" i="2"/>
  <c r="T256" i="2"/>
  <c r="T679" i="2"/>
  <c r="T103" i="2"/>
  <c r="T308" i="2"/>
  <c r="T320" i="2"/>
  <c r="T417" i="2"/>
  <c r="T412" i="2"/>
  <c r="T396" i="2"/>
  <c r="T691" i="2"/>
  <c r="T702" i="2"/>
  <c r="T436" i="2"/>
  <c r="T505" i="2"/>
  <c r="T193" i="2"/>
  <c r="T290" i="2"/>
  <c r="T617" i="2"/>
  <c r="T626" i="2"/>
  <c r="T664" i="2"/>
  <c r="T591" i="2"/>
  <c r="T565" i="2"/>
  <c r="T337" i="2"/>
  <c r="T486" i="2"/>
  <c r="T665" i="2"/>
  <c r="T455" i="2"/>
  <c r="T467" i="2"/>
  <c r="T525" i="2"/>
  <c r="T492" i="2"/>
  <c r="T515" i="2"/>
  <c r="T578" i="2"/>
  <c r="T245" i="2"/>
  <c r="T153" i="2"/>
  <c r="T271" i="2"/>
  <c r="T456" i="2"/>
  <c r="T507" i="2"/>
  <c r="T381" i="2"/>
  <c r="T575" i="2"/>
  <c r="T234" i="2"/>
  <c r="T701" i="2"/>
  <c r="T620" i="2"/>
  <c r="T542" i="2"/>
  <c r="T694" i="2"/>
  <c r="T354" i="2"/>
  <c r="T385" i="2"/>
  <c r="T333" i="2"/>
  <c r="T298" i="2"/>
  <c r="T549" i="2"/>
  <c r="T598" i="2"/>
  <c r="T431" i="2"/>
  <c r="T642" i="2"/>
  <c r="T638" i="2"/>
  <c r="T219" i="2"/>
  <c r="T631" i="2"/>
  <c r="T326" i="2"/>
  <c r="T447" i="2"/>
  <c r="T696" i="2"/>
  <c r="T357" i="2"/>
  <c r="T352" i="2"/>
  <c r="T596" i="2"/>
  <c r="T666" i="2"/>
  <c r="T400" i="2"/>
  <c r="T450" i="2"/>
  <c r="T690" i="2"/>
  <c r="T312" i="2"/>
  <c r="T468" i="2"/>
  <c r="T712" i="2"/>
  <c r="T731" i="2"/>
  <c r="T697" i="2"/>
  <c r="T539" i="2"/>
  <c r="T676" i="2"/>
  <c r="T524" i="2"/>
  <c r="T622" i="2"/>
  <c r="T660" i="2"/>
  <c r="T685" i="2"/>
  <c r="S107" i="3" s="1"/>
  <c r="T684" i="2"/>
  <c r="T715" i="2"/>
  <c r="T680" i="2"/>
  <c r="T713" i="2"/>
  <c r="T601" i="2"/>
  <c r="T580" i="2"/>
  <c r="T674" i="2"/>
  <c r="T699" i="2"/>
  <c r="T621" i="2"/>
  <c r="T722" i="2"/>
  <c r="T683" i="2"/>
  <c r="T668" i="2"/>
  <c r="T675" i="2"/>
  <c r="T627" i="2"/>
  <c r="T719" i="2"/>
  <c r="T725" i="2"/>
  <c r="T695" i="2"/>
  <c r="S449" i="2"/>
  <c r="S538" i="2"/>
  <c r="S641" i="2"/>
  <c r="S299" i="2"/>
  <c r="S145" i="2"/>
  <c r="S199" i="2"/>
  <c r="S574" i="2"/>
  <c r="S336" i="2"/>
  <c r="S628" i="2"/>
  <c r="S478" i="2"/>
  <c r="S359" i="2"/>
  <c r="S470" i="2"/>
  <c r="S678" i="2"/>
  <c r="S134" i="2"/>
  <c r="S388" i="2"/>
  <c r="S355" i="2"/>
  <c r="S273" i="2"/>
  <c r="S191" i="2"/>
  <c r="S663" i="2"/>
  <c r="S157" i="2"/>
  <c r="S440" i="2"/>
  <c r="S70" i="2"/>
  <c r="S335" i="2"/>
  <c r="S448" i="2"/>
  <c r="S16" i="2"/>
  <c r="S177" i="2"/>
  <c r="S138" i="2"/>
  <c r="S115" i="2"/>
  <c r="R13" i="3" s="1"/>
  <c r="S528" i="2"/>
  <c r="S546" i="2"/>
  <c r="S710" i="2"/>
  <c r="S300" i="2"/>
  <c r="S119" i="2"/>
  <c r="S52" i="2"/>
  <c r="S57" i="2"/>
  <c r="S143" i="2"/>
  <c r="S623" i="2"/>
  <c r="S586" i="2"/>
  <c r="S71" i="2"/>
  <c r="S264" i="2"/>
  <c r="S24" i="2"/>
  <c r="S558" i="2"/>
  <c r="S358" i="2"/>
  <c r="S111" i="2"/>
  <c r="R111" i="3" s="1"/>
  <c r="S302" i="2"/>
  <c r="S457" i="2"/>
  <c r="S113" i="2"/>
  <c r="S9" i="2"/>
  <c r="S248" i="2"/>
  <c r="S62" i="2"/>
  <c r="S581" i="2"/>
  <c r="S279" i="2"/>
  <c r="S172" i="2"/>
  <c r="R14" i="3" s="1"/>
  <c r="S444" i="2"/>
  <c r="S220" i="2"/>
  <c r="S85" i="2"/>
  <c r="S516" i="2"/>
  <c r="S45" i="2"/>
  <c r="S161" i="2"/>
  <c r="S370" i="2"/>
  <c r="S324" i="2"/>
  <c r="S543" i="2"/>
  <c r="S156" i="2"/>
  <c r="S136" i="2"/>
  <c r="S452" i="2"/>
  <c r="S662" i="2"/>
  <c r="S261" i="2"/>
  <c r="S163" i="2"/>
  <c r="S334" i="2"/>
  <c r="S170" i="2"/>
  <c r="S338" i="2"/>
  <c r="S223" i="2"/>
  <c r="S4" i="2"/>
  <c r="S98" i="2"/>
  <c r="S100" i="2"/>
  <c r="S500" i="2"/>
  <c r="S426" i="2"/>
  <c r="S344" i="2"/>
  <c r="S155" i="2"/>
  <c r="S151" i="2"/>
  <c r="S480" i="2"/>
  <c r="S531" i="2"/>
  <c r="S582" i="2"/>
  <c r="S607" i="2"/>
  <c r="S374" i="2"/>
  <c r="S502" i="2"/>
  <c r="S105" i="2"/>
  <c r="R11" i="3" s="1"/>
  <c r="S283" i="2"/>
  <c r="S237" i="2"/>
  <c r="S318" i="2"/>
  <c r="S59" i="2"/>
  <c r="S259" i="2"/>
  <c r="S295" i="2"/>
  <c r="S6" i="2"/>
  <c r="S87" i="2"/>
  <c r="S67" i="2"/>
  <c r="S174" i="2"/>
  <c r="S131" i="2"/>
  <c r="S288" i="2"/>
  <c r="S54" i="2"/>
  <c r="S629" i="2"/>
  <c r="S17" i="2"/>
  <c r="S521" i="2"/>
  <c r="S236" i="2"/>
  <c r="R2" i="3" s="1"/>
  <c r="S158" i="2"/>
  <c r="S228" i="2"/>
  <c r="S77" i="2"/>
  <c r="S11" i="2"/>
  <c r="S435" i="2"/>
  <c r="S509" i="2"/>
  <c r="S493" i="2"/>
  <c r="S148" i="2"/>
  <c r="S213" i="2"/>
  <c r="S330" i="2"/>
  <c r="S380" i="2"/>
  <c r="S459" i="2"/>
  <c r="S587" i="2"/>
  <c r="S268" i="2"/>
  <c r="S206" i="2"/>
  <c r="S263" i="2"/>
  <c r="S369" i="2"/>
  <c r="S347" i="2"/>
  <c r="S434" i="2"/>
  <c r="S360" i="2"/>
  <c r="R106" i="3" s="1"/>
  <c r="S152" i="2"/>
  <c r="S61" i="2"/>
  <c r="S427" i="2"/>
  <c r="S195" i="2"/>
  <c r="S160" i="2"/>
  <c r="S60" i="2"/>
  <c r="S317" i="2"/>
  <c r="S39" i="2"/>
  <c r="S30" i="2"/>
  <c r="S202" i="2"/>
  <c r="S92" i="2"/>
  <c r="S572" i="2"/>
  <c r="S711" i="2"/>
  <c r="R110" i="3" s="1"/>
  <c r="S249" i="2"/>
  <c r="S65" i="2"/>
  <c r="S275" i="2"/>
  <c r="R115" i="3" s="1"/>
  <c r="S2" i="2"/>
  <c r="S129" i="2"/>
  <c r="S323" i="2"/>
  <c r="S123" i="2"/>
  <c r="S205" i="2"/>
  <c r="S204" i="2"/>
  <c r="S7" i="2"/>
  <c r="S377" i="2"/>
  <c r="S469" i="2"/>
  <c r="S97" i="2"/>
  <c r="S716" i="2"/>
  <c r="S428" i="2"/>
  <c r="S293" i="2"/>
  <c r="S458" i="2"/>
  <c r="S310" i="2"/>
  <c r="S386" i="2"/>
  <c r="S522" i="2"/>
  <c r="S562" i="2"/>
  <c r="S532" i="2"/>
  <c r="S633" i="2"/>
  <c r="S387" i="2"/>
  <c r="S76" i="2"/>
  <c r="S181" i="2"/>
  <c r="S53" i="2"/>
  <c r="S465" i="2"/>
  <c r="S171" i="2"/>
  <c r="S640" i="2"/>
  <c r="S26" i="2"/>
  <c r="S547" i="2"/>
  <c r="S504" i="2"/>
  <c r="S215" i="2"/>
  <c r="S484" i="2"/>
  <c r="S18" i="2"/>
  <c r="S589" i="2"/>
  <c r="S262" i="2"/>
  <c r="S594" i="2"/>
  <c r="S624" i="2"/>
  <c r="R53" i="3" s="1"/>
  <c r="S164" i="2"/>
  <c r="S466" i="2"/>
  <c r="S229" i="2"/>
  <c r="S20" i="2"/>
  <c r="S404" i="2"/>
  <c r="S704" i="2"/>
  <c r="S226" i="2"/>
  <c r="S242" i="2"/>
  <c r="S154" i="2"/>
  <c r="S325" i="2"/>
  <c r="S63" i="2"/>
  <c r="S593" i="2"/>
  <c r="S418" i="2"/>
  <c r="S272" i="2"/>
  <c r="S327" i="2"/>
  <c r="S634" i="2"/>
  <c r="S544" i="2"/>
  <c r="S150" i="2"/>
  <c r="S200" i="2"/>
  <c r="S437" i="2"/>
  <c r="R113" i="3" s="1"/>
  <c r="S681" i="2"/>
  <c r="S545" i="2"/>
  <c r="S707" i="2"/>
  <c r="S409" i="2"/>
  <c r="S79" i="2"/>
  <c r="S384" i="2"/>
  <c r="S508" i="2"/>
  <c r="R121" i="3" s="1"/>
  <c r="S227" i="2"/>
  <c r="S595" i="2"/>
  <c r="S116" i="2"/>
  <c r="S442" i="2"/>
  <c r="S389" i="2"/>
  <c r="S125" i="2"/>
  <c r="S142" i="2"/>
  <c r="S557" i="2"/>
  <c r="S608" i="2"/>
  <c r="S311" i="2"/>
  <c r="S340" i="2"/>
  <c r="S128" i="2"/>
  <c r="S540" i="2"/>
  <c r="S535" i="2"/>
  <c r="S329" i="2"/>
  <c r="S94" i="2"/>
  <c r="S561" i="2"/>
  <c r="S192" i="2"/>
  <c r="S671" i="2"/>
  <c r="S139" i="2"/>
  <c r="R79" i="3" s="1"/>
  <c r="S720" i="2"/>
  <c r="S64" i="2"/>
  <c r="S399" i="2"/>
  <c r="S487" i="2"/>
  <c r="S541" i="2"/>
  <c r="S187" i="2"/>
  <c r="S403" i="2"/>
  <c r="S38" i="2"/>
  <c r="S392" i="2"/>
  <c r="S286" i="2"/>
  <c r="S66" i="2"/>
  <c r="S141" i="2"/>
  <c r="S526" i="2"/>
  <c r="S552" i="2"/>
  <c r="S723" i="2"/>
  <c r="S378" i="2"/>
  <c r="S36" i="2"/>
  <c r="S186" i="2"/>
  <c r="S501" i="2"/>
  <c r="S610" i="2"/>
  <c r="S194" i="2"/>
  <c r="R114" i="3" s="1"/>
  <c r="S34" i="2"/>
  <c r="S349" i="2"/>
  <c r="S382" i="2"/>
  <c r="S88" i="2"/>
  <c r="S499" i="2"/>
  <c r="S732" i="2"/>
  <c r="S481" i="2"/>
  <c r="S413" i="2"/>
  <c r="S517" i="2"/>
  <c r="S415" i="2"/>
  <c r="S390" i="2"/>
  <c r="S82" i="2"/>
  <c r="S5" i="2"/>
  <c r="S313" i="2"/>
  <c r="S27" i="2"/>
  <c r="S179" i="2"/>
  <c r="S373" i="2"/>
  <c r="S703" i="2"/>
  <c r="S410" i="2"/>
  <c r="S398" i="2"/>
  <c r="S590" i="2"/>
  <c r="S8" i="2"/>
  <c r="S393" i="2"/>
  <c r="S445" i="2"/>
  <c r="S669" i="2"/>
  <c r="S588" i="2"/>
  <c r="S482" i="2"/>
  <c r="S210" i="2"/>
  <c r="S489" i="2"/>
  <c r="S490" i="2"/>
  <c r="S124" i="2"/>
  <c r="S367" i="2"/>
  <c r="S208" i="2"/>
  <c r="S576" i="2"/>
  <c r="S73" i="2"/>
  <c r="S96" i="2"/>
  <c r="S241" i="2"/>
  <c r="S585" i="2"/>
  <c r="S110" i="2"/>
  <c r="S162" i="2"/>
  <c r="S285" i="2"/>
  <c r="S453" i="2"/>
  <c r="S566" i="2"/>
  <c r="S238" i="2"/>
  <c r="S364" i="2"/>
  <c r="S15" i="2"/>
  <c r="S214" i="2"/>
  <c r="S728" i="2"/>
  <c r="S292" i="2"/>
  <c r="S604" i="2"/>
  <c r="S40" i="2"/>
  <c r="S56" i="2"/>
  <c r="S118" i="2"/>
  <c r="S432" i="2"/>
  <c r="S602" i="2"/>
  <c r="S316" i="2"/>
  <c r="S296" i="2"/>
  <c r="S661" i="2"/>
  <c r="S212" i="2"/>
  <c r="S609" i="2"/>
  <c r="S653" i="2"/>
  <c r="S265" i="2"/>
  <c r="S568" i="2"/>
  <c r="S551" i="2"/>
  <c r="S58" i="2"/>
  <c r="S395" i="2"/>
  <c r="S350" i="2"/>
  <c r="S167" i="2"/>
  <c r="S144" i="2"/>
  <c r="S95" i="2"/>
  <c r="S639" i="2"/>
  <c r="S201" i="2"/>
  <c r="S232" i="2"/>
  <c r="S405" i="2"/>
  <c r="S216" i="2"/>
  <c r="S688" i="2"/>
  <c r="S475" i="2"/>
  <c r="S472" i="2"/>
  <c r="S178" i="2"/>
  <c r="S74" i="2"/>
  <c r="S50" i="2"/>
  <c r="S454" i="2"/>
  <c r="R52" i="3" s="1"/>
  <c r="S135" i="2"/>
  <c r="S536" i="2"/>
  <c r="S556" i="2"/>
  <c r="S419" i="2"/>
  <c r="S147" i="2"/>
  <c r="S726" i="2"/>
  <c r="S477" i="2"/>
  <c r="S361" i="2"/>
  <c r="S277" i="2"/>
  <c r="S529" i="2"/>
  <c r="S23" i="2"/>
  <c r="S21" i="2"/>
  <c r="S650" i="2"/>
  <c r="S109" i="2"/>
  <c r="S31" i="2"/>
  <c r="S670" i="2"/>
  <c r="S600" i="2"/>
  <c r="S331" i="2"/>
  <c r="S372" i="2"/>
  <c r="S267" i="2"/>
  <c r="S185" i="2"/>
  <c r="S14" i="2"/>
  <c r="S257" i="2"/>
  <c r="S523" i="2"/>
  <c r="S221" i="2"/>
  <c r="S175" i="2"/>
  <c r="S375" i="2"/>
  <c r="S93" i="2"/>
  <c r="S651" i="2"/>
  <c r="S303" i="2"/>
  <c r="S235" i="2"/>
  <c r="S244" i="2"/>
  <c r="S479" i="2"/>
  <c r="S225" i="2"/>
  <c r="S83" i="2"/>
  <c r="S346" i="2"/>
  <c r="S55" i="2"/>
  <c r="S32" i="2"/>
  <c r="S397" i="2"/>
  <c r="S72" i="2"/>
  <c r="S49" i="2"/>
  <c r="S553" i="2"/>
  <c r="S654" i="2"/>
  <c r="S12" i="2"/>
  <c r="S394" i="2"/>
  <c r="S25" i="2"/>
  <c r="S483" i="2"/>
  <c r="S188" i="2"/>
  <c r="S555" i="2"/>
  <c r="S301" i="2"/>
  <c r="S648" i="2"/>
  <c r="S120" i="2"/>
  <c r="S606" i="2"/>
  <c r="S321" i="2"/>
  <c r="S645" i="2"/>
  <c r="S441" i="2"/>
  <c r="S461" i="2"/>
  <c r="S182" i="2"/>
  <c r="S218" i="2"/>
  <c r="S122" i="2"/>
  <c r="S198" i="2"/>
  <c r="S366" i="2"/>
  <c r="S416" i="2"/>
  <c r="S597" i="2"/>
  <c r="S207" i="2"/>
  <c r="S297" i="2"/>
  <c r="S159" i="2"/>
  <c r="S44" i="2"/>
  <c r="S339" i="2"/>
  <c r="S127" i="2"/>
  <c r="S314" i="2"/>
  <c r="S41" i="2"/>
  <c r="S414" i="2"/>
  <c r="S209" i="2"/>
  <c r="S667" i="2"/>
  <c r="R122" i="3" s="1"/>
  <c r="S583" i="2"/>
  <c r="S485" i="2"/>
  <c r="S165" i="2"/>
  <c r="S571" i="2"/>
  <c r="S724" i="2"/>
  <c r="S166" i="2"/>
  <c r="S687" i="2"/>
  <c r="S322" i="2"/>
  <c r="S180" i="2"/>
  <c r="S233" i="2"/>
  <c r="S266" i="2"/>
  <c r="S514" i="2"/>
  <c r="S559" i="2"/>
  <c r="S246" i="2"/>
  <c r="S28" i="2"/>
  <c r="S573" i="2"/>
  <c r="S345" i="2"/>
  <c r="S169" i="2"/>
  <c r="S383" i="2"/>
  <c r="S717" i="2"/>
  <c r="S406" i="2"/>
  <c r="S422" i="2"/>
  <c r="S619" i="2"/>
  <c r="S692" i="2"/>
  <c r="S108" i="2"/>
  <c r="S304" i="2"/>
  <c r="S494" i="2"/>
  <c r="S196" i="2"/>
  <c r="S503" i="2"/>
  <c r="S3" i="2"/>
  <c r="S656" i="2"/>
  <c r="S564" i="2"/>
  <c r="S570" i="2"/>
  <c r="S278" i="2"/>
  <c r="S19" i="2"/>
  <c r="S126" i="2"/>
  <c r="S368" i="2"/>
  <c r="S35" i="2"/>
  <c r="S462" i="2"/>
  <c r="R117" i="3" s="1"/>
  <c r="S533" i="2"/>
  <c r="S281" i="2"/>
  <c r="S341" i="2"/>
  <c r="S37" i="2"/>
  <c r="S46" i="2"/>
  <c r="S230" i="2"/>
  <c r="S592" i="2"/>
  <c r="S69" i="2"/>
  <c r="S371" i="2"/>
  <c r="S718" i="2"/>
  <c r="S495" i="2"/>
  <c r="S231" i="2"/>
  <c r="S537" i="2"/>
  <c r="S276" i="2"/>
  <c r="S260" i="2"/>
  <c r="S89" i="2"/>
  <c r="S376" i="2"/>
  <c r="S519" i="2"/>
  <c r="S603" i="2"/>
  <c r="S727" i="2"/>
  <c r="S443" i="2"/>
  <c r="S173" i="2"/>
  <c r="S658" i="2"/>
  <c r="S307" i="2"/>
  <c r="S217" i="2"/>
  <c r="S473" i="2"/>
  <c r="S534" i="2"/>
  <c r="S280" i="2"/>
  <c r="S86" i="2"/>
  <c r="R64" i="3" s="1"/>
  <c r="S567" i="2"/>
  <c r="S114" i="2"/>
  <c r="S363" i="2"/>
  <c r="S659" i="2"/>
  <c r="S554" i="2"/>
  <c r="S102" i="2"/>
  <c r="S548" i="2"/>
  <c r="S33" i="2"/>
  <c r="S569" i="2"/>
  <c r="S379" i="2"/>
  <c r="S476" i="2"/>
  <c r="S423" i="2"/>
  <c r="S287" i="2"/>
  <c r="S146" i="2"/>
  <c r="S391" i="2"/>
  <c r="S270" i="2"/>
  <c r="S269" i="2"/>
  <c r="S183" i="2"/>
  <c r="S407" i="2"/>
  <c r="S68" i="2"/>
  <c r="S10" i="2"/>
  <c r="S22" i="2"/>
  <c r="S84" i="2"/>
  <c r="R63" i="3" s="1"/>
  <c r="S315" i="2"/>
  <c r="S635" i="2"/>
  <c r="S306" i="2"/>
  <c r="S511" i="2"/>
  <c r="S498" i="2"/>
  <c r="S729" i="2"/>
  <c r="S13" i="2"/>
  <c r="S496" i="2"/>
  <c r="S424" i="2"/>
  <c r="S657" i="2"/>
  <c r="S274" i="2"/>
  <c r="S240" i="2"/>
  <c r="S48" i="2"/>
  <c r="S644" i="2"/>
  <c r="S328" i="2"/>
  <c r="S460" i="2"/>
  <c r="S714" i="2"/>
  <c r="S429" i="2"/>
  <c r="S401" i="2"/>
  <c r="S513" i="2"/>
  <c r="S42" i="2"/>
  <c r="S211" i="2"/>
  <c r="S488" i="2"/>
  <c r="S197" i="2"/>
  <c r="S255" i="2"/>
  <c r="S637" i="2"/>
  <c r="S636" i="2"/>
  <c r="S348" i="2"/>
  <c r="S420" i="2"/>
  <c r="S491" i="2"/>
  <c r="S550" i="2"/>
  <c r="S99" i="2"/>
  <c r="S632" i="2"/>
  <c r="S673" i="2"/>
  <c r="S721" i="2"/>
  <c r="S584" i="2"/>
  <c r="S433" i="2"/>
  <c r="S464" i="2"/>
  <c r="S356" i="2"/>
  <c r="S520" i="2"/>
  <c r="S625" i="2"/>
  <c r="S618" i="2"/>
  <c r="S362" i="2"/>
  <c r="S81" i="2"/>
  <c r="S176" i="2"/>
  <c r="S351" i="2"/>
  <c r="R105" i="3" s="1"/>
  <c r="S43" i="2"/>
  <c r="R61" i="3" s="1"/>
  <c r="S252" i="2"/>
  <c r="S342" i="2"/>
  <c r="S47" i="2"/>
  <c r="S75" i="2"/>
  <c r="S222" i="2"/>
  <c r="S655" i="2"/>
  <c r="S284" i="2"/>
  <c r="S254" i="2"/>
  <c r="S408" i="2"/>
  <c r="R56" i="3" s="1"/>
  <c r="S51" i="2"/>
  <c r="S677" i="2"/>
  <c r="S613" i="2"/>
  <c r="S258" i="2"/>
  <c r="S518" i="2"/>
  <c r="S309" i="2"/>
  <c r="S698" i="2"/>
  <c r="S365" i="2"/>
  <c r="S29" i="2"/>
  <c r="S80" i="2"/>
  <c r="S168" i="2"/>
  <c r="S439" i="2"/>
  <c r="S611" i="2"/>
  <c r="S91" i="2"/>
  <c r="S319" i="2"/>
  <c r="S605" i="2"/>
  <c r="S672" i="2"/>
  <c r="S693" i="2"/>
  <c r="S700" i="2"/>
  <c r="S132" i="2"/>
  <c r="S686" i="2"/>
  <c r="S189" i="2"/>
  <c r="S560" i="2"/>
  <c r="S121" i="2"/>
  <c r="S463" i="2"/>
  <c r="S706" i="2"/>
  <c r="S184" i="2"/>
  <c r="S709" i="2"/>
  <c r="S106" i="2"/>
  <c r="S305" i="2"/>
  <c r="S289" i="2"/>
  <c r="S474" i="2"/>
  <c r="S291" i="2"/>
  <c r="S512" i="2"/>
  <c r="R109" i="3" s="1"/>
  <c r="S451" i="2"/>
  <c r="S90" i="2"/>
  <c r="S682" i="2"/>
  <c r="S353" i="2"/>
  <c r="S421" i="2"/>
  <c r="S402" i="2"/>
  <c r="S149" i="2"/>
  <c r="S616" i="2"/>
  <c r="S250" i="2"/>
  <c r="S203" i="2"/>
  <c r="S137" i="2"/>
  <c r="S239" i="2"/>
  <c r="S579" i="2"/>
  <c r="S612" i="2"/>
  <c r="S224" i="2"/>
  <c r="S78" i="2"/>
  <c r="S497" i="2"/>
  <c r="S253" i="2"/>
  <c r="S615" i="2"/>
  <c r="S425" i="2"/>
  <c r="S130" i="2"/>
  <c r="S117" i="2"/>
  <c r="S332" i="2"/>
  <c r="S190" i="2"/>
  <c r="S647" i="2"/>
  <c r="S563" i="2"/>
  <c r="S247" i="2"/>
  <c r="S140" i="2"/>
  <c r="S530" i="2"/>
  <c r="S705" i="2"/>
  <c r="S133" i="2"/>
  <c r="S438" i="2"/>
  <c r="S649" i="2"/>
  <c r="S599" i="2"/>
  <c r="S471" i="2"/>
  <c r="S708" i="2"/>
  <c r="S652" i="2"/>
  <c r="S527" i="2"/>
  <c r="S251" i="2"/>
  <c r="S101" i="2"/>
  <c r="S411" i="2"/>
  <c r="S643" i="2"/>
  <c r="S730" i="2"/>
  <c r="S343" i="2"/>
  <c r="S104" i="2"/>
  <c r="S614" i="2"/>
  <c r="S689" i="2"/>
  <c r="S294" i="2"/>
  <c r="S577" i="2"/>
  <c r="S446" i="2"/>
  <c r="S112" i="2"/>
  <c r="S506" i="2"/>
  <c r="S630" i="2"/>
  <c r="S107" i="2"/>
  <c r="S282" i="2"/>
  <c r="R15" i="3" s="1"/>
  <c r="S646" i="2"/>
  <c r="S510" i="2"/>
  <c r="S243" i="2"/>
  <c r="S430" i="2"/>
  <c r="S256" i="2"/>
  <c r="R112" i="3" s="1"/>
  <c r="S679" i="2"/>
  <c r="S103" i="2"/>
  <c r="S308" i="2"/>
  <c r="S320" i="2"/>
  <c r="S417" i="2"/>
  <c r="S412" i="2"/>
  <c r="S396" i="2"/>
  <c r="S691" i="2"/>
  <c r="S702" i="2"/>
  <c r="S436" i="2"/>
  <c r="S505" i="2"/>
  <c r="S193" i="2"/>
  <c r="S290" i="2"/>
  <c r="S617" i="2"/>
  <c r="S626" i="2"/>
  <c r="S664" i="2"/>
  <c r="S591" i="2"/>
  <c r="S565" i="2"/>
  <c r="S337" i="2"/>
  <c r="S486" i="2"/>
  <c r="S665" i="2"/>
  <c r="S455" i="2"/>
  <c r="S467" i="2"/>
  <c r="S525" i="2"/>
  <c r="S492" i="2"/>
  <c r="S515" i="2"/>
  <c r="S578" i="2"/>
  <c r="S245" i="2"/>
  <c r="S153" i="2"/>
  <c r="S271" i="2"/>
  <c r="S456" i="2"/>
  <c r="S507" i="2"/>
  <c r="S381" i="2"/>
  <c r="S575" i="2"/>
  <c r="S234" i="2"/>
  <c r="S701" i="2"/>
  <c r="S620" i="2"/>
  <c r="S542" i="2"/>
  <c r="S694" i="2"/>
  <c r="S354" i="2"/>
  <c r="S385" i="2"/>
  <c r="S333" i="2"/>
  <c r="S298" i="2"/>
  <c r="S549" i="2"/>
  <c r="S598" i="2"/>
  <c r="S431" i="2"/>
  <c r="S642" i="2"/>
  <c r="S638" i="2"/>
  <c r="S219" i="2"/>
  <c r="S631" i="2"/>
  <c r="S326" i="2"/>
  <c r="S447" i="2"/>
  <c r="S696" i="2"/>
  <c r="S357" i="2"/>
  <c r="S352" i="2"/>
  <c r="S596" i="2"/>
  <c r="S666" i="2"/>
  <c r="S400" i="2"/>
  <c r="S450" i="2"/>
  <c r="S690" i="2"/>
  <c r="R76" i="3" s="1"/>
  <c r="S312" i="2"/>
  <c r="S468" i="2"/>
  <c r="S712" i="2"/>
  <c r="S731" i="2"/>
  <c r="S697" i="2"/>
  <c r="S539" i="2"/>
  <c r="S676" i="2"/>
  <c r="S524" i="2"/>
  <c r="S622" i="2"/>
  <c r="S660" i="2"/>
  <c r="S685" i="2"/>
  <c r="R107" i="3" s="1"/>
  <c r="S684" i="2"/>
  <c r="S715" i="2"/>
  <c r="S680" i="2"/>
  <c r="S713" i="2"/>
  <c r="S601" i="2"/>
  <c r="S580" i="2"/>
  <c r="S674" i="2"/>
  <c r="S699" i="2"/>
  <c r="S621" i="2"/>
  <c r="S722" i="2"/>
  <c r="S683" i="2"/>
  <c r="S668" i="2"/>
  <c r="S675" i="2"/>
  <c r="S627" i="2"/>
  <c r="S719" i="2"/>
  <c r="S725" i="2"/>
  <c r="S695" i="2"/>
  <c r="N449" i="2"/>
  <c r="N538" i="2"/>
  <c r="N641" i="2"/>
  <c r="N299" i="2"/>
  <c r="N145" i="2"/>
  <c r="N199" i="2"/>
  <c r="N574" i="2"/>
  <c r="N336" i="2"/>
  <c r="N628" i="2"/>
  <c r="N478" i="2"/>
  <c r="N359" i="2"/>
  <c r="N470" i="2"/>
  <c r="N678" i="2"/>
  <c r="N134" i="2"/>
  <c r="N388" i="2"/>
  <c r="N355" i="2"/>
  <c r="N273" i="2"/>
  <c r="N191" i="2"/>
  <c r="N663" i="2"/>
  <c r="N157" i="2"/>
  <c r="N440" i="2"/>
  <c r="N70" i="2"/>
  <c r="N335" i="2"/>
  <c r="N448" i="2"/>
  <c r="N16" i="2"/>
  <c r="N177" i="2"/>
  <c r="N138" i="2"/>
  <c r="N115" i="2"/>
  <c r="N528" i="2"/>
  <c r="N546" i="2"/>
  <c r="N710" i="2"/>
  <c r="N300" i="2"/>
  <c r="N119" i="2"/>
  <c r="N52" i="2"/>
  <c r="N57" i="2"/>
  <c r="N143" i="2"/>
  <c r="N623" i="2"/>
  <c r="N586" i="2"/>
  <c r="N71" i="2"/>
  <c r="N264" i="2"/>
  <c r="N24" i="2"/>
  <c r="N558" i="2"/>
  <c r="N358" i="2"/>
  <c r="N111" i="2"/>
  <c r="N302" i="2"/>
  <c r="N457" i="2"/>
  <c r="N113" i="2"/>
  <c r="N9" i="2"/>
  <c r="N248" i="2"/>
  <c r="N62" i="2"/>
  <c r="N581" i="2"/>
  <c r="N279" i="2"/>
  <c r="N172" i="2"/>
  <c r="N444" i="2"/>
  <c r="N220" i="2"/>
  <c r="N85" i="2"/>
  <c r="N516" i="2"/>
  <c r="N45" i="2"/>
  <c r="N161" i="2"/>
  <c r="N370" i="2"/>
  <c r="N324" i="2"/>
  <c r="N543" i="2"/>
  <c r="N156" i="2"/>
  <c r="N136" i="2"/>
  <c r="N452" i="2"/>
  <c r="N662" i="2"/>
  <c r="N261" i="2"/>
  <c r="N163" i="2"/>
  <c r="N334" i="2"/>
  <c r="N170" i="2"/>
  <c r="N338" i="2"/>
  <c r="N223" i="2"/>
  <c r="N4" i="2"/>
  <c r="N98" i="2"/>
  <c r="N100" i="2"/>
  <c r="N500" i="2"/>
  <c r="N426" i="2"/>
  <c r="N344" i="2"/>
  <c r="N155" i="2"/>
  <c r="N151" i="2"/>
  <c r="N480" i="2"/>
  <c r="N531" i="2"/>
  <c r="N582" i="2"/>
  <c r="N607" i="2"/>
  <c r="N374" i="2"/>
  <c r="N502" i="2"/>
  <c r="N105" i="2"/>
  <c r="N283" i="2"/>
  <c r="N237" i="2"/>
  <c r="N318" i="2"/>
  <c r="N59" i="2"/>
  <c r="N259" i="2"/>
  <c r="N295" i="2"/>
  <c r="N6" i="2"/>
  <c r="N87" i="2"/>
  <c r="N67" i="2"/>
  <c r="N174" i="2"/>
  <c r="N131" i="2"/>
  <c r="N288" i="2"/>
  <c r="N54" i="2"/>
  <c r="N629" i="2"/>
  <c r="N17" i="2"/>
  <c r="N521" i="2"/>
  <c r="N236" i="2"/>
  <c r="N158" i="2"/>
  <c r="N228" i="2"/>
  <c r="N77" i="2"/>
  <c r="N11" i="2"/>
  <c r="N435" i="2"/>
  <c r="N509" i="2"/>
  <c r="N493" i="2"/>
  <c r="N148" i="2"/>
  <c r="N213" i="2"/>
  <c r="N330" i="2"/>
  <c r="N380" i="2"/>
  <c r="N459" i="2"/>
  <c r="N587" i="2"/>
  <c r="N268" i="2"/>
  <c r="N206" i="2"/>
  <c r="N263" i="2"/>
  <c r="N369" i="2"/>
  <c r="N347" i="2"/>
  <c r="N434" i="2"/>
  <c r="N360" i="2"/>
  <c r="N152" i="2"/>
  <c r="N61" i="2"/>
  <c r="N427" i="2"/>
  <c r="N195" i="2"/>
  <c r="N160" i="2"/>
  <c r="N60" i="2"/>
  <c r="N317" i="2"/>
  <c r="N39" i="2"/>
  <c r="N30" i="2"/>
  <c r="N202" i="2"/>
  <c r="N92" i="2"/>
  <c r="N572" i="2"/>
  <c r="N711" i="2"/>
  <c r="N249" i="2"/>
  <c r="N65" i="2"/>
  <c r="N275" i="2"/>
  <c r="N2" i="2"/>
  <c r="N129" i="2"/>
  <c r="N323" i="2"/>
  <c r="N123" i="2"/>
  <c r="N205" i="2"/>
  <c r="N204" i="2"/>
  <c r="N7" i="2"/>
  <c r="N377" i="2"/>
  <c r="N469" i="2"/>
  <c r="N97" i="2"/>
  <c r="N716" i="2"/>
  <c r="N428" i="2"/>
  <c r="N293" i="2"/>
  <c r="N458" i="2"/>
  <c r="N310" i="2"/>
  <c r="N386" i="2"/>
  <c r="N522" i="2"/>
  <c r="N562" i="2"/>
  <c r="N532" i="2"/>
  <c r="N633" i="2"/>
  <c r="N387" i="2"/>
  <c r="N76" i="2"/>
  <c r="N181" i="2"/>
  <c r="N53" i="2"/>
  <c r="N465" i="2"/>
  <c r="N171" i="2"/>
  <c r="N640" i="2"/>
  <c r="N26" i="2"/>
  <c r="N547" i="2"/>
  <c r="N504" i="2"/>
  <c r="N215" i="2"/>
  <c r="N484" i="2"/>
  <c r="N18" i="2"/>
  <c r="N589" i="2"/>
  <c r="N262" i="2"/>
  <c r="N594" i="2"/>
  <c r="N624" i="2"/>
  <c r="N164" i="2"/>
  <c r="N466" i="2"/>
  <c r="N229" i="2"/>
  <c r="N20" i="2"/>
  <c r="N404" i="2"/>
  <c r="N704" i="2"/>
  <c r="N226" i="2"/>
  <c r="N242" i="2"/>
  <c r="N154" i="2"/>
  <c r="N325" i="2"/>
  <c r="N63" i="2"/>
  <c r="N593" i="2"/>
  <c r="N418" i="2"/>
  <c r="N272" i="2"/>
  <c r="N327" i="2"/>
  <c r="N634" i="2"/>
  <c r="N544" i="2"/>
  <c r="N150" i="2"/>
  <c r="N200" i="2"/>
  <c r="N437" i="2"/>
  <c r="N681" i="2"/>
  <c r="N545" i="2"/>
  <c r="N707" i="2"/>
  <c r="N409" i="2"/>
  <c r="N79" i="2"/>
  <c r="N384" i="2"/>
  <c r="N508" i="2"/>
  <c r="N227" i="2"/>
  <c r="N595" i="2"/>
  <c r="N116" i="2"/>
  <c r="N442" i="2"/>
  <c r="N389" i="2"/>
  <c r="N125" i="2"/>
  <c r="N142" i="2"/>
  <c r="N557" i="2"/>
  <c r="N608" i="2"/>
  <c r="N311" i="2"/>
  <c r="N340" i="2"/>
  <c r="N128" i="2"/>
  <c r="N540" i="2"/>
  <c r="N535" i="2"/>
  <c r="N329" i="2"/>
  <c r="N94" i="2"/>
  <c r="N561" i="2"/>
  <c r="N192" i="2"/>
  <c r="N671" i="2"/>
  <c r="N139" i="2"/>
  <c r="N720" i="2"/>
  <c r="N64" i="2"/>
  <c r="N399" i="2"/>
  <c r="N487" i="2"/>
  <c r="N541" i="2"/>
  <c r="N187" i="2"/>
  <c r="N403" i="2"/>
  <c r="N38" i="2"/>
  <c r="N392" i="2"/>
  <c r="N286" i="2"/>
  <c r="N66" i="2"/>
  <c r="N141" i="2"/>
  <c r="N526" i="2"/>
  <c r="N552" i="2"/>
  <c r="N723" i="2"/>
  <c r="N378" i="2"/>
  <c r="N36" i="2"/>
  <c r="N186" i="2"/>
  <c r="N501" i="2"/>
  <c r="N610" i="2"/>
  <c r="N194" i="2"/>
  <c r="N34" i="2"/>
  <c r="N349" i="2"/>
  <c r="N382" i="2"/>
  <c r="N88" i="2"/>
  <c r="N499" i="2"/>
  <c r="N732" i="2"/>
  <c r="N481" i="2"/>
  <c r="N413" i="2"/>
  <c r="N517" i="2"/>
  <c r="N415" i="2"/>
  <c r="N390" i="2"/>
  <c r="N82" i="2"/>
  <c r="N5" i="2"/>
  <c r="N313" i="2"/>
  <c r="N27" i="2"/>
  <c r="N179" i="2"/>
  <c r="N373" i="2"/>
  <c r="N703" i="2"/>
  <c r="N410" i="2"/>
  <c r="N398" i="2"/>
  <c r="N590" i="2"/>
  <c r="N8" i="2"/>
  <c r="N393" i="2"/>
  <c r="N445" i="2"/>
  <c r="N669" i="2"/>
  <c r="N588" i="2"/>
  <c r="N482" i="2"/>
  <c r="N210" i="2"/>
  <c r="N489" i="2"/>
  <c r="N490" i="2"/>
  <c r="N124" i="2"/>
  <c r="N367" i="2"/>
  <c r="N208" i="2"/>
  <c r="N576" i="2"/>
  <c r="N73" i="2"/>
  <c r="N96" i="2"/>
  <c r="N241" i="2"/>
  <c r="N585" i="2"/>
  <c r="N110" i="2"/>
  <c r="N162" i="2"/>
  <c r="N285" i="2"/>
  <c r="N453" i="2"/>
  <c r="N566" i="2"/>
  <c r="N238" i="2"/>
  <c r="N364" i="2"/>
  <c r="N15" i="2"/>
  <c r="N214" i="2"/>
  <c r="N728" i="2"/>
  <c r="N292" i="2"/>
  <c r="N604" i="2"/>
  <c r="N40" i="2"/>
  <c r="N56" i="2"/>
  <c r="N118" i="2"/>
  <c r="N432" i="2"/>
  <c r="N602" i="2"/>
  <c r="N316" i="2"/>
  <c r="N296" i="2"/>
  <c r="N661" i="2"/>
  <c r="N212" i="2"/>
  <c r="N609" i="2"/>
  <c r="N653" i="2"/>
  <c r="N265" i="2"/>
  <c r="N568" i="2"/>
  <c r="N551" i="2"/>
  <c r="N58" i="2"/>
  <c r="N395" i="2"/>
  <c r="N350" i="2"/>
  <c r="N167" i="2"/>
  <c r="N144" i="2"/>
  <c r="N95" i="2"/>
  <c r="N639" i="2"/>
  <c r="N201" i="2"/>
  <c r="N232" i="2"/>
  <c r="N405" i="2"/>
  <c r="N216" i="2"/>
  <c r="N688" i="2"/>
  <c r="N475" i="2"/>
  <c r="N472" i="2"/>
  <c r="N178" i="2"/>
  <c r="N74" i="2"/>
  <c r="N50" i="2"/>
  <c r="N454" i="2"/>
  <c r="N135" i="2"/>
  <c r="N536" i="2"/>
  <c r="N556" i="2"/>
  <c r="N419" i="2"/>
  <c r="N147" i="2"/>
  <c r="N726" i="2"/>
  <c r="N477" i="2"/>
  <c r="N361" i="2"/>
  <c r="N277" i="2"/>
  <c r="N529" i="2"/>
  <c r="N23" i="2"/>
  <c r="N21" i="2"/>
  <c r="N650" i="2"/>
  <c r="N109" i="2"/>
  <c r="N31" i="2"/>
  <c r="N670" i="2"/>
  <c r="N600" i="2"/>
  <c r="N331" i="2"/>
  <c r="N372" i="2"/>
  <c r="N267" i="2"/>
  <c r="N185" i="2"/>
  <c r="N14" i="2"/>
  <c r="N257" i="2"/>
  <c r="N523" i="2"/>
  <c r="N221" i="2"/>
  <c r="N175" i="2"/>
  <c r="N375" i="2"/>
  <c r="N93" i="2"/>
  <c r="N651" i="2"/>
  <c r="N303" i="2"/>
  <c r="N235" i="2"/>
  <c r="N244" i="2"/>
  <c r="N479" i="2"/>
  <c r="N225" i="2"/>
  <c r="N83" i="2"/>
  <c r="N346" i="2"/>
  <c r="N55" i="2"/>
  <c r="N32" i="2"/>
  <c r="N397" i="2"/>
  <c r="N72" i="2"/>
  <c r="N49" i="2"/>
  <c r="N553" i="2"/>
  <c r="N654" i="2"/>
  <c r="N12" i="2"/>
  <c r="N394" i="2"/>
  <c r="N25" i="2"/>
  <c r="N483" i="2"/>
  <c r="N188" i="2"/>
  <c r="N555" i="2"/>
  <c r="N301" i="2"/>
  <c r="N648" i="2"/>
  <c r="N120" i="2"/>
  <c r="N606" i="2"/>
  <c r="N321" i="2"/>
  <c r="N645" i="2"/>
  <c r="N441" i="2"/>
  <c r="N461" i="2"/>
  <c r="N182" i="2"/>
  <c r="N218" i="2"/>
  <c r="N122" i="2"/>
  <c r="N198" i="2"/>
  <c r="N366" i="2"/>
  <c r="N416" i="2"/>
  <c r="N597" i="2"/>
  <c r="N207" i="2"/>
  <c r="N297" i="2"/>
  <c r="N159" i="2"/>
  <c r="N44" i="2"/>
  <c r="N339" i="2"/>
  <c r="N127" i="2"/>
  <c r="N314" i="2"/>
  <c r="N41" i="2"/>
  <c r="N414" i="2"/>
  <c r="N209" i="2"/>
  <c r="N667" i="2"/>
  <c r="N583" i="2"/>
  <c r="N485" i="2"/>
  <c r="N165" i="2"/>
  <c r="N571" i="2"/>
  <c r="N724" i="2"/>
  <c r="N166" i="2"/>
  <c r="N687" i="2"/>
  <c r="N322" i="2"/>
  <c r="N180" i="2"/>
  <c r="N233" i="2"/>
  <c r="N266" i="2"/>
  <c r="N514" i="2"/>
  <c r="N559" i="2"/>
  <c r="N246" i="2"/>
  <c r="N28" i="2"/>
  <c r="N573" i="2"/>
  <c r="N345" i="2"/>
  <c r="N169" i="2"/>
  <c r="N383" i="2"/>
  <c r="N717" i="2"/>
  <c r="N406" i="2"/>
  <c r="N422" i="2"/>
  <c r="N619" i="2"/>
  <c r="N692" i="2"/>
  <c r="N108" i="2"/>
  <c r="N304" i="2"/>
  <c r="N494" i="2"/>
  <c r="N196" i="2"/>
  <c r="N503" i="2"/>
  <c r="N3" i="2"/>
  <c r="N656" i="2"/>
  <c r="N564" i="2"/>
  <c r="N570" i="2"/>
  <c r="N278" i="2"/>
  <c r="N19" i="2"/>
  <c r="N126" i="2"/>
  <c r="N368" i="2"/>
  <c r="N35" i="2"/>
  <c r="N462" i="2"/>
  <c r="N533" i="2"/>
  <c r="N281" i="2"/>
  <c r="N341" i="2"/>
  <c r="N37" i="2"/>
  <c r="N46" i="2"/>
  <c r="N230" i="2"/>
  <c r="N592" i="2"/>
  <c r="N69" i="2"/>
  <c r="N371" i="2"/>
  <c r="N718" i="2"/>
  <c r="N495" i="2"/>
  <c r="N231" i="2"/>
  <c r="N537" i="2"/>
  <c r="N276" i="2"/>
  <c r="N260" i="2"/>
  <c r="N89" i="2"/>
  <c r="N376" i="2"/>
  <c r="N519" i="2"/>
  <c r="N603" i="2"/>
  <c r="N727" i="2"/>
  <c r="N443" i="2"/>
  <c r="N173" i="2"/>
  <c r="N658" i="2"/>
  <c r="N307" i="2"/>
  <c r="N217" i="2"/>
  <c r="N473" i="2"/>
  <c r="N534" i="2"/>
  <c r="N280" i="2"/>
  <c r="N86" i="2"/>
  <c r="N567" i="2"/>
  <c r="N114" i="2"/>
  <c r="N363" i="2"/>
  <c r="N659" i="2"/>
  <c r="N554" i="2"/>
  <c r="N102" i="2"/>
  <c r="N548" i="2"/>
  <c r="N33" i="2"/>
  <c r="N569" i="2"/>
  <c r="N379" i="2"/>
  <c r="N476" i="2"/>
  <c r="N423" i="2"/>
  <c r="N287" i="2"/>
  <c r="N146" i="2"/>
  <c r="N391" i="2"/>
  <c r="N270" i="2"/>
  <c r="N269" i="2"/>
  <c r="N183" i="2"/>
  <c r="N407" i="2"/>
  <c r="N68" i="2"/>
  <c r="N10" i="2"/>
  <c r="N22" i="2"/>
  <c r="N84" i="2"/>
  <c r="N315" i="2"/>
  <c r="N635" i="2"/>
  <c r="N306" i="2"/>
  <c r="N511" i="2"/>
  <c r="N498" i="2"/>
  <c r="N729" i="2"/>
  <c r="N13" i="2"/>
  <c r="N496" i="2"/>
  <c r="N424" i="2"/>
  <c r="N657" i="2"/>
  <c r="N274" i="2"/>
  <c r="N240" i="2"/>
  <c r="N48" i="2"/>
  <c r="N644" i="2"/>
  <c r="N328" i="2"/>
  <c r="N460" i="2"/>
  <c r="N714" i="2"/>
  <c r="N429" i="2"/>
  <c r="N401" i="2"/>
  <c r="N513" i="2"/>
  <c r="N42" i="2"/>
  <c r="N211" i="2"/>
  <c r="N488" i="2"/>
  <c r="N197" i="2"/>
  <c r="N255" i="2"/>
  <c r="N637" i="2"/>
  <c r="N636" i="2"/>
  <c r="N348" i="2"/>
  <c r="N420" i="2"/>
  <c r="N491" i="2"/>
  <c r="N550" i="2"/>
  <c r="N99" i="2"/>
  <c r="N632" i="2"/>
  <c r="N673" i="2"/>
  <c r="N721" i="2"/>
  <c r="N584" i="2"/>
  <c r="N433" i="2"/>
  <c r="N464" i="2"/>
  <c r="N356" i="2"/>
  <c r="N520" i="2"/>
  <c r="N625" i="2"/>
  <c r="N618" i="2"/>
  <c r="N362" i="2"/>
  <c r="N81" i="2"/>
  <c r="N176" i="2"/>
  <c r="N351" i="2"/>
  <c r="N43" i="2"/>
  <c r="N252" i="2"/>
  <c r="N342" i="2"/>
  <c r="N47" i="2"/>
  <c r="N75" i="2"/>
  <c r="N222" i="2"/>
  <c r="N655" i="2"/>
  <c r="N284" i="2"/>
  <c r="N254" i="2"/>
  <c r="N408" i="2"/>
  <c r="N51" i="2"/>
  <c r="N677" i="2"/>
  <c r="N613" i="2"/>
  <c r="N258" i="2"/>
  <c r="N518" i="2"/>
  <c r="N309" i="2"/>
  <c r="N698" i="2"/>
  <c r="N365" i="2"/>
  <c r="N29" i="2"/>
  <c r="N80" i="2"/>
  <c r="N168" i="2"/>
  <c r="N439" i="2"/>
  <c r="N611" i="2"/>
  <c r="N91" i="2"/>
  <c r="N319" i="2"/>
  <c r="N605" i="2"/>
  <c r="N672" i="2"/>
  <c r="N693" i="2"/>
  <c r="N700" i="2"/>
  <c r="N132" i="2"/>
  <c r="N686" i="2"/>
  <c r="N189" i="2"/>
  <c r="N560" i="2"/>
  <c r="N121" i="2"/>
  <c r="N463" i="2"/>
  <c r="N706" i="2"/>
  <c r="N184" i="2"/>
  <c r="N709" i="2"/>
  <c r="N106" i="2"/>
  <c r="N305" i="2"/>
  <c r="N289" i="2"/>
  <c r="N474" i="2"/>
  <c r="N291" i="2"/>
  <c r="N512" i="2"/>
  <c r="N451" i="2"/>
  <c r="N90" i="2"/>
  <c r="N682" i="2"/>
  <c r="N353" i="2"/>
  <c r="N421" i="2"/>
  <c r="N402" i="2"/>
  <c r="N149" i="2"/>
  <c r="N616" i="2"/>
  <c r="N250" i="2"/>
  <c r="N203" i="2"/>
  <c r="N137" i="2"/>
  <c r="N239" i="2"/>
  <c r="N579" i="2"/>
  <c r="N612" i="2"/>
  <c r="N224" i="2"/>
  <c r="N78" i="2"/>
  <c r="N497" i="2"/>
  <c r="N253" i="2"/>
  <c r="N615" i="2"/>
  <c r="N425" i="2"/>
  <c r="N130" i="2"/>
  <c r="N117" i="2"/>
  <c r="N332" i="2"/>
  <c r="N190" i="2"/>
  <c r="N647" i="2"/>
  <c r="N563" i="2"/>
  <c r="N247" i="2"/>
  <c r="N140" i="2"/>
  <c r="N530" i="2"/>
  <c r="N705" i="2"/>
  <c r="N133" i="2"/>
  <c r="N438" i="2"/>
  <c r="N649" i="2"/>
  <c r="N599" i="2"/>
  <c r="N471" i="2"/>
  <c r="N708" i="2"/>
  <c r="N652" i="2"/>
  <c r="N527" i="2"/>
  <c r="N251" i="2"/>
  <c r="N101" i="2"/>
  <c r="N411" i="2"/>
  <c r="N643" i="2"/>
  <c r="N730" i="2"/>
  <c r="N343" i="2"/>
  <c r="N104" i="2"/>
  <c r="N614" i="2"/>
  <c r="N689" i="2"/>
  <c r="N294" i="2"/>
  <c r="N577" i="2"/>
  <c r="N446" i="2"/>
  <c r="N112" i="2"/>
  <c r="N506" i="2"/>
  <c r="N630" i="2"/>
  <c r="N107" i="2"/>
  <c r="N282" i="2"/>
  <c r="N646" i="2"/>
  <c r="N510" i="2"/>
  <c r="N243" i="2"/>
  <c r="N430" i="2"/>
  <c r="N256" i="2"/>
  <c r="N679" i="2"/>
  <c r="N103" i="2"/>
  <c r="N308" i="2"/>
  <c r="N320" i="2"/>
  <c r="N417" i="2"/>
  <c r="N412" i="2"/>
  <c r="N396" i="2"/>
  <c r="N691" i="2"/>
  <c r="N702" i="2"/>
  <c r="N436" i="2"/>
  <c r="N505" i="2"/>
  <c r="N193" i="2"/>
  <c r="N290" i="2"/>
  <c r="N617" i="2"/>
  <c r="N626" i="2"/>
  <c r="N664" i="2"/>
  <c r="N591" i="2"/>
  <c r="N565" i="2"/>
  <c r="N337" i="2"/>
  <c r="N486" i="2"/>
  <c r="N665" i="2"/>
  <c r="N455" i="2"/>
  <c r="N467" i="2"/>
  <c r="N525" i="2"/>
  <c r="N492" i="2"/>
  <c r="N515" i="2"/>
  <c r="N578" i="2"/>
  <c r="N245" i="2"/>
  <c r="N153" i="2"/>
  <c r="N271" i="2"/>
  <c r="N456" i="2"/>
  <c r="N507" i="2"/>
  <c r="N381" i="2"/>
  <c r="N575" i="2"/>
  <c r="N234" i="2"/>
  <c r="N701" i="2"/>
  <c r="N620" i="2"/>
  <c r="N542" i="2"/>
  <c r="N694" i="2"/>
  <c r="N354" i="2"/>
  <c r="N385" i="2"/>
  <c r="N333" i="2"/>
  <c r="N298" i="2"/>
  <c r="N549" i="2"/>
  <c r="N598" i="2"/>
  <c r="N431" i="2"/>
  <c r="N642" i="2"/>
  <c r="N638" i="2"/>
  <c r="N219" i="2"/>
  <c r="N631" i="2"/>
  <c r="N326" i="2"/>
  <c r="N447" i="2"/>
  <c r="N696" i="2"/>
  <c r="N357" i="2"/>
  <c r="N352" i="2"/>
  <c r="N596" i="2"/>
  <c r="N666" i="2"/>
  <c r="N400" i="2"/>
  <c r="N450" i="2"/>
  <c r="N690" i="2"/>
  <c r="N312" i="2"/>
  <c r="N468" i="2"/>
  <c r="N712" i="2"/>
  <c r="N731" i="2"/>
  <c r="N697" i="2"/>
  <c r="N539" i="2"/>
  <c r="N676" i="2"/>
  <c r="N524" i="2"/>
  <c r="N622" i="2"/>
  <c r="N660" i="2"/>
  <c r="N685" i="2"/>
  <c r="N684" i="2"/>
  <c r="N715" i="2"/>
  <c r="N680" i="2"/>
  <c r="N713" i="2"/>
  <c r="N601" i="2"/>
  <c r="N580" i="2"/>
  <c r="N674" i="2"/>
  <c r="N699" i="2"/>
  <c r="N621" i="2"/>
  <c r="N722" i="2"/>
  <c r="N683" i="2"/>
  <c r="N668" i="2"/>
  <c r="N675" i="2"/>
  <c r="N627" i="2"/>
  <c r="N719" i="2"/>
  <c r="N725" i="2"/>
  <c r="N695" i="2"/>
  <c r="L449" i="2"/>
  <c r="L538" i="2"/>
  <c r="L641" i="2"/>
  <c r="L299" i="2"/>
  <c r="L145" i="2"/>
  <c r="L199" i="2"/>
  <c r="L574" i="2"/>
  <c r="L336" i="2"/>
  <c r="L628" i="2"/>
  <c r="L478" i="2"/>
  <c r="L359" i="2"/>
  <c r="L470" i="2"/>
  <c r="L678" i="2"/>
  <c r="L134" i="2"/>
  <c r="L388" i="2"/>
  <c r="L355" i="2"/>
  <c r="L273" i="2"/>
  <c r="L191" i="2"/>
  <c r="L663" i="2"/>
  <c r="L157" i="2"/>
  <c r="L440" i="2"/>
  <c r="L70" i="2"/>
  <c r="L335" i="2"/>
  <c r="L448" i="2"/>
  <c r="L16" i="2"/>
  <c r="L177" i="2"/>
  <c r="L138" i="2"/>
  <c r="L115" i="2"/>
  <c r="L528" i="2"/>
  <c r="L546" i="2"/>
  <c r="L710" i="2"/>
  <c r="L300" i="2"/>
  <c r="L119" i="2"/>
  <c r="L52" i="2"/>
  <c r="L57" i="2"/>
  <c r="L143" i="2"/>
  <c r="L623" i="2"/>
  <c r="L586" i="2"/>
  <c r="L71" i="2"/>
  <c r="L264" i="2"/>
  <c r="L24" i="2"/>
  <c r="L558" i="2"/>
  <c r="L358" i="2"/>
  <c r="L111" i="2"/>
  <c r="L302" i="2"/>
  <c r="L457" i="2"/>
  <c r="L113" i="2"/>
  <c r="L9" i="2"/>
  <c r="L248" i="2"/>
  <c r="L62" i="2"/>
  <c r="L581" i="2"/>
  <c r="L279" i="2"/>
  <c r="L172" i="2"/>
  <c r="L444" i="2"/>
  <c r="L220" i="2"/>
  <c r="L85" i="2"/>
  <c r="L516" i="2"/>
  <c r="L45" i="2"/>
  <c r="L161" i="2"/>
  <c r="L370" i="2"/>
  <c r="L324" i="2"/>
  <c r="L543" i="2"/>
  <c r="L156" i="2"/>
  <c r="L136" i="2"/>
  <c r="L452" i="2"/>
  <c r="L662" i="2"/>
  <c r="L261" i="2"/>
  <c r="L163" i="2"/>
  <c r="L334" i="2"/>
  <c r="L170" i="2"/>
  <c r="L338" i="2"/>
  <c r="L223" i="2"/>
  <c r="L4" i="2"/>
  <c r="L98" i="2"/>
  <c r="L100" i="2"/>
  <c r="L500" i="2"/>
  <c r="L426" i="2"/>
  <c r="L344" i="2"/>
  <c r="L155" i="2"/>
  <c r="L151" i="2"/>
  <c r="L480" i="2"/>
  <c r="L531" i="2"/>
  <c r="L582" i="2"/>
  <c r="L607" i="2"/>
  <c r="L374" i="2"/>
  <c r="L502" i="2"/>
  <c r="L105" i="2"/>
  <c r="L283" i="2"/>
  <c r="L237" i="2"/>
  <c r="L318" i="2"/>
  <c r="L59" i="2"/>
  <c r="L259" i="2"/>
  <c r="L295" i="2"/>
  <c r="L6" i="2"/>
  <c r="L87" i="2"/>
  <c r="L67" i="2"/>
  <c r="L174" i="2"/>
  <c r="L131" i="2"/>
  <c r="L288" i="2"/>
  <c r="L54" i="2"/>
  <c r="L629" i="2"/>
  <c r="L17" i="2"/>
  <c r="L521" i="2"/>
  <c r="L236" i="2"/>
  <c r="L158" i="2"/>
  <c r="L228" i="2"/>
  <c r="L77" i="2"/>
  <c r="L11" i="2"/>
  <c r="L435" i="2"/>
  <c r="L509" i="2"/>
  <c r="L493" i="2"/>
  <c r="L148" i="2"/>
  <c r="L213" i="2"/>
  <c r="L330" i="2"/>
  <c r="L380" i="2"/>
  <c r="L459" i="2"/>
  <c r="L587" i="2"/>
  <c r="L268" i="2"/>
  <c r="L206" i="2"/>
  <c r="L263" i="2"/>
  <c r="L369" i="2"/>
  <c r="L347" i="2"/>
  <c r="L434" i="2"/>
  <c r="L360" i="2"/>
  <c r="L152" i="2"/>
  <c r="L61" i="2"/>
  <c r="L427" i="2"/>
  <c r="L195" i="2"/>
  <c r="L160" i="2"/>
  <c r="L60" i="2"/>
  <c r="L317" i="2"/>
  <c r="L39" i="2"/>
  <c r="L30" i="2"/>
  <c r="L202" i="2"/>
  <c r="L92" i="2"/>
  <c r="L572" i="2"/>
  <c r="L711" i="2"/>
  <c r="L249" i="2"/>
  <c r="L65" i="2"/>
  <c r="L275" i="2"/>
  <c r="L2" i="2"/>
  <c r="L129" i="2"/>
  <c r="L323" i="2"/>
  <c r="L123" i="2"/>
  <c r="L205" i="2"/>
  <c r="L204" i="2"/>
  <c r="L7" i="2"/>
  <c r="L377" i="2"/>
  <c r="L469" i="2"/>
  <c r="L97" i="2"/>
  <c r="L716" i="2"/>
  <c r="L428" i="2"/>
  <c r="L293" i="2"/>
  <c r="L458" i="2"/>
  <c r="L310" i="2"/>
  <c r="L386" i="2"/>
  <c r="L522" i="2"/>
  <c r="L562" i="2"/>
  <c r="L532" i="2"/>
  <c r="L633" i="2"/>
  <c r="L387" i="2"/>
  <c r="L76" i="2"/>
  <c r="L181" i="2"/>
  <c r="L53" i="2"/>
  <c r="L465" i="2"/>
  <c r="L171" i="2"/>
  <c r="L640" i="2"/>
  <c r="L26" i="2"/>
  <c r="L547" i="2"/>
  <c r="L504" i="2"/>
  <c r="L215" i="2"/>
  <c r="L484" i="2"/>
  <c r="L18" i="2"/>
  <c r="L589" i="2"/>
  <c r="L262" i="2"/>
  <c r="L594" i="2"/>
  <c r="L624" i="2"/>
  <c r="L164" i="2"/>
  <c r="L466" i="2"/>
  <c r="L229" i="2"/>
  <c r="L20" i="2"/>
  <c r="L404" i="2"/>
  <c r="L704" i="2"/>
  <c r="L226" i="2"/>
  <c r="L242" i="2"/>
  <c r="L154" i="2"/>
  <c r="L325" i="2"/>
  <c r="L63" i="2"/>
  <c r="L593" i="2"/>
  <c r="L418" i="2"/>
  <c r="L272" i="2"/>
  <c r="L327" i="2"/>
  <c r="L634" i="2"/>
  <c r="L544" i="2"/>
  <c r="L150" i="2"/>
  <c r="L200" i="2"/>
  <c r="L437" i="2"/>
  <c r="L681" i="2"/>
  <c r="L545" i="2"/>
  <c r="L707" i="2"/>
  <c r="L409" i="2"/>
  <c r="L79" i="2"/>
  <c r="L384" i="2"/>
  <c r="L508" i="2"/>
  <c r="L227" i="2"/>
  <c r="L595" i="2"/>
  <c r="L116" i="2"/>
  <c r="L442" i="2"/>
  <c r="L389" i="2"/>
  <c r="L125" i="2"/>
  <c r="L142" i="2"/>
  <c r="L557" i="2"/>
  <c r="L608" i="2"/>
  <c r="L311" i="2"/>
  <c r="L340" i="2"/>
  <c r="L128" i="2"/>
  <c r="L540" i="2"/>
  <c r="L535" i="2"/>
  <c r="L329" i="2"/>
  <c r="L94" i="2"/>
  <c r="L561" i="2"/>
  <c r="L192" i="2"/>
  <c r="L671" i="2"/>
  <c r="L139" i="2"/>
  <c r="L720" i="2"/>
  <c r="L64" i="2"/>
  <c r="L399" i="2"/>
  <c r="L487" i="2"/>
  <c r="L541" i="2"/>
  <c r="L187" i="2"/>
  <c r="L403" i="2"/>
  <c r="L38" i="2"/>
  <c r="L392" i="2"/>
  <c r="L286" i="2"/>
  <c r="L66" i="2"/>
  <c r="L141" i="2"/>
  <c r="L526" i="2"/>
  <c r="L552" i="2"/>
  <c r="L723" i="2"/>
  <c r="L378" i="2"/>
  <c r="L36" i="2"/>
  <c r="L186" i="2"/>
  <c r="L501" i="2"/>
  <c r="L610" i="2"/>
  <c r="L194" i="2"/>
  <c r="L34" i="2"/>
  <c r="L349" i="2"/>
  <c r="L382" i="2"/>
  <c r="L88" i="2"/>
  <c r="L499" i="2"/>
  <c r="L732" i="2"/>
  <c r="L481" i="2"/>
  <c r="L413" i="2"/>
  <c r="L517" i="2"/>
  <c r="L415" i="2"/>
  <c r="L390" i="2"/>
  <c r="L82" i="2"/>
  <c r="L5" i="2"/>
  <c r="L313" i="2"/>
  <c r="L27" i="2"/>
  <c r="L179" i="2"/>
  <c r="L373" i="2"/>
  <c r="L703" i="2"/>
  <c r="L410" i="2"/>
  <c r="L398" i="2"/>
  <c r="L590" i="2"/>
  <c r="L8" i="2"/>
  <c r="L393" i="2"/>
  <c r="L445" i="2"/>
  <c r="L669" i="2"/>
  <c r="L588" i="2"/>
  <c r="L482" i="2"/>
  <c r="L210" i="2"/>
  <c r="L489" i="2"/>
  <c r="L490" i="2"/>
  <c r="L124" i="2"/>
  <c r="L367" i="2"/>
  <c r="L208" i="2"/>
  <c r="L576" i="2"/>
  <c r="L73" i="2"/>
  <c r="L96" i="2"/>
  <c r="L241" i="2"/>
  <c r="L585" i="2"/>
  <c r="L110" i="2"/>
  <c r="L162" i="2"/>
  <c r="L285" i="2"/>
  <c r="L453" i="2"/>
  <c r="L566" i="2"/>
  <c r="L238" i="2"/>
  <c r="L364" i="2"/>
  <c r="L15" i="2"/>
  <c r="L214" i="2"/>
  <c r="L728" i="2"/>
  <c r="L292" i="2"/>
  <c r="L604" i="2"/>
  <c r="L40" i="2"/>
  <c r="L56" i="2"/>
  <c r="L118" i="2"/>
  <c r="L432" i="2"/>
  <c r="L602" i="2"/>
  <c r="L316" i="2"/>
  <c r="L296" i="2"/>
  <c r="L661" i="2"/>
  <c r="L212" i="2"/>
  <c r="L609" i="2"/>
  <c r="L653" i="2"/>
  <c r="L265" i="2"/>
  <c r="L568" i="2"/>
  <c r="L551" i="2"/>
  <c r="L58" i="2"/>
  <c r="L395" i="2"/>
  <c r="L350" i="2"/>
  <c r="L167" i="2"/>
  <c r="L144" i="2"/>
  <c r="L95" i="2"/>
  <c r="L639" i="2"/>
  <c r="L201" i="2"/>
  <c r="L232" i="2"/>
  <c r="L405" i="2"/>
  <c r="L216" i="2"/>
  <c r="L688" i="2"/>
  <c r="L475" i="2"/>
  <c r="L472" i="2"/>
  <c r="L178" i="2"/>
  <c r="L74" i="2"/>
  <c r="L50" i="2"/>
  <c r="L454" i="2"/>
  <c r="L135" i="2"/>
  <c r="L536" i="2"/>
  <c r="L556" i="2"/>
  <c r="L419" i="2"/>
  <c r="L147" i="2"/>
  <c r="L726" i="2"/>
  <c r="L477" i="2"/>
  <c r="L361" i="2"/>
  <c r="L277" i="2"/>
  <c r="L529" i="2"/>
  <c r="L23" i="2"/>
  <c r="L21" i="2"/>
  <c r="L650" i="2"/>
  <c r="L109" i="2"/>
  <c r="L31" i="2"/>
  <c r="L670" i="2"/>
  <c r="L600" i="2"/>
  <c r="L331" i="2"/>
  <c r="L372" i="2"/>
  <c r="L267" i="2"/>
  <c r="L185" i="2"/>
  <c r="L14" i="2"/>
  <c r="L257" i="2"/>
  <c r="L523" i="2"/>
  <c r="L221" i="2"/>
  <c r="L175" i="2"/>
  <c r="L375" i="2"/>
  <c r="L93" i="2"/>
  <c r="L651" i="2"/>
  <c r="L303" i="2"/>
  <c r="L235" i="2"/>
  <c r="L244" i="2"/>
  <c r="L479" i="2"/>
  <c r="L225" i="2"/>
  <c r="L83" i="2"/>
  <c r="L346" i="2"/>
  <c r="L55" i="2"/>
  <c r="L32" i="2"/>
  <c r="L397" i="2"/>
  <c r="L72" i="2"/>
  <c r="L49" i="2"/>
  <c r="L553" i="2"/>
  <c r="L654" i="2"/>
  <c r="L12" i="2"/>
  <c r="L394" i="2"/>
  <c r="L25" i="2"/>
  <c r="L483" i="2"/>
  <c r="L188" i="2"/>
  <c r="L555" i="2"/>
  <c r="L301" i="2"/>
  <c r="L648" i="2"/>
  <c r="L120" i="2"/>
  <c r="L606" i="2"/>
  <c r="L321" i="2"/>
  <c r="L645" i="2"/>
  <c r="L441" i="2"/>
  <c r="L461" i="2"/>
  <c r="L182" i="2"/>
  <c r="L218" i="2"/>
  <c r="L122" i="2"/>
  <c r="L198" i="2"/>
  <c r="L366" i="2"/>
  <c r="L416" i="2"/>
  <c r="L597" i="2"/>
  <c r="L207" i="2"/>
  <c r="L297" i="2"/>
  <c r="L159" i="2"/>
  <c r="L44" i="2"/>
  <c r="L339" i="2"/>
  <c r="L127" i="2"/>
  <c r="L314" i="2"/>
  <c r="L41" i="2"/>
  <c r="L414" i="2"/>
  <c r="L209" i="2"/>
  <c r="L667" i="2"/>
  <c r="L583" i="2"/>
  <c r="L485" i="2"/>
  <c r="L165" i="2"/>
  <c r="L571" i="2"/>
  <c r="L724" i="2"/>
  <c r="L166" i="2"/>
  <c r="L687" i="2"/>
  <c r="L322" i="2"/>
  <c r="L180" i="2"/>
  <c r="L233" i="2"/>
  <c r="L266" i="2"/>
  <c r="L514" i="2"/>
  <c r="L559" i="2"/>
  <c r="L246" i="2"/>
  <c r="L28" i="2"/>
  <c r="L573" i="2"/>
  <c r="L345" i="2"/>
  <c r="L169" i="2"/>
  <c r="L383" i="2"/>
  <c r="L717" i="2"/>
  <c r="L406" i="2"/>
  <c r="L422" i="2"/>
  <c r="L619" i="2"/>
  <c r="L692" i="2"/>
  <c r="L108" i="2"/>
  <c r="L304" i="2"/>
  <c r="L494" i="2"/>
  <c r="L196" i="2"/>
  <c r="L503" i="2"/>
  <c r="L3" i="2"/>
  <c r="L656" i="2"/>
  <c r="L564" i="2"/>
  <c r="L570" i="2"/>
  <c r="L278" i="2"/>
  <c r="L19" i="2"/>
  <c r="L126" i="2"/>
  <c r="L368" i="2"/>
  <c r="L35" i="2"/>
  <c r="L462" i="2"/>
  <c r="L533" i="2"/>
  <c r="L281" i="2"/>
  <c r="L341" i="2"/>
  <c r="L37" i="2"/>
  <c r="L46" i="2"/>
  <c r="L230" i="2"/>
  <c r="L592" i="2"/>
  <c r="L69" i="2"/>
  <c r="L371" i="2"/>
  <c r="L718" i="2"/>
  <c r="L495" i="2"/>
  <c r="L231" i="2"/>
  <c r="L537" i="2"/>
  <c r="L276" i="2"/>
  <c r="L260" i="2"/>
  <c r="L89" i="2"/>
  <c r="L376" i="2"/>
  <c r="L519" i="2"/>
  <c r="L603" i="2"/>
  <c r="L727" i="2"/>
  <c r="L443" i="2"/>
  <c r="L173" i="2"/>
  <c r="L658" i="2"/>
  <c r="L307" i="2"/>
  <c r="L217" i="2"/>
  <c r="L473" i="2"/>
  <c r="L534" i="2"/>
  <c r="L280" i="2"/>
  <c r="L86" i="2"/>
  <c r="L567" i="2"/>
  <c r="L114" i="2"/>
  <c r="L363" i="2"/>
  <c r="L659" i="2"/>
  <c r="L554" i="2"/>
  <c r="L102" i="2"/>
  <c r="L548" i="2"/>
  <c r="L33" i="2"/>
  <c r="L569" i="2"/>
  <c r="L379" i="2"/>
  <c r="L476" i="2"/>
  <c r="L423" i="2"/>
  <c r="L287" i="2"/>
  <c r="L146" i="2"/>
  <c r="L391" i="2"/>
  <c r="L270" i="2"/>
  <c r="L269" i="2"/>
  <c r="L183" i="2"/>
  <c r="L407" i="2"/>
  <c r="L68" i="2"/>
  <c r="L10" i="2"/>
  <c r="L22" i="2"/>
  <c r="L84" i="2"/>
  <c r="L315" i="2"/>
  <c r="L635" i="2"/>
  <c r="L306" i="2"/>
  <c r="L511" i="2"/>
  <c r="L498" i="2"/>
  <c r="L729" i="2"/>
  <c r="L13" i="2"/>
  <c r="L496" i="2"/>
  <c r="L424" i="2"/>
  <c r="L657" i="2"/>
  <c r="L274" i="2"/>
  <c r="L240" i="2"/>
  <c r="L48" i="2"/>
  <c r="L644" i="2"/>
  <c r="L328" i="2"/>
  <c r="L460" i="2"/>
  <c r="L714" i="2"/>
  <c r="L429" i="2"/>
  <c r="L401" i="2"/>
  <c r="L513" i="2"/>
  <c r="L42" i="2"/>
  <c r="L211" i="2"/>
  <c r="L488" i="2"/>
  <c r="L197" i="2"/>
  <c r="L255" i="2"/>
  <c r="L637" i="2"/>
  <c r="L636" i="2"/>
  <c r="L348" i="2"/>
  <c r="L420" i="2"/>
  <c r="L491" i="2"/>
  <c r="L550" i="2"/>
  <c r="L99" i="2"/>
  <c r="L632" i="2"/>
  <c r="L673" i="2"/>
  <c r="L721" i="2"/>
  <c r="L584" i="2"/>
  <c r="L433" i="2"/>
  <c r="L464" i="2"/>
  <c r="L356" i="2"/>
  <c r="L520" i="2"/>
  <c r="L625" i="2"/>
  <c r="L618" i="2"/>
  <c r="L362" i="2"/>
  <c r="L81" i="2"/>
  <c r="L176" i="2"/>
  <c r="L351" i="2"/>
  <c r="L43" i="2"/>
  <c r="L252" i="2"/>
  <c r="L342" i="2"/>
  <c r="L47" i="2"/>
  <c r="L75" i="2"/>
  <c r="L222" i="2"/>
  <c r="L655" i="2"/>
  <c r="L284" i="2"/>
  <c r="L254" i="2"/>
  <c r="L408" i="2"/>
  <c r="L51" i="2"/>
  <c r="L677" i="2"/>
  <c r="L613" i="2"/>
  <c r="L258" i="2"/>
  <c r="L518" i="2"/>
  <c r="L309" i="2"/>
  <c r="L698" i="2"/>
  <c r="L365" i="2"/>
  <c r="L29" i="2"/>
  <c r="L80" i="2"/>
  <c r="L168" i="2"/>
  <c r="L439" i="2"/>
  <c r="L611" i="2"/>
  <c r="L91" i="2"/>
  <c r="L319" i="2"/>
  <c r="L605" i="2"/>
  <c r="L672" i="2"/>
  <c r="L693" i="2"/>
  <c r="L700" i="2"/>
  <c r="L132" i="2"/>
  <c r="L686" i="2"/>
  <c r="L189" i="2"/>
  <c r="L560" i="2"/>
  <c r="L121" i="2"/>
  <c r="L463" i="2"/>
  <c r="L706" i="2"/>
  <c r="L184" i="2"/>
  <c r="L709" i="2"/>
  <c r="L106" i="2"/>
  <c r="L305" i="2"/>
  <c r="L289" i="2"/>
  <c r="L474" i="2"/>
  <c r="L291" i="2"/>
  <c r="L512" i="2"/>
  <c r="L451" i="2"/>
  <c r="L90" i="2"/>
  <c r="L682" i="2"/>
  <c r="L353" i="2"/>
  <c r="L421" i="2"/>
  <c r="L402" i="2"/>
  <c r="L149" i="2"/>
  <c r="L616" i="2"/>
  <c r="L250" i="2"/>
  <c r="L203" i="2"/>
  <c r="L137" i="2"/>
  <c r="L239" i="2"/>
  <c r="L579" i="2"/>
  <c r="L612" i="2"/>
  <c r="L224" i="2"/>
  <c r="L78" i="2"/>
  <c r="L497" i="2"/>
  <c r="L253" i="2"/>
  <c r="L615" i="2"/>
  <c r="L425" i="2"/>
  <c r="L130" i="2"/>
  <c r="L117" i="2"/>
  <c r="L332" i="2"/>
  <c r="L190" i="2"/>
  <c r="L647" i="2"/>
  <c r="L563" i="2"/>
  <c r="L247" i="2"/>
  <c r="L140" i="2"/>
  <c r="L530" i="2"/>
  <c r="L705" i="2"/>
  <c r="L133" i="2"/>
  <c r="L438" i="2"/>
  <c r="L649" i="2"/>
  <c r="L599" i="2"/>
  <c r="L471" i="2"/>
  <c r="L708" i="2"/>
  <c r="L652" i="2"/>
  <c r="L527" i="2"/>
  <c r="L251" i="2"/>
  <c r="L101" i="2"/>
  <c r="L411" i="2"/>
  <c r="L643" i="2"/>
  <c r="L730" i="2"/>
  <c r="L343" i="2"/>
  <c r="L104" i="2"/>
  <c r="L614" i="2"/>
  <c r="L689" i="2"/>
  <c r="L294" i="2"/>
  <c r="L577" i="2"/>
  <c r="L446" i="2"/>
  <c r="L112" i="2"/>
  <c r="L506" i="2"/>
  <c r="L630" i="2"/>
  <c r="L107" i="2"/>
  <c r="L282" i="2"/>
  <c r="L646" i="2"/>
  <c r="L510" i="2"/>
  <c r="L243" i="2"/>
  <c r="L430" i="2"/>
  <c r="L256" i="2"/>
  <c r="L679" i="2"/>
  <c r="L103" i="2"/>
  <c r="L308" i="2"/>
  <c r="L320" i="2"/>
  <c r="L417" i="2"/>
  <c r="L412" i="2"/>
  <c r="L396" i="2"/>
  <c r="L691" i="2"/>
  <c r="L702" i="2"/>
  <c r="L436" i="2"/>
  <c r="L505" i="2"/>
  <c r="L193" i="2"/>
  <c r="L290" i="2"/>
  <c r="L617" i="2"/>
  <c r="L626" i="2"/>
  <c r="L664" i="2"/>
  <c r="L591" i="2"/>
  <c r="L565" i="2"/>
  <c r="L337" i="2"/>
  <c r="L486" i="2"/>
  <c r="L665" i="2"/>
  <c r="L455" i="2"/>
  <c r="L467" i="2"/>
  <c r="L525" i="2"/>
  <c r="L492" i="2"/>
  <c r="L515" i="2"/>
  <c r="L578" i="2"/>
  <c r="L245" i="2"/>
  <c r="L153" i="2"/>
  <c r="L271" i="2"/>
  <c r="L456" i="2"/>
  <c r="L507" i="2"/>
  <c r="L381" i="2"/>
  <c r="L575" i="2"/>
  <c r="L234" i="2"/>
  <c r="L701" i="2"/>
  <c r="L620" i="2"/>
  <c r="L542" i="2"/>
  <c r="L694" i="2"/>
  <c r="L354" i="2"/>
  <c r="L385" i="2"/>
  <c r="L333" i="2"/>
  <c r="L298" i="2"/>
  <c r="L549" i="2"/>
  <c r="L598" i="2"/>
  <c r="L431" i="2"/>
  <c r="L642" i="2"/>
  <c r="L638" i="2"/>
  <c r="L219" i="2"/>
  <c r="L631" i="2"/>
  <c r="L326" i="2"/>
  <c r="L447" i="2"/>
  <c r="L696" i="2"/>
  <c r="L357" i="2"/>
  <c r="L352" i="2"/>
  <c r="L596" i="2"/>
  <c r="L666" i="2"/>
  <c r="L400" i="2"/>
  <c r="L450" i="2"/>
  <c r="L690" i="2"/>
  <c r="L312" i="2"/>
  <c r="L468" i="2"/>
  <c r="L712" i="2"/>
  <c r="L731" i="2"/>
  <c r="L697" i="2"/>
  <c r="L539" i="2"/>
  <c r="L676" i="2"/>
  <c r="L524" i="2"/>
  <c r="L622" i="2"/>
  <c r="L660" i="2"/>
  <c r="L685" i="2"/>
  <c r="L684" i="2"/>
  <c r="L715" i="2"/>
  <c r="L680" i="2"/>
  <c r="L713" i="2"/>
  <c r="L601" i="2"/>
  <c r="L580" i="2"/>
  <c r="L674" i="2"/>
  <c r="L699" i="2"/>
  <c r="L621" i="2"/>
  <c r="L722" i="2"/>
  <c r="L683" i="2"/>
  <c r="L668" i="2"/>
  <c r="L675" i="2"/>
  <c r="L627" i="2"/>
  <c r="L719" i="2"/>
  <c r="L725" i="2"/>
  <c r="L695" i="2"/>
  <c r="J449" i="2"/>
  <c r="J538" i="2"/>
  <c r="J641" i="2"/>
  <c r="J299" i="2"/>
  <c r="J145" i="2"/>
  <c r="J199" i="2"/>
  <c r="J574" i="2"/>
  <c r="J336" i="2"/>
  <c r="J628" i="2"/>
  <c r="J478" i="2"/>
  <c r="J359" i="2"/>
  <c r="J470" i="2"/>
  <c r="J678" i="2"/>
  <c r="J134" i="2"/>
  <c r="J388" i="2"/>
  <c r="J355" i="2"/>
  <c r="J273" i="2"/>
  <c r="J191" i="2"/>
  <c r="J663" i="2"/>
  <c r="J157" i="2"/>
  <c r="J440" i="2"/>
  <c r="J70" i="2"/>
  <c r="J335" i="2"/>
  <c r="J448" i="2"/>
  <c r="J16" i="2"/>
  <c r="J177" i="2"/>
  <c r="J138" i="2"/>
  <c r="J115" i="2"/>
  <c r="J528" i="2"/>
  <c r="J546" i="2"/>
  <c r="J710" i="2"/>
  <c r="J300" i="2"/>
  <c r="J119" i="2"/>
  <c r="J52" i="2"/>
  <c r="J57" i="2"/>
  <c r="J143" i="2"/>
  <c r="J623" i="2"/>
  <c r="J586" i="2"/>
  <c r="J71" i="2"/>
  <c r="J264" i="2"/>
  <c r="J24" i="2"/>
  <c r="J558" i="2"/>
  <c r="J358" i="2"/>
  <c r="J111" i="2"/>
  <c r="J302" i="2"/>
  <c r="J457" i="2"/>
  <c r="J113" i="2"/>
  <c r="J9" i="2"/>
  <c r="J248" i="2"/>
  <c r="J62" i="2"/>
  <c r="J581" i="2"/>
  <c r="J279" i="2"/>
  <c r="J172" i="2"/>
  <c r="J444" i="2"/>
  <c r="J220" i="2"/>
  <c r="J85" i="2"/>
  <c r="J516" i="2"/>
  <c r="J45" i="2"/>
  <c r="J161" i="2"/>
  <c r="J370" i="2"/>
  <c r="J324" i="2"/>
  <c r="J543" i="2"/>
  <c r="J156" i="2"/>
  <c r="J136" i="2"/>
  <c r="J452" i="2"/>
  <c r="J662" i="2"/>
  <c r="J261" i="2"/>
  <c r="J163" i="2"/>
  <c r="J334" i="2"/>
  <c r="J170" i="2"/>
  <c r="J338" i="2"/>
  <c r="J223" i="2"/>
  <c r="J4" i="2"/>
  <c r="J98" i="2"/>
  <c r="J100" i="2"/>
  <c r="J500" i="2"/>
  <c r="J426" i="2"/>
  <c r="J344" i="2"/>
  <c r="J155" i="2"/>
  <c r="J151" i="2"/>
  <c r="J480" i="2"/>
  <c r="J531" i="2"/>
  <c r="J582" i="2"/>
  <c r="J607" i="2"/>
  <c r="J374" i="2"/>
  <c r="J502" i="2"/>
  <c r="J105" i="2"/>
  <c r="J283" i="2"/>
  <c r="J237" i="2"/>
  <c r="J318" i="2"/>
  <c r="J59" i="2"/>
  <c r="J259" i="2"/>
  <c r="J295" i="2"/>
  <c r="J6" i="2"/>
  <c r="J87" i="2"/>
  <c r="J67" i="2"/>
  <c r="J174" i="2"/>
  <c r="J131" i="2"/>
  <c r="J288" i="2"/>
  <c r="J54" i="2"/>
  <c r="J629" i="2"/>
  <c r="J17" i="2"/>
  <c r="J521" i="2"/>
  <c r="J236" i="2"/>
  <c r="J158" i="2"/>
  <c r="J228" i="2"/>
  <c r="J77" i="2"/>
  <c r="J11" i="2"/>
  <c r="J435" i="2"/>
  <c r="J509" i="2"/>
  <c r="J493" i="2"/>
  <c r="J148" i="2"/>
  <c r="J213" i="2"/>
  <c r="J330" i="2"/>
  <c r="J380" i="2"/>
  <c r="J459" i="2"/>
  <c r="J587" i="2"/>
  <c r="J268" i="2"/>
  <c r="J206" i="2"/>
  <c r="J263" i="2"/>
  <c r="J369" i="2"/>
  <c r="J347" i="2"/>
  <c r="J434" i="2"/>
  <c r="J360" i="2"/>
  <c r="J152" i="2"/>
  <c r="J61" i="2"/>
  <c r="J427" i="2"/>
  <c r="J195" i="2"/>
  <c r="J160" i="2"/>
  <c r="J60" i="2"/>
  <c r="J317" i="2"/>
  <c r="J39" i="2"/>
  <c r="J30" i="2"/>
  <c r="J202" i="2"/>
  <c r="J92" i="2"/>
  <c r="J572" i="2"/>
  <c r="J711" i="2"/>
  <c r="J249" i="2"/>
  <c r="J65" i="2"/>
  <c r="J275" i="2"/>
  <c r="J2" i="2"/>
  <c r="J129" i="2"/>
  <c r="J323" i="2"/>
  <c r="J123" i="2"/>
  <c r="J205" i="2"/>
  <c r="J204" i="2"/>
  <c r="J7" i="2"/>
  <c r="J377" i="2"/>
  <c r="J469" i="2"/>
  <c r="J97" i="2"/>
  <c r="J716" i="2"/>
  <c r="J428" i="2"/>
  <c r="J293" i="2"/>
  <c r="J458" i="2"/>
  <c r="J310" i="2"/>
  <c r="J386" i="2"/>
  <c r="J522" i="2"/>
  <c r="J562" i="2"/>
  <c r="J532" i="2"/>
  <c r="J633" i="2"/>
  <c r="J387" i="2"/>
  <c r="J76" i="2"/>
  <c r="J181" i="2"/>
  <c r="J53" i="2"/>
  <c r="J465" i="2"/>
  <c r="J171" i="2"/>
  <c r="J640" i="2"/>
  <c r="J26" i="2"/>
  <c r="J547" i="2"/>
  <c r="J504" i="2"/>
  <c r="J215" i="2"/>
  <c r="J484" i="2"/>
  <c r="J18" i="2"/>
  <c r="J589" i="2"/>
  <c r="J262" i="2"/>
  <c r="J594" i="2"/>
  <c r="J624" i="2"/>
  <c r="J164" i="2"/>
  <c r="J466" i="2"/>
  <c r="J229" i="2"/>
  <c r="J20" i="2"/>
  <c r="J404" i="2"/>
  <c r="J704" i="2"/>
  <c r="J226" i="2"/>
  <c r="J242" i="2"/>
  <c r="J154" i="2"/>
  <c r="J325" i="2"/>
  <c r="J63" i="2"/>
  <c r="J593" i="2"/>
  <c r="J418" i="2"/>
  <c r="J272" i="2"/>
  <c r="J327" i="2"/>
  <c r="J634" i="2"/>
  <c r="J544" i="2"/>
  <c r="J150" i="2"/>
  <c r="J200" i="2"/>
  <c r="J437" i="2"/>
  <c r="J681" i="2"/>
  <c r="J545" i="2"/>
  <c r="J707" i="2"/>
  <c r="J409" i="2"/>
  <c r="J79" i="2"/>
  <c r="J384" i="2"/>
  <c r="J508" i="2"/>
  <c r="J227" i="2"/>
  <c r="J595" i="2"/>
  <c r="J116" i="2"/>
  <c r="J442" i="2"/>
  <c r="J389" i="2"/>
  <c r="J125" i="2"/>
  <c r="J142" i="2"/>
  <c r="J557" i="2"/>
  <c r="J608" i="2"/>
  <c r="J311" i="2"/>
  <c r="J340" i="2"/>
  <c r="J128" i="2"/>
  <c r="J540" i="2"/>
  <c r="J535" i="2"/>
  <c r="J329" i="2"/>
  <c r="J94" i="2"/>
  <c r="J561" i="2"/>
  <c r="J192" i="2"/>
  <c r="J671" i="2"/>
  <c r="J139" i="2"/>
  <c r="J720" i="2"/>
  <c r="J64" i="2"/>
  <c r="J399" i="2"/>
  <c r="J487" i="2"/>
  <c r="J541" i="2"/>
  <c r="J187" i="2"/>
  <c r="J403" i="2"/>
  <c r="J38" i="2"/>
  <c r="J392" i="2"/>
  <c r="J286" i="2"/>
  <c r="J66" i="2"/>
  <c r="J141" i="2"/>
  <c r="J526" i="2"/>
  <c r="J552" i="2"/>
  <c r="J723" i="2"/>
  <c r="J378" i="2"/>
  <c r="J36" i="2"/>
  <c r="J186" i="2"/>
  <c r="J501" i="2"/>
  <c r="J610" i="2"/>
  <c r="J194" i="2"/>
  <c r="J34" i="2"/>
  <c r="J349" i="2"/>
  <c r="J382" i="2"/>
  <c r="J88" i="2"/>
  <c r="J499" i="2"/>
  <c r="J732" i="2"/>
  <c r="J481" i="2"/>
  <c r="J413" i="2"/>
  <c r="J517" i="2"/>
  <c r="J415" i="2"/>
  <c r="J390" i="2"/>
  <c r="J82" i="2"/>
  <c r="J5" i="2"/>
  <c r="J313" i="2"/>
  <c r="J27" i="2"/>
  <c r="J179" i="2"/>
  <c r="J373" i="2"/>
  <c r="J703" i="2"/>
  <c r="J410" i="2"/>
  <c r="J398" i="2"/>
  <c r="J590" i="2"/>
  <c r="J8" i="2"/>
  <c r="J393" i="2"/>
  <c r="J445" i="2"/>
  <c r="J669" i="2"/>
  <c r="J588" i="2"/>
  <c r="J482" i="2"/>
  <c r="J210" i="2"/>
  <c r="J489" i="2"/>
  <c r="J490" i="2"/>
  <c r="J124" i="2"/>
  <c r="J367" i="2"/>
  <c r="J208" i="2"/>
  <c r="J576" i="2"/>
  <c r="J73" i="2"/>
  <c r="J96" i="2"/>
  <c r="J241" i="2"/>
  <c r="J585" i="2"/>
  <c r="J110" i="2"/>
  <c r="J162" i="2"/>
  <c r="J285" i="2"/>
  <c r="J453" i="2"/>
  <c r="J566" i="2"/>
  <c r="J238" i="2"/>
  <c r="J364" i="2"/>
  <c r="J15" i="2"/>
  <c r="J214" i="2"/>
  <c r="J728" i="2"/>
  <c r="J292" i="2"/>
  <c r="J604" i="2"/>
  <c r="J40" i="2"/>
  <c r="J56" i="2"/>
  <c r="J118" i="2"/>
  <c r="J432" i="2"/>
  <c r="J602" i="2"/>
  <c r="J316" i="2"/>
  <c r="J296" i="2"/>
  <c r="J661" i="2"/>
  <c r="J212" i="2"/>
  <c r="J609" i="2"/>
  <c r="J653" i="2"/>
  <c r="J265" i="2"/>
  <c r="J568" i="2"/>
  <c r="J551" i="2"/>
  <c r="J58" i="2"/>
  <c r="J395" i="2"/>
  <c r="J350" i="2"/>
  <c r="J167" i="2"/>
  <c r="J144" i="2"/>
  <c r="J95" i="2"/>
  <c r="J639" i="2"/>
  <c r="J201" i="2"/>
  <c r="J232" i="2"/>
  <c r="J405" i="2"/>
  <c r="J216" i="2"/>
  <c r="J688" i="2"/>
  <c r="J475" i="2"/>
  <c r="J472" i="2"/>
  <c r="J178" i="2"/>
  <c r="J74" i="2"/>
  <c r="J50" i="2"/>
  <c r="J454" i="2"/>
  <c r="J135" i="2"/>
  <c r="J536" i="2"/>
  <c r="J556" i="2"/>
  <c r="J419" i="2"/>
  <c r="J147" i="2"/>
  <c r="J726" i="2"/>
  <c r="J477" i="2"/>
  <c r="J361" i="2"/>
  <c r="J277" i="2"/>
  <c r="J529" i="2"/>
  <c r="J23" i="2"/>
  <c r="J21" i="2"/>
  <c r="J650" i="2"/>
  <c r="J109" i="2"/>
  <c r="J31" i="2"/>
  <c r="J670" i="2"/>
  <c r="J600" i="2"/>
  <c r="J331" i="2"/>
  <c r="J372" i="2"/>
  <c r="J267" i="2"/>
  <c r="J185" i="2"/>
  <c r="J14" i="2"/>
  <c r="J257" i="2"/>
  <c r="J523" i="2"/>
  <c r="J221" i="2"/>
  <c r="J175" i="2"/>
  <c r="J375" i="2"/>
  <c r="J93" i="2"/>
  <c r="J651" i="2"/>
  <c r="J303" i="2"/>
  <c r="J235" i="2"/>
  <c r="J244" i="2"/>
  <c r="J479" i="2"/>
  <c r="J225" i="2"/>
  <c r="J83" i="2"/>
  <c r="J346" i="2"/>
  <c r="J55" i="2"/>
  <c r="J32" i="2"/>
  <c r="J397" i="2"/>
  <c r="J72" i="2"/>
  <c r="J49" i="2"/>
  <c r="J553" i="2"/>
  <c r="J654" i="2"/>
  <c r="J12" i="2"/>
  <c r="J394" i="2"/>
  <c r="J25" i="2"/>
  <c r="J483" i="2"/>
  <c r="J188" i="2"/>
  <c r="J555" i="2"/>
  <c r="J301" i="2"/>
  <c r="J648" i="2"/>
  <c r="J120" i="2"/>
  <c r="J606" i="2"/>
  <c r="J321" i="2"/>
  <c r="J645" i="2"/>
  <c r="J441" i="2"/>
  <c r="J461" i="2"/>
  <c r="J182" i="2"/>
  <c r="J218" i="2"/>
  <c r="J122" i="2"/>
  <c r="J198" i="2"/>
  <c r="J366" i="2"/>
  <c r="J416" i="2"/>
  <c r="J597" i="2"/>
  <c r="J207" i="2"/>
  <c r="J297" i="2"/>
  <c r="J159" i="2"/>
  <c r="J44" i="2"/>
  <c r="J339" i="2"/>
  <c r="J127" i="2"/>
  <c r="J314" i="2"/>
  <c r="J41" i="2"/>
  <c r="J414" i="2"/>
  <c r="J209" i="2"/>
  <c r="J667" i="2"/>
  <c r="J583" i="2"/>
  <c r="J485" i="2"/>
  <c r="J165" i="2"/>
  <c r="J571" i="2"/>
  <c r="J724" i="2"/>
  <c r="J166" i="2"/>
  <c r="J687" i="2"/>
  <c r="J322" i="2"/>
  <c r="J180" i="2"/>
  <c r="J233" i="2"/>
  <c r="J266" i="2"/>
  <c r="J514" i="2"/>
  <c r="J559" i="2"/>
  <c r="J246" i="2"/>
  <c r="J28" i="2"/>
  <c r="J573" i="2"/>
  <c r="J345" i="2"/>
  <c r="J169" i="2"/>
  <c r="J383" i="2"/>
  <c r="J717" i="2"/>
  <c r="J406" i="2"/>
  <c r="J422" i="2"/>
  <c r="J619" i="2"/>
  <c r="J692" i="2"/>
  <c r="J108" i="2"/>
  <c r="J304" i="2"/>
  <c r="J494" i="2"/>
  <c r="J196" i="2"/>
  <c r="J503" i="2"/>
  <c r="J3" i="2"/>
  <c r="J656" i="2"/>
  <c r="J564" i="2"/>
  <c r="J570" i="2"/>
  <c r="J278" i="2"/>
  <c r="J19" i="2"/>
  <c r="J126" i="2"/>
  <c r="J368" i="2"/>
  <c r="J35" i="2"/>
  <c r="J462" i="2"/>
  <c r="J533" i="2"/>
  <c r="J281" i="2"/>
  <c r="J341" i="2"/>
  <c r="J37" i="2"/>
  <c r="J46" i="2"/>
  <c r="J230" i="2"/>
  <c r="J592" i="2"/>
  <c r="J69" i="2"/>
  <c r="J371" i="2"/>
  <c r="J718" i="2"/>
  <c r="J495" i="2"/>
  <c r="J231" i="2"/>
  <c r="J537" i="2"/>
  <c r="J276" i="2"/>
  <c r="J260" i="2"/>
  <c r="J89" i="2"/>
  <c r="J376" i="2"/>
  <c r="J519" i="2"/>
  <c r="J603" i="2"/>
  <c r="J727" i="2"/>
  <c r="J443" i="2"/>
  <c r="J173" i="2"/>
  <c r="J658" i="2"/>
  <c r="J307" i="2"/>
  <c r="J217" i="2"/>
  <c r="J473" i="2"/>
  <c r="J534" i="2"/>
  <c r="J280" i="2"/>
  <c r="J86" i="2"/>
  <c r="J567" i="2"/>
  <c r="J114" i="2"/>
  <c r="J363" i="2"/>
  <c r="J659" i="2"/>
  <c r="J554" i="2"/>
  <c r="J102" i="2"/>
  <c r="J548" i="2"/>
  <c r="J33" i="2"/>
  <c r="J569" i="2"/>
  <c r="J379" i="2"/>
  <c r="J476" i="2"/>
  <c r="J423" i="2"/>
  <c r="J287" i="2"/>
  <c r="J146" i="2"/>
  <c r="J391" i="2"/>
  <c r="J270" i="2"/>
  <c r="J269" i="2"/>
  <c r="J183" i="2"/>
  <c r="J407" i="2"/>
  <c r="J68" i="2"/>
  <c r="J10" i="2"/>
  <c r="J22" i="2"/>
  <c r="J84" i="2"/>
  <c r="J315" i="2"/>
  <c r="J635" i="2"/>
  <c r="J306" i="2"/>
  <c r="J511" i="2"/>
  <c r="J498" i="2"/>
  <c r="J729" i="2"/>
  <c r="J13" i="2"/>
  <c r="J496" i="2"/>
  <c r="J424" i="2"/>
  <c r="J657" i="2"/>
  <c r="J274" i="2"/>
  <c r="J240" i="2"/>
  <c r="J48" i="2"/>
  <c r="J644" i="2"/>
  <c r="J328" i="2"/>
  <c r="J460" i="2"/>
  <c r="J714" i="2"/>
  <c r="J429" i="2"/>
  <c r="J401" i="2"/>
  <c r="J513" i="2"/>
  <c r="J42" i="2"/>
  <c r="J211" i="2"/>
  <c r="J488" i="2"/>
  <c r="J197" i="2"/>
  <c r="J255" i="2"/>
  <c r="J637" i="2"/>
  <c r="J636" i="2"/>
  <c r="J348" i="2"/>
  <c r="J420" i="2"/>
  <c r="J491" i="2"/>
  <c r="J550" i="2"/>
  <c r="J99" i="2"/>
  <c r="J632" i="2"/>
  <c r="J673" i="2"/>
  <c r="J721" i="2"/>
  <c r="J584" i="2"/>
  <c r="J433" i="2"/>
  <c r="J464" i="2"/>
  <c r="J356" i="2"/>
  <c r="J520" i="2"/>
  <c r="J625" i="2"/>
  <c r="J618" i="2"/>
  <c r="J362" i="2"/>
  <c r="J81" i="2"/>
  <c r="J176" i="2"/>
  <c r="J351" i="2"/>
  <c r="J43" i="2"/>
  <c r="J252" i="2"/>
  <c r="J342" i="2"/>
  <c r="J47" i="2"/>
  <c r="J75" i="2"/>
  <c r="J222" i="2"/>
  <c r="J655" i="2"/>
  <c r="J284" i="2"/>
  <c r="J254" i="2"/>
  <c r="J408" i="2"/>
  <c r="J51" i="2"/>
  <c r="J677" i="2"/>
  <c r="J613" i="2"/>
  <c r="J258" i="2"/>
  <c r="J518" i="2"/>
  <c r="J309" i="2"/>
  <c r="J698" i="2"/>
  <c r="J365" i="2"/>
  <c r="J29" i="2"/>
  <c r="J80" i="2"/>
  <c r="J168" i="2"/>
  <c r="J439" i="2"/>
  <c r="J611" i="2"/>
  <c r="J91" i="2"/>
  <c r="J319" i="2"/>
  <c r="J605" i="2"/>
  <c r="J672" i="2"/>
  <c r="J693" i="2"/>
  <c r="J700" i="2"/>
  <c r="J132" i="2"/>
  <c r="J686" i="2"/>
  <c r="J189" i="2"/>
  <c r="J560" i="2"/>
  <c r="J121" i="2"/>
  <c r="J463" i="2"/>
  <c r="J706" i="2"/>
  <c r="J184" i="2"/>
  <c r="J709" i="2"/>
  <c r="J106" i="2"/>
  <c r="J305" i="2"/>
  <c r="J289" i="2"/>
  <c r="J474" i="2"/>
  <c r="J291" i="2"/>
  <c r="J512" i="2"/>
  <c r="J451" i="2"/>
  <c r="J90" i="2"/>
  <c r="J682" i="2"/>
  <c r="J353" i="2"/>
  <c r="J421" i="2"/>
  <c r="J402" i="2"/>
  <c r="J149" i="2"/>
  <c r="J616" i="2"/>
  <c r="J250" i="2"/>
  <c r="J203" i="2"/>
  <c r="J137" i="2"/>
  <c r="J239" i="2"/>
  <c r="J579" i="2"/>
  <c r="J612" i="2"/>
  <c r="J224" i="2"/>
  <c r="J78" i="2"/>
  <c r="J497" i="2"/>
  <c r="J253" i="2"/>
  <c r="J615" i="2"/>
  <c r="J425" i="2"/>
  <c r="J130" i="2"/>
  <c r="J117" i="2"/>
  <c r="J332" i="2"/>
  <c r="J190" i="2"/>
  <c r="J647" i="2"/>
  <c r="J563" i="2"/>
  <c r="J247" i="2"/>
  <c r="J140" i="2"/>
  <c r="J530" i="2"/>
  <c r="J705" i="2"/>
  <c r="J133" i="2"/>
  <c r="J438" i="2"/>
  <c r="J649" i="2"/>
  <c r="J599" i="2"/>
  <c r="J471" i="2"/>
  <c r="J708" i="2"/>
  <c r="J652" i="2"/>
  <c r="J527" i="2"/>
  <c r="J251" i="2"/>
  <c r="J101" i="2"/>
  <c r="J411" i="2"/>
  <c r="J643" i="2"/>
  <c r="J730" i="2"/>
  <c r="J343" i="2"/>
  <c r="J104" i="2"/>
  <c r="J614" i="2"/>
  <c r="J689" i="2"/>
  <c r="J294" i="2"/>
  <c r="J577" i="2"/>
  <c r="J446" i="2"/>
  <c r="J112" i="2"/>
  <c r="J506" i="2"/>
  <c r="J630" i="2"/>
  <c r="J107" i="2"/>
  <c r="J282" i="2"/>
  <c r="J646" i="2"/>
  <c r="J510" i="2"/>
  <c r="J243" i="2"/>
  <c r="J430" i="2"/>
  <c r="J256" i="2"/>
  <c r="J679" i="2"/>
  <c r="J103" i="2"/>
  <c r="J308" i="2"/>
  <c r="J320" i="2"/>
  <c r="J417" i="2"/>
  <c r="J412" i="2"/>
  <c r="J396" i="2"/>
  <c r="J691" i="2"/>
  <c r="J702" i="2"/>
  <c r="J436" i="2"/>
  <c r="J505" i="2"/>
  <c r="J193" i="2"/>
  <c r="J290" i="2"/>
  <c r="J617" i="2"/>
  <c r="J626" i="2"/>
  <c r="J664" i="2"/>
  <c r="J591" i="2"/>
  <c r="J565" i="2"/>
  <c r="J337" i="2"/>
  <c r="J486" i="2"/>
  <c r="J665" i="2"/>
  <c r="J455" i="2"/>
  <c r="J467" i="2"/>
  <c r="J525" i="2"/>
  <c r="J492" i="2"/>
  <c r="J515" i="2"/>
  <c r="J578" i="2"/>
  <c r="J245" i="2"/>
  <c r="J153" i="2"/>
  <c r="J271" i="2"/>
  <c r="J456" i="2"/>
  <c r="J507" i="2"/>
  <c r="J381" i="2"/>
  <c r="J575" i="2"/>
  <c r="J234" i="2"/>
  <c r="J701" i="2"/>
  <c r="J620" i="2"/>
  <c r="J542" i="2"/>
  <c r="J694" i="2"/>
  <c r="J354" i="2"/>
  <c r="J385" i="2"/>
  <c r="J333" i="2"/>
  <c r="J298" i="2"/>
  <c r="J549" i="2"/>
  <c r="J598" i="2"/>
  <c r="J431" i="2"/>
  <c r="J642" i="2"/>
  <c r="J638" i="2"/>
  <c r="J219" i="2"/>
  <c r="J631" i="2"/>
  <c r="J326" i="2"/>
  <c r="J447" i="2"/>
  <c r="J696" i="2"/>
  <c r="J357" i="2"/>
  <c r="J352" i="2"/>
  <c r="J596" i="2"/>
  <c r="J666" i="2"/>
  <c r="J400" i="2"/>
  <c r="J450" i="2"/>
  <c r="J690" i="2"/>
  <c r="J312" i="2"/>
  <c r="J468" i="2"/>
  <c r="J712" i="2"/>
  <c r="J731" i="2"/>
  <c r="J697" i="2"/>
  <c r="J539" i="2"/>
  <c r="J676" i="2"/>
  <c r="J524" i="2"/>
  <c r="J622" i="2"/>
  <c r="J660" i="2"/>
  <c r="J685" i="2"/>
  <c r="J684" i="2"/>
  <c r="J715" i="2"/>
  <c r="J680" i="2"/>
  <c r="J713" i="2"/>
  <c r="J601" i="2"/>
  <c r="J580" i="2"/>
  <c r="J674" i="2"/>
  <c r="J699" i="2"/>
  <c r="J621" i="2"/>
  <c r="J722" i="2"/>
  <c r="J683" i="2"/>
  <c r="J668" i="2"/>
  <c r="J675" i="2"/>
  <c r="J627" i="2"/>
  <c r="J719" i="2"/>
  <c r="J725" i="2"/>
  <c r="J695" i="2"/>
  <c r="H449" i="2"/>
  <c r="H538" i="2"/>
  <c r="H641" i="2"/>
  <c r="H299" i="2"/>
  <c r="H145" i="2"/>
  <c r="H199" i="2"/>
  <c r="H574" i="2"/>
  <c r="H336" i="2"/>
  <c r="H628" i="2"/>
  <c r="H478" i="2"/>
  <c r="H359" i="2"/>
  <c r="H470" i="2"/>
  <c r="H678" i="2"/>
  <c r="H134" i="2"/>
  <c r="H388" i="2"/>
  <c r="H355" i="2"/>
  <c r="H273" i="2"/>
  <c r="H191" i="2"/>
  <c r="H663" i="2"/>
  <c r="H157" i="2"/>
  <c r="H440" i="2"/>
  <c r="H70" i="2"/>
  <c r="H335" i="2"/>
  <c r="H448" i="2"/>
  <c r="H16" i="2"/>
  <c r="H177" i="2"/>
  <c r="H138" i="2"/>
  <c r="H115" i="2"/>
  <c r="H528" i="2"/>
  <c r="H546" i="2"/>
  <c r="H710" i="2"/>
  <c r="H300" i="2"/>
  <c r="H119" i="2"/>
  <c r="H52" i="2"/>
  <c r="H57" i="2"/>
  <c r="H143" i="2"/>
  <c r="H623" i="2"/>
  <c r="H586" i="2"/>
  <c r="H71" i="2"/>
  <c r="H264" i="2"/>
  <c r="H24" i="2"/>
  <c r="H558" i="2"/>
  <c r="H358" i="2"/>
  <c r="H111" i="2"/>
  <c r="H302" i="2"/>
  <c r="H457" i="2"/>
  <c r="H113" i="2"/>
  <c r="H9" i="2"/>
  <c r="H248" i="2"/>
  <c r="H62" i="2"/>
  <c r="H581" i="2"/>
  <c r="H279" i="2"/>
  <c r="H172" i="2"/>
  <c r="H444" i="2"/>
  <c r="H220" i="2"/>
  <c r="H85" i="2"/>
  <c r="H516" i="2"/>
  <c r="H45" i="2"/>
  <c r="H161" i="2"/>
  <c r="H370" i="2"/>
  <c r="H324" i="2"/>
  <c r="H543" i="2"/>
  <c r="H156" i="2"/>
  <c r="H136" i="2"/>
  <c r="H452" i="2"/>
  <c r="H662" i="2"/>
  <c r="H261" i="2"/>
  <c r="H163" i="2"/>
  <c r="H334" i="2"/>
  <c r="H170" i="2"/>
  <c r="H338" i="2"/>
  <c r="H223" i="2"/>
  <c r="H4" i="2"/>
  <c r="H98" i="2"/>
  <c r="H100" i="2"/>
  <c r="H500" i="2"/>
  <c r="H426" i="2"/>
  <c r="H344" i="2"/>
  <c r="H155" i="2"/>
  <c r="H151" i="2"/>
  <c r="H480" i="2"/>
  <c r="H531" i="2"/>
  <c r="H582" i="2"/>
  <c r="H607" i="2"/>
  <c r="H374" i="2"/>
  <c r="H502" i="2"/>
  <c r="H105" i="2"/>
  <c r="H283" i="2"/>
  <c r="H237" i="2"/>
  <c r="H318" i="2"/>
  <c r="H59" i="2"/>
  <c r="H259" i="2"/>
  <c r="H295" i="2"/>
  <c r="H6" i="2"/>
  <c r="H87" i="2"/>
  <c r="H67" i="2"/>
  <c r="H174" i="2"/>
  <c r="H131" i="2"/>
  <c r="H288" i="2"/>
  <c r="H54" i="2"/>
  <c r="H629" i="2"/>
  <c r="H17" i="2"/>
  <c r="H521" i="2"/>
  <c r="H236" i="2"/>
  <c r="H158" i="2"/>
  <c r="H228" i="2"/>
  <c r="H77" i="2"/>
  <c r="H11" i="2"/>
  <c r="H435" i="2"/>
  <c r="H509" i="2"/>
  <c r="H493" i="2"/>
  <c r="H148" i="2"/>
  <c r="H213" i="2"/>
  <c r="H330" i="2"/>
  <c r="H380" i="2"/>
  <c r="H459" i="2"/>
  <c r="H587" i="2"/>
  <c r="H268" i="2"/>
  <c r="H206" i="2"/>
  <c r="H263" i="2"/>
  <c r="H369" i="2"/>
  <c r="H347" i="2"/>
  <c r="H434" i="2"/>
  <c r="H360" i="2"/>
  <c r="H152" i="2"/>
  <c r="H61" i="2"/>
  <c r="H427" i="2"/>
  <c r="H195" i="2"/>
  <c r="H160" i="2"/>
  <c r="H60" i="2"/>
  <c r="H317" i="2"/>
  <c r="H39" i="2"/>
  <c r="H30" i="2"/>
  <c r="H202" i="2"/>
  <c r="H92" i="2"/>
  <c r="H572" i="2"/>
  <c r="H711" i="2"/>
  <c r="H249" i="2"/>
  <c r="H65" i="2"/>
  <c r="H275" i="2"/>
  <c r="H2" i="2"/>
  <c r="H129" i="2"/>
  <c r="H323" i="2"/>
  <c r="H123" i="2"/>
  <c r="H205" i="2"/>
  <c r="H204" i="2"/>
  <c r="H7" i="2"/>
  <c r="H377" i="2"/>
  <c r="H469" i="2"/>
  <c r="H97" i="2"/>
  <c r="H716" i="2"/>
  <c r="H428" i="2"/>
  <c r="H293" i="2"/>
  <c r="H458" i="2"/>
  <c r="H310" i="2"/>
  <c r="H386" i="2"/>
  <c r="H522" i="2"/>
  <c r="H562" i="2"/>
  <c r="H532" i="2"/>
  <c r="H633" i="2"/>
  <c r="H387" i="2"/>
  <c r="H76" i="2"/>
  <c r="H181" i="2"/>
  <c r="H53" i="2"/>
  <c r="H465" i="2"/>
  <c r="H171" i="2"/>
  <c r="H640" i="2"/>
  <c r="H26" i="2"/>
  <c r="H547" i="2"/>
  <c r="H504" i="2"/>
  <c r="H215" i="2"/>
  <c r="H484" i="2"/>
  <c r="H18" i="2"/>
  <c r="H589" i="2"/>
  <c r="H262" i="2"/>
  <c r="H594" i="2"/>
  <c r="H624" i="2"/>
  <c r="H164" i="2"/>
  <c r="H466" i="2"/>
  <c r="H229" i="2"/>
  <c r="H20" i="2"/>
  <c r="H404" i="2"/>
  <c r="H704" i="2"/>
  <c r="H226" i="2"/>
  <c r="H242" i="2"/>
  <c r="H154" i="2"/>
  <c r="H325" i="2"/>
  <c r="H63" i="2"/>
  <c r="H593" i="2"/>
  <c r="H418" i="2"/>
  <c r="H272" i="2"/>
  <c r="H327" i="2"/>
  <c r="H634" i="2"/>
  <c r="H544" i="2"/>
  <c r="H150" i="2"/>
  <c r="H200" i="2"/>
  <c r="H437" i="2"/>
  <c r="H681" i="2"/>
  <c r="H545" i="2"/>
  <c r="H707" i="2"/>
  <c r="H409" i="2"/>
  <c r="H79" i="2"/>
  <c r="H384" i="2"/>
  <c r="H508" i="2"/>
  <c r="H227" i="2"/>
  <c r="H595" i="2"/>
  <c r="H116" i="2"/>
  <c r="H442" i="2"/>
  <c r="H389" i="2"/>
  <c r="H125" i="2"/>
  <c r="H142" i="2"/>
  <c r="H557" i="2"/>
  <c r="H608" i="2"/>
  <c r="H311" i="2"/>
  <c r="H340" i="2"/>
  <c r="H128" i="2"/>
  <c r="H540" i="2"/>
  <c r="H535" i="2"/>
  <c r="H329" i="2"/>
  <c r="H94" i="2"/>
  <c r="H561" i="2"/>
  <c r="H192" i="2"/>
  <c r="H671" i="2"/>
  <c r="H139" i="2"/>
  <c r="H720" i="2"/>
  <c r="H64" i="2"/>
  <c r="H399" i="2"/>
  <c r="H487" i="2"/>
  <c r="H541" i="2"/>
  <c r="H187" i="2"/>
  <c r="H403" i="2"/>
  <c r="H38" i="2"/>
  <c r="H392" i="2"/>
  <c r="H286" i="2"/>
  <c r="H66" i="2"/>
  <c r="H141" i="2"/>
  <c r="H526" i="2"/>
  <c r="H552" i="2"/>
  <c r="H723" i="2"/>
  <c r="H378" i="2"/>
  <c r="H36" i="2"/>
  <c r="H186" i="2"/>
  <c r="H501" i="2"/>
  <c r="H610" i="2"/>
  <c r="H194" i="2"/>
  <c r="H34" i="2"/>
  <c r="H349" i="2"/>
  <c r="H382" i="2"/>
  <c r="H88" i="2"/>
  <c r="H499" i="2"/>
  <c r="H732" i="2"/>
  <c r="H481" i="2"/>
  <c r="H413" i="2"/>
  <c r="H517" i="2"/>
  <c r="H415" i="2"/>
  <c r="H390" i="2"/>
  <c r="H82" i="2"/>
  <c r="H5" i="2"/>
  <c r="H313" i="2"/>
  <c r="H27" i="2"/>
  <c r="H179" i="2"/>
  <c r="H373" i="2"/>
  <c r="H703" i="2"/>
  <c r="H410" i="2"/>
  <c r="H398" i="2"/>
  <c r="H590" i="2"/>
  <c r="H8" i="2"/>
  <c r="H393" i="2"/>
  <c r="H445" i="2"/>
  <c r="H669" i="2"/>
  <c r="H588" i="2"/>
  <c r="H482" i="2"/>
  <c r="H210" i="2"/>
  <c r="H489" i="2"/>
  <c r="H490" i="2"/>
  <c r="H124" i="2"/>
  <c r="H367" i="2"/>
  <c r="H208" i="2"/>
  <c r="H576" i="2"/>
  <c r="H73" i="2"/>
  <c r="H96" i="2"/>
  <c r="H241" i="2"/>
  <c r="H585" i="2"/>
  <c r="H110" i="2"/>
  <c r="H162" i="2"/>
  <c r="H285" i="2"/>
  <c r="H453" i="2"/>
  <c r="H566" i="2"/>
  <c r="H238" i="2"/>
  <c r="H364" i="2"/>
  <c r="H15" i="2"/>
  <c r="H214" i="2"/>
  <c r="H728" i="2"/>
  <c r="H292" i="2"/>
  <c r="H604" i="2"/>
  <c r="H40" i="2"/>
  <c r="H56" i="2"/>
  <c r="H118" i="2"/>
  <c r="H432" i="2"/>
  <c r="H602" i="2"/>
  <c r="H316" i="2"/>
  <c r="H296" i="2"/>
  <c r="H661" i="2"/>
  <c r="H212" i="2"/>
  <c r="H609" i="2"/>
  <c r="H653" i="2"/>
  <c r="H265" i="2"/>
  <c r="H568" i="2"/>
  <c r="H551" i="2"/>
  <c r="H58" i="2"/>
  <c r="H395" i="2"/>
  <c r="H350" i="2"/>
  <c r="H167" i="2"/>
  <c r="H144" i="2"/>
  <c r="H95" i="2"/>
  <c r="H639" i="2"/>
  <c r="H201" i="2"/>
  <c r="H232" i="2"/>
  <c r="H405" i="2"/>
  <c r="H216" i="2"/>
  <c r="H688" i="2"/>
  <c r="H475" i="2"/>
  <c r="H472" i="2"/>
  <c r="H178" i="2"/>
  <c r="H74" i="2"/>
  <c r="H50" i="2"/>
  <c r="H454" i="2"/>
  <c r="H135" i="2"/>
  <c r="H536" i="2"/>
  <c r="H556" i="2"/>
  <c r="H419" i="2"/>
  <c r="H147" i="2"/>
  <c r="H726" i="2"/>
  <c r="H477" i="2"/>
  <c r="H361" i="2"/>
  <c r="H277" i="2"/>
  <c r="H529" i="2"/>
  <c r="H23" i="2"/>
  <c r="H21" i="2"/>
  <c r="H650" i="2"/>
  <c r="H109" i="2"/>
  <c r="H31" i="2"/>
  <c r="H670" i="2"/>
  <c r="H600" i="2"/>
  <c r="H331" i="2"/>
  <c r="H372" i="2"/>
  <c r="H267" i="2"/>
  <c r="H185" i="2"/>
  <c r="H14" i="2"/>
  <c r="H257" i="2"/>
  <c r="H523" i="2"/>
  <c r="H221" i="2"/>
  <c r="H175" i="2"/>
  <c r="H375" i="2"/>
  <c r="H93" i="2"/>
  <c r="H651" i="2"/>
  <c r="H303" i="2"/>
  <c r="H235" i="2"/>
  <c r="H244" i="2"/>
  <c r="H479" i="2"/>
  <c r="H225" i="2"/>
  <c r="H83" i="2"/>
  <c r="H346" i="2"/>
  <c r="H55" i="2"/>
  <c r="H32" i="2"/>
  <c r="H397" i="2"/>
  <c r="H72" i="2"/>
  <c r="H49" i="2"/>
  <c r="H553" i="2"/>
  <c r="H654" i="2"/>
  <c r="H12" i="2"/>
  <c r="H394" i="2"/>
  <c r="H25" i="2"/>
  <c r="H483" i="2"/>
  <c r="H188" i="2"/>
  <c r="H555" i="2"/>
  <c r="H301" i="2"/>
  <c r="H648" i="2"/>
  <c r="H120" i="2"/>
  <c r="H606" i="2"/>
  <c r="H321" i="2"/>
  <c r="H645" i="2"/>
  <c r="H441" i="2"/>
  <c r="H461" i="2"/>
  <c r="H182" i="2"/>
  <c r="H218" i="2"/>
  <c r="H122" i="2"/>
  <c r="H198" i="2"/>
  <c r="H366" i="2"/>
  <c r="H416" i="2"/>
  <c r="H597" i="2"/>
  <c r="H207" i="2"/>
  <c r="H297" i="2"/>
  <c r="H159" i="2"/>
  <c r="H44" i="2"/>
  <c r="H339" i="2"/>
  <c r="H127" i="2"/>
  <c r="H314" i="2"/>
  <c r="H41" i="2"/>
  <c r="H414" i="2"/>
  <c r="H209" i="2"/>
  <c r="H667" i="2"/>
  <c r="H583" i="2"/>
  <c r="H485" i="2"/>
  <c r="H165" i="2"/>
  <c r="H571" i="2"/>
  <c r="H724" i="2"/>
  <c r="H166" i="2"/>
  <c r="H687" i="2"/>
  <c r="H322" i="2"/>
  <c r="H180" i="2"/>
  <c r="H233" i="2"/>
  <c r="H266" i="2"/>
  <c r="H514" i="2"/>
  <c r="H559" i="2"/>
  <c r="H246" i="2"/>
  <c r="H28" i="2"/>
  <c r="H573" i="2"/>
  <c r="H345" i="2"/>
  <c r="H169" i="2"/>
  <c r="H383" i="2"/>
  <c r="H717" i="2"/>
  <c r="H406" i="2"/>
  <c r="H422" i="2"/>
  <c r="H619" i="2"/>
  <c r="H692" i="2"/>
  <c r="H108" i="2"/>
  <c r="H304" i="2"/>
  <c r="H494" i="2"/>
  <c r="H196" i="2"/>
  <c r="H503" i="2"/>
  <c r="H3" i="2"/>
  <c r="H656" i="2"/>
  <c r="H564" i="2"/>
  <c r="H570" i="2"/>
  <c r="H278" i="2"/>
  <c r="H19" i="2"/>
  <c r="H126" i="2"/>
  <c r="H368" i="2"/>
  <c r="H35" i="2"/>
  <c r="H462" i="2"/>
  <c r="H533" i="2"/>
  <c r="H281" i="2"/>
  <c r="H341" i="2"/>
  <c r="H37" i="2"/>
  <c r="H46" i="2"/>
  <c r="H230" i="2"/>
  <c r="H592" i="2"/>
  <c r="H69" i="2"/>
  <c r="H371" i="2"/>
  <c r="H718" i="2"/>
  <c r="H495" i="2"/>
  <c r="H231" i="2"/>
  <c r="H537" i="2"/>
  <c r="H276" i="2"/>
  <c r="H260" i="2"/>
  <c r="H89" i="2"/>
  <c r="H376" i="2"/>
  <c r="H519" i="2"/>
  <c r="H603" i="2"/>
  <c r="H727" i="2"/>
  <c r="H443" i="2"/>
  <c r="H173" i="2"/>
  <c r="H658" i="2"/>
  <c r="H307" i="2"/>
  <c r="H217" i="2"/>
  <c r="H473" i="2"/>
  <c r="H534" i="2"/>
  <c r="H280" i="2"/>
  <c r="H86" i="2"/>
  <c r="H567" i="2"/>
  <c r="H114" i="2"/>
  <c r="H363" i="2"/>
  <c r="H659" i="2"/>
  <c r="H554" i="2"/>
  <c r="H102" i="2"/>
  <c r="H548" i="2"/>
  <c r="H33" i="2"/>
  <c r="H569" i="2"/>
  <c r="H379" i="2"/>
  <c r="H476" i="2"/>
  <c r="H423" i="2"/>
  <c r="H287" i="2"/>
  <c r="H146" i="2"/>
  <c r="H391" i="2"/>
  <c r="H270" i="2"/>
  <c r="H269" i="2"/>
  <c r="H183" i="2"/>
  <c r="H407" i="2"/>
  <c r="H68" i="2"/>
  <c r="H10" i="2"/>
  <c r="H22" i="2"/>
  <c r="H84" i="2"/>
  <c r="H315" i="2"/>
  <c r="H635" i="2"/>
  <c r="H306" i="2"/>
  <c r="H511" i="2"/>
  <c r="H498" i="2"/>
  <c r="H729" i="2"/>
  <c r="H13" i="2"/>
  <c r="H496" i="2"/>
  <c r="H424" i="2"/>
  <c r="H657" i="2"/>
  <c r="H274" i="2"/>
  <c r="H240" i="2"/>
  <c r="H48" i="2"/>
  <c r="H644" i="2"/>
  <c r="H328" i="2"/>
  <c r="H460" i="2"/>
  <c r="H714" i="2"/>
  <c r="H429" i="2"/>
  <c r="H401" i="2"/>
  <c r="H513" i="2"/>
  <c r="H42" i="2"/>
  <c r="H211" i="2"/>
  <c r="H488" i="2"/>
  <c r="H197" i="2"/>
  <c r="H255" i="2"/>
  <c r="H637" i="2"/>
  <c r="H636" i="2"/>
  <c r="H348" i="2"/>
  <c r="H420" i="2"/>
  <c r="H491" i="2"/>
  <c r="H550" i="2"/>
  <c r="H99" i="2"/>
  <c r="H632" i="2"/>
  <c r="H673" i="2"/>
  <c r="H721" i="2"/>
  <c r="H584" i="2"/>
  <c r="H433" i="2"/>
  <c r="H464" i="2"/>
  <c r="H356" i="2"/>
  <c r="H520" i="2"/>
  <c r="H625" i="2"/>
  <c r="H618" i="2"/>
  <c r="H362" i="2"/>
  <c r="H81" i="2"/>
  <c r="H176" i="2"/>
  <c r="H351" i="2"/>
  <c r="H43" i="2"/>
  <c r="H252" i="2"/>
  <c r="H342" i="2"/>
  <c r="H47" i="2"/>
  <c r="H75" i="2"/>
  <c r="H222" i="2"/>
  <c r="H655" i="2"/>
  <c r="H284" i="2"/>
  <c r="H254" i="2"/>
  <c r="H408" i="2"/>
  <c r="H51" i="2"/>
  <c r="H677" i="2"/>
  <c r="H613" i="2"/>
  <c r="H258" i="2"/>
  <c r="H518" i="2"/>
  <c r="H309" i="2"/>
  <c r="H698" i="2"/>
  <c r="H365" i="2"/>
  <c r="H29" i="2"/>
  <c r="H80" i="2"/>
  <c r="H168" i="2"/>
  <c r="H439" i="2"/>
  <c r="H611" i="2"/>
  <c r="H91" i="2"/>
  <c r="H319" i="2"/>
  <c r="H605" i="2"/>
  <c r="H672" i="2"/>
  <c r="H693" i="2"/>
  <c r="H700" i="2"/>
  <c r="H132" i="2"/>
  <c r="H686" i="2"/>
  <c r="H189" i="2"/>
  <c r="H560" i="2"/>
  <c r="H121" i="2"/>
  <c r="H463" i="2"/>
  <c r="H706" i="2"/>
  <c r="H184" i="2"/>
  <c r="H709" i="2"/>
  <c r="H106" i="2"/>
  <c r="H305" i="2"/>
  <c r="H289" i="2"/>
  <c r="H474" i="2"/>
  <c r="H291" i="2"/>
  <c r="H512" i="2"/>
  <c r="H451" i="2"/>
  <c r="H90" i="2"/>
  <c r="H682" i="2"/>
  <c r="H353" i="2"/>
  <c r="H421" i="2"/>
  <c r="H402" i="2"/>
  <c r="H149" i="2"/>
  <c r="H616" i="2"/>
  <c r="H250" i="2"/>
  <c r="H203" i="2"/>
  <c r="H137" i="2"/>
  <c r="H239" i="2"/>
  <c r="H579" i="2"/>
  <c r="H612" i="2"/>
  <c r="H224" i="2"/>
  <c r="H78" i="2"/>
  <c r="H497" i="2"/>
  <c r="H253" i="2"/>
  <c r="H615" i="2"/>
  <c r="H425" i="2"/>
  <c r="H130" i="2"/>
  <c r="H117" i="2"/>
  <c r="H332" i="2"/>
  <c r="H190" i="2"/>
  <c r="H647" i="2"/>
  <c r="H563" i="2"/>
  <c r="H247" i="2"/>
  <c r="H140" i="2"/>
  <c r="H530" i="2"/>
  <c r="H705" i="2"/>
  <c r="H133" i="2"/>
  <c r="H438" i="2"/>
  <c r="H649" i="2"/>
  <c r="H599" i="2"/>
  <c r="H471" i="2"/>
  <c r="H708" i="2"/>
  <c r="H652" i="2"/>
  <c r="H527" i="2"/>
  <c r="H251" i="2"/>
  <c r="H101" i="2"/>
  <c r="H411" i="2"/>
  <c r="H643" i="2"/>
  <c r="H730" i="2"/>
  <c r="H343" i="2"/>
  <c r="H104" i="2"/>
  <c r="H614" i="2"/>
  <c r="H689" i="2"/>
  <c r="H294" i="2"/>
  <c r="H577" i="2"/>
  <c r="H446" i="2"/>
  <c r="H112" i="2"/>
  <c r="H506" i="2"/>
  <c r="H630" i="2"/>
  <c r="H107" i="2"/>
  <c r="H282" i="2"/>
  <c r="H646" i="2"/>
  <c r="H510" i="2"/>
  <c r="H243" i="2"/>
  <c r="H430" i="2"/>
  <c r="H256" i="2"/>
  <c r="H679" i="2"/>
  <c r="H103" i="2"/>
  <c r="H308" i="2"/>
  <c r="H320" i="2"/>
  <c r="H417" i="2"/>
  <c r="H412" i="2"/>
  <c r="H396" i="2"/>
  <c r="H691" i="2"/>
  <c r="H702" i="2"/>
  <c r="H436" i="2"/>
  <c r="H505" i="2"/>
  <c r="H193" i="2"/>
  <c r="H290" i="2"/>
  <c r="H617" i="2"/>
  <c r="H626" i="2"/>
  <c r="H664" i="2"/>
  <c r="H591" i="2"/>
  <c r="H565" i="2"/>
  <c r="H337" i="2"/>
  <c r="H486" i="2"/>
  <c r="H665" i="2"/>
  <c r="H455" i="2"/>
  <c r="H467" i="2"/>
  <c r="H525" i="2"/>
  <c r="H492" i="2"/>
  <c r="H515" i="2"/>
  <c r="H578" i="2"/>
  <c r="H245" i="2"/>
  <c r="H153" i="2"/>
  <c r="H271" i="2"/>
  <c r="H456" i="2"/>
  <c r="H507" i="2"/>
  <c r="H381" i="2"/>
  <c r="H575" i="2"/>
  <c r="H234" i="2"/>
  <c r="H701" i="2"/>
  <c r="H620" i="2"/>
  <c r="H542" i="2"/>
  <c r="H694" i="2"/>
  <c r="H354" i="2"/>
  <c r="H385" i="2"/>
  <c r="H333" i="2"/>
  <c r="H298" i="2"/>
  <c r="H549" i="2"/>
  <c r="H598" i="2"/>
  <c r="H431" i="2"/>
  <c r="H642" i="2"/>
  <c r="H638" i="2"/>
  <c r="H219" i="2"/>
  <c r="H631" i="2"/>
  <c r="H326" i="2"/>
  <c r="H447" i="2"/>
  <c r="H696" i="2"/>
  <c r="H357" i="2"/>
  <c r="H352" i="2"/>
  <c r="H596" i="2"/>
  <c r="H666" i="2"/>
  <c r="H400" i="2"/>
  <c r="H450" i="2"/>
  <c r="H690" i="2"/>
  <c r="H312" i="2"/>
  <c r="H468" i="2"/>
  <c r="H712" i="2"/>
  <c r="H731" i="2"/>
  <c r="H697" i="2"/>
  <c r="H539" i="2"/>
  <c r="H676" i="2"/>
  <c r="H524" i="2"/>
  <c r="H622" i="2"/>
  <c r="H660" i="2"/>
  <c r="H685" i="2"/>
  <c r="H684" i="2"/>
  <c r="H715" i="2"/>
  <c r="H680" i="2"/>
  <c r="H713" i="2"/>
  <c r="H601" i="2"/>
  <c r="H580" i="2"/>
  <c r="H674" i="2"/>
  <c r="H699" i="2"/>
  <c r="H621" i="2"/>
  <c r="H722" i="2"/>
  <c r="H683" i="2"/>
  <c r="H668" i="2"/>
  <c r="H675" i="2"/>
  <c r="H627" i="2"/>
  <c r="H719" i="2"/>
  <c r="H725" i="2"/>
  <c r="H695" i="2"/>
  <c r="T71" i="3" l="1"/>
  <c r="T117" i="3"/>
  <c r="R62" i="3"/>
  <c r="T22" i="3"/>
  <c r="Y97" i="3"/>
  <c r="Y96" i="3"/>
  <c r="Y67" i="3"/>
  <c r="Y16" i="3"/>
  <c r="Y50" i="3"/>
  <c r="Y70" i="3"/>
  <c r="Y108" i="3"/>
  <c r="Y27" i="3"/>
  <c r="Y59" i="3"/>
  <c r="Y117" i="3"/>
  <c r="Y39" i="3"/>
  <c r="Y5" i="3"/>
  <c r="Y20" i="3"/>
  <c r="Y8" i="3"/>
  <c r="Y33" i="3"/>
  <c r="Y95" i="3"/>
  <c r="Y88" i="3"/>
  <c r="Y75" i="3"/>
  <c r="Y30" i="3"/>
  <c r="Y10" i="3"/>
  <c r="Y51" i="3"/>
  <c r="Y104" i="3"/>
  <c r="Y21" i="3"/>
  <c r="Y55" i="3"/>
  <c r="Y47" i="3"/>
  <c r="Y63" i="3"/>
  <c r="Y29" i="3"/>
  <c r="Y120" i="3"/>
  <c r="Y38" i="3"/>
  <c r="Y37" i="3"/>
  <c r="Y32" i="3"/>
  <c r="Y41" i="3"/>
  <c r="Y49" i="3"/>
  <c r="Y12" i="3"/>
  <c r="Y54" i="3"/>
  <c r="Y60" i="3"/>
  <c r="Y115" i="3"/>
  <c r="Y94" i="3"/>
  <c r="Y84" i="3"/>
  <c r="Y105" i="3"/>
  <c r="Y106" i="3"/>
  <c r="Y74" i="3"/>
  <c r="Y58" i="3"/>
  <c r="Y118" i="3"/>
  <c r="Y15" i="3"/>
  <c r="Y113" i="3"/>
  <c r="Y81" i="3"/>
  <c r="Y91" i="3"/>
  <c r="Y90" i="3"/>
  <c r="Y72" i="3"/>
  <c r="Y4" i="3"/>
  <c r="Y22" i="3"/>
  <c r="Y99" i="3"/>
  <c r="Y40" i="3"/>
  <c r="Y111" i="3"/>
  <c r="Y87" i="3"/>
  <c r="Y3" i="3"/>
  <c r="Y24" i="3"/>
  <c r="Y110" i="3"/>
  <c r="Y6" i="3"/>
  <c r="Y28" i="3"/>
  <c r="Y26" i="3"/>
  <c r="Y93" i="3"/>
  <c r="Y78" i="3"/>
  <c r="Y52" i="3"/>
  <c r="Y109" i="3"/>
  <c r="Y42" i="3"/>
  <c r="Y114" i="3"/>
  <c r="Y100" i="3"/>
  <c r="Y34" i="3"/>
  <c r="Y122" i="3"/>
  <c r="Y102" i="3"/>
  <c r="Y65" i="3"/>
  <c r="Y83" i="3"/>
  <c r="Y71" i="3"/>
  <c r="Y61" i="3"/>
  <c r="Y92" i="3"/>
  <c r="Y18" i="3"/>
  <c r="Y119" i="3"/>
  <c r="Y11" i="3"/>
  <c r="Y48" i="3"/>
  <c r="Y62" i="3"/>
  <c r="Y112" i="3"/>
  <c r="Y25" i="3"/>
  <c r="Y69" i="3"/>
  <c r="Y107" i="3"/>
  <c r="Y103" i="3"/>
  <c r="Y68" i="3"/>
  <c r="Y2" i="3"/>
  <c r="Y36" i="3"/>
  <c r="Y73" i="3"/>
  <c r="Y64" i="3"/>
  <c r="Y44" i="3"/>
  <c r="Y19" i="3"/>
  <c r="Y53" i="3"/>
  <c r="Y46" i="3"/>
  <c r="Y35" i="3"/>
  <c r="Y76" i="3"/>
  <c r="Y85" i="3"/>
  <c r="Y7" i="3"/>
  <c r="Y98" i="3"/>
  <c r="Y80" i="3"/>
  <c r="Y23" i="3"/>
  <c r="Y86" i="3"/>
  <c r="Y101" i="3"/>
  <c r="Y13" i="3"/>
  <c r="Y45" i="3"/>
  <c r="Y14" i="3"/>
  <c r="Y116" i="3"/>
  <c r="Y66" i="3"/>
  <c r="Y57" i="3"/>
  <c r="Y121" i="3"/>
  <c r="Y31" i="3"/>
  <c r="Y9" i="3"/>
  <c r="Y82" i="3"/>
  <c r="Y43" i="3"/>
  <c r="Y79" i="3"/>
  <c r="Y77" i="3"/>
  <c r="Y17" i="3"/>
  <c r="Y89" i="3"/>
  <c r="Y56" i="3"/>
  <c r="W53" i="3"/>
  <c r="W15" i="3"/>
  <c r="W89" i="3"/>
  <c r="W97" i="3"/>
  <c r="W69" i="3"/>
  <c r="W94" i="3"/>
  <c r="W72" i="3"/>
  <c r="W4" i="3"/>
  <c r="W58" i="3"/>
  <c r="W73" i="3"/>
  <c r="W51" i="3"/>
  <c r="W65" i="3"/>
  <c r="W43" i="3"/>
  <c r="W21" i="3"/>
  <c r="W20" i="3"/>
  <c r="W71" i="3"/>
  <c r="W56" i="3"/>
  <c r="W119" i="3"/>
  <c r="W70" i="3"/>
  <c r="W11" i="3"/>
  <c r="W77" i="3"/>
  <c r="W19" i="3"/>
  <c r="W91" i="3"/>
  <c r="W48" i="3"/>
  <c r="W105" i="3"/>
  <c r="W44" i="3"/>
  <c r="W26" i="3"/>
  <c r="W103" i="3"/>
  <c r="W16" i="3"/>
  <c r="W107" i="3"/>
  <c r="W108" i="3"/>
  <c r="W117" i="3"/>
  <c r="W46" i="3"/>
  <c r="W98" i="3"/>
  <c r="W86" i="3"/>
  <c r="W61" i="3"/>
  <c r="W63" i="3"/>
  <c r="W95" i="3"/>
  <c r="W116" i="3"/>
  <c r="W23" i="3"/>
  <c r="W37" i="3"/>
  <c r="W110" i="3"/>
  <c r="W12" i="3"/>
  <c r="W84" i="3"/>
  <c r="W30" i="3"/>
  <c r="W14" i="3"/>
  <c r="W2" i="3"/>
  <c r="W39" i="3"/>
  <c r="W32" i="3"/>
  <c r="W41" i="3"/>
  <c r="W49" i="3"/>
  <c r="W112" i="3"/>
  <c r="W47" i="3"/>
  <c r="W35" i="3"/>
  <c r="W42" i="3"/>
  <c r="W85" i="3"/>
  <c r="W113" i="3"/>
  <c r="W121" i="3"/>
  <c r="W25" i="3"/>
  <c r="W8" i="3"/>
  <c r="W101" i="3"/>
  <c r="W80" i="3"/>
  <c r="W64" i="3"/>
  <c r="W55" i="3"/>
  <c r="W104" i="3"/>
  <c r="W3" i="3"/>
  <c r="W122" i="3"/>
  <c r="W22" i="3"/>
  <c r="W34" i="3"/>
  <c r="W109" i="3"/>
  <c r="W17" i="3"/>
  <c r="W120" i="3"/>
  <c r="W118" i="3"/>
  <c r="W87" i="3"/>
  <c r="W29" i="3"/>
  <c r="W36" i="3"/>
  <c r="W67" i="3"/>
  <c r="W31" i="3"/>
  <c r="W75" i="3"/>
  <c r="W81" i="3"/>
  <c r="W54" i="3"/>
  <c r="W57" i="3"/>
  <c r="W5" i="3"/>
  <c r="W6" i="3"/>
  <c r="W106" i="3"/>
  <c r="W83" i="3"/>
  <c r="W90" i="3"/>
  <c r="W102" i="3"/>
  <c r="W100" i="3"/>
  <c r="W50" i="3"/>
  <c r="W93" i="3"/>
  <c r="W28" i="3"/>
  <c r="W60" i="3"/>
  <c r="W111" i="3"/>
  <c r="W78" i="3"/>
  <c r="W115" i="3"/>
  <c r="W27" i="3"/>
  <c r="W10" i="3"/>
  <c r="W59" i="3"/>
  <c r="W99" i="3"/>
  <c r="W24" i="3"/>
  <c r="W62" i="3"/>
  <c r="W66" i="3"/>
  <c r="W88" i="3"/>
  <c r="W79" i="3"/>
  <c r="W9" i="3"/>
  <c r="W76" i="3"/>
  <c r="W52" i="3"/>
  <c r="W33" i="3"/>
  <c r="W96" i="3"/>
  <c r="W114" i="3"/>
  <c r="W13" i="3"/>
  <c r="W74" i="3"/>
  <c r="W18" i="3"/>
  <c r="W68" i="3"/>
  <c r="W40" i="3"/>
  <c r="W38" i="3"/>
  <c r="W7" i="3"/>
  <c r="W45" i="3"/>
  <c r="W92" i="3"/>
  <c r="W82" i="3"/>
  <c r="R22" i="3"/>
  <c r="R20" i="3"/>
  <c r="R72" i="3"/>
  <c r="T108" i="3"/>
  <c r="T40" i="3"/>
  <c r="R104" i="3"/>
  <c r="T48" i="3"/>
  <c r="T65" i="3"/>
  <c r="R70" i="3"/>
  <c r="R48" i="3"/>
  <c r="T97" i="3"/>
  <c r="T42" i="3"/>
  <c r="T18" i="3"/>
  <c r="R77" i="3"/>
  <c r="T78" i="3"/>
  <c r="R118" i="3"/>
  <c r="R19" i="3"/>
  <c r="R51" i="3"/>
  <c r="R97" i="3"/>
  <c r="R102" i="3"/>
  <c r="R108" i="3"/>
  <c r="R42" i="3"/>
  <c r="R18" i="3"/>
  <c r="R40" i="3"/>
  <c r="T103" i="3"/>
  <c r="T101" i="3"/>
  <c r="T5" i="3"/>
  <c r="T89" i="3"/>
  <c r="T84" i="3"/>
  <c r="T116" i="3"/>
  <c r="T87" i="3"/>
  <c r="T85" i="3"/>
  <c r="T34" i="3"/>
  <c r="T3" i="3"/>
  <c r="T39" i="3"/>
  <c r="T47" i="3"/>
  <c r="R78" i="3"/>
  <c r="T96" i="3"/>
  <c r="T45" i="3"/>
  <c r="R37" i="3"/>
  <c r="T77" i="3"/>
  <c r="R89" i="3"/>
  <c r="R31" i="3"/>
  <c r="T73" i="3"/>
  <c r="T36" i="3"/>
  <c r="R96" i="3"/>
  <c r="R45" i="3"/>
  <c r="R73" i="3"/>
  <c r="R68" i="3"/>
  <c r="R25" i="3"/>
  <c r="R36" i="3"/>
  <c r="R26" i="3"/>
  <c r="R57" i="3"/>
  <c r="R8" i="3"/>
  <c r="T16" i="3"/>
  <c r="T91" i="3"/>
  <c r="T94" i="3"/>
  <c r="T93" i="3"/>
  <c r="T12" i="3"/>
  <c r="T66" i="3"/>
  <c r="R60" i="3"/>
  <c r="R67" i="3"/>
  <c r="R32" i="3"/>
  <c r="R4" i="3"/>
  <c r="T8" i="3"/>
  <c r="R30" i="3"/>
  <c r="R6" i="3"/>
  <c r="R54" i="3"/>
  <c r="R29" i="3"/>
  <c r="R21" i="3"/>
  <c r="R10" i="3"/>
  <c r="T35" i="3"/>
  <c r="T24" i="3"/>
  <c r="T99" i="3"/>
  <c r="T82" i="3"/>
  <c r="T98" i="3"/>
  <c r="T79" i="3"/>
  <c r="T20" i="3"/>
  <c r="R120" i="3"/>
  <c r="R23" i="3"/>
  <c r="T68" i="3"/>
  <c r="T57" i="3"/>
  <c r="R16" i="3"/>
  <c r="R71" i="3"/>
  <c r="R91" i="3"/>
  <c r="R94" i="3"/>
  <c r="R93" i="3"/>
  <c r="R12" i="3"/>
  <c r="R66" i="3"/>
  <c r="T92" i="3"/>
  <c r="T43" i="3"/>
  <c r="T33" i="3"/>
  <c r="T95" i="3"/>
  <c r="T9" i="3"/>
  <c r="T58" i="3"/>
  <c r="T27" i="3"/>
  <c r="R24" i="3"/>
  <c r="R99" i="3"/>
  <c r="R98" i="3"/>
  <c r="T59" i="3"/>
  <c r="R92" i="3"/>
  <c r="R43" i="3"/>
  <c r="R33" i="3"/>
  <c r="R95" i="3"/>
  <c r="R9" i="3"/>
  <c r="R58" i="3"/>
  <c r="T83" i="3"/>
  <c r="T51" i="3"/>
  <c r="T90" i="3"/>
  <c r="T37" i="3"/>
  <c r="T69" i="3"/>
  <c r="T80" i="3"/>
  <c r="R35" i="3"/>
  <c r="R82" i="3"/>
  <c r="T44" i="3"/>
  <c r="T50" i="3"/>
  <c r="R65" i="3"/>
  <c r="R44" i="3"/>
  <c r="R59" i="3"/>
  <c r="R7" i="3"/>
  <c r="R50" i="3"/>
  <c r="T72" i="3"/>
  <c r="T70" i="3"/>
  <c r="T100" i="3"/>
  <c r="T75" i="3"/>
  <c r="T119" i="3"/>
  <c r="R83" i="3"/>
  <c r="R90" i="3"/>
  <c r="R69" i="3"/>
  <c r="R80" i="3"/>
  <c r="T55" i="3"/>
  <c r="T38" i="3"/>
  <c r="T81" i="3"/>
  <c r="T17" i="3"/>
  <c r="T74" i="3"/>
  <c r="T28" i="3"/>
  <c r="T88" i="3"/>
  <c r="T41" i="3"/>
  <c r="R100" i="3"/>
  <c r="R75" i="3"/>
  <c r="R119" i="3"/>
  <c r="T102" i="3"/>
  <c r="R55" i="3"/>
  <c r="R38" i="3"/>
  <c r="R81" i="3"/>
  <c r="R17" i="3"/>
  <c r="R74" i="3"/>
  <c r="R28" i="3"/>
  <c r="R88" i="3"/>
  <c r="R41" i="3"/>
  <c r="T120" i="3"/>
  <c r="T86" i="3"/>
  <c r="T60" i="3"/>
  <c r="T31" i="3"/>
  <c r="T67" i="3"/>
  <c r="T49" i="3"/>
  <c r="T32" i="3"/>
  <c r="T46" i="3"/>
  <c r="T4" i="3"/>
  <c r="T23" i="3"/>
  <c r="R86" i="3"/>
  <c r="R49" i="3"/>
  <c r="R46" i="3"/>
  <c r="T25" i="3"/>
  <c r="T26" i="3"/>
  <c r="R103" i="3"/>
  <c r="R101" i="3"/>
  <c r="R5" i="3"/>
  <c r="R84" i="3"/>
  <c r="R116" i="3"/>
  <c r="R87" i="3"/>
  <c r="R85" i="3"/>
  <c r="R34" i="3"/>
  <c r="R27" i="3"/>
  <c r="R3" i="3"/>
  <c r="R39" i="3"/>
  <c r="R47" i="3"/>
  <c r="T30" i="3"/>
  <c r="T62" i="3"/>
  <c r="T6" i="3"/>
  <c r="T54" i="3"/>
  <c r="T29" i="3"/>
  <c r="T21" i="3"/>
  <c r="T10" i="3"/>
  <c r="J118" i="3"/>
  <c r="J19" i="3"/>
  <c r="J74" i="3"/>
  <c r="J108" i="3"/>
  <c r="AR226" i="2"/>
  <c r="AR355" i="2"/>
  <c r="N22" i="3"/>
  <c r="S104" i="3"/>
  <c r="M78" i="3"/>
  <c r="AR90" i="2"/>
  <c r="AR121" i="2"/>
  <c r="AR297" i="2"/>
  <c r="AR321" i="2"/>
  <c r="AR624" i="2"/>
  <c r="AR293" i="2"/>
  <c r="J40" i="3"/>
  <c r="J79" i="3"/>
  <c r="K118" i="3"/>
  <c r="K19" i="3"/>
  <c r="J35" i="3"/>
  <c r="AR335" i="2"/>
  <c r="AR466" i="2"/>
  <c r="AR33" i="2"/>
  <c r="AR58" i="2"/>
  <c r="AR118" i="2"/>
  <c r="AR458" i="2"/>
  <c r="AR129" i="2"/>
  <c r="J41" i="3"/>
  <c r="M5" i="3"/>
  <c r="AR244" i="2"/>
  <c r="J78" i="3"/>
  <c r="M6" i="3"/>
  <c r="J116" i="3"/>
  <c r="J39" i="3"/>
  <c r="M117" i="3"/>
  <c r="AR359" i="2"/>
  <c r="J16" i="3"/>
  <c r="J117" i="3"/>
  <c r="M7" i="3"/>
  <c r="J22" i="3"/>
  <c r="J24" i="3"/>
  <c r="J20" i="3"/>
  <c r="M80" i="3"/>
  <c r="S59" i="3"/>
  <c r="J70" i="3"/>
  <c r="K74" i="3"/>
  <c r="M120" i="3"/>
  <c r="M86" i="3"/>
  <c r="M49" i="3"/>
  <c r="M4" i="3"/>
  <c r="S37" i="3"/>
  <c r="J38" i="3"/>
  <c r="K42" i="3"/>
  <c r="M103" i="3"/>
  <c r="M47" i="3"/>
  <c r="S33" i="3"/>
  <c r="J42" i="3"/>
  <c r="J18" i="3"/>
  <c r="M45" i="3"/>
  <c r="M68" i="3"/>
  <c r="M57" i="3"/>
  <c r="N3" i="3"/>
  <c r="N44" i="3"/>
  <c r="K114" i="3"/>
  <c r="S41" i="3"/>
  <c r="K47" i="3"/>
  <c r="M29" i="3"/>
  <c r="M21" i="3"/>
  <c r="N16" i="3"/>
  <c r="N117" i="3"/>
  <c r="S42" i="3"/>
  <c r="J89" i="3"/>
  <c r="K8" i="3"/>
  <c r="K6" i="3"/>
  <c r="S5" i="3"/>
  <c r="S116" i="3"/>
  <c r="S85" i="3"/>
  <c r="AR287" i="2"/>
  <c r="AR519" i="2"/>
  <c r="AR15" i="2"/>
  <c r="K92" i="3"/>
  <c r="K58" i="3"/>
  <c r="M51" i="3"/>
  <c r="N48" i="3"/>
  <c r="J92" i="3"/>
  <c r="J33" i="3"/>
  <c r="K65" i="3"/>
  <c r="K44" i="3"/>
  <c r="M100" i="3"/>
  <c r="M75" i="3"/>
  <c r="S118" i="3"/>
  <c r="S20" i="3"/>
  <c r="J65" i="3"/>
  <c r="J104" i="3"/>
  <c r="J44" i="3"/>
  <c r="K69" i="3"/>
  <c r="K80" i="3"/>
  <c r="M55" i="3"/>
  <c r="M88" i="3"/>
  <c r="N42" i="3"/>
  <c r="N18" i="3"/>
  <c r="J51" i="3"/>
  <c r="J37" i="3"/>
  <c r="J69" i="3"/>
  <c r="K70" i="3"/>
  <c r="K100" i="3"/>
  <c r="K75" i="3"/>
  <c r="M97" i="3"/>
  <c r="M102" i="3"/>
  <c r="M108" i="3"/>
  <c r="M18" i="3"/>
  <c r="S117" i="3"/>
  <c r="S50" i="3"/>
  <c r="J100" i="3"/>
  <c r="J48" i="3"/>
  <c r="J75" i="3"/>
  <c r="J119" i="3"/>
  <c r="M60" i="3"/>
  <c r="M23" i="3"/>
  <c r="N101" i="3"/>
  <c r="S45" i="3"/>
  <c r="K115" i="3"/>
  <c r="J77" i="3"/>
  <c r="M3" i="3"/>
  <c r="M39" i="3"/>
  <c r="N96" i="3"/>
  <c r="N8" i="3"/>
  <c r="N113" i="3"/>
  <c r="S32" i="3"/>
  <c r="S75" i="3"/>
  <c r="J97" i="3"/>
  <c r="J102" i="3"/>
  <c r="K71" i="3"/>
  <c r="K95" i="3"/>
  <c r="K36" i="3"/>
  <c r="M96" i="3"/>
  <c r="M73" i="3"/>
  <c r="M25" i="3"/>
  <c r="M36" i="3"/>
  <c r="N54" i="3"/>
  <c r="N102" i="3"/>
  <c r="J67" i="3"/>
  <c r="J23" i="3"/>
  <c r="J103" i="3"/>
  <c r="J5" i="3"/>
  <c r="J87" i="3"/>
  <c r="J85" i="3"/>
  <c r="J34" i="3"/>
  <c r="J47" i="3"/>
  <c r="K45" i="3"/>
  <c r="K83" i="3"/>
  <c r="K87" i="3"/>
  <c r="K37" i="3"/>
  <c r="M71" i="3"/>
  <c r="M93" i="3"/>
  <c r="M12" i="3"/>
  <c r="M66" i="3"/>
  <c r="N24" i="3"/>
  <c r="N20" i="3"/>
  <c r="S78" i="3"/>
  <c r="J45" i="3"/>
  <c r="J68" i="3"/>
  <c r="K30" i="3"/>
  <c r="M35" i="3"/>
  <c r="M118" i="3"/>
  <c r="M22" i="3"/>
  <c r="M24" i="3"/>
  <c r="M19" i="3"/>
  <c r="M79" i="3"/>
  <c r="M20" i="3"/>
  <c r="N33" i="3"/>
  <c r="N45" i="3"/>
  <c r="S3" i="3"/>
  <c r="S47" i="3"/>
  <c r="J29" i="3"/>
  <c r="J21" i="3"/>
  <c r="K66" i="3"/>
  <c r="N65" i="3"/>
  <c r="N50" i="3"/>
  <c r="S44" i="3"/>
  <c r="J66" i="3"/>
  <c r="M65" i="3"/>
  <c r="N83" i="3"/>
  <c r="K24" i="3"/>
  <c r="N61" i="3"/>
  <c r="M32" i="3"/>
  <c r="N27" i="3"/>
  <c r="S80" i="3"/>
  <c r="J88" i="3"/>
  <c r="M116" i="3"/>
  <c r="M87" i="3"/>
  <c r="N25" i="3"/>
  <c r="S48" i="3"/>
  <c r="S106" i="3"/>
  <c r="M26" i="3"/>
  <c r="N30" i="3"/>
  <c r="AR110" i="2"/>
  <c r="J86" i="3"/>
  <c r="J49" i="3"/>
  <c r="K27" i="3"/>
  <c r="M10" i="3"/>
  <c r="N12" i="3"/>
  <c r="S72" i="3"/>
  <c r="S119" i="3"/>
  <c r="S13" i="3"/>
  <c r="K60" i="3"/>
  <c r="K63" i="3"/>
  <c r="K78" i="3"/>
  <c r="M8" i="3"/>
  <c r="N6" i="3"/>
  <c r="M16" i="3"/>
  <c r="N19" i="3"/>
  <c r="K67" i="3"/>
  <c r="N10" i="3"/>
  <c r="J101" i="3"/>
  <c r="J73" i="3"/>
  <c r="J25" i="3"/>
  <c r="J36" i="3"/>
  <c r="N95" i="3"/>
  <c r="K49" i="3"/>
  <c r="K46" i="3"/>
  <c r="N21" i="3"/>
  <c r="S101" i="3"/>
  <c r="J6" i="3"/>
  <c r="J54" i="3"/>
  <c r="M33" i="3"/>
  <c r="M95" i="3"/>
  <c r="S70" i="3"/>
  <c r="S100" i="3"/>
  <c r="K120" i="3"/>
  <c r="K31" i="3"/>
  <c r="K4" i="3"/>
  <c r="S103" i="3"/>
  <c r="S25" i="3"/>
  <c r="M44" i="3"/>
  <c r="M50" i="3"/>
  <c r="K86" i="3"/>
  <c r="K32" i="3"/>
  <c r="K23" i="3"/>
  <c r="N62" i="3"/>
  <c r="N29" i="3"/>
  <c r="K33" i="3"/>
  <c r="M83" i="3"/>
  <c r="M37" i="3"/>
  <c r="M69" i="3"/>
  <c r="N119" i="3"/>
  <c r="J95" i="3"/>
  <c r="K7" i="3"/>
  <c r="M119" i="3"/>
  <c r="J59" i="3"/>
  <c r="M81" i="3"/>
  <c r="M28" i="3"/>
  <c r="M41" i="3"/>
  <c r="N97" i="3"/>
  <c r="AR63" i="2"/>
  <c r="S55" i="3"/>
  <c r="S38" i="3"/>
  <c r="S17" i="3"/>
  <c r="S74" i="3"/>
  <c r="J120" i="3"/>
  <c r="J60" i="3"/>
  <c r="J31" i="3"/>
  <c r="J32" i="3"/>
  <c r="J46" i="3"/>
  <c r="J4" i="3"/>
  <c r="K84" i="3"/>
  <c r="K85" i="3"/>
  <c r="K121" i="3"/>
  <c r="K34" i="3"/>
  <c r="K39" i="3"/>
  <c r="M30" i="3"/>
  <c r="M62" i="3"/>
  <c r="M54" i="3"/>
  <c r="N93" i="3"/>
  <c r="N66" i="3"/>
  <c r="K21" i="3"/>
  <c r="S87" i="3"/>
  <c r="S110" i="3"/>
  <c r="N7" i="3"/>
  <c r="K89" i="3"/>
  <c r="K61" i="3"/>
  <c r="S28" i="3"/>
  <c r="S64" i="3"/>
  <c r="S40" i="3"/>
  <c r="J84" i="3"/>
  <c r="J27" i="3"/>
  <c r="J3" i="3"/>
  <c r="K96" i="3"/>
  <c r="K105" i="3"/>
  <c r="K73" i="3"/>
  <c r="K57" i="3"/>
  <c r="M91" i="3"/>
  <c r="M94" i="3"/>
  <c r="N35" i="3"/>
  <c r="N99" i="3"/>
  <c r="N82" i="3"/>
  <c r="N98" i="3"/>
  <c r="N79" i="3"/>
  <c r="N111" i="3"/>
  <c r="AR365" i="2"/>
  <c r="AR32" i="2"/>
  <c r="S60" i="3"/>
  <c r="S63" i="3"/>
  <c r="S31" i="3"/>
  <c r="S67" i="3"/>
  <c r="S49" i="3"/>
  <c r="S46" i="3"/>
  <c r="S4" i="3"/>
  <c r="J96" i="3"/>
  <c r="J26" i="3"/>
  <c r="J57" i="3"/>
  <c r="J8" i="3"/>
  <c r="K62" i="3"/>
  <c r="K10" i="3"/>
  <c r="M99" i="3"/>
  <c r="M82" i="3"/>
  <c r="M98" i="3"/>
  <c r="N76" i="3"/>
  <c r="N112" i="3"/>
  <c r="N92" i="3"/>
  <c r="N109" i="3"/>
  <c r="N43" i="3"/>
  <c r="N9" i="3"/>
  <c r="N58" i="3"/>
  <c r="S115" i="3"/>
  <c r="N71" i="3"/>
  <c r="K102" i="3"/>
  <c r="N47" i="3"/>
  <c r="K25" i="3"/>
  <c r="S19" i="3"/>
  <c r="S24" i="3"/>
  <c r="N114" i="3"/>
  <c r="S54" i="3"/>
  <c r="S97" i="3"/>
  <c r="S66" i="3"/>
  <c r="S36" i="3"/>
  <c r="S77" i="3"/>
  <c r="AR132" i="2"/>
  <c r="AR301" i="2"/>
  <c r="AR18" i="2"/>
  <c r="AR387" i="2"/>
  <c r="AR145" i="2"/>
  <c r="S84" i="3"/>
  <c r="S34" i="3"/>
  <c r="S27" i="3"/>
  <c r="S39" i="3"/>
  <c r="J30" i="3"/>
  <c r="J62" i="3"/>
  <c r="J10" i="3"/>
  <c r="K16" i="3"/>
  <c r="K91" i="3"/>
  <c r="K94" i="3"/>
  <c r="K93" i="3"/>
  <c r="K12" i="3"/>
  <c r="M92" i="3"/>
  <c r="M43" i="3"/>
  <c r="M9" i="3"/>
  <c r="M58" i="3"/>
  <c r="N107" i="3"/>
  <c r="N104" i="3"/>
  <c r="N59" i="3"/>
  <c r="S21" i="3"/>
  <c r="S71" i="3"/>
  <c r="K81" i="3"/>
  <c r="K29" i="3"/>
  <c r="N2" i="3"/>
  <c r="S120" i="3"/>
  <c r="S96" i="3"/>
  <c r="S105" i="3"/>
  <c r="S73" i="3"/>
  <c r="S68" i="3"/>
  <c r="S26" i="3"/>
  <c r="S8" i="3"/>
  <c r="J71" i="3"/>
  <c r="J91" i="3"/>
  <c r="J94" i="3"/>
  <c r="J93" i="3"/>
  <c r="J12" i="3"/>
  <c r="K99" i="3"/>
  <c r="K82" i="3"/>
  <c r="K98" i="3"/>
  <c r="K20" i="3"/>
  <c r="K111" i="3"/>
  <c r="M104" i="3"/>
  <c r="M59" i="3"/>
  <c r="N51" i="3"/>
  <c r="N69" i="3"/>
  <c r="N75" i="3"/>
  <c r="N87" i="3"/>
  <c r="N110" i="3"/>
  <c r="N56" i="3"/>
  <c r="S88" i="3"/>
  <c r="N14" i="3"/>
  <c r="N37" i="3"/>
  <c r="K35" i="3"/>
  <c r="K52" i="3"/>
  <c r="N121" i="3"/>
  <c r="N105" i="3"/>
  <c r="K112" i="3"/>
  <c r="K38" i="3"/>
  <c r="N91" i="3"/>
  <c r="S30" i="3"/>
  <c r="S62" i="3"/>
  <c r="S29" i="3"/>
  <c r="S10" i="3"/>
  <c r="J99" i="3"/>
  <c r="J82" i="3"/>
  <c r="J98" i="3"/>
  <c r="K109" i="3"/>
  <c r="K43" i="3"/>
  <c r="K9" i="3"/>
  <c r="M90" i="3"/>
  <c r="N72" i="3"/>
  <c r="N70" i="3"/>
  <c r="N106" i="3"/>
  <c r="K3" i="3"/>
  <c r="S83" i="3"/>
  <c r="S7" i="3"/>
  <c r="K13" i="3"/>
  <c r="S114" i="3"/>
  <c r="N89" i="3"/>
  <c r="K101" i="3"/>
  <c r="N81" i="3"/>
  <c r="N108" i="3"/>
  <c r="K68" i="3"/>
  <c r="K22" i="3"/>
  <c r="K79" i="3"/>
  <c r="AS699" i="2"/>
  <c r="AS676" i="2"/>
  <c r="AR541" i="2"/>
  <c r="AR324" i="2"/>
  <c r="AT580" i="2"/>
  <c r="S91" i="3"/>
  <c r="S94" i="3"/>
  <c r="S93" i="3"/>
  <c r="S12" i="3"/>
  <c r="J43" i="3"/>
  <c r="J9" i="3"/>
  <c r="J58" i="3"/>
  <c r="K104" i="3"/>
  <c r="K59" i="3"/>
  <c r="K50" i="3"/>
  <c r="M72" i="3"/>
  <c r="M70" i="3"/>
  <c r="M48" i="3"/>
  <c r="N38" i="3"/>
  <c r="N52" i="3"/>
  <c r="N17" i="3"/>
  <c r="N77" i="3"/>
  <c r="N28" i="3"/>
  <c r="N88" i="3"/>
  <c r="N41" i="3"/>
  <c r="N100" i="3"/>
  <c r="N118" i="3"/>
  <c r="K97" i="3"/>
  <c r="K54" i="3"/>
  <c r="N103" i="3"/>
  <c r="S61" i="3"/>
  <c r="S18" i="3"/>
  <c r="K2" i="3"/>
  <c r="S57" i="3"/>
  <c r="S35" i="3"/>
  <c r="S22" i="3"/>
  <c r="S99" i="3"/>
  <c r="S82" i="3"/>
  <c r="S98" i="3"/>
  <c r="S2" i="3"/>
  <c r="S111" i="3"/>
  <c r="J7" i="3"/>
  <c r="J50" i="3"/>
  <c r="K51" i="3"/>
  <c r="K90" i="3"/>
  <c r="M38" i="3"/>
  <c r="M17" i="3"/>
  <c r="M77" i="3"/>
  <c r="M74" i="3"/>
  <c r="N40" i="3"/>
  <c r="N80" i="3"/>
  <c r="S102" i="3"/>
  <c r="S89" i="3"/>
  <c r="S56" i="3"/>
  <c r="K14" i="3"/>
  <c r="K122" i="3"/>
  <c r="N78" i="3"/>
  <c r="AR267" i="2"/>
  <c r="AR640" i="2"/>
  <c r="AR217" i="2"/>
  <c r="S76" i="3"/>
  <c r="S112" i="3"/>
  <c r="S43" i="3"/>
  <c r="S9" i="3"/>
  <c r="S58" i="3"/>
  <c r="J83" i="3"/>
  <c r="J90" i="3"/>
  <c r="J80" i="3"/>
  <c r="K48" i="3"/>
  <c r="K119" i="3"/>
  <c r="K106" i="3"/>
  <c r="M42" i="3"/>
  <c r="M40" i="3"/>
  <c r="N120" i="3"/>
  <c r="N86" i="3"/>
  <c r="N60" i="3"/>
  <c r="N63" i="3"/>
  <c r="N31" i="3"/>
  <c r="N67" i="3"/>
  <c r="N49" i="3"/>
  <c r="N32" i="3"/>
  <c r="N46" i="3"/>
  <c r="N4" i="3"/>
  <c r="N23" i="3"/>
  <c r="S65" i="3"/>
  <c r="S23" i="3"/>
  <c r="K103" i="3"/>
  <c r="K116" i="3"/>
  <c r="S86" i="3"/>
  <c r="S6" i="3"/>
  <c r="K26" i="3"/>
  <c r="S122" i="3"/>
  <c r="J72" i="3"/>
  <c r="K17" i="3"/>
  <c r="K77" i="3"/>
  <c r="K11" i="3"/>
  <c r="K28" i="3"/>
  <c r="K88" i="3"/>
  <c r="K41" i="3"/>
  <c r="M31" i="3"/>
  <c r="M67" i="3"/>
  <c r="M46" i="3"/>
  <c r="N5" i="3"/>
  <c r="N84" i="3"/>
  <c r="N116" i="3"/>
  <c r="N85" i="3"/>
  <c r="N34" i="3"/>
  <c r="N39" i="3"/>
  <c r="S95" i="3"/>
  <c r="S53" i="3"/>
  <c r="N15" i="3"/>
  <c r="S16" i="3"/>
  <c r="N74" i="3"/>
  <c r="S52" i="3"/>
  <c r="K117" i="3"/>
  <c r="K5" i="3"/>
  <c r="K55" i="3"/>
  <c r="N90" i="3"/>
  <c r="N64" i="3"/>
  <c r="S79" i="3"/>
  <c r="N94" i="3"/>
  <c r="S51" i="3"/>
  <c r="S90" i="3"/>
  <c r="S113" i="3"/>
  <c r="S69" i="3"/>
  <c r="J55" i="3"/>
  <c r="J81" i="3"/>
  <c r="J17" i="3"/>
  <c r="J28" i="3"/>
  <c r="K108" i="3"/>
  <c r="K18" i="3"/>
  <c r="K40" i="3"/>
  <c r="M101" i="3"/>
  <c r="M89" i="3"/>
  <c r="M84" i="3"/>
  <c r="M85" i="3"/>
  <c r="M34" i="3"/>
  <c r="M27" i="3"/>
  <c r="N73" i="3"/>
  <c r="N68" i="3"/>
  <c r="N36" i="3"/>
  <c r="N26" i="3"/>
  <c r="N57" i="3"/>
  <c r="S81" i="3"/>
  <c r="S92" i="3"/>
  <c r="S108" i="3"/>
  <c r="N55" i="3"/>
  <c r="K72" i="3"/>
  <c r="AS149" i="2"/>
  <c r="AR149" i="2"/>
  <c r="AS46" i="2"/>
  <c r="AR46" i="2"/>
  <c r="AS296" i="2"/>
  <c r="AR296" i="2"/>
  <c r="AS504" i="2"/>
  <c r="AR504" i="2"/>
  <c r="AS98" i="2"/>
  <c r="AR98" i="2"/>
  <c r="AS697" i="2"/>
  <c r="AS591" i="2"/>
  <c r="AR591" i="2"/>
  <c r="AS530" i="2"/>
  <c r="AR530" i="2"/>
  <c r="AS613" i="2"/>
  <c r="AS274" i="2"/>
  <c r="AR274" i="2"/>
  <c r="AS341" i="2"/>
  <c r="AR341" i="2"/>
  <c r="AS461" i="2"/>
  <c r="AR461" i="2"/>
  <c r="AS277" i="2"/>
  <c r="AR277" i="2"/>
  <c r="AS566" i="2"/>
  <c r="AR566" i="2"/>
  <c r="AS378" i="2"/>
  <c r="AR378" i="2"/>
  <c r="AS327" i="2"/>
  <c r="AR327" i="2"/>
  <c r="AS11" i="2"/>
  <c r="AR11" i="2"/>
  <c r="AS106" i="2"/>
  <c r="AR106" i="2"/>
  <c r="AS376" i="2"/>
  <c r="AR376" i="2"/>
  <c r="AS50" i="2"/>
  <c r="AR50" i="2"/>
  <c r="AS544" i="2"/>
  <c r="AR544" i="2"/>
  <c r="AS509" i="2"/>
  <c r="AR509" i="2"/>
  <c r="AS586" i="2"/>
  <c r="AR586" i="2"/>
  <c r="AS696" i="2"/>
  <c r="AS417" i="2"/>
  <c r="AR417" i="2"/>
  <c r="AS497" i="2"/>
  <c r="AS319" i="2"/>
  <c r="AR319" i="2"/>
  <c r="AS488" i="2"/>
  <c r="AR488" i="2"/>
  <c r="AS534" i="2"/>
  <c r="AR534" i="2"/>
  <c r="AS169" i="2"/>
  <c r="AS394" i="2"/>
  <c r="AR394" i="2"/>
  <c r="AS178" i="2"/>
  <c r="AR178" i="2"/>
  <c r="AS124" i="2"/>
  <c r="AS487" i="2"/>
  <c r="AR487" i="2"/>
  <c r="AS229" i="2"/>
  <c r="AR229" i="2"/>
  <c r="AS123" i="2"/>
  <c r="AR123" i="2"/>
  <c r="AS67" i="2"/>
  <c r="AR67" i="2"/>
  <c r="AS370" i="2"/>
  <c r="AR370" i="2"/>
  <c r="AS448" i="2"/>
  <c r="AR448" i="2"/>
  <c r="AS615" i="2"/>
  <c r="AR615" i="2"/>
  <c r="AS86" i="2"/>
  <c r="AR86" i="2"/>
  <c r="AS23" i="2"/>
  <c r="AR23" i="2"/>
  <c r="AS595" i="2"/>
  <c r="AR595" i="2"/>
  <c r="AS638" i="2"/>
  <c r="AS294" i="2"/>
  <c r="AS189" i="2"/>
  <c r="AR189" i="2"/>
  <c r="AS429" i="2"/>
  <c r="AS718" i="2"/>
  <c r="AS597" i="2"/>
  <c r="AS419" i="2"/>
  <c r="AR419" i="2"/>
  <c r="AS588" i="2"/>
  <c r="AR588" i="2"/>
  <c r="AS142" i="2"/>
  <c r="AR142" i="2"/>
  <c r="AS716" i="2"/>
  <c r="AS59" i="2"/>
  <c r="AR59" i="2"/>
  <c r="AS710" i="2"/>
  <c r="AS730" i="2"/>
  <c r="AS315" i="2"/>
  <c r="AR315" i="2"/>
  <c r="AS483" i="2"/>
  <c r="AR483" i="2"/>
  <c r="AS535" i="2"/>
  <c r="AS690" i="2"/>
  <c r="AS256" i="2"/>
  <c r="AR256" i="2"/>
  <c r="AS512" i="2"/>
  <c r="AR512" i="2"/>
  <c r="AS491" i="2"/>
  <c r="AR491" i="2"/>
  <c r="AS173" i="2"/>
  <c r="AR173" i="2"/>
  <c r="AS583" i="2"/>
  <c r="AR583" i="2"/>
  <c r="AS93" i="2"/>
  <c r="AR93" i="2"/>
  <c r="AS585" i="2"/>
  <c r="AR585" i="2"/>
  <c r="AS66" i="2"/>
  <c r="AS262" i="2"/>
  <c r="AR262" i="2"/>
  <c r="AS380" i="2"/>
  <c r="AR380" i="2"/>
  <c r="AS220" i="2"/>
  <c r="AR220" i="2"/>
  <c r="AS642" i="2"/>
  <c r="AR642" i="2"/>
  <c r="AS430" i="2"/>
  <c r="AS137" i="2"/>
  <c r="AR137" i="2"/>
  <c r="AS655" i="2"/>
  <c r="AR655" i="2"/>
  <c r="AS498" i="2"/>
  <c r="AR498" i="2"/>
  <c r="AS667" i="2"/>
  <c r="AS337" i="2"/>
  <c r="AR337" i="2"/>
  <c r="AS433" i="2"/>
  <c r="AR433" i="2"/>
  <c r="AS314" i="2"/>
  <c r="AR314" i="2"/>
  <c r="AS208" i="2"/>
  <c r="AR208" i="2"/>
  <c r="AS202" i="2"/>
  <c r="AR202" i="2"/>
  <c r="AS701" i="2"/>
  <c r="AS239" i="2"/>
  <c r="AR239" i="2"/>
  <c r="AS618" i="2"/>
  <c r="AR618" i="2"/>
  <c r="AS554" i="2"/>
  <c r="AR554" i="2"/>
  <c r="AS559" i="2"/>
  <c r="AS670" i="2"/>
  <c r="AS604" i="2"/>
  <c r="AR604" i="2"/>
  <c r="AS671" i="2"/>
  <c r="AS181" i="2"/>
  <c r="AR181" i="2"/>
  <c r="AS521" i="2"/>
  <c r="AS358" i="2"/>
  <c r="AS668" i="2"/>
  <c r="AS234" i="2"/>
  <c r="AR234" i="2"/>
  <c r="AS689" i="2"/>
  <c r="AS291" i="2"/>
  <c r="AR291" i="2"/>
  <c r="AS625" i="2"/>
  <c r="AS270" i="2"/>
  <c r="AR270" i="2"/>
  <c r="AS371" i="2"/>
  <c r="AR371" i="2"/>
  <c r="AS514" i="2"/>
  <c r="AR514" i="2"/>
  <c r="AS397" i="2"/>
  <c r="AR397" i="2"/>
  <c r="AS556" i="2"/>
  <c r="AS292" i="2"/>
  <c r="AR292" i="2"/>
  <c r="AS5" i="2"/>
  <c r="AR5" i="2"/>
  <c r="AS192" i="2"/>
  <c r="AR192" i="2"/>
  <c r="AS154" i="2"/>
  <c r="AR154" i="2"/>
  <c r="AS97" i="2"/>
  <c r="AR97" i="2"/>
  <c r="AS330" i="2"/>
  <c r="AR330" i="2"/>
  <c r="AS344" i="2"/>
  <c r="AR344" i="2"/>
  <c r="AS558" i="2"/>
  <c r="AR558" i="2"/>
  <c r="AS199" i="2"/>
  <c r="AR199" i="2"/>
  <c r="AS133" i="2"/>
  <c r="AR133" i="2"/>
  <c r="AS423" i="2"/>
  <c r="AR423" i="2"/>
  <c r="AS83" i="2"/>
  <c r="AR83" i="2"/>
  <c r="AS187" i="2"/>
  <c r="AR187" i="2"/>
  <c r="AS684" i="2"/>
  <c r="AS193" i="2"/>
  <c r="AR193" i="2"/>
  <c r="AS190" i="2"/>
  <c r="AR190" i="2"/>
  <c r="AS284" i="2"/>
  <c r="AR284" i="2"/>
  <c r="AS269" i="2"/>
  <c r="AR269" i="2"/>
  <c r="AS108" i="2"/>
  <c r="AR108" i="2"/>
  <c r="AS72" i="2"/>
  <c r="AR72" i="2"/>
  <c r="AS265" i="2"/>
  <c r="AR265" i="2"/>
  <c r="AS349" i="2"/>
  <c r="AR349" i="2"/>
  <c r="AS325" i="2"/>
  <c r="AS427" i="2"/>
  <c r="AR427" i="2"/>
  <c r="AS261" i="2"/>
  <c r="AR261" i="2"/>
  <c r="AS574" i="2"/>
  <c r="AR574" i="2"/>
  <c r="AS450" i="2"/>
  <c r="AR450" i="2"/>
  <c r="AS505" i="2"/>
  <c r="AR505" i="2"/>
  <c r="AS332" i="2"/>
  <c r="AS29" i="2"/>
  <c r="AR29" i="2"/>
  <c r="AS714" i="2"/>
  <c r="AS443" i="2"/>
  <c r="AR443" i="2"/>
  <c r="AS692" i="2"/>
  <c r="AR692" i="2"/>
  <c r="AS648" i="2"/>
  <c r="AR648" i="2"/>
  <c r="AS31" i="2"/>
  <c r="AR31" i="2"/>
  <c r="AS232" i="2"/>
  <c r="AR232" i="2"/>
  <c r="AS241" i="2"/>
  <c r="AR241" i="2"/>
  <c r="AS34" i="2"/>
  <c r="AR34" i="2"/>
  <c r="AS125" i="2"/>
  <c r="AR125" i="2"/>
  <c r="AS589" i="2"/>
  <c r="AR589" i="2"/>
  <c r="AS249" i="2"/>
  <c r="AR249" i="2"/>
  <c r="AS17" i="2"/>
  <c r="AR17" i="2"/>
  <c r="AS662" i="2"/>
  <c r="AS546" i="2"/>
  <c r="AS622" i="2"/>
  <c r="AS396" i="2"/>
  <c r="AR396" i="2"/>
  <c r="AS255" i="2"/>
  <c r="AR255" i="2"/>
  <c r="AS218" i="2"/>
  <c r="AR218" i="2"/>
  <c r="AS517" i="2"/>
  <c r="AR517" i="2"/>
  <c r="AS675" i="2"/>
  <c r="AS525" i="2"/>
  <c r="AR525" i="2"/>
  <c r="AS708" i="2"/>
  <c r="AS80" i="2"/>
  <c r="AR80" i="2"/>
  <c r="AS729" i="2"/>
  <c r="AS368" i="2"/>
  <c r="AR368" i="2"/>
  <c r="AS120" i="2"/>
  <c r="AR120" i="2"/>
  <c r="AS405" i="2"/>
  <c r="AR405" i="2"/>
  <c r="AS313" i="2"/>
  <c r="AR313" i="2"/>
  <c r="AS545" i="2"/>
  <c r="AS65" i="2"/>
  <c r="AR65" i="2"/>
  <c r="AS155" i="2"/>
  <c r="AR155" i="2"/>
  <c r="AS663" i="2"/>
  <c r="AR663" i="2"/>
  <c r="AS685" i="2"/>
  <c r="AS467" i="2"/>
  <c r="AR467" i="2"/>
  <c r="AS471" i="2"/>
  <c r="AR471" i="2"/>
  <c r="AS686" i="2"/>
  <c r="AS420" i="2"/>
  <c r="AR420" i="2"/>
  <c r="AS659" i="2"/>
  <c r="AR659" i="2"/>
  <c r="AS126" i="2"/>
  <c r="AR126" i="2"/>
  <c r="AS416" i="2"/>
  <c r="AR416" i="2"/>
  <c r="AS375" i="2"/>
  <c r="AR375" i="2"/>
  <c r="AS653" i="2"/>
  <c r="AS669" i="2"/>
  <c r="AS286" i="2"/>
  <c r="AR286" i="2"/>
  <c r="AS681" i="2"/>
  <c r="AS76" i="2"/>
  <c r="AR76" i="2"/>
  <c r="AS61" i="2"/>
  <c r="AR61" i="2"/>
  <c r="AS318" i="2"/>
  <c r="AR318" i="2"/>
  <c r="AS444" i="2"/>
  <c r="AR444" i="2"/>
  <c r="AS191" i="2"/>
  <c r="AR191" i="2"/>
  <c r="AS722" i="2"/>
  <c r="AS456" i="2"/>
  <c r="AR456" i="2"/>
  <c r="AS342" i="2"/>
  <c r="AR342" i="2"/>
  <c r="AS322" i="2"/>
  <c r="AR322" i="2"/>
  <c r="AS590" i="2"/>
  <c r="AS204" i="2"/>
  <c r="AR204" i="2"/>
  <c r="AS543" i="2"/>
  <c r="AR543" i="2"/>
  <c r="AS538" i="2"/>
  <c r="AR538" i="2"/>
  <c r="AT696" i="2"/>
  <c r="AT153" i="2"/>
  <c r="AT417" i="2"/>
  <c r="AT411" i="2"/>
  <c r="AT497" i="2"/>
  <c r="AT184" i="2"/>
  <c r="AT613" i="2"/>
  <c r="AT721" i="2"/>
  <c r="AT274" i="2"/>
  <c r="AT379" i="2"/>
  <c r="AT260" i="2"/>
  <c r="AT3" i="2"/>
  <c r="AT169" i="2"/>
  <c r="AS352" i="2"/>
  <c r="AR352" i="2"/>
  <c r="AS672" i="2"/>
  <c r="AS564" i="2"/>
  <c r="AR564" i="2"/>
  <c r="AS144" i="2"/>
  <c r="AR144" i="2"/>
  <c r="AS404" i="2"/>
  <c r="AR404" i="2"/>
  <c r="AS131" i="2"/>
  <c r="AR131" i="2"/>
  <c r="AS177" i="2"/>
  <c r="AR177" i="2"/>
  <c r="AT697" i="2"/>
  <c r="AT385" i="2"/>
  <c r="AT591" i="2"/>
  <c r="AT630" i="2"/>
  <c r="AT530" i="2"/>
  <c r="AT421" i="2"/>
  <c r="AT319" i="2"/>
  <c r="AT43" i="2"/>
  <c r="AT488" i="2"/>
  <c r="AT22" i="2"/>
  <c r="AT534" i="2"/>
  <c r="AT341" i="2"/>
  <c r="AS298" i="2"/>
  <c r="AR298" i="2"/>
  <c r="AS518" i="2"/>
  <c r="AS717" i="2"/>
  <c r="AS364" i="2"/>
  <c r="AR364" i="2"/>
  <c r="AS562" i="2"/>
  <c r="AR562" i="2"/>
  <c r="AS502" i="2"/>
  <c r="AR502" i="2"/>
  <c r="AS134" i="2"/>
  <c r="AR134" i="2"/>
  <c r="AS580" i="2"/>
  <c r="AR580" i="2"/>
  <c r="AS153" i="2"/>
  <c r="AR153" i="2"/>
  <c r="AS411" i="2"/>
  <c r="AR411" i="2"/>
  <c r="AS184" i="2"/>
  <c r="AR184" i="2"/>
  <c r="AS721" i="2"/>
  <c r="AS379" i="2"/>
  <c r="AR379" i="2"/>
  <c r="AS3" i="2"/>
  <c r="AR3" i="2"/>
  <c r="AS339" i="2"/>
  <c r="AR339" i="2"/>
  <c r="AS185" i="2"/>
  <c r="AR185" i="2"/>
  <c r="AS602" i="2"/>
  <c r="AS481" i="2"/>
  <c r="AR481" i="2"/>
  <c r="AS508" i="2"/>
  <c r="AR508" i="2"/>
  <c r="AS386" i="2"/>
  <c r="AS263" i="2"/>
  <c r="AR263" i="2"/>
  <c r="AS607" i="2"/>
  <c r="AS9" i="2"/>
  <c r="AR9" i="2"/>
  <c r="AS470" i="2"/>
  <c r="AR470" i="2"/>
  <c r="AS282" i="2"/>
  <c r="AR282" i="2"/>
  <c r="AS48" i="2"/>
  <c r="AR48" i="2"/>
  <c r="AS257" i="2"/>
  <c r="AS186" i="2"/>
  <c r="AS347" i="2"/>
  <c r="AR347" i="2"/>
  <c r="AS62" i="2"/>
  <c r="AR62" i="2"/>
  <c r="AS385" i="2"/>
  <c r="AR385" i="2"/>
  <c r="AS630" i="2"/>
  <c r="AS421" i="2"/>
  <c r="AR421" i="2"/>
  <c r="AS43" i="2"/>
  <c r="AR43" i="2"/>
  <c r="AS22" i="2"/>
  <c r="AR22" i="2"/>
  <c r="AS260" i="2"/>
  <c r="AS166" i="2"/>
  <c r="AR166" i="2"/>
  <c r="AS479" i="2"/>
  <c r="AS350" i="2"/>
  <c r="AS410" i="2"/>
  <c r="AR410" i="2"/>
  <c r="AS128" i="2"/>
  <c r="AR128" i="2"/>
  <c r="AS26" i="2"/>
  <c r="AR26" i="2"/>
  <c r="AS39" i="2"/>
  <c r="AR39" i="2"/>
  <c r="AS223" i="2"/>
  <c r="AS143" i="2"/>
  <c r="AR143" i="2"/>
  <c r="AS666" i="2"/>
  <c r="AR666" i="2"/>
  <c r="AS381" i="2"/>
  <c r="AR381" i="2"/>
  <c r="AS702" i="2"/>
  <c r="AS104" i="2"/>
  <c r="AR104" i="2"/>
  <c r="AS130" i="2"/>
  <c r="AR130" i="2"/>
  <c r="AS289" i="2"/>
  <c r="AR289" i="2"/>
  <c r="AS698" i="2"/>
  <c r="AS356" i="2"/>
  <c r="AS328" i="2"/>
  <c r="AR328" i="2"/>
  <c r="AS146" i="2"/>
  <c r="AR146" i="2"/>
  <c r="AS603" i="2"/>
  <c r="AS592" i="2"/>
  <c r="AR592" i="2"/>
  <c r="AS278" i="2"/>
  <c r="AR278" i="2"/>
  <c r="AS422" i="2"/>
  <c r="AR422" i="2"/>
  <c r="AS233" i="2"/>
  <c r="AS414" i="2"/>
  <c r="AR414" i="2"/>
  <c r="AS198" i="2"/>
  <c r="AR198" i="2"/>
  <c r="AS555" i="2"/>
  <c r="AS55" i="2"/>
  <c r="AR55" i="2"/>
  <c r="AS221" i="2"/>
  <c r="AR221" i="2"/>
  <c r="AS650" i="2"/>
  <c r="AS135" i="2"/>
  <c r="AR135" i="2"/>
  <c r="AS639" i="2"/>
  <c r="AS212" i="2"/>
  <c r="AR212" i="2"/>
  <c r="AS214" i="2"/>
  <c r="AR214" i="2"/>
  <c r="AS73" i="2"/>
  <c r="AR73" i="2"/>
  <c r="AS393" i="2"/>
  <c r="AS390" i="2"/>
  <c r="AR390" i="2"/>
  <c r="AS610" i="2"/>
  <c r="AS38" i="2"/>
  <c r="AR38" i="2"/>
  <c r="AS94" i="2"/>
  <c r="AR94" i="2"/>
  <c r="AS442" i="2"/>
  <c r="AR442" i="2"/>
  <c r="AS200" i="2"/>
  <c r="AR200" i="2"/>
  <c r="AS226" i="2"/>
  <c r="AS484" i="2"/>
  <c r="AS633" i="2"/>
  <c r="AS377" i="2"/>
  <c r="AR377" i="2"/>
  <c r="AS572" i="2"/>
  <c r="AS360" i="2"/>
  <c r="AR360" i="2"/>
  <c r="AS148" i="2"/>
  <c r="AR148" i="2"/>
  <c r="AS54" i="2"/>
  <c r="AR54" i="2"/>
  <c r="AS283" i="2"/>
  <c r="AR283" i="2"/>
  <c r="AS500" i="2"/>
  <c r="AR500" i="2"/>
  <c r="AS136" i="2"/>
  <c r="AR136" i="2"/>
  <c r="AS279" i="2"/>
  <c r="AR279" i="2"/>
  <c r="AS264" i="2"/>
  <c r="AS115" i="2"/>
  <c r="AR115" i="2"/>
  <c r="AS355" i="2"/>
  <c r="AS299" i="2"/>
  <c r="AR299" i="2"/>
  <c r="AT699" i="2"/>
  <c r="AT676" i="2"/>
  <c r="AT352" i="2"/>
  <c r="AT298" i="2"/>
  <c r="AT456" i="2"/>
  <c r="AT337" i="2"/>
  <c r="AT396" i="2"/>
  <c r="AT282" i="2"/>
  <c r="AT730" i="2"/>
  <c r="AT133" i="2"/>
  <c r="AT615" i="2"/>
  <c r="AT149" i="2"/>
  <c r="AT106" i="2"/>
  <c r="AT672" i="2"/>
  <c r="AT518" i="2"/>
  <c r="AT342" i="2"/>
  <c r="AT433" i="2"/>
  <c r="AT255" i="2"/>
  <c r="AT48" i="2"/>
  <c r="AT315" i="2"/>
  <c r="AT423" i="2"/>
  <c r="AT86" i="2"/>
  <c r="AT376" i="2"/>
  <c r="AS598" i="2"/>
  <c r="AR598" i="2"/>
  <c r="AS665" i="2"/>
  <c r="AS510" i="2"/>
  <c r="AR510" i="2"/>
  <c r="AS649" i="2"/>
  <c r="AS250" i="2"/>
  <c r="AR250" i="2"/>
  <c r="AS700" i="2"/>
  <c r="AS75" i="2"/>
  <c r="AR75" i="2"/>
  <c r="AS636" i="2"/>
  <c r="AS306" i="2"/>
  <c r="AR306" i="2"/>
  <c r="AS114" i="2"/>
  <c r="AR114" i="2"/>
  <c r="AS621" i="2"/>
  <c r="AS524" i="2"/>
  <c r="AR524" i="2"/>
  <c r="AS596" i="2"/>
  <c r="AS549" i="2"/>
  <c r="AS507" i="2"/>
  <c r="AS486" i="2"/>
  <c r="AR486" i="2"/>
  <c r="AS691" i="2"/>
  <c r="AR691" i="2"/>
  <c r="AS646" i="2"/>
  <c r="AS343" i="2"/>
  <c r="AR343" i="2"/>
  <c r="AS438" i="2"/>
  <c r="AR438" i="2"/>
  <c r="AS425" i="2"/>
  <c r="AR425" i="2"/>
  <c r="AS616" i="2"/>
  <c r="AS305" i="2"/>
  <c r="AR305" i="2"/>
  <c r="AS693" i="2"/>
  <c r="AS309" i="2"/>
  <c r="AS47" i="2"/>
  <c r="AR47" i="2"/>
  <c r="AS464" i="2"/>
  <c r="AR464" i="2"/>
  <c r="AS637" i="2"/>
  <c r="AS644" i="2"/>
  <c r="AS635" i="2"/>
  <c r="AR635" i="2"/>
  <c r="AS287" i="2"/>
  <c r="AS567" i="2"/>
  <c r="AR567" i="2"/>
  <c r="AS519" i="2"/>
  <c r="AS230" i="2"/>
  <c r="AS570" i="2"/>
  <c r="AR570" i="2"/>
  <c r="AS406" i="2"/>
  <c r="AS180" i="2"/>
  <c r="AR180" i="2"/>
  <c r="AS41" i="2"/>
  <c r="AR41" i="2"/>
  <c r="AS122" i="2"/>
  <c r="AR122" i="2"/>
  <c r="AS188" i="2"/>
  <c r="AR188" i="2"/>
  <c r="AS346" i="2"/>
  <c r="AR346" i="2"/>
  <c r="AS523" i="2"/>
  <c r="AR523" i="2"/>
  <c r="AS21" i="2"/>
  <c r="AR21" i="2"/>
  <c r="AS454" i="2"/>
  <c r="AR454" i="2"/>
  <c r="AS95" i="2"/>
  <c r="AR95" i="2"/>
  <c r="AS661" i="2"/>
  <c r="AS15" i="2"/>
  <c r="AS576" i="2"/>
  <c r="AS8" i="2"/>
  <c r="AR8" i="2"/>
  <c r="AS415" i="2"/>
  <c r="AS501" i="2"/>
  <c r="AS403" i="2"/>
  <c r="AS329" i="2"/>
  <c r="AR329" i="2"/>
  <c r="AS116" i="2"/>
  <c r="AR116" i="2"/>
  <c r="AS150" i="2"/>
  <c r="AR150" i="2"/>
  <c r="AS704" i="2"/>
  <c r="AS215" i="2"/>
  <c r="AR215" i="2"/>
  <c r="AS532" i="2"/>
  <c r="AR532" i="2"/>
  <c r="AS7" i="2"/>
  <c r="AR7" i="2"/>
  <c r="AS92" i="2"/>
  <c r="AR92" i="2"/>
  <c r="AS434" i="2"/>
  <c r="AR434" i="2"/>
  <c r="AS493" i="2"/>
  <c r="AR493" i="2"/>
  <c r="AS288" i="2"/>
  <c r="AS105" i="2"/>
  <c r="AS100" i="2"/>
  <c r="AR100" i="2"/>
  <c r="AS156" i="2"/>
  <c r="AR156" i="2"/>
  <c r="AS581" i="2"/>
  <c r="AR581" i="2"/>
  <c r="AS71" i="2"/>
  <c r="AR71" i="2"/>
  <c r="AS138" i="2"/>
  <c r="AR138" i="2"/>
  <c r="AS388" i="2"/>
  <c r="AR388" i="2"/>
  <c r="AS641" i="2"/>
  <c r="AR641" i="2"/>
  <c r="AT674" i="2"/>
  <c r="AT539" i="2"/>
  <c r="AT357" i="2"/>
  <c r="AT333" i="2"/>
  <c r="AT271" i="2"/>
  <c r="AT565" i="2"/>
  <c r="AT412" i="2"/>
  <c r="AT107" i="2"/>
  <c r="AT643" i="2"/>
  <c r="AT705" i="2"/>
  <c r="AT253" i="2"/>
  <c r="AT402" i="2"/>
  <c r="AT709" i="2"/>
  <c r="AT605" i="2"/>
  <c r="AT258" i="2"/>
  <c r="AT252" i="2"/>
  <c r="AT584" i="2"/>
  <c r="AT197" i="2"/>
  <c r="AT240" i="2"/>
  <c r="AT84" i="2"/>
  <c r="AT476" i="2"/>
  <c r="AT280" i="2"/>
  <c r="AT89" i="2"/>
  <c r="AT37" i="2"/>
  <c r="AT656" i="2"/>
  <c r="AT383" i="2"/>
  <c r="AT687" i="2"/>
  <c r="AT127" i="2"/>
  <c r="AT182" i="2"/>
  <c r="AT25" i="2"/>
  <c r="AT225" i="2"/>
  <c r="AT14" i="2"/>
  <c r="AT529" i="2"/>
  <c r="AR230" i="2"/>
  <c r="AR484" i="2"/>
  <c r="AT166" i="2"/>
  <c r="AT339" i="2"/>
  <c r="AT461" i="2"/>
  <c r="AT394" i="2"/>
  <c r="AT479" i="2"/>
  <c r="AT185" i="2"/>
  <c r="AT277" i="2"/>
  <c r="AT178" i="2"/>
  <c r="AT350" i="2"/>
  <c r="AT602" i="2"/>
  <c r="AT566" i="2"/>
  <c r="AT124" i="2"/>
  <c r="AT410" i="2"/>
  <c r="AT481" i="2"/>
  <c r="AT378" i="2"/>
  <c r="AT487" i="2"/>
  <c r="AT128" i="2"/>
  <c r="AT508" i="2"/>
  <c r="AT327" i="2"/>
  <c r="AT229" i="2"/>
  <c r="AT26" i="2"/>
  <c r="AT386" i="2"/>
  <c r="AT123" i="2"/>
  <c r="AT39" i="2"/>
  <c r="AT263" i="2"/>
  <c r="AT11" i="2"/>
  <c r="AT67" i="2"/>
  <c r="AT607" i="2"/>
  <c r="AT223" i="2"/>
  <c r="AT370" i="2"/>
  <c r="AR610" i="2"/>
  <c r="AS674" i="2"/>
  <c r="AS539" i="2"/>
  <c r="AR539" i="2"/>
  <c r="AS357" i="2"/>
  <c r="AR357" i="2"/>
  <c r="AS333" i="2"/>
  <c r="AR333" i="2"/>
  <c r="AS271" i="2"/>
  <c r="AR271" i="2"/>
  <c r="AS565" i="2"/>
  <c r="AR565" i="2"/>
  <c r="AS412" i="2"/>
  <c r="AR412" i="2"/>
  <c r="AS107" i="2"/>
  <c r="AV107" i="2" s="1"/>
  <c r="AR107" i="2"/>
  <c r="AS643" i="2"/>
  <c r="AS705" i="2"/>
  <c r="AS253" i="2"/>
  <c r="AR253" i="2"/>
  <c r="AS402" i="2"/>
  <c r="AR402" i="2"/>
  <c r="AS709" i="2"/>
  <c r="AS605" i="2"/>
  <c r="AS258" i="2"/>
  <c r="AS252" i="2"/>
  <c r="AR252" i="2"/>
  <c r="AS584" i="2"/>
  <c r="AR584" i="2"/>
  <c r="AS197" i="2"/>
  <c r="AR197" i="2"/>
  <c r="AS240" i="2"/>
  <c r="AR240" i="2"/>
  <c r="AS84" i="2"/>
  <c r="AR84" i="2"/>
  <c r="AS476" i="2"/>
  <c r="AR476" i="2"/>
  <c r="AS280" i="2"/>
  <c r="AR280" i="2"/>
  <c r="AS89" i="2"/>
  <c r="AR89" i="2"/>
  <c r="AS37" i="2"/>
  <c r="AR37" i="2"/>
  <c r="AS656" i="2"/>
  <c r="AV656" i="2" s="1"/>
  <c r="AS383" i="2"/>
  <c r="AV383" i="2" s="1"/>
  <c r="AR383" i="2"/>
  <c r="AS687" i="2"/>
  <c r="AS127" i="2"/>
  <c r="AR127" i="2"/>
  <c r="AS182" i="2"/>
  <c r="AS25" i="2"/>
  <c r="AS225" i="2"/>
  <c r="AR225" i="2"/>
  <c r="AS14" i="2"/>
  <c r="AR14" i="2"/>
  <c r="AS529" i="2"/>
  <c r="AR529" i="2"/>
  <c r="AS74" i="2"/>
  <c r="AR74" i="2"/>
  <c r="AS167" i="2"/>
  <c r="AR167" i="2"/>
  <c r="AS316" i="2"/>
  <c r="AR316" i="2"/>
  <c r="AS238" i="2"/>
  <c r="AR238" i="2"/>
  <c r="AS367" i="2"/>
  <c r="AR367" i="2"/>
  <c r="AS398" i="2"/>
  <c r="AR398" i="2"/>
  <c r="AS413" i="2"/>
  <c r="AR413" i="2"/>
  <c r="AS36" i="2"/>
  <c r="AS541" i="2"/>
  <c r="AS540" i="2"/>
  <c r="AR540" i="2"/>
  <c r="AS227" i="2"/>
  <c r="AR227" i="2"/>
  <c r="AS634" i="2"/>
  <c r="AS20" i="2"/>
  <c r="AR20" i="2"/>
  <c r="AS547" i="2"/>
  <c r="AR547" i="2"/>
  <c r="AS522" i="2"/>
  <c r="AR522" i="2"/>
  <c r="AS205" i="2"/>
  <c r="AR205" i="2"/>
  <c r="AS30" i="2"/>
  <c r="AR30" i="2"/>
  <c r="AS369" i="2"/>
  <c r="AR369" i="2"/>
  <c r="AS435" i="2"/>
  <c r="AR435" i="2"/>
  <c r="AS174" i="2"/>
  <c r="AS374" i="2"/>
  <c r="AR374" i="2"/>
  <c r="AS4" i="2"/>
  <c r="AS324" i="2"/>
  <c r="AS248" i="2"/>
  <c r="AR248" i="2"/>
  <c r="AS623" i="2"/>
  <c r="AR623" i="2"/>
  <c r="AS16" i="2"/>
  <c r="AR16" i="2"/>
  <c r="AS678" i="2"/>
  <c r="AR678" i="2"/>
  <c r="AS449" i="2"/>
  <c r="AR449" i="2"/>
  <c r="AT695" i="2"/>
  <c r="AT601" i="2"/>
  <c r="AT731" i="2"/>
  <c r="AT447" i="2"/>
  <c r="AT354" i="2"/>
  <c r="AT245" i="2"/>
  <c r="AT664" i="2"/>
  <c r="AT320" i="2"/>
  <c r="AT506" i="2"/>
  <c r="AT101" i="2"/>
  <c r="AT140" i="2"/>
  <c r="AT78" i="2"/>
  <c r="AT353" i="2"/>
  <c r="AT706" i="2"/>
  <c r="AT91" i="2"/>
  <c r="AT677" i="2"/>
  <c r="AT351" i="2"/>
  <c r="AT673" i="2"/>
  <c r="AT211" i="2"/>
  <c r="AT657" i="2"/>
  <c r="AT10" i="2"/>
  <c r="AT569" i="2"/>
  <c r="AT473" i="2"/>
  <c r="AT276" i="2"/>
  <c r="AT281" i="2"/>
  <c r="AR4" i="2"/>
  <c r="AR507" i="2"/>
  <c r="AR264" i="2"/>
  <c r="AT632" i="2"/>
  <c r="AT33" i="2"/>
  <c r="AT196" i="2"/>
  <c r="AS447" i="2"/>
  <c r="AR447" i="2"/>
  <c r="AS506" i="2"/>
  <c r="AS353" i="2"/>
  <c r="AR353" i="2"/>
  <c r="AS351" i="2"/>
  <c r="AS569" i="2"/>
  <c r="AR569" i="2"/>
  <c r="AS345" i="2"/>
  <c r="AR345" i="2"/>
  <c r="AS12" i="2"/>
  <c r="AR12" i="2"/>
  <c r="AS361" i="2"/>
  <c r="AR361" i="2"/>
  <c r="AS432" i="2"/>
  <c r="AR432" i="2"/>
  <c r="AS703" i="2"/>
  <c r="AS399" i="2"/>
  <c r="AR399" i="2"/>
  <c r="AS340" i="2"/>
  <c r="AR340" i="2"/>
  <c r="AS384" i="2"/>
  <c r="AR384" i="2"/>
  <c r="AS272" i="2"/>
  <c r="AR272" i="2"/>
  <c r="AS466" i="2"/>
  <c r="AS640" i="2"/>
  <c r="AS310" i="2"/>
  <c r="AR310" i="2"/>
  <c r="AS323" i="2"/>
  <c r="AR323" i="2"/>
  <c r="AS317" i="2"/>
  <c r="AR317" i="2"/>
  <c r="AS206" i="2"/>
  <c r="AR206" i="2"/>
  <c r="AS77" i="2"/>
  <c r="AR77" i="2"/>
  <c r="AS87" i="2"/>
  <c r="AR87" i="2"/>
  <c r="AS582" i="2"/>
  <c r="AR582" i="2"/>
  <c r="AS338" i="2"/>
  <c r="AS161" i="2"/>
  <c r="AR161" i="2"/>
  <c r="AS113" i="2"/>
  <c r="AR113" i="2"/>
  <c r="AS57" i="2"/>
  <c r="AR57" i="2"/>
  <c r="AS335" i="2"/>
  <c r="AS359" i="2"/>
  <c r="AT719" i="2"/>
  <c r="AT680" i="2"/>
  <c r="AT468" i="2"/>
  <c r="AT631" i="2"/>
  <c r="AT542" i="2"/>
  <c r="AT515" i="2"/>
  <c r="AT617" i="2"/>
  <c r="AT103" i="2"/>
  <c r="AT446" i="2"/>
  <c r="AT527" i="2"/>
  <c r="AT563" i="2"/>
  <c r="AT612" i="2"/>
  <c r="AT90" i="2"/>
  <c r="AT121" i="2"/>
  <c r="AT439" i="2"/>
  <c r="AT408" i="2"/>
  <c r="AT81" i="2"/>
  <c r="AT99" i="2"/>
  <c r="AT513" i="2"/>
  <c r="AT496" i="2"/>
  <c r="AT407" i="2"/>
  <c r="AT548" i="2"/>
  <c r="AT307" i="2"/>
  <c r="AT231" i="2"/>
  <c r="AT462" i="2"/>
  <c r="AT494" i="2"/>
  <c r="AT28" i="2"/>
  <c r="AT165" i="2"/>
  <c r="AT297" i="2"/>
  <c r="AT321" i="2"/>
  <c r="AT553" i="2"/>
  <c r="AT303" i="2"/>
  <c r="AT331" i="2"/>
  <c r="AT726" i="2"/>
  <c r="AT688" i="2"/>
  <c r="AT551" i="2"/>
  <c r="AT56" i="2"/>
  <c r="AT162" i="2"/>
  <c r="AT210" i="2"/>
  <c r="AR393" i="2"/>
  <c r="AR36" i="2"/>
  <c r="AT725" i="2"/>
  <c r="AT694" i="2"/>
  <c r="AT308" i="2"/>
  <c r="AT247" i="2"/>
  <c r="AT463" i="2"/>
  <c r="AT176" i="2"/>
  <c r="AT68" i="2"/>
  <c r="AT537" i="2"/>
  <c r="AR549" i="2"/>
  <c r="AS731" i="2"/>
  <c r="AS664" i="2"/>
  <c r="AS140" i="2"/>
  <c r="AR140" i="2"/>
  <c r="AS91" i="2"/>
  <c r="AR91" i="2"/>
  <c r="AS211" i="2"/>
  <c r="AS473" i="2"/>
  <c r="AR473" i="2"/>
  <c r="AS503" i="2"/>
  <c r="AR503" i="2"/>
  <c r="AS441" i="2"/>
  <c r="AR441" i="2"/>
  <c r="AS267" i="2"/>
  <c r="AS395" i="2"/>
  <c r="AR395" i="2"/>
  <c r="AS490" i="2"/>
  <c r="AR490" i="2"/>
  <c r="AS723" i="2"/>
  <c r="AS725" i="2"/>
  <c r="AS713" i="2"/>
  <c r="AS712" i="2"/>
  <c r="AS326" i="2"/>
  <c r="AR326" i="2"/>
  <c r="AS694" i="2"/>
  <c r="AS578" i="2"/>
  <c r="AS626" i="2"/>
  <c r="AR626" i="2"/>
  <c r="AS308" i="2"/>
  <c r="AS112" i="2"/>
  <c r="AS251" i="2"/>
  <c r="AR251" i="2"/>
  <c r="AS247" i="2"/>
  <c r="AR247" i="2"/>
  <c r="AS224" i="2"/>
  <c r="AR224" i="2"/>
  <c r="AS682" i="2"/>
  <c r="AS463" i="2"/>
  <c r="AR463" i="2"/>
  <c r="AS611" i="2"/>
  <c r="AS51" i="2"/>
  <c r="AR51" i="2"/>
  <c r="AS176" i="2"/>
  <c r="AR176" i="2"/>
  <c r="AS632" i="2"/>
  <c r="AR632" i="2"/>
  <c r="AS42" i="2"/>
  <c r="AR42" i="2"/>
  <c r="AS424" i="2"/>
  <c r="AR424" i="2"/>
  <c r="AS68" i="2"/>
  <c r="AR68" i="2"/>
  <c r="AS33" i="2"/>
  <c r="AS217" i="2"/>
  <c r="AS537" i="2"/>
  <c r="AR537" i="2"/>
  <c r="AS533" i="2"/>
  <c r="AR533" i="2"/>
  <c r="AS196" i="2"/>
  <c r="AR196" i="2"/>
  <c r="AS573" i="2"/>
  <c r="AR573" i="2"/>
  <c r="AS571" i="2"/>
  <c r="AR571" i="2"/>
  <c r="AS159" i="2"/>
  <c r="AR159" i="2"/>
  <c r="AS645" i="2"/>
  <c r="AR645" i="2"/>
  <c r="AS654" i="2"/>
  <c r="AR654" i="2"/>
  <c r="AS235" i="2"/>
  <c r="AS372" i="2"/>
  <c r="AR372" i="2"/>
  <c r="AS477" i="2"/>
  <c r="AS475" i="2"/>
  <c r="AR475" i="2"/>
  <c r="AS58" i="2"/>
  <c r="AS118" i="2"/>
  <c r="AS285" i="2"/>
  <c r="AR285" i="2"/>
  <c r="AS489" i="2"/>
  <c r="AR489" i="2"/>
  <c r="AS373" i="2"/>
  <c r="AR373" i="2"/>
  <c r="AS499" i="2"/>
  <c r="AR499" i="2"/>
  <c r="AS552" i="2"/>
  <c r="AS64" i="2"/>
  <c r="AR64" i="2"/>
  <c r="AS311" i="2"/>
  <c r="AR311" i="2"/>
  <c r="AS79" i="2"/>
  <c r="AR79" i="2"/>
  <c r="AS418" i="2"/>
  <c r="AR418" i="2"/>
  <c r="AS164" i="2"/>
  <c r="AR164" i="2"/>
  <c r="AS171" i="2"/>
  <c r="AR171" i="2"/>
  <c r="AS458" i="2"/>
  <c r="AS129" i="2"/>
  <c r="AS60" i="2"/>
  <c r="AR60" i="2"/>
  <c r="AS268" i="2"/>
  <c r="AR268" i="2"/>
  <c r="AS228" i="2"/>
  <c r="AR228" i="2"/>
  <c r="AS6" i="2"/>
  <c r="AR6" i="2"/>
  <c r="AS531" i="2"/>
  <c r="AS170" i="2"/>
  <c r="AR170" i="2"/>
  <c r="AS45" i="2"/>
  <c r="AR45" i="2"/>
  <c r="AS457" i="2"/>
  <c r="AR457" i="2"/>
  <c r="AS52" i="2"/>
  <c r="AR52" i="2"/>
  <c r="AS70" i="2"/>
  <c r="AR70" i="2"/>
  <c r="AS478" i="2"/>
  <c r="AR478" i="2"/>
  <c r="AT627" i="2"/>
  <c r="AT715" i="2"/>
  <c r="AT312" i="2"/>
  <c r="AT219" i="2"/>
  <c r="AT620" i="2"/>
  <c r="AT492" i="2"/>
  <c r="AT290" i="2"/>
  <c r="AT679" i="2"/>
  <c r="AT577" i="2"/>
  <c r="AT652" i="2"/>
  <c r="AT647" i="2"/>
  <c r="AT579" i="2"/>
  <c r="AT451" i="2"/>
  <c r="AT560" i="2"/>
  <c r="AT168" i="2"/>
  <c r="AT254" i="2"/>
  <c r="AT362" i="2"/>
  <c r="AT550" i="2"/>
  <c r="AT401" i="2"/>
  <c r="AT13" i="2"/>
  <c r="AT183" i="2"/>
  <c r="AT102" i="2"/>
  <c r="AT658" i="2"/>
  <c r="AT495" i="2"/>
  <c r="AR112" i="2"/>
  <c r="AR211" i="2"/>
  <c r="AR25" i="2"/>
  <c r="AT712" i="2"/>
  <c r="AT578" i="2"/>
  <c r="AT112" i="2"/>
  <c r="AT224" i="2"/>
  <c r="AT611" i="2"/>
  <c r="AT42" i="2"/>
  <c r="AT217" i="2"/>
  <c r="AS601" i="2"/>
  <c r="AS245" i="2"/>
  <c r="AR245" i="2"/>
  <c r="AS101" i="2"/>
  <c r="AR101" i="2"/>
  <c r="AS706" i="2"/>
  <c r="AS673" i="2"/>
  <c r="AV673" i="2" s="1"/>
  <c r="AS10" i="2"/>
  <c r="AR10" i="2"/>
  <c r="AS281" i="2"/>
  <c r="AR281" i="2"/>
  <c r="AS44" i="2"/>
  <c r="AR44" i="2"/>
  <c r="AS244" i="2"/>
  <c r="AS472" i="2"/>
  <c r="AR472" i="2"/>
  <c r="AS453" i="2"/>
  <c r="AR453" i="2"/>
  <c r="AS732" i="2"/>
  <c r="AS719" i="2"/>
  <c r="AS680" i="2"/>
  <c r="AS468" i="2"/>
  <c r="AS631" i="2"/>
  <c r="AR631" i="2"/>
  <c r="AS542" i="2"/>
  <c r="AR542" i="2"/>
  <c r="AS515" i="2"/>
  <c r="AR515" i="2"/>
  <c r="AS617" i="2"/>
  <c r="AV617" i="2" s="1"/>
  <c r="AR617" i="2"/>
  <c r="AS103" i="2"/>
  <c r="AS446" i="2"/>
  <c r="AR446" i="2"/>
  <c r="AS527" i="2"/>
  <c r="AR527" i="2"/>
  <c r="AS563" i="2"/>
  <c r="AR563" i="2"/>
  <c r="AS612" i="2"/>
  <c r="AS90" i="2"/>
  <c r="AS121" i="2"/>
  <c r="AS439" i="2"/>
  <c r="AS408" i="2"/>
  <c r="AS81" i="2"/>
  <c r="AR81" i="2"/>
  <c r="AS99" i="2"/>
  <c r="AR99" i="2"/>
  <c r="AS513" i="2"/>
  <c r="AS496" i="2"/>
  <c r="AR496" i="2"/>
  <c r="AS407" i="2"/>
  <c r="AR407" i="2"/>
  <c r="AS548" i="2"/>
  <c r="AR548" i="2"/>
  <c r="AS307" i="2"/>
  <c r="AR307" i="2"/>
  <c r="AS231" i="2"/>
  <c r="AR231" i="2"/>
  <c r="AS462" i="2"/>
  <c r="AR462" i="2"/>
  <c r="AS494" i="2"/>
  <c r="AV494" i="2" s="1"/>
  <c r="AS28" i="2"/>
  <c r="AV28" i="2" s="1"/>
  <c r="AR28" i="2"/>
  <c r="AS165" i="2"/>
  <c r="AR165" i="2"/>
  <c r="AS297" i="2"/>
  <c r="AS321" i="2"/>
  <c r="AS553" i="2"/>
  <c r="AS303" i="2"/>
  <c r="AR303" i="2"/>
  <c r="AS331" i="2"/>
  <c r="AR331" i="2"/>
  <c r="AS726" i="2"/>
  <c r="AS688" i="2"/>
  <c r="AS551" i="2"/>
  <c r="AS56" i="2"/>
  <c r="AR56" i="2"/>
  <c r="AS162" i="2"/>
  <c r="AR162" i="2"/>
  <c r="AS210" i="2"/>
  <c r="AR210" i="2"/>
  <c r="AS179" i="2"/>
  <c r="AR179" i="2"/>
  <c r="AS88" i="2"/>
  <c r="AR88" i="2"/>
  <c r="AS526" i="2"/>
  <c r="AS720" i="2"/>
  <c r="AS608" i="2"/>
  <c r="AR608" i="2"/>
  <c r="AS409" i="2"/>
  <c r="AR409" i="2"/>
  <c r="AS593" i="2"/>
  <c r="AR593" i="2"/>
  <c r="AS624" i="2"/>
  <c r="AS465" i="2"/>
  <c r="AS293" i="2"/>
  <c r="AS2" i="2"/>
  <c r="AR2" i="2"/>
  <c r="AS160" i="2"/>
  <c r="AR160" i="2"/>
  <c r="AS587" i="2"/>
  <c r="AS158" i="2"/>
  <c r="AR158" i="2"/>
  <c r="AS295" i="2"/>
  <c r="AS480" i="2"/>
  <c r="AR480" i="2"/>
  <c r="AS334" i="2"/>
  <c r="AR334" i="2"/>
  <c r="AS516" i="2"/>
  <c r="AR516" i="2"/>
  <c r="AS302" i="2"/>
  <c r="AS119" i="2"/>
  <c r="AR119" i="2"/>
  <c r="AS440" i="2"/>
  <c r="AS628" i="2"/>
  <c r="AR628" i="2"/>
  <c r="AT675" i="2"/>
  <c r="AT684" i="2"/>
  <c r="AT690" i="2"/>
  <c r="AT638" i="2"/>
  <c r="AT701" i="2"/>
  <c r="AT525" i="2"/>
  <c r="AT193" i="2"/>
  <c r="AT256" i="2"/>
  <c r="AT294" i="2"/>
  <c r="AT708" i="2"/>
  <c r="AT190" i="2"/>
  <c r="AT239" i="2"/>
  <c r="AT512" i="2"/>
  <c r="AT189" i="2"/>
  <c r="AT80" i="2"/>
  <c r="AT284" i="2"/>
  <c r="AT618" i="2"/>
  <c r="AT491" i="2"/>
  <c r="AT429" i="2"/>
  <c r="AT729" i="2"/>
  <c r="AT269" i="2"/>
  <c r="AT554" i="2"/>
  <c r="AT173" i="2"/>
  <c r="AT718" i="2"/>
  <c r="AT368" i="2"/>
  <c r="AT108" i="2"/>
  <c r="AT559" i="2"/>
  <c r="AR308" i="2"/>
  <c r="AR351" i="2"/>
  <c r="AR182" i="2"/>
  <c r="AT713" i="2"/>
  <c r="AT326" i="2"/>
  <c r="AT626" i="2"/>
  <c r="AT251" i="2"/>
  <c r="AT682" i="2"/>
  <c r="AT51" i="2"/>
  <c r="AT424" i="2"/>
  <c r="AT533" i="2"/>
  <c r="AS695" i="2"/>
  <c r="AS354" i="2"/>
  <c r="AR354" i="2"/>
  <c r="AS320" i="2"/>
  <c r="AR320" i="2"/>
  <c r="AS78" i="2"/>
  <c r="AR78" i="2"/>
  <c r="AS677" i="2"/>
  <c r="AV677" i="2" s="1"/>
  <c r="AR677" i="2"/>
  <c r="AS657" i="2"/>
  <c r="AR657" i="2"/>
  <c r="AS276" i="2"/>
  <c r="AR276" i="2"/>
  <c r="AS724" i="2"/>
  <c r="AS627" i="2"/>
  <c r="AR627" i="2"/>
  <c r="AS715" i="2"/>
  <c r="AR715" i="2"/>
  <c r="AS312" i="2"/>
  <c r="AR312" i="2"/>
  <c r="AS219" i="2"/>
  <c r="AV219" i="2" s="1"/>
  <c r="AR219" i="2"/>
  <c r="AS620" i="2"/>
  <c r="AS492" i="2"/>
  <c r="AR492" i="2"/>
  <c r="AS290" i="2"/>
  <c r="AR290" i="2"/>
  <c r="AS679" i="2"/>
  <c r="AR679" i="2"/>
  <c r="AS577" i="2"/>
  <c r="AR577" i="2"/>
  <c r="AS652" i="2"/>
  <c r="AS647" i="2"/>
  <c r="AS579" i="2"/>
  <c r="AR579" i="2"/>
  <c r="AS451" i="2"/>
  <c r="AR451" i="2"/>
  <c r="AS560" i="2"/>
  <c r="AR560" i="2"/>
  <c r="AS168" i="2"/>
  <c r="AR168" i="2"/>
  <c r="AS254" i="2"/>
  <c r="AR254" i="2"/>
  <c r="AS362" i="2"/>
  <c r="AR362" i="2"/>
  <c r="AS550" i="2"/>
  <c r="AS401" i="2"/>
  <c r="AR401" i="2"/>
  <c r="AS13" i="2"/>
  <c r="AV13" i="2" s="1"/>
  <c r="AR13" i="2"/>
  <c r="AS183" i="2"/>
  <c r="AR183" i="2"/>
  <c r="AS102" i="2"/>
  <c r="AR102" i="2"/>
  <c r="AS658" i="2"/>
  <c r="AS495" i="2"/>
  <c r="AR495" i="2"/>
  <c r="AS35" i="2"/>
  <c r="AS304" i="2"/>
  <c r="AR304" i="2"/>
  <c r="AS246" i="2"/>
  <c r="AR246" i="2"/>
  <c r="AS485" i="2"/>
  <c r="AR485" i="2"/>
  <c r="AS207" i="2"/>
  <c r="AS606" i="2"/>
  <c r="AR606" i="2"/>
  <c r="AS49" i="2"/>
  <c r="AS651" i="2"/>
  <c r="AR651" i="2"/>
  <c r="AS600" i="2"/>
  <c r="AS147" i="2"/>
  <c r="AR147" i="2"/>
  <c r="AS216" i="2"/>
  <c r="AR216" i="2"/>
  <c r="AS568" i="2"/>
  <c r="AR568" i="2"/>
  <c r="AS40" i="2"/>
  <c r="AR40" i="2"/>
  <c r="AS110" i="2"/>
  <c r="AS482" i="2"/>
  <c r="AR482" i="2"/>
  <c r="AS27" i="2"/>
  <c r="AR27" i="2"/>
  <c r="AS382" i="2"/>
  <c r="AR382" i="2"/>
  <c r="AS141" i="2"/>
  <c r="AS139" i="2"/>
  <c r="AR139" i="2"/>
  <c r="AS557" i="2"/>
  <c r="AR557" i="2"/>
  <c r="AS707" i="2"/>
  <c r="AS63" i="2"/>
  <c r="AS594" i="2"/>
  <c r="AR594" i="2"/>
  <c r="AS53" i="2"/>
  <c r="AR53" i="2"/>
  <c r="AS428" i="2"/>
  <c r="AR428" i="2"/>
  <c r="AS275" i="2"/>
  <c r="AS195" i="2"/>
  <c r="AR195" i="2"/>
  <c r="AS459" i="2"/>
  <c r="AR459" i="2"/>
  <c r="AS236" i="2"/>
  <c r="AR236" i="2"/>
  <c r="AS259" i="2"/>
  <c r="AR259" i="2"/>
  <c r="AS151" i="2"/>
  <c r="AR151" i="2"/>
  <c r="AS163" i="2"/>
  <c r="AR163" i="2"/>
  <c r="AS85" i="2"/>
  <c r="AR85" i="2"/>
  <c r="AS111" i="2"/>
  <c r="AR111" i="2"/>
  <c r="AS300" i="2"/>
  <c r="AS157" i="2"/>
  <c r="AR157" i="2"/>
  <c r="AS336" i="2"/>
  <c r="AR336" i="2"/>
  <c r="AT668" i="2"/>
  <c r="AT685" i="2"/>
  <c r="AT450" i="2"/>
  <c r="AT642" i="2"/>
  <c r="AT234" i="2"/>
  <c r="AT467" i="2"/>
  <c r="AT505" i="2"/>
  <c r="AT430" i="2"/>
  <c r="AT689" i="2"/>
  <c r="AT471" i="2"/>
  <c r="AT332" i="2"/>
  <c r="AT137" i="2"/>
  <c r="AT291" i="2"/>
  <c r="AT686" i="2"/>
  <c r="AT29" i="2"/>
  <c r="AT655" i="2"/>
  <c r="AT625" i="2"/>
  <c r="AT420" i="2"/>
  <c r="AT714" i="2"/>
  <c r="AT498" i="2"/>
  <c r="AT270" i="2"/>
  <c r="AT659" i="2"/>
  <c r="AT443" i="2"/>
  <c r="AT371" i="2"/>
  <c r="AT126" i="2"/>
  <c r="AT692" i="2"/>
  <c r="AT514" i="2"/>
  <c r="AR258" i="2"/>
  <c r="AR620" i="2"/>
  <c r="AT683" i="2"/>
  <c r="AT660" i="2"/>
  <c r="AT400" i="2"/>
  <c r="AT431" i="2"/>
  <c r="AT575" i="2"/>
  <c r="AT455" i="2"/>
  <c r="AT436" i="2"/>
  <c r="AT243" i="2"/>
  <c r="AT614" i="2"/>
  <c r="AT599" i="2"/>
  <c r="AT117" i="2"/>
  <c r="AT203" i="2"/>
  <c r="AT474" i="2"/>
  <c r="AT132" i="2"/>
  <c r="AT365" i="2"/>
  <c r="AT222" i="2"/>
  <c r="AT520" i="2"/>
  <c r="AT348" i="2"/>
  <c r="AT460" i="2"/>
  <c r="AT511" i="2"/>
  <c r="AT391" i="2"/>
  <c r="AT363" i="2"/>
  <c r="AT727" i="2"/>
  <c r="AT69" i="2"/>
  <c r="AT19" i="2"/>
  <c r="AT619" i="2"/>
  <c r="AT266" i="2"/>
  <c r="AT209" i="2"/>
  <c r="AT366" i="2"/>
  <c r="AT301" i="2"/>
  <c r="AT32" i="2"/>
  <c r="AT175" i="2"/>
  <c r="AT109" i="2"/>
  <c r="AT536" i="2"/>
  <c r="AT201" i="2"/>
  <c r="AT609" i="2"/>
  <c r="AT728" i="2"/>
  <c r="AT96" i="2"/>
  <c r="AT445" i="2"/>
  <c r="AT82" i="2"/>
  <c r="AT194" i="2"/>
  <c r="AT392" i="2"/>
  <c r="AT561" i="2"/>
  <c r="AT389" i="2"/>
  <c r="AT437" i="2"/>
  <c r="AT242" i="2"/>
  <c r="AT18" i="2"/>
  <c r="AT387" i="2"/>
  <c r="AT469" i="2"/>
  <c r="AT711" i="2"/>
  <c r="AT152" i="2"/>
  <c r="AT213" i="2"/>
  <c r="AT629" i="2"/>
  <c r="AT237" i="2"/>
  <c r="AT426" i="2"/>
  <c r="AT452" i="2"/>
  <c r="AT172" i="2"/>
  <c r="AT24" i="2"/>
  <c r="AT528" i="2"/>
  <c r="AT273" i="2"/>
  <c r="AT145" i="2"/>
  <c r="AR605" i="2"/>
  <c r="AR105" i="2"/>
  <c r="AR49" i="2"/>
  <c r="AR233" i="2"/>
  <c r="AT622" i="2"/>
  <c r="AT598" i="2"/>
  <c r="AT665" i="2"/>
  <c r="AT702" i="2"/>
  <c r="AT510" i="2"/>
  <c r="AT104" i="2"/>
  <c r="AT649" i="2"/>
  <c r="AT130" i="2"/>
  <c r="AT250" i="2"/>
  <c r="AT289" i="2"/>
  <c r="AT700" i="2"/>
  <c r="AT698" i="2"/>
  <c r="AT75" i="2"/>
  <c r="AT356" i="2"/>
  <c r="AT636" i="2"/>
  <c r="AT328" i="2"/>
  <c r="AT306" i="2"/>
  <c r="AT146" i="2"/>
  <c r="AT114" i="2"/>
  <c r="AT603" i="2"/>
  <c r="AT592" i="2"/>
  <c r="AT278" i="2"/>
  <c r="AT422" i="2"/>
  <c r="AT233" i="2"/>
  <c r="AT414" i="2"/>
  <c r="AT198" i="2"/>
  <c r="AT555" i="2"/>
  <c r="AT55" i="2"/>
  <c r="AT221" i="2"/>
  <c r="AT650" i="2"/>
  <c r="AT135" i="2"/>
  <c r="AT639" i="2"/>
  <c r="AT212" i="2"/>
  <c r="AT214" i="2"/>
  <c r="AT73" i="2"/>
  <c r="AT393" i="2"/>
  <c r="AT390" i="2"/>
  <c r="AT610" i="2"/>
  <c r="AT38" i="2"/>
  <c r="AT94" i="2"/>
  <c r="AT442" i="2"/>
  <c r="AT200" i="2"/>
  <c r="AT226" i="2"/>
  <c r="AT484" i="2"/>
  <c r="AT633" i="2"/>
  <c r="AT377" i="2"/>
  <c r="AT572" i="2"/>
  <c r="AT360" i="2"/>
  <c r="AT148" i="2"/>
  <c r="AT54" i="2"/>
  <c r="AT283" i="2"/>
  <c r="AT500" i="2"/>
  <c r="AT136" i="2"/>
  <c r="AT279" i="2"/>
  <c r="AT264" i="2"/>
  <c r="AT115" i="2"/>
  <c r="AT355" i="2"/>
  <c r="AT299" i="2"/>
  <c r="AR288" i="2"/>
  <c r="AR35" i="2"/>
  <c r="AT722" i="2"/>
  <c r="AT666" i="2"/>
  <c r="AT381" i="2"/>
  <c r="AS683" i="2"/>
  <c r="AS660" i="2"/>
  <c r="AS400" i="2"/>
  <c r="AR400" i="2"/>
  <c r="AS431" i="2"/>
  <c r="AR431" i="2"/>
  <c r="AS575" i="2"/>
  <c r="AS455" i="2"/>
  <c r="AR455" i="2"/>
  <c r="AS436" i="2"/>
  <c r="AR436" i="2"/>
  <c r="AS243" i="2"/>
  <c r="AV243" i="2" s="1"/>
  <c r="AR243" i="2"/>
  <c r="AS614" i="2"/>
  <c r="AR614" i="2"/>
  <c r="AS599" i="2"/>
  <c r="AS117" i="2"/>
  <c r="AR117" i="2"/>
  <c r="AS203" i="2"/>
  <c r="AR203" i="2"/>
  <c r="AS474" i="2"/>
  <c r="AR474" i="2"/>
  <c r="AS132" i="2"/>
  <c r="AS365" i="2"/>
  <c r="AS222" i="2"/>
  <c r="AR222" i="2"/>
  <c r="AS520" i="2"/>
  <c r="AS348" i="2"/>
  <c r="AS460" i="2"/>
  <c r="AR460" i="2"/>
  <c r="AS511" i="2"/>
  <c r="AR511" i="2"/>
  <c r="AS391" i="2"/>
  <c r="AR391" i="2"/>
  <c r="AS363" i="2"/>
  <c r="AR363" i="2"/>
  <c r="AS727" i="2"/>
  <c r="AS69" i="2"/>
  <c r="AR69" i="2"/>
  <c r="AS19" i="2"/>
  <c r="AR19" i="2"/>
  <c r="AS619" i="2"/>
  <c r="AV619" i="2" s="1"/>
  <c r="AS266" i="2"/>
  <c r="AV266" i="2" s="1"/>
  <c r="AR266" i="2"/>
  <c r="AS209" i="2"/>
  <c r="AR209" i="2"/>
  <c r="AS366" i="2"/>
  <c r="AR366" i="2"/>
  <c r="AS301" i="2"/>
  <c r="AS32" i="2"/>
  <c r="AS175" i="2"/>
  <c r="AR175" i="2"/>
  <c r="AS109" i="2"/>
  <c r="AR109" i="2"/>
  <c r="AS536" i="2"/>
  <c r="AS201" i="2"/>
  <c r="AR201" i="2"/>
  <c r="AS609" i="2"/>
  <c r="AS728" i="2"/>
  <c r="AS96" i="2"/>
  <c r="AR96" i="2"/>
  <c r="AS445" i="2"/>
  <c r="AS82" i="2"/>
  <c r="AR82" i="2"/>
  <c r="AS194" i="2"/>
  <c r="AS392" i="2"/>
  <c r="AR392" i="2"/>
  <c r="AS561" i="2"/>
  <c r="AR561" i="2"/>
  <c r="AS389" i="2"/>
  <c r="AR389" i="2"/>
  <c r="AS437" i="2"/>
  <c r="AR437" i="2"/>
  <c r="AS242" i="2"/>
  <c r="AV242" i="2" s="1"/>
  <c r="AR242" i="2"/>
  <c r="AS18" i="2"/>
  <c r="AS387" i="2"/>
  <c r="AS469" i="2"/>
  <c r="AR469" i="2"/>
  <c r="AS711" i="2"/>
  <c r="AS152" i="2"/>
  <c r="AR152" i="2"/>
  <c r="AS213" i="2"/>
  <c r="AR213" i="2"/>
  <c r="AS629" i="2"/>
  <c r="AR629" i="2"/>
  <c r="AS237" i="2"/>
  <c r="AR237" i="2"/>
  <c r="AS426" i="2"/>
  <c r="AR426" i="2"/>
  <c r="AS452" i="2"/>
  <c r="AR452" i="2"/>
  <c r="AS172" i="2"/>
  <c r="AR172" i="2"/>
  <c r="AS24" i="2"/>
  <c r="AR24" i="2"/>
  <c r="AS528" i="2"/>
  <c r="AR528" i="2"/>
  <c r="AS273" i="2"/>
  <c r="AS145" i="2"/>
  <c r="AT621" i="2"/>
  <c r="AT524" i="2"/>
  <c r="AT596" i="2"/>
  <c r="AT549" i="2"/>
  <c r="AT507" i="2"/>
  <c r="AT486" i="2"/>
  <c r="AT691" i="2"/>
  <c r="AT646" i="2"/>
  <c r="AT343" i="2"/>
  <c r="AT438" i="2"/>
  <c r="AT425" i="2"/>
  <c r="AT616" i="2"/>
  <c r="AT305" i="2"/>
  <c r="AT693" i="2"/>
  <c r="AT309" i="2"/>
  <c r="AT47" i="2"/>
  <c r="AT464" i="2"/>
  <c r="AT637" i="2"/>
  <c r="AT644" i="2"/>
  <c r="AT635" i="2"/>
  <c r="AT287" i="2"/>
  <c r="AT567" i="2"/>
  <c r="AT519" i="2"/>
  <c r="AT230" i="2"/>
  <c r="AT570" i="2"/>
  <c r="AT406" i="2"/>
  <c r="AT180" i="2"/>
  <c r="AR576" i="2"/>
  <c r="AR273" i="2"/>
  <c r="AT41" i="2"/>
  <c r="AT122" i="2"/>
  <c r="AT188" i="2"/>
  <c r="AT346" i="2"/>
  <c r="AT523" i="2"/>
  <c r="AT21" i="2"/>
  <c r="AT454" i="2"/>
  <c r="AT95" i="2"/>
  <c r="AT661" i="2"/>
  <c r="AT15" i="2"/>
  <c r="AT576" i="2"/>
  <c r="AT8" i="2"/>
  <c r="AT415" i="2"/>
  <c r="AT501" i="2"/>
  <c r="AT403" i="2"/>
  <c r="AT329" i="2"/>
  <c r="AT116" i="2"/>
  <c r="AT150" i="2"/>
  <c r="AT704" i="2"/>
  <c r="AT215" i="2"/>
  <c r="AT532" i="2"/>
  <c r="AT7" i="2"/>
  <c r="AT92" i="2"/>
  <c r="AT434" i="2"/>
  <c r="AT493" i="2"/>
  <c r="AT288" i="2"/>
  <c r="AT105" i="2"/>
  <c r="AT100" i="2"/>
  <c r="AT156" i="2"/>
  <c r="AT581" i="2"/>
  <c r="AT71" i="2"/>
  <c r="AT138" i="2"/>
  <c r="AT388" i="2"/>
  <c r="AT641" i="2"/>
  <c r="AT46" i="2"/>
  <c r="AT564" i="2"/>
  <c r="AT717" i="2"/>
  <c r="AT322" i="2"/>
  <c r="AT314" i="2"/>
  <c r="AT218" i="2"/>
  <c r="AT483" i="2"/>
  <c r="AT83" i="2"/>
  <c r="AT257" i="2"/>
  <c r="AT23" i="2"/>
  <c r="AT50" i="2"/>
  <c r="AT144" i="2"/>
  <c r="AT296" i="2"/>
  <c r="AT364" i="2"/>
  <c r="AT208" i="2"/>
  <c r="AT590" i="2"/>
  <c r="AT517" i="2"/>
  <c r="AT186" i="2"/>
  <c r="AT187" i="2"/>
  <c r="AT535" i="2"/>
  <c r="AT595" i="2"/>
  <c r="AT544" i="2"/>
  <c r="AT404" i="2"/>
  <c r="AT504" i="2"/>
  <c r="AT562" i="2"/>
  <c r="AT204" i="2"/>
  <c r="AT202" i="2"/>
  <c r="AT347" i="2"/>
  <c r="AT509" i="2"/>
  <c r="AT131" i="2"/>
  <c r="AT502" i="2"/>
  <c r="AT98" i="2"/>
  <c r="AT543" i="2"/>
  <c r="AT62" i="2"/>
  <c r="AT586" i="2"/>
  <c r="AT177" i="2"/>
  <c r="AT134" i="2"/>
  <c r="AT538" i="2"/>
  <c r="AT74" i="2"/>
  <c r="AT167" i="2"/>
  <c r="AT316" i="2"/>
  <c r="AT238" i="2"/>
  <c r="AT367" i="2"/>
  <c r="AT398" i="2"/>
  <c r="AT413" i="2"/>
  <c r="AT36" i="2"/>
  <c r="AT541" i="2"/>
  <c r="AT540" i="2"/>
  <c r="AT227" i="2"/>
  <c r="AT634" i="2"/>
  <c r="AT20" i="2"/>
  <c r="AT547" i="2"/>
  <c r="AT522" i="2"/>
  <c r="AT205" i="2"/>
  <c r="AT30" i="2"/>
  <c r="AT369" i="2"/>
  <c r="AT435" i="2"/>
  <c r="AT174" i="2"/>
  <c r="AT374" i="2"/>
  <c r="AT4" i="2"/>
  <c r="AT324" i="2"/>
  <c r="AT248" i="2"/>
  <c r="AT623" i="2"/>
  <c r="AT16" i="2"/>
  <c r="AT678" i="2"/>
  <c r="AT449" i="2"/>
  <c r="AT9" i="2"/>
  <c r="AT143" i="2"/>
  <c r="AT448" i="2"/>
  <c r="AT470" i="2"/>
  <c r="AT503" i="2"/>
  <c r="AT345" i="2"/>
  <c r="AT724" i="2"/>
  <c r="AT44" i="2"/>
  <c r="AT441" i="2"/>
  <c r="AT12" i="2"/>
  <c r="AT244" i="2"/>
  <c r="AT267" i="2"/>
  <c r="AT361" i="2"/>
  <c r="AT472" i="2"/>
  <c r="AT395" i="2"/>
  <c r="AT432" i="2"/>
  <c r="AT453" i="2"/>
  <c r="AT490" i="2"/>
  <c r="AT703" i="2"/>
  <c r="AT732" i="2"/>
  <c r="AT723" i="2"/>
  <c r="AT399" i="2"/>
  <c r="AT340" i="2"/>
  <c r="AT384" i="2"/>
  <c r="AT272" i="2"/>
  <c r="AT466" i="2"/>
  <c r="AT640" i="2"/>
  <c r="AT310" i="2"/>
  <c r="AT323" i="2"/>
  <c r="AT317" i="2"/>
  <c r="AT206" i="2"/>
  <c r="AT77" i="2"/>
  <c r="AT87" i="2"/>
  <c r="AT582" i="2"/>
  <c r="AT338" i="2"/>
  <c r="AT161" i="2"/>
  <c r="AT113" i="2"/>
  <c r="AT57" i="2"/>
  <c r="AT335" i="2"/>
  <c r="AT359" i="2"/>
  <c r="AT573" i="2"/>
  <c r="AT571" i="2"/>
  <c r="AT159" i="2"/>
  <c r="AT645" i="2"/>
  <c r="AT654" i="2"/>
  <c r="AT235" i="2"/>
  <c r="AT372" i="2"/>
  <c r="AT477" i="2"/>
  <c r="AT475" i="2"/>
  <c r="AT58" i="2"/>
  <c r="AT118" i="2"/>
  <c r="AT285" i="2"/>
  <c r="AT489" i="2"/>
  <c r="AT373" i="2"/>
  <c r="AT499" i="2"/>
  <c r="AT552" i="2"/>
  <c r="AT64" i="2"/>
  <c r="AT311" i="2"/>
  <c r="AT79" i="2"/>
  <c r="AT418" i="2"/>
  <c r="AT164" i="2"/>
  <c r="AT171" i="2"/>
  <c r="AT458" i="2"/>
  <c r="AT129" i="2"/>
  <c r="AT60" i="2"/>
  <c r="AT268" i="2"/>
  <c r="AT228" i="2"/>
  <c r="AT6" i="2"/>
  <c r="AT531" i="2"/>
  <c r="AT170" i="2"/>
  <c r="AT45" i="2"/>
  <c r="AT457" i="2"/>
  <c r="AT52" i="2"/>
  <c r="AT70" i="2"/>
  <c r="AT478" i="2"/>
  <c r="AT179" i="2"/>
  <c r="AT88" i="2"/>
  <c r="AT526" i="2"/>
  <c r="AT720" i="2"/>
  <c r="AT608" i="2"/>
  <c r="AT409" i="2"/>
  <c r="AT593" i="2"/>
  <c r="AT624" i="2"/>
  <c r="AT465" i="2"/>
  <c r="AT293" i="2"/>
  <c r="AT2" i="2"/>
  <c r="AT160" i="2"/>
  <c r="AT587" i="2"/>
  <c r="AT158" i="2"/>
  <c r="AT295" i="2"/>
  <c r="AT480" i="2"/>
  <c r="AT334" i="2"/>
  <c r="AT516" i="2"/>
  <c r="AT302" i="2"/>
  <c r="AT119" i="2"/>
  <c r="AT440" i="2"/>
  <c r="AT628" i="2"/>
  <c r="AT35" i="2"/>
  <c r="AT304" i="2"/>
  <c r="AT246" i="2"/>
  <c r="AT485" i="2"/>
  <c r="AT207" i="2"/>
  <c r="AT606" i="2"/>
  <c r="AT49" i="2"/>
  <c r="AT651" i="2"/>
  <c r="AT600" i="2"/>
  <c r="AT147" i="2"/>
  <c r="AT216" i="2"/>
  <c r="AT568" i="2"/>
  <c r="AT40" i="2"/>
  <c r="AT110" i="2"/>
  <c r="AT482" i="2"/>
  <c r="AT27" i="2"/>
  <c r="AT382" i="2"/>
  <c r="AT141" i="2"/>
  <c r="AT139" i="2"/>
  <c r="AT557" i="2"/>
  <c r="AT707" i="2"/>
  <c r="AT63" i="2"/>
  <c r="AT594" i="2"/>
  <c r="AT53" i="2"/>
  <c r="AT428" i="2"/>
  <c r="AT275" i="2"/>
  <c r="AT195" i="2"/>
  <c r="AT459" i="2"/>
  <c r="AT236" i="2"/>
  <c r="AT259" i="2"/>
  <c r="AT151" i="2"/>
  <c r="AT163" i="2"/>
  <c r="AT85" i="2"/>
  <c r="AT111" i="2"/>
  <c r="AT300" i="2"/>
  <c r="AT157" i="2"/>
  <c r="AT336" i="2"/>
  <c r="AT583" i="2"/>
  <c r="AT597" i="2"/>
  <c r="AT120" i="2"/>
  <c r="AT72" i="2"/>
  <c r="AT93" i="2"/>
  <c r="AT670" i="2"/>
  <c r="AT419" i="2"/>
  <c r="AT405" i="2"/>
  <c r="AT265" i="2"/>
  <c r="AT604" i="2"/>
  <c r="AT585" i="2"/>
  <c r="AT588" i="2"/>
  <c r="AT313" i="2"/>
  <c r="AT349" i="2"/>
  <c r="AT66" i="2"/>
  <c r="AT671" i="2"/>
  <c r="AT142" i="2"/>
  <c r="AT545" i="2"/>
  <c r="AT325" i="2"/>
  <c r="AT262" i="2"/>
  <c r="AT181" i="2"/>
  <c r="AT716" i="2"/>
  <c r="AT65" i="2"/>
  <c r="AT427" i="2"/>
  <c r="AT380" i="2"/>
  <c r="AT521" i="2"/>
  <c r="AT59" i="2"/>
  <c r="AT155" i="2"/>
  <c r="AT261" i="2"/>
  <c r="AT220" i="2"/>
  <c r="AT358" i="2"/>
  <c r="AT710" i="2"/>
  <c r="AT663" i="2"/>
  <c r="AT574" i="2"/>
  <c r="AT667" i="2"/>
  <c r="AT416" i="2"/>
  <c r="AT648" i="2"/>
  <c r="AT397" i="2"/>
  <c r="AT375" i="2"/>
  <c r="AT31" i="2"/>
  <c r="AT556" i="2"/>
  <c r="AT232" i="2"/>
  <c r="AT653" i="2"/>
  <c r="AT292" i="2"/>
  <c r="AT241" i="2"/>
  <c r="AT669" i="2"/>
  <c r="AT5" i="2"/>
  <c r="AT34" i="2"/>
  <c r="AT286" i="2"/>
  <c r="AT192" i="2"/>
  <c r="AT125" i="2"/>
  <c r="AT681" i="2"/>
  <c r="AT154" i="2"/>
  <c r="AT589" i="2"/>
  <c r="AT76" i="2"/>
  <c r="AT97" i="2"/>
  <c r="AT249" i="2"/>
  <c r="AT61" i="2"/>
  <c r="AT330" i="2"/>
  <c r="AT17" i="2"/>
  <c r="AT318" i="2"/>
  <c r="AT344" i="2"/>
  <c r="AT662" i="2"/>
  <c r="AT444" i="2"/>
  <c r="AT558" i="2"/>
  <c r="AT546" i="2"/>
  <c r="AT191" i="2"/>
  <c r="AT199" i="2"/>
  <c r="Z14" i="3" l="1"/>
  <c r="Z89" i="3"/>
  <c r="Z17" i="3"/>
  <c r="Z45" i="3"/>
  <c r="Z53" i="3"/>
  <c r="Z112" i="3"/>
  <c r="Z122" i="3"/>
  <c r="Z110" i="3"/>
  <c r="Z81" i="3"/>
  <c r="Z54" i="3"/>
  <c r="Z21" i="3"/>
  <c r="Z5" i="3"/>
  <c r="Z77" i="3"/>
  <c r="Z13" i="3"/>
  <c r="Z19" i="3"/>
  <c r="Z62" i="3"/>
  <c r="Z34" i="3"/>
  <c r="Z24" i="3"/>
  <c r="Z113" i="3"/>
  <c r="Z12" i="3"/>
  <c r="Z104" i="3"/>
  <c r="Z39" i="3"/>
  <c r="Z79" i="3"/>
  <c r="Z101" i="3"/>
  <c r="Z44" i="3"/>
  <c r="Z48" i="3"/>
  <c r="Z100" i="3"/>
  <c r="Z3" i="3"/>
  <c r="Z15" i="3"/>
  <c r="Z49" i="3"/>
  <c r="Z51" i="3"/>
  <c r="Z117" i="3"/>
  <c r="Z25" i="3"/>
  <c r="Z20" i="3"/>
  <c r="Z43" i="3"/>
  <c r="Z86" i="3"/>
  <c r="Z64" i="3"/>
  <c r="Z11" i="3"/>
  <c r="Z114" i="3"/>
  <c r="Z87" i="3"/>
  <c r="Z118" i="3"/>
  <c r="Z41" i="3"/>
  <c r="Z10" i="3"/>
  <c r="Z59" i="3"/>
  <c r="Z6" i="3"/>
  <c r="Z82" i="3"/>
  <c r="Z23" i="3"/>
  <c r="Z73" i="3"/>
  <c r="Z119" i="3"/>
  <c r="Z42" i="3"/>
  <c r="Z111" i="3"/>
  <c r="Z58" i="3"/>
  <c r="Z32" i="3"/>
  <c r="Z30" i="3"/>
  <c r="Z27" i="3"/>
  <c r="Z9" i="3"/>
  <c r="Z80" i="3"/>
  <c r="Z36" i="3"/>
  <c r="Z18" i="3"/>
  <c r="Z109" i="3"/>
  <c r="Z40" i="3"/>
  <c r="Z74" i="3"/>
  <c r="Z37" i="3"/>
  <c r="Z75" i="3"/>
  <c r="Z108" i="3"/>
  <c r="Z46" i="3"/>
  <c r="Z55" i="3"/>
  <c r="Z31" i="3"/>
  <c r="Z98" i="3"/>
  <c r="Z2" i="3"/>
  <c r="Z92" i="3"/>
  <c r="Z52" i="3"/>
  <c r="Z99" i="3"/>
  <c r="Z106" i="3"/>
  <c r="Z38" i="3"/>
  <c r="Z88" i="3"/>
  <c r="Z70" i="3"/>
  <c r="Z102" i="3"/>
  <c r="Z60" i="3"/>
  <c r="Z121" i="3"/>
  <c r="Z7" i="3"/>
  <c r="Z68" i="3"/>
  <c r="Z61" i="3"/>
  <c r="Z78" i="3"/>
  <c r="Z22" i="3"/>
  <c r="Z105" i="3"/>
  <c r="Z120" i="3"/>
  <c r="Z95" i="3"/>
  <c r="Z50" i="3"/>
  <c r="Z57" i="3"/>
  <c r="Z85" i="3"/>
  <c r="Z103" i="3"/>
  <c r="Z71" i="3"/>
  <c r="Z93" i="3"/>
  <c r="Z4" i="3"/>
  <c r="Z84" i="3"/>
  <c r="Z29" i="3"/>
  <c r="Z33" i="3"/>
  <c r="Z16" i="3"/>
  <c r="Z91" i="3"/>
  <c r="Z66" i="3"/>
  <c r="Z76" i="3"/>
  <c r="Z107" i="3"/>
  <c r="Z83" i="3"/>
  <c r="Z26" i="3"/>
  <c r="Z72" i="3"/>
  <c r="Z94" i="3"/>
  <c r="Z63" i="3"/>
  <c r="Z97" i="3"/>
  <c r="Z67" i="3"/>
  <c r="Z56" i="3"/>
  <c r="Z116" i="3"/>
  <c r="Z35" i="3"/>
  <c r="Z69" i="3"/>
  <c r="Z65" i="3"/>
  <c r="Z28" i="3"/>
  <c r="Z90" i="3"/>
  <c r="Z115" i="3"/>
  <c r="Z47" i="3"/>
  <c r="Z8" i="3"/>
  <c r="Z96" i="3"/>
  <c r="X53" i="3"/>
  <c r="X15" i="3"/>
  <c r="X33" i="3"/>
  <c r="X92" i="3"/>
  <c r="X52" i="3"/>
  <c r="X115" i="3"/>
  <c r="X6" i="3"/>
  <c r="X120" i="3"/>
  <c r="X8" i="3"/>
  <c r="X32" i="3"/>
  <c r="X63" i="3"/>
  <c r="X105" i="3"/>
  <c r="X43" i="3"/>
  <c r="X95" i="3"/>
  <c r="X45" i="3"/>
  <c r="X76" i="3"/>
  <c r="X78" i="3"/>
  <c r="X5" i="3"/>
  <c r="X17" i="3"/>
  <c r="X25" i="3"/>
  <c r="X39" i="3"/>
  <c r="X61" i="3"/>
  <c r="X48" i="3"/>
  <c r="X65" i="3"/>
  <c r="X82" i="3"/>
  <c r="X21" i="3"/>
  <c r="X38" i="3"/>
  <c r="X79" i="3"/>
  <c r="X60" i="3"/>
  <c r="X54" i="3"/>
  <c r="X34" i="3"/>
  <c r="X113" i="3"/>
  <c r="X14" i="3"/>
  <c r="X98" i="3"/>
  <c r="X19" i="3"/>
  <c r="X73" i="3"/>
  <c r="X44" i="3"/>
  <c r="X57" i="3"/>
  <c r="X121" i="3"/>
  <c r="X51" i="3"/>
  <c r="X40" i="3"/>
  <c r="X88" i="3"/>
  <c r="X28" i="3"/>
  <c r="X81" i="3"/>
  <c r="X22" i="3"/>
  <c r="X30" i="3"/>
  <c r="X46" i="3"/>
  <c r="X77" i="3"/>
  <c r="X58" i="3"/>
  <c r="X106" i="3"/>
  <c r="X68" i="3"/>
  <c r="X66" i="3"/>
  <c r="X93" i="3"/>
  <c r="X75" i="3"/>
  <c r="X122" i="3"/>
  <c r="X85" i="3"/>
  <c r="X84" i="3"/>
  <c r="X117" i="3"/>
  <c r="X11" i="3"/>
  <c r="X4" i="3"/>
  <c r="X18" i="3"/>
  <c r="X62" i="3"/>
  <c r="X50" i="3"/>
  <c r="X31" i="3"/>
  <c r="X3" i="3"/>
  <c r="X42" i="3"/>
  <c r="X12" i="3"/>
  <c r="X108" i="3"/>
  <c r="X70" i="3"/>
  <c r="X72" i="3"/>
  <c r="X118" i="3"/>
  <c r="X111" i="3"/>
  <c r="X86" i="3"/>
  <c r="X74" i="3"/>
  <c r="X24" i="3"/>
  <c r="X100" i="3"/>
  <c r="X67" i="3"/>
  <c r="X104" i="3"/>
  <c r="X35" i="3"/>
  <c r="X110" i="3"/>
  <c r="X107" i="3"/>
  <c r="X119" i="3"/>
  <c r="X94" i="3"/>
  <c r="X101" i="3"/>
  <c r="X13" i="3"/>
  <c r="X99" i="3"/>
  <c r="X102" i="3"/>
  <c r="X36" i="3"/>
  <c r="X55" i="3"/>
  <c r="X47" i="3"/>
  <c r="X37" i="3"/>
  <c r="X16" i="3"/>
  <c r="X56" i="3"/>
  <c r="X69" i="3"/>
  <c r="X27" i="3"/>
  <c r="X7" i="3"/>
  <c r="X2" i="3"/>
  <c r="X114" i="3"/>
  <c r="X59" i="3"/>
  <c r="X90" i="3"/>
  <c r="X29" i="3"/>
  <c r="X64" i="3"/>
  <c r="X112" i="3"/>
  <c r="X23" i="3"/>
  <c r="X103" i="3"/>
  <c r="X71" i="3"/>
  <c r="X97" i="3"/>
  <c r="X41" i="3"/>
  <c r="X9" i="3"/>
  <c r="X109" i="3"/>
  <c r="X91" i="3"/>
  <c r="X96" i="3"/>
  <c r="X10" i="3"/>
  <c r="X83" i="3"/>
  <c r="X87" i="3"/>
  <c r="X80" i="3"/>
  <c r="X49" i="3"/>
  <c r="X116" i="3"/>
  <c r="X26" i="3"/>
  <c r="X20" i="3"/>
  <c r="X89" i="3"/>
  <c r="AV165" i="2"/>
  <c r="AV18" i="2"/>
  <c r="AV152" i="2"/>
  <c r="AV303" i="2"/>
  <c r="AV631" i="2"/>
  <c r="AV271" i="2"/>
  <c r="AV695" i="2"/>
  <c r="AV281" i="2"/>
  <c r="AV172" i="2"/>
  <c r="AV391" i="2"/>
  <c r="AV473" i="2"/>
  <c r="AV14" i="2"/>
  <c r="AV197" i="2"/>
  <c r="AV528" i="2"/>
  <c r="AV579" i="2"/>
  <c r="AV81" i="2"/>
  <c r="AV201" i="2"/>
  <c r="AV203" i="2"/>
  <c r="AV408" i="2"/>
  <c r="AV584" i="2"/>
  <c r="AV676" i="2"/>
  <c r="AV385" i="2"/>
  <c r="AV411" i="2"/>
  <c r="AV727" i="2"/>
  <c r="AV495" i="2"/>
  <c r="AV706" i="2"/>
  <c r="AV297" i="2"/>
  <c r="AV25" i="2"/>
  <c r="AV542" i="2"/>
  <c r="AV601" i="2"/>
  <c r="AV273" i="2"/>
  <c r="AV627" i="2"/>
  <c r="AV711" i="2"/>
  <c r="AV553" i="2"/>
  <c r="AV32" i="2"/>
  <c r="AV69" i="2"/>
  <c r="AV679" i="2"/>
  <c r="AV709" i="2"/>
  <c r="AV565" i="2"/>
  <c r="AV580" i="2"/>
  <c r="AV96" i="2"/>
  <c r="AV560" i="2"/>
  <c r="AV513" i="2"/>
  <c r="AV353" i="2"/>
  <c r="AV84" i="2"/>
  <c r="AV24" i="2"/>
  <c r="AV728" i="2"/>
  <c r="AV363" i="2"/>
  <c r="AV468" i="2"/>
  <c r="AV240" i="2"/>
  <c r="AV683" i="2"/>
  <c r="AV183" i="2"/>
  <c r="AV474" i="2"/>
  <c r="AV231" i="2"/>
  <c r="AV719" i="2"/>
  <c r="AV10" i="2"/>
  <c r="AV725" i="2"/>
  <c r="AV537" i="2"/>
  <c r="AV630" i="2"/>
  <c r="AV184" i="2"/>
  <c r="AV452" i="2"/>
  <c r="AV536" i="2"/>
  <c r="AV511" i="2"/>
  <c r="AV647" i="2"/>
  <c r="AV321" i="2"/>
  <c r="AV225" i="2"/>
  <c r="AV469" i="2"/>
  <c r="AV91" i="2"/>
  <c r="AV539" i="2"/>
  <c r="AV145" i="2"/>
  <c r="AV19" i="2"/>
  <c r="AV515" i="2"/>
  <c r="AV412" i="2"/>
  <c r="AV715" i="2"/>
  <c r="AV731" i="2"/>
  <c r="AV561" i="2"/>
  <c r="AV657" i="2"/>
  <c r="AV210" i="2"/>
  <c r="AV103" i="2"/>
  <c r="AV643" i="2"/>
  <c r="AV439" i="2"/>
  <c r="AV674" i="2"/>
  <c r="AV599" i="2"/>
  <c r="AV254" i="2"/>
  <c r="AV78" i="2"/>
  <c r="AV68" i="2"/>
  <c r="AV551" i="2"/>
  <c r="AV612" i="2"/>
  <c r="AV127" i="2"/>
  <c r="AV496" i="2"/>
  <c r="AV22" i="2"/>
  <c r="AV3" i="2"/>
  <c r="AV365" i="2"/>
  <c r="AV354" i="2"/>
  <c r="AV506" i="2"/>
  <c r="AV550" i="2"/>
  <c r="AV211" i="2"/>
  <c r="AV357" i="2"/>
  <c r="AV575" i="2"/>
  <c r="AV89" i="2"/>
  <c r="AV652" i="2"/>
  <c r="AV162" i="2"/>
  <c r="AV426" i="2"/>
  <c r="AV387" i="2"/>
  <c r="AV194" i="2"/>
  <c r="AV109" i="2"/>
  <c r="AV460" i="2"/>
  <c r="AV658" i="2"/>
  <c r="AV312" i="2"/>
  <c r="AV548" i="2"/>
  <c r="AV121" i="2"/>
  <c r="AV101" i="2"/>
  <c r="AV182" i="2"/>
  <c r="AV252" i="2"/>
  <c r="AV699" i="2"/>
  <c r="AV577" i="2"/>
  <c r="AV56" i="2"/>
  <c r="AV90" i="2"/>
  <c r="AV140" i="2"/>
  <c r="AV258" i="2"/>
  <c r="AV175" i="2"/>
  <c r="AV520" i="2"/>
  <c r="AV102" i="2"/>
  <c r="AV664" i="2"/>
  <c r="AV605" i="2"/>
  <c r="AV614" i="2"/>
  <c r="AV168" i="2"/>
  <c r="AV629" i="2"/>
  <c r="AV726" i="2"/>
  <c r="AV437" i="2"/>
  <c r="AV196" i="2"/>
  <c r="AV366" i="2"/>
  <c r="AV132" i="2"/>
  <c r="AV462" i="2"/>
  <c r="AV527" i="2"/>
  <c r="AV43" i="2"/>
  <c r="AV379" i="2"/>
  <c r="AV389" i="2"/>
  <c r="AV609" i="2"/>
  <c r="AV436" i="2"/>
  <c r="AV451" i="2"/>
  <c r="AV492" i="2"/>
  <c r="AV276" i="2"/>
  <c r="AV99" i="2"/>
  <c r="AV680" i="2"/>
  <c r="AV253" i="2"/>
  <c r="AV333" i="2"/>
  <c r="AV632" i="2"/>
  <c r="AV247" i="2"/>
  <c r="AV447" i="2"/>
  <c r="AV128" i="2"/>
  <c r="AV48" i="2"/>
  <c r="AV508" i="2"/>
  <c r="AV721" i="2"/>
  <c r="AV417" i="2"/>
  <c r="AV209" i="2"/>
  <c r="AV620" i="2"/>
  <c r="AV446" i="2"/>
  <c r="AV421" i="2"/>
  <c r="AV362" i="2"/>
  <c r="AV33" i="2"/>
  <c r="AV308" i="2"/>
  <c r="AV569" i="2"/>
  <c r="AV153" i="2"/>
  <c r="AV82" i="2"/>
  <c r="AV400" i="2"/>
  <c r="AV407" i="2"/>
  <c r="AV245" i="2"/>
  <c r="AV463" i="2"/>
  <c r="AV351" i="2"/>
  <c r="AV476" i="2"/>
  <c r="AV445" i="2"/>
  <c r="AV687" i="2"/>
  <c r="AV222" i="2"/>
  <c r="AV213" i="2"/>
  <c r="AV331" i="2"/>
  <c r="AV529" i="2"/>
  <c r="AV697" i="2"/>
  <c r="AV336" i="2"/>
  <c r="AV53" i="2"/>
  <c r="AV147" i="2"/>
  <c r="AV624" i="2"/>
  <c r="AV179" i="2"/>
  <c r="AV52" i="2"/>
  <c r="AV489" i="2"/>
  <c r="AV654" i="2"/>
  <c r="AV533" i="2"/>
  <c r="AV713" i="2"/>
  <c r="AV335" i="2"/>
  <c r="AV361" i="2"/>
  <c r="AV435" i="2"/>
  <c r="AV20" i="2"/>
  <c r="AV501" i="2"/>
  <c r="AV21" i="2"/>
  <c r="AV180" i="2"/>
  <c r="AV637" i="2"/>
  <c r="AV250" i="2"/>
  <c r="AV198" i="2"/>
  <c r="AV146" i="2"/>
  <c r="AV502" i="2"/>
  <c r="AV131" i="2"/>
  <c r="AV538" i="2"/>
  <c r="AV722" i="2"/>
  <c r="AV125" i="2"/>
  <c r="AV692" i="2"/>
  <c r="AV574" i="2"/>
  <c r="AV187" i="2"/>
  <c r="AV344" i="2"/>
  <c r="AV292" i="2"/>
  <c r="AV291" i="2"/>
  <c r="AV670" i="2"/>
  <c r="AV208" i="2"/>
  <c r="AV716" i="2"/>
  <c r="AV294" i="2"/>
  <c r="AV178" i="2"/>
  <c r="AV277" i="2"/>
  <c r="AV259" i="2"/>
  <c r="AV27" i="2"/>
  <c r="AV600" i="2"/>
  <c r="AV304" i="2"/>
  <c r="AV401" i="2"/>
  <c r="AV480" i="2"/>
  <c r="AV268" i="2"/>
  <c r="AV79" i="2"/>
  <c r="AV77" i="2"/>
  <c r="AV272" i="2"/>
  <c r="AV16" i="2"/>
  <c r="AV634" i="2"/>
  <c r="AV367" i="2"/>
  <c r="AV37" i="2"/>
  <c r="AV705" i="2"/>
  <c r="AV641" i="2"/>
  <c r="AV100" i="2"/>
  <c r="AV532" i="2"/>
  <c r="AV415" i="2"/>
  <c r="AV406" i="2"/>
  <c r="AV438" i="2"/>
  <c r="AV524" i="2"/>
  <c r="AV649" i="2"/>
  <c r="AV279" i="2"/>
  <c r="AV360" i="2"/>
  <c r="AV94" i="2"/>
  <c r="AV212" i="2"/>
  <c r="AV381" i="2"/>
  <c r="AV286" i="2"/>
  <c r="AV420" i="2"/>
  <c r="AV65" i="2"/>
  <c r="AV80" i="2"/>
  <c r="AV396" i="2"/>
  <c r="AV108" i="2"/>
  <c r="AV556" i="2"/>
  <c r="AV689" i="2"/>
  <c r="AV559" i="2"/>
  <c r="AV137" i="2"/>
  <c r="AV585" i="2"/>
  <c r="AV256" i="2"/>
  <c r="AV638" i="2"/>
  <c r="AV370" i="2"/>
  <c r="AV696" i="2"/>
  <c r="AV106" i="2"/>
  <c r="AV455" i="2"/>
  <c r="AV157" i="2"/>
  <c r="AV594" i="2"/>
  <c r="AV35" i="2"/>
  <c r="AV295" i="2"/>
  <c r="AV593" i="2"/>
  <c r="AV732" i="2"/>
  <c r="AV457" i="2"/>
  <c r="AV285" i="2"/>
  <c r="AV645" i="2"/>
  <c r="AV176" i="2"/>
  <c r="AV251" i="2"/>
  <c r="AV723" i="2"/>
  <c r="AV57" i="2"/>
  <c r="AV12" i="2"/>
  <c r="AV369" i="2"/>
  <c r="AV105" i="2"/>
  <c r="AV523" i="2"/>
  <c r="AV464" i="2"/>
  <c r="AV621" i="2"/>
  <c r="AV572" i="2"/>
  <c r="AV639" i="2"/>
  <c r="AV414" i="2"/>
  <c r="AV328" i="2"/>
  <c r="AV410" i="2"/>
  <c r="AV282" i="2"/>
  <c r="AV481" i="2"/>
  <c r="AV562" i="2"/>
  <c r="AV404" i="2"/>
  <c r="AV543" i="2"/>
  <c r="AV191" i="2"/>
  <c r="AV669" i="2"/>
  <c r="AV686" i="2"/>
  <c r="AV545" i="2"/>
  <c r="AV708" i="2"/>
  <c r="AV622" i="2"/>
  <c r="AV34" i="2"/>
  <c r="AV443" i="2"/>
  <c r="AV261" i="2"/>
  <c r="AV83" i="2"/>
  <c r="AV330" i="2"/>
  <c r="AV314" i="2"/>
  <c r="AV430" i="2"/>
  <c r="AV690" i="2"/>
  <c r="AV142" i="2"/>
  <c r="AV394" i="2"/>
  <c r="AV461" i="2"/>
  <c r="AV98" i="2"/>
  <c r="AV300" i="2"/>
  <c r="AV236" i="2"/>
  <c r="AV63" i="2"/>
  <c r="AV482" i="2"/>
  <c r="AV651" i="2"/>
  <c r="AV628" i="2"/>
  <c r="AV307" i="2"/>
  <c r="AV60" i="2"/>
  <c r="AV311" i="2"/>
  <c r="AV118" i="2"/>
  <c r="AV217" i="2"/>
  <c r="AV112" i="2"/>
  <c r="AV206" i="2"/>
  <c r="AV384" i="2"/>
  <c r="AV623" i="2"/>
  <c r="AV227" i="2"/>
  <c r="AV238" i="2"/>
  <c r="AV388" i="2"/>
  <c r="AV288" i="2"/>
  <c r="AV215" i="2"/>
  <c r="AV8" i="2"/>
  <c r="AV570" i="2"/>
  <c r="AV343" i="2"/>
  <c r="AV510" i="2"/>
  <c r="AV136" i="2"/>
  <c r="AV38" i="2"/>
  <c r="AV233" i="2"/>
  <c r="AV356" i="2"/>
  <c r="AV666" i="2"/>
  <c r="AV350" i="2"/>
  <c r="AV602" i="2"/>
  <c r="AV653" i="2"/>
  <c r="AV546" i="2"/>
  <c r="AV714" i="2"/>
  <c r="AV269" i="2"/>
  <c r="AV397" i="2"/>
  <c r="AV234" i="2"/>
  <c r="AV554" i="2"/>
  <c r="AV93" i="2"/>
  <c r="AV535" i="2"/>
  <c r="AV595" i="2"/>
  <c r="AV67" i="2"/>
  <c r="AV169" i="2"/>
  <c r="AV586" i="2"/>
  <c r="AV392" i="2"/>
  <c r="AV707" i="2"/>
  <c r="AV110" i="2"/>
  <c r="AV49" i="2"/>
  <c r="AV440" i="2"/>
  <c r="AV158" i="2"/>
  <c r="AV409" i="2"/>
  <c r="AV453" i="2"/>
  <c r="AV45" i="2"/>
  <c r="AV129" i="2"/>
  <c r="AV58" i="2"/>
  <c r="AV159" i="2"/>
  <c r="AV51" i="2"/>
  <c r="AV490" i="2"/>
  <c r="AV113" i="2"/>
  <c r="AV345" i="2"/>
  <c r="AV30" i="2"/>
  <c r="AV704" i="2"/>
  <c r="AV576" i="2"/>
  <c r="AV346" i="2"/>
  <c r="AV230" i="2"/>
  <c r="AV47" i="2"/>
  <c r="AV646" i="2"/>
  <c r="AV114" i="2"/>
  <c r="AV665" i="2"/>
  <c r="AV377" i="2"/>
  <c r="AV610" i="2"/>
  <c r="AV135" i="2"/>
  <c r="AV698" i="2"/>
  <c r="AV479" i="2"/>
  <c r="AV470" i="2"/>
  <c r="AV364" i="2"/>
  <c r="AV144" i="2"/>
  <c r="AV204" i="2"/>
  <c r="AV444" i="2"/>
  <c r="AV471" i="2"/>
  <c r="AV313" i="2"/>
  <c r="AV525" i="2"/>
  <c r="AV662" i="2"/>
  <c r="AV241" i="2"/>
  <c r="AV427" i="2"/>
  <c r="AV423" i="2"/>
  <c r="AV97" i="2"/>
  <c r="AV668" i="2"/>
  <c r="AV433" i="2"/>
  <c r="AV642" i="2"/>
  <c r="AV588" i="2"/>
  <c r="AV11" i="2"/>
  <c r="AV341" i="2"/>
  <c r="AV504" i="2"/>
  <c r="AV117" i="2"/>
  <c r="AV431" i="2"/>
  <c r="AV111" i="2"/>
  <c r="AV459" i="2"/>
  <c r="AV587" i="2"/>
  <c r="AV458" i="2"/>
  <c r="AV64" i="2"/>
  <c r="AV611" i="2"/>
  <c r="AV317" i="2"/>
  <c r="AV340" i="2"/>
  <c r="AV248" i="2"/>
  <c r="AV540" i="2"/>
  <c r="AV316" i="2"/>
  <c r="AV280" i="2"/>
  <c r="AV138" i="2"/>
  <c r="AV493" i="2"/>
  <c r="AV15" i="2"/>
  <c r="AV519" i="2"/>
  <c r="AV309" i="2"/>
  <c r="AV500" i="2"/>
  <c r="AV633" i="2"/>
  <c r="AV650" i="2"/>
  <c r="AV422" i="2"/>
  <c r="AV143" i="2"/>
  <c r="AV185" i="2"/>
  <c r="AV717" i="2"/>
  <c r="AV590" i="2"/>
  <c r="AV375" i="2"/>
  <c r="AV675" i="2"/>
  <c r="AV29" i="2"/>
  <c r="AV325" i="2"/>
  <c r="AV284" i="2"/>
  <c r="AV514" i="2"/>
  <c r="AV358" i="2"/>
  <c r="AV618" i="2"/>
  <c r="AV583" i="2"/>
  <c r="AV483" i="2"/>
  <c r="AV23" i="2"/>
  <c r="AV123" i="2"/>
  <c r="AV534" i="2"/>
  <c r="AV509" i="2"/>
  <c r="AV348" i="2"/>
  <c r="AV557" i="2"/>
  <c r="AV40" i="2"/>
  <c r="AV606" i="2"/>
  <c r="AV119" i="2"/>
  <c r="AV608" i="2"/>
  <c r="AV472" i="2"/>
  <c r="AV170" i="2"/>
  <c r="AV552" i="2"/>
  <c r="AV475" i="2"/>
  <c r="AV571" i="2"/>
  <c r="AV626" i="2"/>
  <c r="AV395" i="2"/>
  <c r="AV161" i="2"/>
  <c r="AV324" i="2"/>
  <c r="AV205" i="2"/>
  <c r="AV541" i="2"/>
  <c r="AV150" i="2"/>
  <c r="AV661" i="2"/>
  <c r="AV188" i="2"/>
  <c r="AV693" i="2"/>
  <c r="AV691" i="2"/>
  <c r="AV306" i="2"/>
  <c r="AV598" i="2"/>
  <c r="AV484" i="2"/>
  <c r="AV390" i="2"/>
  <c r="AV289" i="2"/>
  <c r="AV223" i="2"/>
  <c r="AV166" i="2"/>
  <c r="AV62" i="2"/>
  <c r="AV9" i="2"/>
  <c r="AV518" i="2"/>
  <c r="AV564" i="2"/>
  <c r="AV318" i="2"/>
  <c r="AV467" i="2"/>
  <c r="AV405" i="2"/>
  <c r="AV17" i="2"/>
  <c r="AV232" i="2"/>
  <c r="AV332" i="2"/>
  <c r="AV133" i="2"/>
  <c r="AV154" i="2"/>
  <c r="AV521" i="2"/>
  <c r="AV337" i="2"/>
  <c r="AV220" i="2"/>
  <c r="AV419" i="2"/>
  <c r="AV327" i="2"/>
  <c r="AV274" i="2"/>
  <c r="AV296" i="2"/>
  <c r="AV237" i="2"/>
  <c r="AV85" i="2"/>
  <c r="AV195" i="2"/>
  <c r="AV207" i="2"/>
  <c r="AV302" i="2"/>
  <c r="AV160" i="2"/>
  <c r="AV720" i="2"/>
  <c r="AV244" i="2"/>
  <c r="AV531" i="2"/>
  <c r="AV171" i="2"/>
  <c r="AV477" i="2"/>
  <c r="AV578" i="2"/>
  <c r="AV267" i="2"/>
  <c r="AV338" i="2"/>
  <c r="AV323" i="2"/>
  <c r="AV399" i="2"/>
  <c r="AV4" i="2"/>
  <c r="AV36" i="2"/>
  <c r="AV167" i="2"/>
  <c r="AV71" i="2"/>
  <c r="AV434" i="2"/>
  <c r="AV567" i="2"/>
  <c r="AV636" i="2"/>
  <c r="AV299" i="2"/>
  <c r="AV283" i="2"/>
  <c r="AV226" i="2"/>
  <c r="AV393" i="2"/>
  <c r="AV221" i="2"/>
  <c r="AV278" i="2"/>
  <c r="AV260" i="2"/>
  <c r="AV607" i="2"/>
  <c r="AV339" i="2"/>
  <c r="AV672" i="2"/>
  <c r="AV322" i="2"/>
  <c r="AV416" i="2"/>
  <c r="AV685" i="2"/>
  <c r="AV517" i="2"/>
  <c r="AV349" i="2"/>
  <c r="AV190" i="2"/>
  <c r="AV371" i="2"/>
  <c r="AV239" i="2"/>
  <c r="AV667" i="2"/>
  <c r="AV173" i="2"/>
  <c r="AV315" i="2"/>
  <c r="AV597" i="2"/>
  <c r="AV86" i="2"/>
  <c r="AV229" i="2"/>
  <c r="AV488" i="2"/>
  <c r="AV544" i="2"/>
  <c r="AV613" i="2"/>
  <c r="AV660" i="2"/>
  <c r="AV275" i="2"/>
  <c r="AV139" i="2"/>
  <c r="AV568" i="2"/>
  <c r="AV320" i="2"/>
  <c r="AV526" i="2"/>
  <c r="AV688" i="2"/>
  <c r="AV478" i="2"/>
  <c r="AV499" i="2"/>
  <c r="AV573" i="2"/>
  <c r="AV424" i="2"/>
  <c r="AV682" i="2"/>
  <c r="AV694" i="2"/>
  <c r="AV703" i="2"/>
  <c r="AV522" i="2"/>
  <c r="AV116" i="2"/>
  <c r="AV95" i="2"/>
  <c r="AV122" i="2"/>
  <c r="AV287" i="2"/>
  <c r="AV305" i="2"/>
  <c r="AV486" i="2"/>
  <c r="AV355" i="2"/>
  <c r="AV130" i="2"/>
  <c r="AV39" i="2"/>
  <c r="AV347" i="2"/>
  <c r="AV298" i="2"/>
  <c r="AV61" i="2"/>
  <c r="AV120" i="2"/>
  <c r="AV249" i="2"/>
  <c r="AV31" i="2"/>
  <c r="AV505" i="2"/>
  <c r="AV199" i="2"/>
  <c r="AV192" i="2"/>
  <c r="AV181" i="2"/>
  <c r="AV701" i="2"/>
  <c r="AV380" i="2"/>
  <c r="AV730" i="2"/>
  <c r="AV718" i="2"/>
  <c r="AV378" i="2"/>
  <c r="AV46" i="2"/>
  <c r="AV301" i="2"/>
  <c r="AV163" i="2"/>
  <c r="AV141" i="2"/>
  <c r="AV485" i="2"/>
  <c r="AV516" i="2"/>
  <c r="AV2" i="2"/>
  <c r="AV563" i="2"/>
  <c r="AV44" i="2"/>
  <c r="AV6" i="2"/>
  <c r="AV164" i="2"/>
  <c r="AV372" i="2"/>
  <c r="AV441" i="2"/>
  <c r="AV582" i="2"/>
  <c r="AV310" i="2"/>
  <c r="AV449" i="2"/>
  <c r="AV374" i="2"/>
  <c r="AV413" i="2"/>
  <c r="AV74" i="2"/>
  <c r="AV581" i="2"/>
  <c r="AV92" i="2"/>
  <c r="AV616" i="2"/>
  <c r="AV507" i="2"/>
  <c r="AV75" i="2"/>
  <c r="AV54" i="2"/>
  <c r="AV200" i="2"/>
  <c r="AV73" i="2"/>
  <c r="AV55" i="2"/>
  <c r="AV592" i="2"/>
  <c r="AV186" i="2"/>
  <c r="AV263" i="2"/>
  <c r="AV352" i="2"/>
  <c r="AV342" i="2"/>
  <c r="AV126" i="2"/>
  <c r="AV663" i="2"/>
  <c r="AV218" i="2"/>
  <c r="AV265" i="2"/>
  <c r="AV193" i="2"/>
  <c r="AV270" i="2"/>
  <c r="AV671" i="2"/>
  <c r="AV498" i="2"/>
  <c r="AV491" i="2"/>
  <c r="AV710" i="2"/>
  <c r="AV429" i="2"/>
  <c r="AV615" i="2"/>
  <c r="AV487" i="2"/>
  <c r="AV319" i="2"/>
  <c r="AV50" i="2"/>
  <c r="AV530" i="2"/>
  <c r="AV428" i="2"/>
  <c r="AV216" i="2"/>
  <c r="AV290" i="2"/>
  <c r="AV724" i="2"/>
  <c r="AV293" i="2"/>
  <c r="AV88" i="2"/>
  <c r="AV70" i="2"/>
  <c r="AV373" i="2"/>
  <c r="AV235" i="2"/>
  <c r="AV42" i="2"/>
  <c r="AV224" i="2"/>
  <c r="AV326" i="2"/>
  <c r="AV640" i="2"/>
  <c r="AV432" i="2"/>
  <c r="AV174" i="2"/>
  <c r="AV547" i="2"/>
  <c r="AV402" i="2"/>
  <c r="AV329" i="2"/>
  <c r="AV454" i="2"/>
  <c r="AV41" i="2"/>
  <c r="AV635" i="2"/>
  <c r="AV549" i="2"/>
  <c r="AV700" i="2"/>
  <c r="AV115" i="2"/>
  <c r="AV555" i="2"/>
  <c r="AV603" i="2"/>
  <c r="AV104" i="2"/>
  <c r="AV26" i="2"/>
  <c r="AV257" i="2"/>
  <c r="AV386" i="2"/>
  <c r="AV134" i="2"/>
  <c r="AV177" i="2"/>
  <c r="AV76" i="2"/>
  <c r="AV368" i="2"/>
  <c r="AV589" i="2"/>
  <c r="AV648" i="2"/>
  <c r="AV450" i="2"/>
  <c r="AV684" i="2"/>
  <c r="AV558" i="2"/>
  <c r="AV5" i="2"/>
  <c r="AV625" i="2"/>
  <c r="AV202" i="2"/>
  <c r="AV262" i="2"/>
  <c r="AV124" i="2"/>
  <c r="AV497" i="2"/>
  <c r="AV566" i="2"/>
  <c r="AV149" i="2"/>
  <c r="AV151" i="2"/>
  <c r="AV382" i="2"/>
  <c r="AV246" i="2"/>
  <c r="AV334" i="2"/>
  <c r="AV465" i="2"/>
  <c r="AV228" i="2"/>
  <c r="AV418" i="2"/>
  <c r="AV712" i="2"/>
  <c r="AV503" i="2"/>
  <c r="AV359" i="2"/>
  <c r="AV87" i="2"/>
  <c r="AV466" i="2"/>
  <c r="AV678" i="2"/>
  <c r="AV398" i="2"/>
  <c r="AV156" i="2"/>
  <c r="AV7" i="2"/>
  <c r="AV403" i="2"/>
  <c r="AV644" i="2"/>
  <c r="AV425" i="2"/>
  <c r="AV596" i="2"/>
  <c r="AV264" i="2"/>
  <c r="AV148" i="2"/>
  <c r="AV442" i="2"/>
  <c r="AV214" i="2"/>
  <c r="AV702" i="2"/>
  <c r="AV456" i="2"/>
  <c r="AV681" i="2"/>
  <c r="AV659" i="2"/>
  <c r="AV155" i="2"/>
  <c r="AV729" i="2"/>
  <c r="AV255" i="2"/>
  <c r="AV72" i="2"/>
  <c r="AV604" i="2"/>
  <c r="AV655" i="2"/>
  <c r="AV66" i="2"/>
  <c r="AV512" i="2"/>
  <c r="AV59" i="2"/>
  <c r="AV189" i="2"/>
  <c r="AV448" i="2"/>
  <c r="AV376" i="2"/>
  <c r="AV591" i="2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</calcChain>
</file>

<file path=xl/sharedStrings.xml><?xml version="1.0" encoding="utf-8"?>
<sst xmlns="http://schemas.openxmlformats.org/spreadsheetml/2006/main" count="19247" uniqueCount="10522">
  <si>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</si>
  <si>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</si>
  <si>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</si>
  <si>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</si>
  <si>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</si>
  <si>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</si>
  <si>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</si>
  <si>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</si>
  <si>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</si>
  <si>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</si>
  <si>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</si>
  <si>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</si>
  <si>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</si>
  <si>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</si>
  <si>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</si>
  <si>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</si>
  <si>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</si>
  <si>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</si>
  <si>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</si>
  <si>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</si>
  <si>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</si>
  <si>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</si>
  <si>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</si>
  <si>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</si>
  <si>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</si>
  <si>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</si>
  <si>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</si>
  <si>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</si>
  <si>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</si>
  <si>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</si>
  <si>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</si>
  <si>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</si>
  <si>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</si>
  <si>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</si>
  <si>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</si>
  <si>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</si>
  <si>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</si>
  <si>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</si>
  <si>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</si>
  <si>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</si>
  <si>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</si>
  <si>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</si>
  <si>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</si>
  <si>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</si>
  <si>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</si>
  <si>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</si>
  <si>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</si>
  <si>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</si>
  <si>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</si>
  <si>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Bajaj Finance Ltd</t>
  </si>
  <si>
    <t>BAJFINANCE</t>
  </si>
  <si>
    <t>Consumer Finance</t>
  </si>
  <si>
    <t>Oil and Natural Gas Corporation Ltd</t>
  </si>
  <si>
    <t>ONGC</t>
  </si>
  <si>
    <t>Oil &amp; Gas - Exploration &amp; Production</t>
  </si>
  <si>
    <t>Axis Bank Ltd</t>
  </si>
  <si>
    <t>AXISBANK</t>
  </si>
  <si>
    <t>Maruti Suzuki India Ltd</t>
  </si>
  <si>
    <t>MARUTI</t>
  </si>
  <si>
    <t>Four Wheelers</t>
  </si>
  <si>
    <t>Sun Pharmaceutical Industries Ltd</t>
  </si>
  <si>
    <t>SUNPHARMA</t>
  </si>
  <si>
    <t>Pharmaceuticals</t>
  </si>
  <si>
    <t>Tata Motors Ltd</t>
  </si>
  <si>
    <t>TATAMOTORS</t>
  </si>
  <si>
    <t>Kotak Mahindra Bank Ltd</t>
  </si>
  <si>
    <t>KOTAKBANK</t>
  </si>
  <si>
    <t>NTPC Ltd</t>
  </si>
  <si>
    <t>NTPC</t>
  </si>
  <si>
    <t>Power Generation</t>
  </si>
  <si>
    <t>Adani Enterprises Ltd</t>
  </si>
  <si>
    <t>ADANIENT</t>
  </si>
  <si>
    <t>Commodities Trading</t>
  </si>
  <si>
    <t>Mahindra and Mahindra Ltd</t>
  </si>
  <si>
    <t>M&amp;M</t>
  </si>
  <si>
    <t>Avenue Supermarts Ltd</t>
  </si>
  <si>
    <t>DMART</t>
  </si>
  <si>
    <t>Retail - Department Stores</t>
  </si>
  <si>
    <t>UltraTech Cement Ltd</t>
  </si>
  <si>
    <t>ULTRACEMCO</t>
  </si>
  <si>
    <t>Cement</t>
  </si>
  <si>
    <t>Hindustan Aeronautics Ltd</t>
  </si>
  <si>
    <t>HAL</t>
  </si>
  <si>
    <t>Aerospace &amp; Defense Equipments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</si>
  <si>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</si>
  <si>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</si>
  <si>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</si>
  <si>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</si>
  <si>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</si>
  <si>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</si>
  <si>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Coal India Ltd</t>
  </si>
  <si>
    <t>COALINDIA</t>
  </si>
  <si>
    <t>Mining - Coal</t>
  </si>
  <si>
    <t>Wipro Ltd</t>
  </si>
  <si>
    <t>WIPRO</t>
  </si>
  <si>
    <t>Titan Company Ltd</t>
  </si>
  <si>
    <t>TITAN</t>
  </si>
  <si>
    <t>Precious Metals, Jewellery &amp; Watches</t>
  </si>
  <si>
    <t>Asian Paints Ltd</t>
  </si>
  <si>
    <t>ASIANPAINT</t>
  </si>
  <si>
    <t>Paints</t>
  </si>
  <si>
    <t>Adani Green Energy Ltd</t>
  </si>
  <si>
    <t>ADANIGREEN</t>
  </si>
  <si>
    <t>Renewable Energy</t>
  </si>
  <si>
    <t>Hindustan Zinc Ltd</t>
  </si>
  <si>
    <t>HINDZINC</t>
  </si>
  <si>
    <t>Mining - Diversified</t>
  </si>
  <si>
    <t>Indian Railway Finance Corp Ltd</t>
  </si>
  <si>
    <t>IRFC</t>
  </si>
  <si>
    <t>Specialized Finance</t>
  </si>
  <si>
    <t>Adani Power Ltd</t>
  </si>
  <si>
    <t>ADANIPOWER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</si>
  <si>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</si>
  <si>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</si>
  <si>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</si>
  <si>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</si>
  <si>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</si>
  <si>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</si>
  <si>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</si>
  <si>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</si>
  <si>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Siemens Ltd</t>
  </si>
  <si>
    <t>SIEMENS</t>
  </si>
  <si>
    <t>Conglomerates</t>
  </si>
  <si>
    <t>Indian Oil Corporation Ltd</t>
  </si>
  <si>
    <t>IOC</t>
  </si>
  <si>
    <t>Bharat Electronics Ltd</t>
  </si>
  <si>
    <t>BEL</t>
  </si>
  <si>
    <t>Electronic Equipments</t>
  </si>
  <si>
    <t>JSW Steel Ltd</t>
  </si>
  <si>
    <t>JSWSTEEL</t>
  </si>
  <si>
    <t>Iron &amp; Steel</t>
  </si>
  <si>
    <t>Jio Financial Services Ltd</t>
  </si>
  <si>
    <t>JIOFIN</t>
  </si>
  <si>
    <t>Varun Beverages Ltd</t>
  </si>
  <si>
    <t>VBL</t>
  </si>
  <si>
    <t>Soft Drinks</t>
  </si>
  <si>
    <t>DLF Ltd</t>
  </si>
  <si>
    <t>DLF</t>
  </si>
  <si>
    <t>Real Estate</t>
  </si>
  <si>
    <t>Tata Steel Ltd</t>
  </si>
  <si>
    <t>TATASTEEL</t>
  </si>
  <si>
    <t>Zomato Ltd</t>
  </si>
  <si>
    <t>ZOMATO</t>
  </si>
  <si>
    <t>Online Services</t>
  </si>
  <si>
    <t>Trent Ltd</t>
  </si>
  <si>
    <t>TRENT</t>
  </si>
  <si>
    <t>Retail - Apparel</t>
  </si>
  <si>
    <t>Grasim Industries Ltd</t>
  </si>
  <si>
    <t>GRASIM</t>
  </si>
  <si>
    <t>Power Finance Corporation Ltd</t>
  </si>
  <si>
    <t>PFC</t>
  </si>
  <si>
    <t>LTIMindtree Ltd</t>
  </si>
  <si>
    <t>LTIM</t>
  </si>
  <si>
    <t>Ambuja Cements Ltd</t>
  </si>
  <si>
    <t>AMBUJACEM</t>
  </si>
  <si>
    <t>Interglobe Aviation Ltd</t>
  </si>
  <si>
    <t>INDIGO</t>
  </si>
  <si>
    <t>Airlines</t>
  </si>
  <si>
    <t>SBI Life Insurance Company Ltd</t>
  </si>
  <si>
    <t>SBILIFE</t>
  </si>
  <si>
    <t>Vedanta Ltd</t>
  </si>
  <si>
    <t>VEDL</t>
  </si>
  <si>
    <t>Metals - Diversified</t>
  </si>
  <si>
    <t>ABB India Ltd</t>
  </si>
  <si>
    <t>ABB</t>
  </si>
  <si>
    <t>Heavy Electrical Equipments</t>
  </si>
  <si>
    <t>Pidilite Industries Ltd</t>
  </si>
  <si>
    <t>PIDILITIND</t>
  </si>
  <si>
    <t>Diversified Chemicals</t>
  </si>
  <si>
    <t>REC Limited</t>
  </si>
  <si>
    <t>RECLTD</t>
  </si>
  <si>
    <t>TATAMTRDVR</t>
  </si>
  <si>
    <t>Godrej Consumer Products Ltd</t>
  </si>
  <si>
    <t>GODREJCP</t>
  </si>
  <si>
    <t>FMCG - Personal Products</t>
  </si>
  <si>
    <t>Hindalco Industries Ltd</t>
  </si>
  <si>
    <t>HINDALCO</t>
  </si>
  <si>
    <t>Metals - Aluminium</t>
  </si>
  <si>
    <t>Tech Mahindra Ltd</t>
  </si>
  <si>
    <t>TECHM</t>
  </si>
  <si>
    <t>Gail (India) Ltd</t>
  </si>
  <si>
    <t>GAIL</t>
  </si>
  <si>
    <t>Gas Distribution</t>
  </si>
  <si>
    <t>Macrotech Developers Ltd</t>
  </si>
  <si>
    <t>LODHA</t>
  </si>
  <si>
    <t>Britannia Industries Ltd</t>
  </si>
  <si>
    <t>BRITANNIA</t>
  </si>
  <si>
    <t>HDFC Life Insurance Company Ltd</t>
  </si>
  <si>
    <t>HDFCLIFE</t>
  </si>
  <si>
    <t>Eicher Motors Ltd</t>
  </si>
  <si>
    <t>EICHERMOT</t>
  </si>
  <si>
    <t>Trucks &amp; Buses</t>
  </si>
  <si>
    <t>Tata Power Company Ltd</t>
  </si>
  <si>
    <t>TATAPOWER</t>
  </si>
  <si>
    <t>Bharat Petroleum Corporation Ltd</t>
  </si>
  <si>
    <t>BPCL</t>
  </si>
  <si>
    <t>Samvardhana Motherson International Ltd</t>
  </si>
  <si>
    <t>MOTHERSON</t>
  </si>
  <si>
    <t>Auto Parts</t>
  </si>
  <si>
    <t>Bank of Baroda Ltd</t>
  </si>
  <si>
    <t>BANKBARODA</t>
  </si>
  <si>
    <t>Punjab National Bank</t>
  </si>
  <si>
    <t>PNB</t>
  </si>
  <si>
    <t>Rail Vikas Nigam Ltd</t>
  </si>
  <si>
    <t>RVNL</t>
  </si>
  <si>
    <t>JSW Energy Ltd</t>
  </si>
  <si>
    <t>JSWENERGY</t>
  </si>
  <si>
    <t>Indian Overseas Bank</t>
  </si>
  <si>
    <t>IOB</t>
  </si>
  <si>
    <t>Divi's Laboratories Ltd</t>
  </si>
  <si>
    <t>DIVISLAB</t>
  </si>
  <si>
    <t>Labs &amp; Life Sciences Services</t>
  </si>
  <si>
    <t>Cipla Ltd</t>
  </si>
  <si>
    <t>CIPLA</t>
  </si>
  <si>
    <t>Cholamandalam Investment and Finance Company Ltd</t>
  </si>
  <si>
    <t>CHOLAFIN</t>
  </si>
  <si>
    <t>Zydus Lifesciences Ltd</t>
  </si>
  <si>
    <t>ZYDUSLIFE</t>
  </si>
  <si>
    <t>TVS Motor Company Ltd</t>
  </si>
  <si>
    <t>TVSMOTOR</t>
  </si>
  <si>
    <t>Tata Consumer Products Ltd</t>
  </si>
  <si>
    <t>TATACONSUM</t>
  </si>
  <si>
    <t>Tea &amp; Coffee</t>
  </si>
  <si>
    <t>Adani Energy Solutions Ltd</t>
  </si>
  <si>
    <t>ADANIENSOL</t>
  </si>
  <si>
    <t>Power Infrastructure</t>
  </si>
  <si>
    <t>Dabur India Ltd</t>
  </si>
  <si>
    <t>DABUR</t>
  </si>
  <si>
    <t>Indusind Bank Ltd</t>
  </si>
  <si>
    <t>INDUSINDBK</t>
  </si>
  <si>
    <t>Havells India Ltd</t>
  </si>
  <si>
    <t>HAVELLS</t>
  </si>
  <si>
    <t>Electrical Components &amp; Equipments</t>
  </si>
  <si>
    <t>Dr Reddy's Laboratories Ltd</t>
  </si>
  <si>
    <t>DRREDDY</t>
  </si>
  <si>
    <t>Indus Towers Ltd</t>
  </si>
  <si>
    <t>INDUSTOWER</t>
  </si>
  <si>
    <t>Telecom Infrastructure</t>
  </si>
  <si>
    <t>Vodafone Idea Ltd</t>
  </si>
  <si>
    <t>IDEA</t>
  </si>
  <si>
    <t>Hero MotoCorp Ltd</t>
  </si>
  <si>
    <t>HEROMOTOCO</t>
  </si>
  <si>
    <t>Bajaj Holdings and Investment Ltd</t>
  </si>
  <si>
    <t>BAJAJHLDNG</t>
  </si>
  <si>
    <t>Asset Management</t>
  </si>
  <si>
    <t>NHPC Ltd</t>
  </si>
  <si>
    <t>NHPC</t>
  </si>
  <si>
    <t>Shriram Finance Ltd</t>
  </si>
  <si>
    <t>SHRIRAMFIN</t>
  </si>
  <si>
    <t>Union Bank of India Ltd</t>
  </si>
  <si>
    <t>UNIONBANK</t>
  </si>
  <si>
    <t>Mazagon Dock Shipbuilders Ltd</t>
  </si>
  <si>
    <t>MAZDOCK</t>
  </si>
  <si>
    <t>Shipbuilding</t>
  </si>
  <si>
    <t>CG Power and Industrial Solutions Ltd</t>
  </si>
  <si>
    <t>CGPOWER</t>
  </si>
  <si>
    <t>Bharat Heavy Electricals Ltd</t>
  </si>
  <si>
    <t>BHEL</t>
  </si>
  <si>
    <t>Canara Bank Ltd</t>
  </si>
  <si>
    <t>CANBK</t>
  </si>
  <si>
    <t>Bosch Ltd</t>
  </si>
  <si>
    <t>BOSCHLTD</t>
  </si>
  <si>
    <t>Torrent Pharmaceuticals Ltd</t>
  </si>
  <si>
    <t>TORNTPHARM</t>
  </si>
  <si>
    <t>Cummins India Ltd</t>
  </si>
  <si>
    <t>CUMMINSIND</t>
  </si>
  <si>
    <t>Industrial Machinery</t>
  </si>
  <si>
    <t>Shree Cement Ltd</t>
  </si>
  <si>
    <t>SHREECEM</t>
  </si>
  <si>
    <t>Solar Industries India Ltd</t>
  </si>
  <si>
    <t>SOLARINDS</t>
  </si>
  <si>
    <t>Commodity Chemicals</t>
  </si>
  <si>
    <t>Adani Total Gas Ltd</t>
  </si>
  <si>
    <t>ATGL</t>
  </si>
  <si>
    <t>IDBI Bank Ltd</t>
  </si>
  <si>
    <t>IDBI</t>
  </si>
  <si>
    <t>Private Bank</t>
  </si>
  <si>
    <t>Polycab India Ltd</t>
  </si>
  <si>
    <t>POLYCAB</t>
  </si>
  <si>
    <t>Jindal Steel And Power Ltd</t>
  </si>
  <si>
    <t>JINDALSTEL</t>
  </si>
  <si>
    <t>United Spirits Ltd</t>
  </si>
  <si>
    <t>UNITDSPR</t>
  </si>
  <si>
    <t>Alcoholic Beverages</t>
  </si>
  <si>
    <t>Oracle Financial Services Software Ltd</t>
  </si>
  <si>
    <t>OFSS</t>
  </si>
  <si>
    <t>Software Services</t>
  </si>
  <si>
    <t>Oil India Ltd</t>
  </si>
  <si>
    <t>OIL</t>
  </si>
  <si>
    <t>ICICI Lombard General Insurance Company Ltd</t>
  </si>
  <si>
    <t>ICICIGI</t>
  </si>
  <si>
    <t>ICICI Prudential Life Insurance Company Ltd</t>
  </si>
  <si>
    <t>ICICIPRULI</t>
  </si>
  <si>
    <t>Apollo Hospitals Enterprise Ltd</t>
  </si>
  <si>
    <t>APOLLOHOSP</t>
  </si>
  <si>
    <t>Hospitals &amp; Diagnostic Centres</t>
  </si>
  <si>
    <t>Godrej Properties Ltd</t>
  </si>
  <si>
    <t>GODREJPROP</t>
  </si>
  <si>
    <t>Max Healthcare Institute Ltd</t>
  </si>
  <si>
    <t>MAXHEALTH</t>
  </si>
  <si>
    <t>Info Edge (India) Ltd</t>
  </si>
  <si>
    <t>NAUKRI</t>
  </si>
  <si>
    <t>HDFC Asset Management Company Ltd</t>
  </si>
  <si>
    <t>HDFCAMC</t>
  </si>
  <si>
    <t>Marico Ltd</t>
  </si>
  <si>
    <t>MARICO</t>
  </si>
  <si>
    <t>Mankind Pharma Ltd</t>
  </si>
  <si>
    <t>MANKIND</t>
  </si>
  <si>
    <t>Colgate-Palmolive (India) Ltd</t>
  </si>
  <si>
    <t>COLPAL</t>
  </si>
  <si>
    <t>Indian Hotels Company Ltd</t>
  </si>
  <si>
    <t>INDHOTEL</t>
  </si>
  <si>
    <t>Hotels, Resorts &amp; Cruise Lines</t>
  </si>
  <si>
    <t>Lupin Ltd</t>
  </si>
  <si>
    <t>LUPIN</t>
  </si>
  <si>
    <t>Indian Railway Catering and Tourism Corporation Ltd</t>
  </si>
  <si>
    <t>IRCTC</t>
  </si>
  <si>
    <t>Aurobindo Pharma Ltd</t>
  </si>
  <si>
    <t>AUROPHARMA</t>
  </si>
  <si>
    <t>Yes Bank Ltd</t>
  </si>
  <si>
    <t>YESBANK</t>
  </si>
  <si>
    <t>Tube Investments of India Ltd</t>
  </si>
  <si>
    <t>TIINDIA</t>
  </si>
  <si>
    <t>Cycles</t>
  </si>
  <si>
    <t>Indian Bank</t>
  </si>
  <si>
    <t>INDIANB</t>
  </si>
  <si>
    <t>Suzlon Energy Ltd</t>
  </si>
  <si>
    <t>SUZLON</t>
  </si>
  <si>
    <t>Renewable Energy Equipment &amp; Services</t>
  </si>
  <si>
    <t>Muthoot Finance Ltd</t>
  </si>
  <si>
    <t>MUTHOOTFIN</t>
  </si>
  <si>
    <t>Bharat Forge Ltd</t>
  </si>
  <si>
    <t>BHARATFORG</t>
  </si>
  <si>
    <t>Supreme Industries Ltd</t>
  </si>
  <si>
    <t>SUPREMEIND</t>
  </si>
  <si>
    <t>Plastic Products</t>
  </si>
  <si>
    <t>Torrent Power Ltd</t>
  </si>
  <si>
    <t>TORNTPOWER</t>
  </si>
  <si>
    <t>Indian Renewable Energy Development Agency Ltd</t>
  </si>
  <si>
    <t>IREDA</t>
  </si>
  <si>
    <t>Hindustan Petroleum Corp Ltd</t>
  </si>
  <si>
    <t>HINDPETRO</t>
  </si>
  <si>
    <t>Prestige Estates Projects Ltd</t>
  </si>
  <si>
    <t>PRESTIGE</t>
  </si>
  <si>
    <t>Phoenix Mills Ltd</t>
  </si>
  <si>
    <t>PHOENIXLTD</t>
  </si>
  <si>
    <t>Persistent Systems Ltd</t>
  </si>
  <si>
    <t>PERSISTENT</t>
  </si>
  <si>
    <t>Linde India Ltd</t>
  </si>
  <si>
    <t>LINDEINDIA</t>
  </si>
  <si>
    <t>SRF Ltd</t>
  </si>
  <si>
    <t>SRF</t>
  </si>
  <si>
    <t>SBI Cards and Payment Services Ltd</t>
  </si>
  <si>
    <t>SBICARD</t>
  </si>
  <si>
    <t>Payment Infrastructure</t>
  </si>
  <si>
    <t>General Insurance Corporation of India</t>
  </si>
  <si>
    <t>GICRE</t>
  </si>
  <si>
    <t>Dixon Technologies (India) Ltd</t>
  </si>
  <si>
    <t>DIXON</t>
  </si>
  <si>
    <t>Home Electronics &amp; Appliances</t>
  </si>
  <si>
    <t>NMDC Ltd</t>
  </si>
  <si>
    <t>NMDC</t>
  </si>
  <si>
    <t>Mining - Iron Ore</t>
  </si>
  <si>
    <t>Cochin Shipyard Ltd</t>
  </si>
  <si>
    <t>COCHINSHIP</t>
  </si>
  <si>
    <t>UCO Bank</t>
  </si>
  <si>
    <t>UCOBANK</t>
  </si>
  <si>
    <t>Ashok Leyland Ltd</t>
  </si>
  <si>
    <t>ASHOKLEY</t>
  </si>
  <si>
    <t>Fertilisers And Chemicals Travancore Ltd</t>
  </si>
  <si>
    <t>FACT</t>
  </si>
  <si>
    <t>Fertilizers &amp; Agro Chemicals</t>
  </si>
  <si>
    <t>JSW Infrastructure Ltd</t>
  </si>
  <si>
    <t>JSWINFRA</t>
  </si>
  <si>
    <t>PB Fintech Ltd</t>
  </si>
  <si>
    <t>POLICYBZR</t>
  </si>
  <si>
    <t>Housing and Urban Development Corporation Ltd</t>
  </si>
  <si>
    <t>HUDCO</t>
  </si>
  <si>
    <t>Container Corporation of India Ltd</t>
  </si>
  <si>
    <t>CONCOR</t>
  </si>
  <si>
    <t>Logistics</t>
  </si>
  <si>
    <t>Alkem Laboratories Ltd</t>
  </si>
  <si>
    <t>ALKEM</t>
  </si>
  <si>
    <t>Jindal Stainless Ltd</t>
  </si>
  <si>
    <t>JSL</t>
  </si>
  <si>
    <t>Berger Paints India Ltd</t>
  </si>
  <si>
    <t>BERGEPAINT</t>
  </si>
  <si>
    <t>Astral Ltd</t>
  </si>
  <si>
    <t>ASTRAL</t>
  </si>
  <si>
    <t>Building Products - Pipes</t>
  </si>
  <si>
    <t>Oberoi Realty Ltd</t>
  </si>
  <si>
    <t>OBEROIRLTY</t>
  </si>
  <si>
    <t>Balkrishna Industries Ltd</t>
  </si>
  <si>
    <t>BALKRISIND</t>
  </si>
  <si>
    <t>Tires &amp; Rubber</t>
  </si>
  <si>
    <t>Schaeffler India Ltd</t>
  </si>
  <si>
    <t>SCHAEFFLER</t>
  </si>
  <si>
    <t>Steel Authority of India Ltd</t>
  </si>
  <si>
    <t>SAIL</t>
  </si>
  <si>
    <t>Abbott India Ltd</t>
  </si>
  <si>
    <t>ABBOTINDIA</t>
  </si>
  <si>
    <t>PI Industries Ltd</t>
  </si>
  <si>
    <t>PIIND</t>
  </si>
  <si>
    <t>Patanjali Foods Ltd</t>
  </si>
  <si>
    <t>PATANJALI</t>
  </si>
  <si>
    <t>Packaged Foods &amp; Meats</t>
  </si>
  <si>
    <t>Bharti Hexacom Ltd</t>
  </si>
  <si>
    <t>BHARTIHEXA</t>
  </si>
  <si>
    <t>IDFC First Bank Ltd</t>
  </si>
  <si>
    <t>IDFCFIRSTB</t>
  </si>
  <si>
    <t>Aditya Birla Capital Ltd</t>
  </si>
  <si>
    <t>ABCAPITAL</t>
  </si>
  <si>
    <t>Diversified Financials</t>
  </si>
  <si>
    <t>Thermax Limited</t>
  </si>
  <si>
    <t>THERMAX</t>
  </si>
  <si>
    <t>GMR Airports Infrastructure Ltd</t>
  </si>
  <si>
    <t>GMRINFRA</t>
  </si>
  <si>
    <t>SJVN Ltd</t>
  </si>
  <si>
    <t>SJVN</t>
  </si>
  <si>
    <t>Bank of India Ltd</t>
  </si>
  <si>
    <t>BANKINDIA</t>
  </si>
  <si>
    <t>UNO Minda Ltd</t>
  </si>
  <si>
    <t>UNOMINDA</t>
  </si>
  <si>
    <t>Procter &amp; Gamble Hygiene and Health Care Ltd</t>
  </si>
  <si>
    <t>PGHH</t>
  </si>
  <si>
    <t>Kalyan Jewellers India Ltd</t>
  </si>
  <si>
    <t>KALYANKJIL</t>
  </si>
  <si>
    <t>MRF Ltd</t>
  </si>
  <si>
    <t>MRF</t>
  </si>
  <si>
    <t>Mphasis Ltd</t>
  </si>
  <si>
    <t>MPHASIS</t>
  </si>
  <si>
    <t>Central Bank of India Ltd</t>
  </si>
  <si>
    <t>CENTRALBK</t>
  </si>
  <si>
    <t>United Breweries Ltd</t>
  </si>
  <si>
    <t>UBL</t>
  </si>
  <si>
    <t>Bharat Dynamics Ltd</t>
  </si>
  <si>
    <t>BDL</t>
  </si>
  <si>
    <t>L&amp;T Technology Services Ltd</t>
  </si>
  <si>
    <t>LTTS</t>
  </si>
  <si>
    <t>Petronet LNG Ltd</t>
  </si>
  <si>
    <t>PETRONET</t>
  </si>
  <si>
    <t>Oil &amp; Gas - Storage &amp; Transportation</t>
  </si>
  <si>
    <t>Tata Communications Ltd</t>
  </si>
  <si>
    <t>TATACOMM</t>
  </si>
  <si>
    <t>Fsn E-Commerce Ventures Ltd</t>
  </si>
  <si>
    <t>NYKAA</t>
  </si>
  <si>
    <t>Wellness Services</t>
  </si>
  <si>
    <t>KPIT Technologies Ltd</t>
  </si>
  <si>
    <t>KPITTECH</t>
  </si>
  <si>
    <t>ACC Ltd</t>
  </si>
  <si>
    <t>ACC</t>
  </si>
  <si>
    <t>Voltas Ltd</t>
  </si>
  <si>
    <t>VOLTAS</t>
  </si>
  <si>
    <t>Hitachi Energy India Ltd</t>
  </si>
  <si>
    <t>POWERINDIA</t>
  </si>
  <si>
    <t>Honeywell Automation India Ltd</t>
  </si>
  <si>
    <t>HONAUT</t>
  </si>
  <si>
    <t>AU Small Finance Bank Ltd</t>
  </si>
  <si>
    <t>AUBANK</t>
  </si>
  <si>
    <t>Coromandel International Ltd</t>
  </si>
  <si>
    <t>COROMANDEL</t>
  </si>
  <si>
    <t>Federal Bank Ltd</t>
  </si>
  <si>
    <t>FEDERALBNK</t>
  </si>
  <si>
    <t>Bank of Maharashtra Ltd</t>
  </si>
  <si>
    <t>MAHABANK</t>
  </si>
  <si>
    <t>Sundaram Finance Ltd</t>
  </si>
  <si>
    <t>SUNDARMFIN</t>
  </si>
  <si>
    <t>Exide Industries Ltd</t>
  </si>
  <si>
    <t>EXIDEIND</t>
  </si>
  <si>
    <t>Batteries</t>
  </si>
  <si>
    <t>Page Industries Ltd</t>
  </si>
  <si>
    <t>PAGEIND</t>
  </si>
  <si>
    <t>Apparel &amp; Accessories</t>
  </si>
  <si>
    <t>L&amp;T Finance Ltd</t>
  </si>
  <si>
    <t>LTF</t>
  </si>
  <si>
    <t>New India Assurance Company Ltd</t>
  </si>
  <si>
    <t>NIACL</t>
  </si>
  <si>
    <t>GlaxoSmithKline Pharmaceuticals Ltd</t>
  </si>
  <si>
    <t>GLAXO</t>
  </si>
  <si>
    <t>Tata Elxsi Ltd</t>
  </si>
  <si>
    <t>TATAELXSI</t>
  </si>
  <si>
    <t>Punjab &amp; Sind Bank</t>
  </si>
  <si>
    <t>PSB</t>
  </si>
  <si>
    <t>Gujarat Gas Ltd</t>
  </si>
  <si>
    <t>GUJGASLTD</t>
  </si>
  <si>
    <t>Escorts Kubota Ltd</t>
  </si>
  <si>
    <t>ESCORTS</t>
  </si>
  <si>
    <t>Tractors</t>
  </si>
  <si>
    <t>LIC Housing Finance Ltd</t>
  </si>
  <si>
    <t>LICHSGFIN</t>
  </si>
  <si>
    <t>Home Financing</t>
  </si>
  <si>
    <t>3M India Ltd</t>
  </si>
  <si>
    <t>3MINDIA</t>
  </si>
  <si>
    <t>Stationery</t>
  </si>
  <si>
    <t>Adani Wilmar Ltd</t>
  </si>
  <si>
    <t>AWL</t>
  </si>
  <si>
    <t>APL Apollo Tubes Ltd</t>
  </si>
  <si>
    <t>APLAPOLLO</t>
  </si>
  <si>
    <t>UPL Ltd</t>
  </si>
  <si>
    <t>UPL</t>
  </si>
  <si>
    <t>Sona BLW Precision Forgings Ltd</t>
  </si>
  <si>
    <t>SONACOMS</t>
  </si>
  <si>
    <t>Tata Technologies Ltd</t>
  </si>
  <si>
    <t>TATATECH</t>
  </si>
  <si>
    <t>IRB Infrastructure Developers Ltd</t>
  </si>
  <si>
    <t>IRB</t>
  </si>
  <si>
    <t>AIA Engineering Ltd</t>
  </si>
  <si>
    <t>AIAENG</t>
  </si>
  <si>
    <t>Biocon Ltd</t>
  </si>
  <si>
    <t>BIOCON</t>
  </si>
  <si>
    <t>Biotechnology</t>
  </si>
  <si>
    <t>Nippon Life India Asset Management Ltd</t>
  </si>
  <si>
    <t>NAM-INDIA</t>
  </si>
  <si>
    <t>Coforge Ltd</t>
  </si>
  <si>
    <t>COFORGE</t>
  </si>
  <si>
    <t>Glenmark Pharmaceuticals Ltd</t>
  </si>
  <si>
    <t>GLENMARK</t>
  </si>
  <si>
    <t>Ge T&amp;D India Ltd</t>
  </si>
  <si>
    <t>GET&amp;D</t>
  </si>
  <si>
    <t>Lloyds Metals And Energy Ltd</t>
  </si>
  <si>
    <t>LLOYDSME</t>
  </si>
  <si>
    <t>Deepak Nitrite Ltd</t>
  </si>
  <si>
    <t>DEEPAKNTR</t>
  </si>
  <si>
    <t>Mangalore Refinery and Petrochemicals Ltd</t>
  </si>
  <si>
    <t>MRPL</t>
  </si>
  <si>
    <t>NLC India Ltd</t>
  </si>
  <si>
    <t>NLCINDIA</t>
  </si>
  <si>
    <t>Indraprastha Gas Ltd</t>
  </si>
  <si>
    <t>IGL</t>
  </si>
  <si>
    <t>Jubilant Foodworks Ltd</t>
  </si>
  <si>
    <t>JUBLFOOD</t>
  </si>
  <si>
    <t>Restaurants &amp; Cafes</t>
  </si>
  <si>
    <t>Endurance Technologies Ltd</t>
  </si>
  <si>
    <t>ENDURANCE</t>
  </si>
  <si>
    <t>Fortis Healthcare Ltd</t>
  </si>
  <si>
    <t>FORTIS</t>
  </si>
  <si>
    <t>KEI Industries Ltd</t>
  </si>
  <si>
    <t>KEI</t>
  </si>
  <si>
    <t>Cables</t>
  </si>
  <si>
    <t>Mahindra and Mahindra Financial Services Ltd</t>
  </si>
  <si>
    <t>M&amp;MFIN</t>
  </si>
  <si>
    <t>Gujarat Fluorochemicals Ltd</t>
  </si>
  <si>
    <t>FLUOROCHEM</t>
  </si>
  <si>
    <t>Specialty Chemicals</t>
  </si>
  <si>
    <t>Metro Brands Ltd</t>
  </si>
  <si>
    <t>METROBRAND</t>
  </si>
  <si>
    <t>Footwear</t>
  </si>
  <si>
    <t>360 One Wam Ltd</t>
  </si>
  <si>
    <t>360ONE</t>
  </si>
  <si>
    <t>Investment Banking &amp; Brokerage</t>
  </si>
  <si>
    <t>Max Financial Services Ltd</t>
  </si>
  <si>
    <t>MFSL</t>
  </si>
  <si>
    <t>Emami Ltd</t>
  </si>
  <si>
    <t>EMAMILTD</t>
  </si>
  <si>
    <t>Star Health and Allied Insurance Company Ltd</t>
  </si>
  <si>
    <t>STARHEALTH</t>
  </si>
  <si>
    <t>National Aluminium Co Ltd</t>
  </si>
  <si>
    <t>NATIONALUM</t>
  </si>
  <si>
    <t>Dalmia Bharat Ltd</t>
  </si>
  <si>
    <t>DALBHARAT</t>
  </si>
  <si>
    <t>Blue Star Ltd</t>
  </si>
  <si>
    <t>BLUESTARCO</t>
  </si>
  <si>
    <t>Apollo Tyres Ltd</t>
  </si>
  <si>
    <t>APOLLOTYRE</t>
  </si>
  <si>
    <t>J K Cement Ltd</t>
  </si>
  <si>
    <t>JKCEMENT</t>
  </si>
  <si>
    <t>Gland Pharma Ltd</t>
  </si>
  <si>
    <t>GLAND</t>
  </si>
  <si>
    <t>Carborundum Universal Ltd</t>
  </si>
  <si>
    <t>CARBORUNIV</t>
  </si>
  <si>
    <t>Global Health Ltd</t>
  </si>
  <si>
    <t>MEDANTA</t>
  </si>
  <si>
    <t>Embassy Office Parks REIT</t>
  </si>
  <si>
    <t>EMBASSY</t>
  </si>
  <si>
    <t>Apar Industries Ltd</t>
  </si>
  <si>
    <t>APARINDS</t>
  </si>
  <si>
    <t>Motherson Sumi Wiring India Ltd</t>
  </si>
  <si>
    <t>MSUMI</t>
  </si>
  <si>
    <t>Aditya Birla Fashion and Retail Ltd</t>
  </si>
  <si>
    <t>ABFRL</t>
  </si>
  <si>
    <t>Tata Investment Corporation Ltd</t>
  </si>
  <si>
    <t>TATAINVEST</t>
  </si>
  <si>
    <t>Motilal Oswal Financial Services Ltd</t>
  </si>
  <si>
    <t>MOTILALOFS</t>
  </si>
  <si>
    <t>Poonawalla Fincorp Ltd</t>
  </si>
  <si>
    <t>POONAWALLA</t>
  </si>
  <si>
    <t>Go Digit General Insurance Ltd</t>
  </si>
  <si>
    <t>GODIGIT</t>
  </si>
  <si>
    <t>CRISIL Ltd</t>
  </si>
  <si>
    <t>CRISIL</t>
  </si>
  <si>
    <t>Stock Exchanges &amp; Ratings</t>
  </si>
  <si>
    <t>Bandhan Bank Ltd</t>
  </si>
  <si>
    <t>BANDHANBNK</t>
  </si>
  <si>
    <t>Sun Tv Network Ltd</t>
  </si>
  <si>
    <t>SUNTV</t>
  </si>
  <si>
    <t>TV Channels &amp; Broadcasters</t>
  </si>
  <si>
    <t>NBCC (India) Ltd</t>
  </si>
  <si>
    <t>NBCC</t>
  </si>
  <si>
    <t>BSE Ltd</t>
  </si>
  <si>
    <t>BSE</t>
  </si>
  <si>
    <t>IPCA Laboratories Ltd</t>
  </si>
  <si>
    <t>IPCALAB</t>
  </si>
  <si>
    <t>Syngene International Ltd</t>
  </si>
  <si>
    <t>SYNGENE</t>
  </si>
  <si>
    <t>Aegis Logistics Ltd</t>
  </si>
  <si>
    <t>AEGISLOG</t>
  </si>
  <si>
    <t>Hindustan Copper Ltd</t>
  </si>
  <si>
    <t>HINDCOPPER</t>
  </si>
  <si>
    <t>Mining - Copper</t>
  </si>
  <si>
    <t>Ircon International Ltd</t>
  </si>
  <si>
    <t>IRCON</t>
  </si>
  <si>
    <t>Godrej Industries Ltd</t>
  </si>
  <si>
    <t>GODREJIND</t>
  </si>
  <si>
    <t>Timken India Ltd</t>
  </si>
  <si>
    <t>TIMKEN</t>
  </si>
  <si>
    <t>Brigade Enterprises Ltd</t>
  </si>
  <si>
    <t>BRIGADE</t>
  </si>
  <si>
    <t>Bayer Cropscience Ltd</t>
  </si>
  <si>
    <t>BAYERCROP</t>
  </si>
  <si>
    <t>One 97 Communications Ltd</t>
  </si>
  <si>
    <t>PAYTM</t>
  </si>
  <si>
    <t>Business Support Services</t>
  </si>
  <si>
    <t>Sundram Fasteners Ltd</t>
  </si>
  <si>
    <t>SUNDRMFAST</t>
  </si>
  <si>
    <t>Grindwell Norton Ltd</t>
  </si>
  <si>
    <t>GRINDWELL</t>
  </si>
  <si>
    <t>ZF Commercial Vehicle Control Systems India Ltd</t>
  </si>
  <si>
    <t>ZFCVINDIA</t>
  </si>
  <si>
    <t>Ajanta Pharma Ltd</t>
  </si>
  <si>
    <t>AJANTPHARM</t>
  </si>
  <si>
    <t>KPR Mill Ltd</t>
  </si>
  <si>
    <t>KPRMILL</t>
  </si>
  <si>
    <t>Textiles</t>
  </si>
  <si>
    <t>Amara Raja Energy &amp; Mobility Ltd</t>
  </si>
  <si>
    <t>ARE&amp;M</t>
  </si>
  <si>
    <t>Garden Reach Shipbuilders &amp; Engineers Ltd</t>
  </si>
  <si>
    <t>GRSE</t>
  </si>
  <si>
    <t>ITI Ltd</t>
  </si>
  <si>
    <t>ITI</t>
  </si>
  <si>
    <t>Telecom Equipments</t>
  </si>
  <si>
    <t>TVS Holdings Ltd</t>
  </si>
  <si>
    <t>TVSHLTD</t>
  </si>
  <si>
    <t>Cholamandalam Financial Holdings Ltd</t>
  </si>
  <si>
    <t>CHOLAHLDNG</t>
  </si>
  <si>
    <t>J B Chemicals and Pharmaceuticals Ltd</t>
  </si>
  <si>
    <t>JBCHEPHARM</t>
  </si>
  <si>
    <t>Hatsun Agro Product Ltd</t>
  </si>
  <si>
    <t>HATSUN</t>
  </si>
  <si>
    <t>Delhivery Ltd</t>
  </si>
  <si>
    <t>DELHIVERY</t>
  </si>
  <si>
    <t>SKF India Ltd</t>
  </si>
  <si>
    <t>SKFINDIA</t>
  </si>
  <si>
    <t>Crompton Greaves Consumer Electricals Ltd</t>
  </si>
  <si>
    <t>CROMPTON</t>
  </si>
  <si>
    <t>KIOCL Ltd</t>
  </si>
  <si>
    <t>KIOCL</t>
  </si>
  <si>
    <t>Tata Chemicals Ltd</t>
  </si>
  <si>
    <t>TATACHEM</t>
  </si>
  <si>
    <t>Jupiter Wagons Ltd</t>
  </si>
  <si>
    <t>JWL</t>
  </si>
  <si>
    <t>Rail</t>
  </si>
  <si>
    <t>Jyoti CNC Automation Ltd</t>
  </si>
  <si>
    <t>JYOTICNC</t>
  </si>
  <si>
    <t>Computer Hardware</t>
  </si>
  <si>
    <t>Emcure Pharmaceuticals Ltd</t>
  </si>
  <si>
    <t>EMCURE</t>
  </si>
  <si>
    <t>Whirlpool of India Ltd</t>
  </si>
  <si>
    <t>WHIRLPOOL</t>
  </si>
  <si>
    <t>Narayana Hrudayalaya Ltd</t>
  </si>
  <si>
    <t>NH</t>
  </si>
  <si>
    <t>Vedant Fashions Ltd</t>
  </si>
  <si>
    <t>MANYAVAR</t>
  </si>
  <si>
    <t>ICICI Securities Ltd</t>
  </si>
  <si>
    <t>ISEC</t>
  </si>
  <si>
    <t>Gillette India Ltd</t>
  </si>
  <si>
    <t>GILLETTE</t>
  </si>
  <si>
    <t>Kaynes Technology India Ltd</t>
  </si>
  <si>
    <t>KAYNES</t>
  </si>
  <si>
    <t>Dr. Lal PathLabs Ltd</t>
  </si>
  <si>
    <t>LALPATHLAB</t>
  </si>
  <si>
    <t>Sumitomo Chemical India Ltd</t>
  </si>
  <si>
    <t>SUMICHEM</t>
  </si>
  <si>
    <t>EIH Ltd</t>
  </si>
  <si>
    <t>EIHOTEL</t>
  </si>
  <si>
    <t>Ratnamani Metals and Tubes Ltd</t>
  </si>
  <si>
    <t>RATNAMANI</t>
  </si>
  <si>
    <t>Castrol India Ltd</t>
  </si>
  <si>
    <t>CASTROLIND</t>
  </si>
  <si>
    <t>Aarti Industries Ltd</t>
  </si>
  <si>
    <t>AARTIIND</t>
  </si>
  <si>
    <t>Century Textiles and Industries Ltd</t>
  </si>
  <si>
    <t>CENTURYTEX</t>
  </si>
  <si>
    <t>Paper Products</t>
  </si>
  <si>
    <t>Tejas Networks Ltd</t>
  </si>
  <si>
    <t>TEJASNET</t>
  </si>
  <si>
    <t>Central Depository Services (India) Ltd</t>
  </si>
  <si>
    <t>CDSL</t>
  </si>
  <si>
    <t>Laurus Labs Ltd</t>
  </si>
  <si>
    <t>LAURUSLABS</t>
  </si>
  <si>
    <t>BASF India Ltd</t>
  </si>
  <si>
    <t>BASF</t>
  </si>
  <si>
    <t>Finolex Cables Ltd</t>
  </si>
  <si>
    <t>FINCABLES</t>
  </si>
  <si>
    <t>Pfizer Ltd</t>
  </si>
  <si>
    <t>PFIZER</t>
  </si>
  <si>
    <t>JBM Auto Ltd</t>
  </si>
  <si>
    <t>JBMA</t>
  </si>
  <si>
    <t>CPSE ETF</t>
  </si>
  <si>
    <t>CPSEETF</t>
  </si>
  <si>
    <t>Equity</t>
  </si>
  <si>
    <t>Radico Khaitan Ltd</t>
  </si>
  <si>
    <t>RADICO</t>
  </si>
  <si>
    <t>Five-Star Business Finance Ltd</t>
  </si>
  <si>
    <t>FIVESTAR</t>
  </si>
  <si>
    <t>KEC International Ltd</t>
  </si>
  <si>
    <t>KEC</t>
  </si>
  <si>
    <t>CIE Automotive India Ltd</t>
  </si>
  <si>
    <t>CIEINDIA</t>
  </si>
  <si>
    <t>Titagarh Rail Systems Ltd</t>
  </si>
  <si>
    <t>TITAGARH</t>
  </si>
  <si>
    <t>CESC Ltd</t>
  </si>
  <si>
    <t>CESC</t>
  </si>
  <si>
    <t>Kansai Nerolac Paints Ltd</t>
  </si>
  <si>
    <t>KANSAINER</t>
  </si>
  <si>
    <t>Natco Pharma Ltd</t>
  </si>
  <si>
    <t>NATCOPHARM</t>
  </si>
  <si>
    <t>Kajaria Ceramics Ltd</t>
  </si>
  <si>
    <t>KAJARIACER</t>
  </si>
  <si>
    <t>Building Products - Ceramics</t>
  </si>
  <si>
    <t>Godfrey Phillips India Ltd</t>
  </si>
  <si>
    <t>GODFRYPHLP</t>
  </si>
  <si>
    <t>Kalpataru Projects International Ltd</t>
  </si>
  <si>
    <t>KPIL</t>
  </si>
  <si>
    <t>Swan Energy Ltd</t>
  </si>
  <si>
    <t>SWANENERGY</t>
  </si>
  <si>
    <t>Alembic Pharmaceuticals Ltd</t>
  </si>
  <si>
    <t>APLLTD</t>
  </si>
  <si>
    <t>Devyani International Ltd</t>
  </si>
  <si>
    <t>DEVYANI</t>
  </si>
  <si>
    <t>Elgi Equipments Ltd</t>
  </si>
  <si>
    <t>ELGIEQUIP</t>
  </si>
  <si>
    <t>Suven Pharmaceuticals Ltd</t>
  </si>
  <si>
    <t>SUVENPHAR</t>
  </si>
  <si>
    <t>Piramal Enterprises Ltd</t>
  </si>
  <si>
    <t>PEL</t>
  </si>
  <si>
    <t>Cello World Ltd</t>
  </si>
  <si>
    <t>CELLO</t>
  </si>
  <si>
    <t>Signatureglobal (India) Ltd</t>
  </si>
  <si>
    <t>SIGNATURE</t>
  </si>
  <si>
    <t>CreditAccess Grameen Ltd</t>
  </si>
  <si>
    <t>CREDITACC</t>
  </si>
  <si>
    <t>Atul Ltd</t>
  </si>
  <si>
    <t>ATUL</t>
  </si>
  <si>
    <t>Relaxo Footwears Ltd</t>
  </si>
  <si>
    <t>RELAXO</t>
  </si>
  <si>
    <t>Computer Age Management Services Ltd</t>
  </si>
  <si>
    <t>CAMS</t>
  </si>
  <si>
    <t>PNB Housing Finance Ltd</t>
  </si>
  <si>
    <t>PNBHOUSING</t>
  </si>
  <si>
    <t>Nexus Select Trust</t>
  </si>
  <si>
    <t>NXST</t>
  </si>
  <si>
    <t>Mindspace Business Parks REIT</t>
  </si>
  <si>
    <t>MINDSPACE</t>
  </si>
  <si>
    <t>Cyient Ltd</t>
  </si>
  <si>
    <t>CYIENT</t>
  </si>
  <si>
    <t>Inox Wind Ltd</t>
  </si>
  <si>
    <t>INOXWIND</t>
  </si>
  <si>
    <t>Birlasoft Ltd</t>
  </si>
  <si>
    <t>BSOFT</t>
  </si>
  <si>
    <t>Vinati Organics Ltd</t>
  </si>
  <si>
    <t>VINATIORGA</t>
  </si>
  <si>
    <t>Tata Teleservices (Maharashtra) Ltd</t>
  </si>
  <si>
    <t>TTML</t>
  </si>
  <si>
    <t>Poly Medicure Ltd</t>
  </si>
  <si>
    <t>POLYMED</t>
  </si>
  <si>
    <t>Health Care Equipment &amp; Supplies</t>
  </si>
  <si>
    <t>PTC Industries Ltd</t>
  </si>
  <si>
    <t>PTCIL</t>
  </si>
  <si>
    <t>Himadri Speciality Chemical Ltd</t>
  </si>
  <si>
    <t>HSCL</t>
  </si>
  <si>
    <t>Sobha Ltd</t>
  </si>
  <si>
    <t>SOBHA</t>
  </si>
  <si>
    <t>IIFL Finance Ltd</t>
  </si>
  <si>
    <t>IIFL</t>
  </si>
  <si>
    <t>Finolex Industries Ltd</t>
  </si>
  <si>
    <t>FINPIPE</t>
  </si>
  <si>
    <t>Chambal Fertilisers and Chemicals Ltd</t>
  </si>
  <si>
    <t>CHAMBLFERT</t>
  </si>
  <si>
    <t>R R Kabel Ltd</t>
  </si>
  <si>
    <t>RRKABEL</t>
  </si>
  <si>
    <t>V Guard Industries Ltd</t>
  </si>
  <si>
    <t>VGUARD</t>
  </si>
  <si>
    <t>Bata India Ltd</t>
  </si>
  <si>
    <t>BATAINDIA</t>
  </si>
  <si>
    <t>Piramal Pharma Ltd</t>
  </si>
  <si>
    <t>PPLPHARMA</t>
  </si>
  <si>
    <t>Aditya Birla Sun Life Amc Ltd</t>
  </si>
  <si>
    <t>ABSLAMC</t>
  </si>
  <si>
    <t>Blue Dart Express Ltd</t>
  </si>
  <si>
    <t>BLUEDART</t>
  </si>
  <si>
    <t>Multi Commodity Exchange of India Ltd</t>
  </si>
  <si>
    <t>MCX</t>
  </si>
  <si>
    <t>NCC Ltd</t>
  </si>
  <si>
    <t>NCC</t>
  </si>
  <si>
    <t>BEML Ltd</t>
  </si>
  <si>
    <t>BEML</t>
  </si>
  <si>
    <t>Waaree Renewable Technologies Ltd</t>
  </si>
  <si>
    <t>WAAREERTL</t>
  </si>
  <si>
    <t>Affle (India) Ltd</t>
  </si>
  <si>
    <t>AFFLE</t>
  </si>
  <si>
    <t>Advertising</t>
  </si>
  <si>
    <t>Aadhar Housing Finance Ltd</t>
  </si>
  <si>
    <t>AADHARHFC</t>
  </si>
  <si>
    <t>Triveni Turbine Ltd</t>
  </si>
  <si>
    <t>TRITURBINE</t>
  </si>
  <si>
    <t>Tbo Tek Ltd</t>
  </si>
  <si>
    <t>TBOTEK</t>
  </si>
  <si>
    <t>Tour &amp; Travel Services</t>
  </si>
  <si>
    <t>Angel One Ltd</t>
  </si>
  <si>
    <t>ANGELONE</t>
  </si>
  <si>
    <t>Trident Ltd</t>
  </si>
  <si>
    <t>TRIDENT</t>
  </si>
  <si>
    <t>Shyam Metalics and Energy Ltd</t>
  </si>
  <si>
    <t>SHYAMMETL</t>
  </si>
  <si>
    <t>Great Eastern Shipping Company Ltd</t>
  </si>
  <si>
    <t>GESHIP</t>
  </si>
  <si>
    <t>Ramco Cements Limited</t>
  </si>
  <si>
    <t>RAMCOCEM</t>
  </si>
  <si>
    <t>Sonata Software Ltd</t>
  </si>
  <si>
    <t>SONATSOFTW</t>
  </si>
  <si>
    <t>Manappuram Finance Ltd</t>
  </si>
  <si>
    <t>MANAPPURAM</t>
  </si>
  <si>
    <t>Jyothy Labs Ltd</t>
  </si>
  <si>
    <t>JYOTHYLAB</t>
  </si>
  <si>
    <t>IDFC Ltd</t>
  </si>
  <si>
    <t>IDFC</t>
  </si>
  <si>
    <t>Kirloskar Oil Engines Ltd</t>
  </si>
  <si>
    <t>KIRLOSENG</t>
  </si>
  <si>
    <t>IFCI Ltd</t>
  </si>
  <si>
    <t>IFCI</t>
  </si>
  <si>
    <t>Gujarat State Petronet Ltd</t>
  </si>
  <si>
    <t>GSPL</t>
  </si>
  <si>
    <t>Data Patterns (India) Ltd</t>
  </si>
  <si>
    <t>DATAPATTNS</t>
  </si>
  <si>
    <t>Schneider Electric Infrastructure Ltd</t>
  </si>
  <si>
    <t>SCHNEIDER</t>
  </si>
  <si>
    <t>Navin Fluorine International Ltd</t>
  </si>
  <si>
    <t>NAVINFLUOR</t>
  </si>
  <si>
    <t>Capri Global Capital Ltd</t>
  </si>
  <si>
    <t>CGCL</t>
  </si>
  <si>
    <t>Concord Biotech Ltd</t>
  </si>
  <si>
    <t>CONCORDBIO</t>
  </si>
  <si>
    <t>Bikaji Foods International Ltd</t>
  </si>
  <si>
    <t>BIKAJI</t>
  </si>
  <si>
    <t>Jindal SAW Ltd</t>
  </si>
  <si>
    <t>JINDALSAW</t>
  </si>
  <si>
    <t>RITES Ltd</t>
  </si>
  <si>
    <t>RITES</t>
  </si>
  <si>
    <t>Kirloskar Brothers Ltd</t>
  </si>
  <si>
    <t>KIRLOSBROS</t>
  </si>
  <si>
    <t>Authum Investment &amp; Infrastructure Ltd</t>
  </si>
  <si>
    <t>AIIL</t>
  </si>
  <si>
    <t>Nuvama Wealth Management Ltd</t>
  </si>
  <si>
    <t>NUVAMA</t>
  </si>
  <si>
    <t>Krishna Institute of Medical Sciences Ltd</t>
  </si>
  <si>
    <t>KIMS</t>
  </si>
  <si>
    <t>Zensar Technologies Ltd</t>
  </si>
  <si>
    <t>ZENSARTECH</t>
  </si>
  <si>
    <t>Karur Vysya Bank Ltd</t>
  </si>
  <si>
    <t>KARURVYSYA</t>
  </si>
  <si>
    <t>Firstsource Solutions Ltd</t>
  </si>
  <si>
    <t>FSL</t>
  </si>
  <si>
    <t>Outsourced services</t>
  </si>
  <si>
    <t>Supreme Petrochem Ltd</t>
  </si>
  <si>
    <t>SPLPETRO</t>
  </si>
  <si>
    <t>Indiamart Intermesh Ltd</t>
  </si>
  <si>
    <t>INDIAMART</t>
  </si>
  <si>
    <t>Mahanagar Gas Ltd</t>
  </si>
  <si>
    <t>MGL</t>
  </si>
  <si>
    <t>Lakshmi Machine Works Ltd</t>
  </si>
  <si>
    <t>LAXMIMACH</t>
  </si>
  <si>
    <t>Chalet Hotels Ltd</t>
  </si>
  <si>
    <t>CHALET</t>
  </si>
  <si>
    <t>HFCL Ltd</t>
  </si>
  <si>
    <t>HFCL</t>
  </si>
  <si>
    <t>NMDC Steel Ltd</t>
  </si>
  <si>
    <t>NSLNISP</t>
  </si>
  <si>
    <t>Welspun Corp Ltd</t>
  </si>
  <si>
    <t>WELCORP</t>
  </si>
  <si>
    <t>Railtel Corporation of India Ltd</t>
  </si>
  <si>
    <t>RAILTEL</t>
  </si>
  <si>
    <t>Communication &amp; Networking</t>
  </si>
  <si>
    <t>Welspun Living Ltd</t>
  </si>
  <si>
    <t>WELSPUNLIV</t>
  </si>
  <si>
    <t>KSB Ltd</t>
  </si>
  <si>
    <t>KSB</t>
  </si>
  <si>
    <t>Anant Raj Ltd</t>
  </si>
  <si>
    <t>ANANTRAJ</t>
  </si>
  <si>
    <t>G R Infraprojects Ltd</t>
  </si>
  <si>
    <t>GRINFRA</t>
  </si>
  <si>
    <t>HBL Power Systems Ltd</t>
  </si>
  <si>
    <t>HBLPOWER</t>
  </si>
  <si>
    <t>Action Construction Equipment Ltd</t>
  </si>
  <si>
    <t>ACE</t>
  </si>
  <si>
    <t>Heavy Machinery</t>
  </si>
  <si>
    <t>Aster DM Healthcare Ltd</t>
  </si>
  <si>
    <t>ASTERDM</t>
  </si>
  <si>
    <t>Aptus Value Housing Finance India Ltd</t>
  </si>
  <si>
    <t>APTUS</t>
  </si>
  <si>
    <t>Techno Electric &amp; Engineering Company Ltd</t>
  </si>
  <si>
    <t>TECHNOE</t>
  </si>
  <si>
    <t>Astrazeneca Pharma India Ltd</t>
  </si>
  <si>
    <t>ASTRAZEN</t>
  </si>
  <si>
    <t>Anand Rathi Wealth Ltd</t>
  </si>
  <si>
    <t>ANANDRATHI</t>
  </si>
  <si>
    <t>Fine Organic Industries Ltd</t>
  </si>
  <si>
    <t>FINEORG</t>
  </si>
  <si>
    <t>Ramkrishna Forgings Ltd</t>
  </si>
  <si>
    <t>RKFORGE</t>
  </si>
  <si>
    <t>Redington Ltd</t>
  </si>
  <si>
    <t>REDINGTON</t>
  </si>
  <si>
    <t>Technology Hardware</t>
  </si>
  <si>
    <t>Godrej Agrovet Ltd</t>
  </si>
  <si>
    <t>GODREJAGRO</t>
  </si>
  <si>
    <t>Agro Products</t>
  </si>
  <si>
    <t>UTI S&amp;P BSE Sensex ETF</t>
  </si>
  <si>
    <t>UTISENSETF</t>
  </si>
  <si>
    <t>Clean Science and Technology Ltd</t>
  </si>
  <si>
    <t>CLEAN</t>
  </si>
  <si>
    <t>Chennai Petroleum Corporation Ltd</t>
  </si>
  <si>
    <t>CHENNPETRO</t>
  </si>
  <si>
    <t>Century Plyboards (India) Ltd</t>
  </si>
  <si>
    <t>CENTURYPLY</t>
  </si>
  <si>
    <t>Wood Products</t>
  </si>
  <si>
    <t>Vardhman Textiles Ltd</t>
  </si>
  <si>
    <t>VTL</t>
  </si>
  <si>
    <t>DCM Shriram Ltd</t>
  </si>
  <si>
    <t>DCMSHRIRAM</t>
  </si>
  <si>
    <t>Indian Energy Exchange Ltd</t>
  </si>
  <si>
    <t>IEX</t>
  </si>
  <si>
    <t>Power Trading &amp; Consultancy</t>
  </si>
  <si>
    <t>Asahi India Glass Ltd</t>
  </si>
  <si>
    <t>ASAHIINDIA</t>
  </si>
  <si>
    <t>Sterling and Wilson Renewable Energy Ltd</t>
  </si>
  <si>
    <t>SWSOLAR</t>
  </si>
  <si>
    <t>Honasa Consumer Ltd</t>
  </si>
  <si>
    <t>HONASA</t>
  </si>
  <si>
    <t>Bombay Burmah Trading Corporation Ltd</t>
  </si>
  <si>
    <t>BBTC</t>
  </si>
  <si>
    <t>Godawari Power and Ispat Ltd</t>
  </si>
  <si>
    <t>GPIL</t>
  </si>
  <si>
    <t>Engineers India Ltd</t>
  </si>
  <si>
    <t>ENGINERSIN</t>
  </si>
  <si>
    <t>Intellect Design Arena Ltd</t>
  </si>
  <si>
    <t>INTELLECT</t>
  </si>
  <si>
    <t>Sanofi India Ltd</t>
  </si>
  <si>
    <t>SANOFI</t>
  </si>
  <si>
    <t>RBL Bank Ltd</t>
  </si>
  <si>
    <t>RBLBANK</t>
  </si>
  <si>
    <t>Jai Balaji Industries Ltd</t>
  </si>
  <si>
    <t>JAIBALAJI</t>
  </si>
  <si>
    <t>Olectra Greentech Ltd</t>
  </si>
  <si>
    <t>OLECTRA</t>
  </si>
  <si>
    <t>Elecon Engineering Company Ltd</t>
  </si>
  <si>
    <t>ELECON</t>
  </si>
  <si>
    <t>shipping corporation of India Ltd</t>
  </si>
  <si>
    <t>SCI</t>
  </si>
  <si>
    <t>Amber Enterprises India Ltd</t>
  </si>
  <si>
    <t>AMBER</t>
  </si>
  <si>
    <t>Newgen Software Technologies Ltd</t>
  </si>
  <si>
    <t>NEWGEN</t>
  </si>
  <si>
    <t>Bls International Services Ltd</t>
  </si>
  <si>
    <t>BLS</t>
  </si>
  <si>
    <t>Raymond Ltd</t>
  </si>
  <si>
    <t>RAYMOND</t>
  </si>
  <si>
    <t>Zydus Wellness Ltd</t>
  </si>
  <si>
    <t>ZYDUSWELL</t>
  </si>
  <si>
    <t>E I D-Parry (India) Ltd</t>
  </si>
  <si>
    <t>EIDPARRY</t>
  </si>
  <si>
    <t>Sugar</t>
  </si>
  <si>
    <t>PVR INOX Ltd</t>
  </si>
  <si>
    <t>PVRINOX</t>
  </si>
  <si>
    <t>Theatres</t>
  </si>
  <si>
    <t>Aavas Financiers Ltd</t>
  </si>
  <si>
    <t>AAVAS</t>
  </si>
  <si>
    <t>Eris Lifesciences Ltd</t>
  </si>
  <si>
    <t>ERIS</t>
  </si>
  <si>
    <t>Indegene Ltd</t>
  </si>
  <si>
    <t>INDGN</t>
  </si>
  <si>
    <t>Doms Industries Ltd</t>
  </si>
  <si>
    <t>DOMS</t>
  </si>
  <si>
    <t>Office Supplies</t>
  </si>
  <si>
    <t>Netweb Technologies India Ltd</t>
  </si>
  <si>
    <t>NETWEB</t>
  </si>
  <si>
    <t>Westlife Foodworld Ltd</t>
  </si>
  <si>
    <t>WESTLIFE</t>
  </si>
  <si>
    <t>Zee Entertainment Enterprises Ltd</t>
  </si>
  <si>
    <t>ZEEL</t>
  </si>
  <si>
    <t>Ingersoll-Rand (India) Ltd</t>
  </si>
  <si>
    <t>INGERRAND</t>
  </si>
  <si>
    <t>Tanla Platforms Ltd</t>
  </si>
  <si>
    <t>TANLA</t>
  </si>
  <si>
    <t>PNC Infratech Ltd</t>
  </si>
  <si>
    <t>PNCINFRA</t>
  </si>
  <si>
    <t>Akzo Nobel India Ltd</t>
  </si>
  <si>
    <t>AKZOINDIA</t>
  </si>
  <si>
    <t>MMTC Ltd</t>
  </si>
  <si>
    <t>MMTC</t>
  </si>
  <si>
    <t>Cube Highways Trust</t>
  </si>
  <si>
    <t>CUBEINVIT</t>
  </si>
  <si>
    <t>Roads</t>
  </si>
  <si>
    <t>Praj Industries Ltd</t>
  </si>
  <si>
    <t>PRAJIND</t>
  </si>
  <si>
    <t>Gujarat Mineral Development Corporation Ltd</t>
  </si>
  <si>
    <t>GMDCLTD</t>
  </si>
  <si>
    <t>UTI Asset Management Company Ltd</t>
  </si>
  <si>
    <t>UTIAMC</t>
  </si>
  <si>
    <t>Alok Industries Ltd</t>
  </si>
  <si>
    <t>ALOKINDS</t>
  </si>
  <si>
    <t>Kfin Technologies Ltd</t>
  </si>
  <si>
    <t>KFINTECH</t>
  </si>
  <si>
    <t>Electrosteel Castings Ltd</t>
  </si>
  <si>
    <t>ELECTCAST</t>
  </si>
  <si>
    <t>TTK Prestige Ltd</t>
  </si>
  <si>
    <t>TTKPRESTIG</t>
  </si>
  <si>
    <t>CE Info Systems Ltd</t>
  </si>
  <si>
    <t>MAPMYINDIA</t>
  </si>
  <si>
    <t>Jaiprakash Power Ventures Ltd</t>
  </si>
  <si>
    <t>JPPOWER</t>
  </si>
  <si>
    <t>Granules India Ltd</t>
  </si>
  <si>
    <t>GRANULES</t>
  </si>
  <si>
    <t>Happiest Minds Technologies Ltd</t>
  </si>
  <si>
    <t>HAPPSTMNDS</t>
  </si>
  <si>
    <t>Jammu and Kashmir Bank Ltd</t>
  </si>
  <si>
    <t>J&amp;KBANK</t>
  </si>
  <si>
    <t>Craftsman Automation Ltd</t>
  </si>
  <si>
    <t>CRAFTSMAN</t>
  </si>
  <si>
    <t>RHI Magnesita India Ltd</t>
  </si>
  <si>
    <t>RHIM</t>
  </si>
  <si>
    <t>Nuvoco Vistas Corporation Ltd</t>
  </si>
  <si>
    <t>NUVOCO</t>
  </si>
  <si>
    <t>Wockhardt Ltd</t>
  </si>
  <si>
    <t>WOCKPHARMA</t>
  </si>
  <si>
    <t>Jubilant Pharmova Ltd</t>
  </si>
  <si>
    <t>JUBLPHARMA</t>
  </si>
  <si>
    <t>Rainbow Children's Medicare Ltd</t>
  </si>
  <si>
    <t>RAINBOW</t>
  </si>
  <si>
    <t>Rashtriya Chemicals and Fertilizers Ltd</t>
  </si>
  <si>
    <t>RCF</t>
  </si>
  <si>
    <t>Eclerx Services Ltd</t>
  </si>
  <si>
    <t>ECLERX</t>
  </si>
  <si>
    <t>KPI Green Energy Ltd</t>
  </si>
  <si>
    <t>KPIGREEN</t>
  </si>
  <si>
    <t>Aether Industries Ltd</t>
  </si>
  <si>
    <t>AETHER</t>
  </si>
  <si>
    <t>Birla Corporation Ltd</t>
  </si>
  <si>
    <t>BIRLACORPN</t>
  </si>
  <si>
    <t>City Union Bank Ltd</t>
  </si>
  <si>
    <t>CUB</t>
  </si>
  <si>
    <t>JK Tyre &amp; Industries Ltd</t>
  </si>
  <si>
    <t>JKTYRE</t>
  </si>
  <si>
    <t>Powergrid Infrastructure Investment Trust</t>
  </si>
  <si>
    <t>PGINVIT</t>
  </si>
  <si>
    <t>Zen Technologies Ltd</t>
  </si>
  <si>
    <t>ZENTEC</t>
  </si>
  <si>
    <t>Inox India Ltd</t>
  </si>
  <si>
    <t>INOXINDIA</t>
  </si>
  <si>
    <t>Sea-Borne Tankers</t>
  </si>
  <si>
    <t>HMT Ltd</t>
  </si>
  <si>
    <t>HMT</t>
  </si>
  <si>
    <t>Tega Industries Ltd</t>
  </si>
  <si>
    <t>TEGA</t>
  </si>
  <si>
    <t>Bajaj Electricals Ltd</t>
  </si>
  <si>
    <t>BAJAJELEC</t>
  </si>
  <si>
    <t>Caplin Point Laboratories Ltd</t>
  </si>
  <si>
    <t>CAPLIPOINT</t>
  </si>
  <si>
    <t>Voltamp Transformers Ltd</t>
  </si>
  <si>
    <t>VOLTAMP</t>
  </si>
  <si>
    <t>Happy Forgings Ltd</t>
  </si>
  <si>
    <t>HAPPYFORGE</t>
  </si>
  <si>
    <t>Auto, Truck &amp; Motorcycle Parts</t>
  </si>
  <si>
    <t>Cera Sanitaryware Ltd</t>
  </si>
  <si>
    <t>CERA</t>
  </si>
  <si>
    <t>Can Fin Homes Ltd</t>
  </si>
  <si>
    <t>CANFINHOME</t>
  </si>
  <si>
    <t>Lemon Tree Hotels Ltd</t>
  </si>
  <si>
    <t>LEMONTREE</t>
  </si>
  <si>
    <t>Usha Martin Ltd</t>
  </si>
  <si>
    <t>USHAMART</t>
  </si>
  <si>
    <t>Nava Limited</t>
  </si>
  <si>
    <t>NAVA</t>
  </si>
  <si>
    <t>Thomas Cook (India) Ltd</t>
  </si>
  <si>
    <t>THOMASCOOK</t>
  </si>
  <si>
    <t>Minda Corporation Ltd</t>
  </si>
  <si>
    <t>MINDACORP</t>
  </si>
  <si>
    <t>Route Mobile Ltd</t>
  </si>
  <si>
    <t>ROUTE</t>
  </si>
  <si>
    <t>HG Infra Engineering Ltd</t>
  </si>
  <si>
    <t>HGINFRA</t>
  </si>
  <si>
    <t>Reliance Power Ltd</t>
  </si>
  <si>
    <t>RPOWER</t>
  </si>
  <si>
    <t>Sheela Foam Ltd</t>
  </si>
  <si>
    <t>SFL</t>
  </si>
  <si>
    <t>Home Furnishing</t>
  </si>
  <si>
    <t>Vesuvius India Ltd</t>
  </si>
  <si>
    <t>VESUVIUS</t>
  </si>
  <si>
    <t>CEAT Ltd</t>
  </si>
  <si>
    <t>CEATLTD</t>
  </si>
  <si>
    <t>Force Motors Ltd</t>
  </si>
  <si>
    <t>FORCEMOT</t>
  </si>
  <si>
    <t>India Cements Ltd</t>
  </si>
  <si>
    <t>INDIACEM</t>
  </si>
  <si>
    <t>Bharat 22 ETF</t>
  </si>
  <si>
    <t>ICICIB22</t>
  </si>
  <si>
    <t>Transformers and Rectifiers (India) Ltd</t>
  </si>
  <si>
    <t>TRIL</t>
  </si>
  <si>
    <t>Latent View Analytics Ltd</t>
  </si>
  <si>
    <t>LATENTVIEW</t>
  </si>
  <si>
    <t>Maharashtra Scooters Ltd</t>
  </si>
  <si>
    <t>MAHSCOOTER</t>
  </si>
  <si>
    <t>Just Dial Ltd</t>
  </si>
  <si>
    <t>JUSTDIAL</t>
  </si>
  <si>
    <t>Nippon India ETF Nifty Bank BeES</t>
  </si>
  <si>
    <t>BANKBEES</t>
  </si>
  <si>
    <t>Valor Estate Ltd</t>
  </si>
  <si>
    <t>DBREALTY</t>
  </si>
  <si>
    <t>Genus Power Infrastructures Ltd</t>
  </si>
  <si>
    <t>GENUSPOWER</t>
  </si>
  <si>
    <t>Neuland Laboratories Ltd</t>
  </si>
  <si>
    <t>NEULANDLAB</t>
  </si>
  <si>
    <t>PCBL Ltd</t>
  </si>
  <si>
    <t>PCBL</t>
  </si>
  <si>
    <t>Glenmark Life Sciences Ltd</t>
  </si>
  <si>
    <t>GLS</t>
  </si>
  <si>
    <t>Graphite India Ltd</t>
  </si>
  <si>
    <t>GRAPHITE</t>
  </si>
  <si>
    <t>Alkyl Amines Chemicals Ltd</t>
  </si>
  <si>
    <t>ALKYLAMINE</t>
  </si>
  <si>
    <t>Rattanindia Enterprises Ltd</t>
  </si>
  <si>
    <t>RTNINDIA</t>
  </si>
  <si>
    <t>Isgec Heavy Engineering Ltd</t>
  </si>
  <si>
    <t>ISGEC</t>
  </si>
  <si>
    <t>Equitas Small Finance Bank Ltd</t>
  </si>
  <si>
    <t>EQUITASBNK</t>
  </si>
  <si>
    <t>Saregama India Ltd</t>
  </si>
  <si>
    <t>SAREGAMA</t>
  </si>
  <si>
    <t>Movies &amp; TV Serials</t>
  </si>
  <si>
    <t>Gujarat Pipavav Port Ltd</t>
  </si>
  <si>
    <t>GPPL</t>
  </si>
  <si>
    <t>Metropolis Healthcare Ltd</t>
  </si>
  <si>
    <t>METROPOLIS</t>
  </si>
  <si>
    <t>Kirloskar Ferrous Industries Ltd</t>
  </si>
  <si>
    <t>KIRLFER</t>
  </si>
  <si>
    <t>Bengal &amp; Assam Company Ltd</t>
  </si>
  <si>
    <t>BENGALASM</t>
  </si>
  <si>
    <t>Shree Renuka Sugars Ltd</t>
  </si>
  <si>
    <t>RENUKA</t>
  </si>
  <si>
    <t>Safari Industries (India) Ltd</t>
  </si>
  <si>
    <t>SAFARI</t>
  </si>
  <si>
    <t>ESAB India Ltd</t>
  </si>
  <si>
    <t>ESABINDIA</t>
  </si>
  <si>
    <t>Moil Ltd</t>
  </si>
  <si>
    <t>MOIL</t>
  </si>
  <si>
    <t>Mining - Manganese</t>
  </si>
  <si>
    <t>JK Lakshmi Cement Ltd</t>
  </si>
  <si>
    <t>JKLAKSHMI</t>
  </si>
  <si>
    <t>LT Foods Ltd</t>
  </si>
  <si>
    <t>LTFOODS</t>
  </si>
  <si>
    <t>RedTape</t>
  </si>
  <si>
    <t>REDTAPE</t>
  </si>
  <si>
    <t>Galaxy Surfactants Ltd</t>
  </si>
  <si>
    <t>GALAXYSURF</t>
  </si>
  <si>
    <t>Gujarat Narmada Valley Fertilizers &amp; Chemicals Ltd</t>
  </si>
  <si>
    <t>GNFC</t>
  </si>
  <si>
    <t>Arvind Ltd</t>
  </si>
  <si>
    <t>ARVIND</t>
  </si>
  <si>
    <t>Sapphire Foods India Ltd</t>
  </si>
  <si>
    <t>SAPPHIRE</t>
  </si>
  <si>
    <t>Brookfield India Real Estate Trust</t>
  </si>
  <si>
    <t>BIRET</t>
  </si>
  <si>
    <t>Puravankara Ltd</t>
  </si>
  <si>
    <t>PURVA</t>
  </si>
  <si>
    <t>Sammaan Capital Ltd</t>
  </si>
  <si>
    <t>IBULHSGFIN</t>
  </si>
  <si>
    <t>KNR Constructions Ltd</t>
  </si>
  <si>
    <t>KNRCON</t>
  </si>
  <si>
    <t>Gujarat State Fertilizers &amp; Chemicals Ltd</t>
  </si>
  <si>
    <t>GSFC</t>
  </si>
  <si>
    <t>India Grid Trust</t>
  </si>
  <si>
    <t>INDIGRID</t>
  </si>
  <si>
    <t>Home First Finance Company India Ltd</t>
  </si>
  <si>
    <t>HOMEFIRST</t>
  </si>
  <si>
    <t>Azad Engineering Ltd</t>
  </si>
  <si>
    <t>AZAD</t>
  </si>
  <si>
    <t>Sarda Energy &amp; Minerals Ltd</t>
  </si>
  <si>
    <t>SARDAEN</t>
  </si>
  <si>
    <t>Power Mech Projects Ltd</t>
  </si>
  <si>
    <t>POWERMECH</t>
  </si>
  <si>
    <t>Deepak Fertilisers and Petrochemicals Corp Ltd</t>
  </si>
  <si>
    <t>DEEPAKFERT</t>
  </si>
  <si>
    <t>Varroc Engineering Ltd</t>
  </si>
  <si>
    <t>VARROC</t>
  </si>
  <si>
    <t>Rategain Travel Technologies Ltd</t>
  </si>
  <si>
    <t>RATEGAIN</t>
  </si>
  <si>
    <t>Eureka Forbes Ltd</t>
  </si>
  <si>
    <t>EUREKAFORBE</t>
  </si>
  <si>
    <t>JK Paper Ltd</t>
  </si>
  <si>
    <t>JKPAPER</t>
  </si>
  <si>
    <t>Mahindra Lifespace Developers Ltd</t>
  </si>
  <si>
    <t>MAHLIFE</t>
  </si>
  <si>
    <t>Ahluwalia Contracts (India) Ltd</t>
  </si>
  <si>
    <t>AHLUCONT</t>
  </si>
  <si>
    <t>National Standard (India) Ltd</t>
  </si>
  <si>
    <t>NATIONSTD</t>
  </si>
  <si>
    <t>Lloyds Engineering Works Ltd</t>
  </si>
  <si>
    <t>LLOYDSENGG</t>
  </si>
  <si>
    <t>PG Electroplast Ltd</t>
  </si>
  <si>
    <t>PGEL</t>
  </si>
  <si>
    <t>Gravita India Ltd</t>
  </si>
  <si>
    <t>GRAVITA</t>
  </si>
  <si>
    <t>Metals - Lead</t>
  </si>
  <si>
    <t>Keystone Realtors Ltd</t>
  </si>
  <si>
    <t>RUSTOMJEE</t>
  </si>
  <si>
    <t>Juniper Hotels Ltd</t>
  </si>
  <si>
    <t>JUNIPER</t>
  </si>
  <si>
    <t>Inox Wind Energy Ltd</t>
  </si>
  <si>
    <t>IWEL</t>
  </si>
  <si>
    <t>Mishra Dhatu Nigam Ltd</t>
  </si>
  <si>
    <t>MIDHANI</t>
  </si>
  <si>
    <t>JM Financial Ltd</t>
  </si>
  <si>
    <t>JMFINANCIL</t>
  </si>
  <si>
    <t>Sandur Manganese and Iron Ores Ltd</t>
  </si>
  <si>
    <t>SANDUMA</t>
  </si>
  <si>
    <t>Balrampur Chini Mills Ltd</t>
  </si>
  <si>
    <t>BALRAMCHIN</t>
  </si>
  <si>
    <t>Quess Corp Ltd</t>
  </si>
  <si>
    <t>QUESS</t>
  </si>
  <si>
    <t>Employment Services</t>
  </si>
  <si>
    <t>Rajesh Exports Ltd</t>
  </si>
  <si>
    <t>RAJESHEXPO</t>
  </si>
  <si>
    <t>ITD Cementation India Ltd</t>
  </si>
  <si>
    <t>ITDCEM</t>
  </si>
  <si>
    <t>Jubilant Ingrevia Ltd</t>
  </si>
  <si>
    <t>JUBLINGREA</t>
  </si>
  <si>
    <t>Kirloskar Pneumatic Company Ltd</t>
  </si>
  <si>
    <t>KIRLPNU</t>
  </si>
  <si>
    <t>Mahindra Holidays and Resorts India Ltd</t>
  </si>
  <si>
    <t>MHRIL</t>
  </si>
  <si>
    <t>Campus Activewear Ltd</t>
  </si>
  <si>
    <t>CAMPUS</t>
  </si>
  <si>
    <t>Sunteck Realty Ltd</t>
  </si>
  <si>
    <t>SUNTECK</t>
  </si>
  <si>
    <t>Kama Holdings Ltd</t>
  </si>
  <si>
    <t>KAMAHOLD</t>
  </si>
  <si>
    <t>Strides Pharma Science Ltd</t>
  </si>
  <si>
    <t>STAR</t>
  </si>
  <si>
    <t>Texmaco Rail &amp; Engineering Ltd</t>
  </si>
  <si>
    <t>TEXRAIL</t>
  </si>
  <si>
    <t>SBFC Finance Ltd</t>
  </si>
  <si>
    <t>SBFC</t>
  </si>
  <si>
    <t>Triveni Engineering and Industries Ltd</t>
  </si>
  <si>
    <t>TRIVENI</t>
  </si>
  <si>
    <t>Jupiter Life Line Hospitals Ltd</t>
  </si>
  <si>
    <t>JLHL</t>
  </si>
  <si>
    <t>Kotak Nifty Bank ETF</t>
  </si>
  <si>
    <t>BANKNIFTY1</t>
  </si>
  <si>
    <t>ELANTAS Beck India Ltd</t>
  </si>
  <si>
    <t>ELANTAS</t>
  </si>
  <si>
    <t>Anupam Rasayan India Ltd</t>
  </si>
  <si>
    <t>ANURAS</t>
  </si>
  <si>
    <t>Maharashtra Seamless Ltd</t>
  </si>
  <si>
    <t>MAHSEAMLES</t>
  </si>
  <si>
    <t>Shoppers Stop Ltd</t>
  </si>
  <si>
    <t>SHOPERSTOP</t>
  </si>
  <si>
    <t>Procter &amp; Gamble Health Ltd</t>
  </si>
  <si>
    <t>PGHL</t>
  </si>
  <si>
    <t>Karnataka Bank Ltd</t>
  </si>
  <si>
    <t>KTKBANK</t>
  </si>
  <si>
    <t>Astra Microwave Products Ltd</t>
  </si>
  <si>
    <t>ASTRAMICRO</t>
  </si>
  <si>
    <t>Allied Blenders and Distillers Ltd</t>
  </si>
  <si>
    <t>ABDL</t>
  </si>
  <si>
    <t>Shriram Pistons &amp; Rings Ltd</t>
  </si>
  <si>
    <t>SHRIPISTON</t>
  </si>
  <si>
    <t>CMS Info Systems Ltd</t>
  </si>
  <si>
    <t>CMSINFO</t>
  </si>
  <si>
    <t>Archean Chemical Industries Ltd</t>
  </si>
  <si>
    <t>ACI</t>
  </si>
  <si>
    <t>Mrs. Bectors Food Specialities Ltd</t>
  </si>
  <si>
    <t>BECTORFOOD</t>
  </si>
  <si>
    <t>Marksans Pharma Ltd</t>
  </si>
  <si>
    <t>MARKSANS</t>
  </si>
  <si>
    <t>Prudent Corporate Advisory Services Ltd</t>
  </si>
  <si>
    <t>PRUDENT</t>
  </si>
  <si>
    <t>Ujjivan Small Finance Bank Ltd</t>
  </si>
  <si>
    <t>UJJIVANSFB</t>
  </si>
  <si>
    <t>SBI Nifty 50 ETF</t>
  </si>
  <si>
    <t>SETFNIF50</t>
  </si>
  <si>
    <t>BHARAT Bond ETF-April 2023-Growth</t>
  </si>
  <si>
    <t>EBBETF0423</t>
  </si>
  <si>
    <t>Debt</t>
  </si>
  <si>
    <t>Equinox India Developments Ltd</t>
  </si>
  <si>
    <t>EMBDL</t>
  </si>
  <si>
    <t>TVS Supply Chain Solutions Ltd</t>
  </si>
  <si>
    <t>TVSSCS</t>
  </si>
  <si>
    <t>Star Cement Ltd</t>
  </si>
  <si>
    <t>STARCEMENT</t>
  </si>
  <si>
    <t>Electronics Mart India Ltd</t>
  </si>
  <si>
    <t>EMIL</t>
  </si>
  <si>
    <t>Avanti Feeds Ltd</t>
  </si>
  <si>
    <t>AVANTIFEED</t>
  </si>
  <si>
    <t>Network18 Media &amp; Investments Ltd</t>
  </si>
  <si>
    <t>NETWORK18</t>
  </si>
  <si>
    <t>RattanIndia Power Ltd</t>
  </si>
  <si>
    <t>RTNPOWER</t>
  </si>
  <si>
    <t>Mastek Ltd</t>
  </si>
  <si>
    <t>MASTEK</t>
  </si>
  <si>
    <t>Syrma SGS Technology Ltd</t>
  </si>
  <si>
    <t>SYRMA</t>
  </si>
  <si>
    <t>MedPlus Health Services Ltd</t>
  </si>
  <si>
    <t>MEDPLUS</t>
  </si>
  <si>
    <t>Chemplast Sanmar Ltd</t>
  </si>
  <si>
    <t>CHEMPLASTS</t>
  </si>
  <si>
    <t>India Shelter Finance Corporation Ltd</t>
  </si>
  <si>
    <t>INDIASHLTR</t>
  </si>
  <si>
    <t>Max Estates Ltd</t>
  </si>
  <si>
    <t>MAXESTATES</t>
  </si>
  <si>
    <t>Religare Enterprises Ltd</t>
  </si>
  <si>
    <t>RELIGARE</t>
  </si>
  <si>
    <t>F D C Ltd</t>
  </si>
  <si>
    <t>FDC</t>
  </si>
  <si>
    <t>Infibeam Avenues Ltd</t>
  </si>
  <si>
    <t>INFIBEAM</t>
  </si>
  <si>
    <t>HEG Ltd</t>
  </si>
  <si>
    <t>HEG</t>
  </si>
  <si>
    <t>Aurionpro Solutions Ltd</t>
  </si>
  <si>
    <t>AURIONPRO</t>
  </si>
  <si>
    <t>CCL Products (India) Ltd</t>
  </si>
  <si>
    <t>CCL</t>
  </si>
  <si>
    <t>Prism Johnson Ltd</t>
  </si>
  <si>
    <t>PRSMJOHNSN</t>
  </si>
  <si>
    <t>Shakti Pumps (India) Ltd</t>
  </si>
  <si>
    <t>SHAKTIPUMP</t>
  </si>
  <si>
    <t>Vijaya Diagnostic Centre Ltd</t>
  </si>
  <si>
    <t>VIJAYA</t>
  </si>
  <si>
    <t>Hindustan Construction Company Ltd</t>
  </si>
  <si>
    <t>HCC</t>
  </si>
  <si>
    <t>Dhanuka Agritech Ltd</t>
  </si>
  <si>
    <t>DHANUKA</t>
  </si>
  <si>
    <t>Ion Exchange (India) Ltd</t>
  </si>
  <si>
    <t>IONEXCHANG</t>
  </si>
  <si>
    <t>Environmental Services</t>
  </si>
  <si>
    <t>Va Tech Wabag Ltd</t>
  </si>
  <si>
    <t>WABAG</t>
  </si>
  <si>
    <t>Water Management</t>
  </si>
  <si>
    <t>Jindal Worldwide Ltd</t>
  </si>
  <si>
    <t>JINDWORLD</t>
  </si>
  <si>
    <t>JSW Holdings Ltd</t>
  </si>
  <si>
    <t>JSWHL</t>
  </si>
  <si>
    <t>Choice International Ltd</t>
  </si>
  <si>
    <t>CHOICEIN</t>
  </si>
  <si>
    <t>Symphony Ltd</t>
  </si>
  <si>
    <t>SYMPHONY</t>
  </si>
  <si>
    <t>Ganesh Housing Corp Ltd</t>
  </si>
  <si>
    <t>GANESHHOUC</t>
  </si>
  <si>
    <t>Garware Technical Fibres Ltd</t>
  </si>
  <si>
    <t>GARFIBRES</t>
  </si>
  <si>
    <t>Indo Count Industries Ltd</t>
  </si>
  <si>
    <t>ICIL</t>
  </si>
  <si>
    <t>Gallantt Ispat Ltd</t>
  </si>
  <si>
    <t>GALLANTT</t>
  </si>
  <si>
    <t>Prince Pipes and Fittings Ltd</t>
  </si>
  <si>
    <t>PRINCEPIPE</t>
  </si>
  <si>
    <t>Dilip Buildcon Ltd</t>
  </si>
  <si>
    <t>DBL</t>
  </si>
  <si>
    <t>Transport Corporation of India Ltd</t>
  </si>
  <si>
    <t>TCI</t>
  </si>
  <si>
    <t>Senco Gold Ltd</t>
  </si>
  <si>
    <t>SENCO</t>
  </si>
  <si>
    <t>Responsive Industries Ltd</t>
  </si>
  <si>
    <t>RESPONIND</t>
  </si>
  <si>
    <t>Building Products - Granite</t>
  </si>
  <si>
    <t>ASK Automotive Ltd</t>
  </si>
  <si>
    <t>ASKAUTOLTD</t>
  </si>
  <si>
    <t>Time Technoplast Ltd</t>
  </si>
  <si>
    <t>TIMETECHNO</t>
  </si>
  <si>
    <t>Balaji Amines Ltd</t>
  </si>
  <si>
    <t>BALAMINES</t>
  </si>
  <si>
    <t>Tamilnad Mercantile Bank Ltd</t>
  </si>
  <si>
    <t>TMB</t>
  </si>
  <si>
    <t>Sansera Engineering Ltd</t>
  </si>
  <si>
    <t>SANSERA</t>
  </si>
  <si>
    <t>Reliance Infrastructure Ltd</t>
  </si>
  <si>
    <t>RELINFRA</t>
  </si>
  <si>
    <t>Magellanic Cloud Ltd</t>
  </si>
  <si>
    <t>MCLOUD</t>
  </si>
  <si>
    <t>Man Infraconstruction Ltd</t>
  </si>
  <si>
    <t>MANINFRA</t>
  </si>
  <si>
    <t>Sun Pharma Advanced Research Co Ltd</t>
  </si>
  <si>
    <t>SPARC</t>
  </si>
  <si>
    <t>Suprajit Engineering Ltd</t>
  </si>
  <si>
    <t>SUPRAJIT</t>
  </si>
  <si>
    <t>Sharda Motor Industries Ltd</t>
  </si>
  <si>
    <t>SHARDAMOTR</t>
  </si>
  <si>
    <t>eMudhra Ltd</t>
  </si>
  <si>
    <t>EMUDHRA</t>
  </si>
  <si>
    <t>Greenlam Industries Ltd</t>
  </si>
  <si>
    <t>GREENLAM</t>
  </si>
  <si>
    <t>Building Products - Laminates</t>
  </si>
  <si>
    <t>National Fertilizers Ltd</t>
  </si>
  <si>
    <t>NFL</t>
  </si>
  <si>
    <t>South Indian Bank Ltd</t>
  </si>
  <si>
    <t>SOUTHBANK</t>
  </si>
  <si>
    <t>Easy Trip Planners Ltd</t>
  </si>
  <si>
    <t>EASEMYTRIP</t>
  </si>
  <si>
    <t>Tips Industries Ltd</t>
  </si>
  <si>
    <t>TIPSINDLTD</t>
  </si>
  <si>
    <t>Blue Jet Healthcare Ltd</t>
  </si>
  <si>
    <t>BLUEJET</t>
  </si>
  <si>
    <t>Paradeep Phosphates Ltd</t>
  </si>
  <si>
    <t>PARADEEP</t>
  </si>
  <si>
    <t>EPL Ltd</t>
  </si>
  <si>
    <t>EPL</t>
  </si>
  <si>
    <t>Packaging</t>
  </si>
  <si>
    <t>VST Industries Ltd</t>
  </si>
  <si>
    <t>VSTIND</t>
  </si>
  <si>
    <t>Jana Small Finance Bank Ltd</t>
  </si>
  <si>
    <t>JSFB</t>
  </si>
  <si>
    <t>Laxmi Organic Industries Ltd</t>
  </si>
  <si>
    <t>LXCHEM</t>
  </si>
  <si>
    <t>TV18 Broadcast Ltd</t>
  </si>
  <si>
    <t>TV18BRDCST</t>
  </si>
  <si>
    <t>KRBL Ltd</t>
  </si>
  <si>
    <t>KRBL</t>
  </si>
  <si>
    <t>Ethos Ltd</t>
  </si>
  <si>
    <t>ETHOSLTD</t>
  </si>
  <si>
    <t>Indigo Paints Ltd</t>
  </si>
  <si>
    <t>INDIGOPNTS</t>
  </si>
  <si>
    <t>Dodla Dairy Ltd</t>
  </si>
  <si>
    <t>DODLA</t>
  </si>
  <si>
    <t>Kennametal India Ltd</t>
  </si>
  <si>
    <t>KENNAMET</t>
  </si>
  <si>
    <t>Nazara Technologies Ltd</t>
  </si>
  <si>
    <t>NAZARA</t>
  </si>
  <si>
    <t>Theme Parks &amp; Gaming</t>
  </si>
  <si>
    <t>National Highways Infra Trust</t>
  </si>
  <si>
    <t>NHIT</t>
  </si>
  <si>
    <t>Gabriel India Ltd</t>
  </si>
  <si>
    <t>GABRIEL</t>
  </si>
  <si>
    <t>PDS Limited</t>
  </si>
  <si>
    <t>PDSL</t>
  </si>
  <si>
    <t>Sterlite Technologies Ltd</t>
  </si>
  <si>
    <t>STLTECH</t>
  </si>
  <si>
    <t>Orient Cement Ltd</t>
  </si>
  <si>
    <t>ORIENTCEM</t>
  </si>
  <si>
    <t>Piccadily Agro Industries Ltd</t>
  </si>
  <si>
    <t>PICCADIL</t>
  </si>
  <si>
    <t>BHARAT Bond ETF-April 2030-Growth</t>
  </si>
  <si>
    <t>EBBETF0430</t>
  </si>
  <si>
    <t>Le Travenues Technology Ltd</t>
  </si>
  <si>
    <t>IXIGO</t>
  </si>
  <si>
    <t>Hindustan Foods Ltd</t>
  </si>
  <si>
    <t>HNDFDS</t>
  </si>
  <si>
    <t>V I P Industries Ltd</t>
  </si>
  <si>
    <t>VIPIND</t>
  </si>
  <si>
    <t>Orchid Pharma Ltd</t>
  </si>
  <si>
    <t>ORCHPHARMA</t>
  </si>
  <si>
    <t>Diamond Power Infrastructure Ltd</t>
  </si>
  <si>
    <t>DIACABS</t>
  </si>
  <si>
    <t>Black Box Ltd</t>
  </si>
  <si>
    <t>BBOX</t>
  </si>
  <si>
    <t>BHARAT Bond ETF-April 2032</t>
  </si>
  <si>
    <t>BBETF0432</t>
  </si>
  <si>
    <t>India Tourism Development Corp Ltd</t>
  </si>
  <si>
    <t>ITDC</t>
  </si>
  <si>
    <t>Paisalo Digital Ltd</t>
  </si>
  <si>
    <t>PAISALO</t>
  </si>
  <si>
    <t>Insolation Energy Ltd</t>
  </si>
  <si>
    <t>INA</t>
  </si>
  <si>
    <t>Jai Corp Ltd</t>
  </si>
  <si>
    <t>JAICORPLTD</t>
  </si>
  <si>
    <t>PTC India Ltd</t>
  </si>
  <si>
    <t>PTC</t>
  </si>
  <si>
    <t>Surya Roshni Ltd</t>
  </si>
  <si>
    <t>SURYAROSNI</t>
  </si>
  <si>
    <t>Gokaldas Exports Ltd</t>
  </si>
  <si>
    <t>GOKEX</t>
  </si>
  <si>
    <t>Niit Learning Systems Ltd</t>
  </si>
  <si>
    <t>NIITMTS</t>
  </si>
  <si>
    <t>Education Services</t>
  </si>
  <si>
    <t>Nesco Ltd</t>
  </si>
  <si>
    <t>NESCO</t>
  </si>
  <si>
    <t>India Infrastructure Trust</t>
  </si>
  <si>
    <t>INFRATRUST</t>
  </si>
  <si>
    <t>SIS Ltd</t>
  </si>
  <si>
    <t>SIS</t>
  </si>
  <si>
    <t>Welspun Enterprises Ltd</t>
  </si>
  <si>
    <t>WELENT</t>
  </si>
  <si>
    <t>GMM Pfaudler Ltd</t>
  </si>
  <si>
    <t>GMMPFAUDLR</t>
  </si>
  <si>
    <t>V-mart Retail Ltd</t>
  </si>
  <si>
    <t>VMART</t>
  </si>
  <si>
    <t>Rallis India Ltd</t>
  </si>
  <si>
    <t>RALLIS</t>
  </si>
  <si>
    <t>Arvind Fashions Ltd</t>
  </si>
  <si>
    <t>ARVINDFASN</t>
  </si>
  <si>
    <t>Kesoram Industries Ltd</t>
  </si>
  <si>
    <t>KESORAMIND</t>
  </si>
  <si>
    <t>Allcargo Logistics Ltd</t>
  </si>
  <si>
    <t>ALLCARGO</t>
  </si>
  <si>
    <t>Indinfravit Trust</t>
  </si>
  <si>
    <t>INDINFR</t>
  </si>
  <si>
    <t>Technocraft Industries (India) Ltd</t>
  </si>
  <si>
    <t>TIIL</t>
  </si>
  <si>
    <t>DB Corp Ltd</t>
  </si>
  <si>
    <t>DBCORP</t>
  </si>
  <si>
    <t>Publishing</t>
  </si>
  <si>
    <t>IFB Industries Ltd</t>
  </si>
  <si>
    <t>IFBIND</t>
  </si>
  <si>
    <t>Ashoka Buildcon Ltd</t>
  </si>
  <si>
    <t>ASHOKA</t>
  </si>
  <si>
    <t>Sudarshan Chemical Industries Ltd</t>
  </si>
  <si>
    <t>SUDARSCHEM</t>
  </si>
  <si>
    <t>Borosil Renewables Ltd</t>
  </si>
  <si>
    <t>BORORENEW</t>
  </si>
  <si>
    <t>Housewares</t>
  </si>
  <si>
    <t>Gujarat Ambuja Exports Ltd</t>
  </si>
  <si>
    <t>GAEL</t>
  </si>
  <si>
    <t>Shilpa Medicare Ltd</t>
  </si>
  <si>
    <t>SHILPAMED</t>
  </si>
  <si>
    <t>J Kumar Infraprojects Ltd</t>
  </si>
  <si>
    <t>JKIL</t>
  </si>
  <si>
    <t>Rolex Rings Ltd</t>
  </si>
  <si>
    <t>ROLEXRINGS</t>
  </si>
  <si>
    <t>Share India Securities Ltd</t>
  </si>
  <si>
    <t>SHAREINDIA</t>
  </si>
  <si>
    <t>Hemisphere Properties India Ltd</t>
  </si>
  <si>
    <t>HEMIPROP</t>
  </si>
  <si>
    <t>CSB Bank Ltd</t>
  </si>
  <si>
    <t>CSBBANK</t>
  </si>
  <si>
    <t>Cyient DLM Ltd</t>
  </si>
  <si>
    <t>CYIENTDLM</t>
  </si>
  <si>
    <t>TD Power Systems Ltd</t>
  </si>
  <si>
    <t>TDPOWERSYS</t>
  </si>
  <si>
    <t>Privi Speciality Chemicals Ltd</t>
  </si>
  <si>
    <t>PRIVISCL</t>
  </si>
  <si>
    <t>Pricol Ltd</t>
  </si>
  <si>
    <t>PRICOLLTD</t>
  </si>
  <si>
    <t>Aditya Vision Ltd</t>
  </si>
  <si>
    <t>AVL</t>
  </si>
  <si>
    <t>Retail - Speciality</t>
  </si>
  <si>
    <t>MSTC Ltd</t>
  </si>
  <si>
    <t>MSTCLTD</t>
  </si>
  <si>
    <t>Epigral Ltd</t>
  </si>
  <si>
    <t>EPIGRAL</t>
  </si>
  <si>
    <t>MTAR Technologies Ltd</t>
  </si>
  <si>
    <t>MTARTECH</t>
  </si>
  <si>
    <t>Protean eGov Technologies Ltd</t>
  </si>
  <si>
    <t>PROTEAN</t>
  </si>
  <si>
    <t>GMR Power and Urban Infra Ltd</t>
  </si>
  <si>
    <t>GMRP&amp;UI</t>
  </si>
  <si>
    <t>Sundaram Finance Holdings Ltd</t>
  </si>
  <si>
    <t>SUNDARMHLD</t>
  </si>
  <si>
    <t>Orient Electric Ltd</t>
  </si>
  <si>
    <t>ORIENTELEC</t>
  </si>
  <si>
    <t>ICRA Ltd</t>
  </si>
  <si>
    <t>ICRA</t>
  </si>
  <si>
    <t>IIFL Securities Ltd</t>
  </si>
  <si>
    <t>IIFLSEC</t>
  </si>
  <si>
    <t>Gulf Oil Lubricants India Ltd</t>
  </si>
  <si>
    <t>GULFOILLUB</t>
  </si>
  <si>
    <t>Kirloskar Industries Ltd</t>
  </si>
  <si>
    <t>KIRLOSIND</t>
  </si>
  <si>
    <t>Gujarat Alkalies And Chemicals Ltd</t>
  </si>
  <si>
    <t>GUJALKALI</t>
  </si>
  <si>
    <t>R Systems International Ltd</t>
  </si>
  <si>
    <t>RSYSTEMS</t>
  </si>
  <si>
    <t>Go Fashion (India) Ltd</t>
  </si>
  <si>
    <t>GOCOLORS</t>
  </si>
  <si>
    <t>Tarc Ltd</t>
  </si>
  <si>
    <t>TARC</t>
  </si>
  <si>
    <t>Bondada Engineering Ltd</t>
  </si>
  <si>
    <t>BONDADA</t>
  </si>
  <si>
    <t>Gateway Distriparks Ltd</t>
  </si>
  <si>
    <t>GATEWAY</t>
  </si>
  <si>
    <t>Pilani Investment And Industries Corporation Ltd</t>
  </si>
  <si>
    <t>PILANIINVS</t>
  </si>
  <si>
    <t>Utkarsh Small Finance Bank Ltd</t>
  </si>
  <si>
    <t>UTKARSHBNK</t>
  </si>
  <si>
    <t>Edelweiss Financial Services Ltd</t>
  </si>
  <si>
    <t>EDELWEISS</t>
  </si>
  <si>
    <t>Lux Industries Ltd</t>
  </si>
  <si>
    <t>LUXIND</t>
  </si>
  <si>
    <t>Bansal Wire Industries Ltd</t>
  </si>
  <si>
    <t>BANSALWIRE</t>
  </si>
  <si>
    <t>Restaurant Brands Asia Ltd</t>
  </si>
  <si>
    <t>RBA</t>
  </si>
  <si>
    <t>Rain Industries Ltd</t>
  </si>
  <si>
    <t>RAIN</t>
  </si>
  <si>
    <t>Ami Organics Ltd</t>
  </si>
  <si>
    <t>AMIORG</t>
  </si>
  <si>
    <t>Johnson Controls-Hitachi Air Conditioning India Ltd</t>
  </si>
  <si>
    <t>JCHAC</t>
  </si>
  <si>
    <t>Garware Hi-Tech Films Ltd</t>
  </si>
  <si>
    <t>GRWRHITECH</t>
  </si>
  <si>
    <t>Aarti Pharmalabs Ltd</t>
  </si>
  <si>
    <t>AARTIPHARM</t>
  </si>
  <si>
    <t>MAS Financial Services Ltd</t>
  </si>
  <si>
    <t>MASFIN</t>
  </si>
  <si>
    <t>Exicom Tele-Systems Ltd</t>
  </si>
  <si>
    <t>EXICOM</t>
  </si>
  <si>
    <t>Vaibhav Global Ltd</t>
  </si>
  <si>
    <t>VAIBHAVGBL</t>
  </si>
  <si>
    <t>Nippon India ETF Gold BeES</t>
  </si>
  <si>
    <t>GOLDBEES</t>
  </si>
  <si>
    <t>Gold</t>
  </si>
  <si>
    <t>JTEKT India Ltd</t>
  </si>
  <si>
    <t>JTEKTINDIA</t>
  </si>
  <si>
    <t>Paras Defence and Space Technologies Ltd</t>
  </si>
  <si>
    <t>PARAS</t>
  </si>
  <si>
    <t>Heidelbergcement India Ltd</t>
  </si>
  <si>
    <t>HEIDELBERG</t>
  </si>
  <si>
    <t>Spandana Sphoorty Financial Ltd</t>
  </si>
  <si>
    <t>SPANDANA</t>
  </si>
  <si>
    <t>Wonderla Holidays Ltd</t>
  </si>
  <si>
    <t>WONDERLA</t>
  </si>
  <si>
    <t>GHCL Ltd</t>
  </si>
  <si>
    <t>GHCL</t>
  </si>
  <si>
    <t>AGI Greenpac Ltd</t>
  </si>
  <si>
    <t>AGI</t>
  </si>
  <si>
    <t>Moschip Technologies Ltd</t>
  </si>
  <si>
    <t>MOSCHIP</t>
  </si>
  <si>
    <t>Bajaj Hindusthan Sugar Ltd</t>
  </si>
  <si>
    <t>BAJAJHIND</t>
  </si>
  <si>
    <t>Bharat Bijlee Ltd</t>
  </si>
  <si>
    <t>BBL</t>
  </si>
  <si>
    <t>Jamna Auto Industries Ltd</t>
  </si>
  <si>
    <t>JAMNAAUTO</t>
  </si>
  <si>
    <t>VRL Logistics Ltd</t>
  </si>
  <si>
    <t>VRLLOG</t>
  </si>
  <si>
    <t>Shanthi Gears Ltd</t>
  </si>
  <si>
    <t>SHANTIGEAR</t>
  </si>
  <si>
    <t>Heritage Foods Ltd</t>
  </si>
  <si>
    <t>HERITGFOOD</t>
  </si>
  <si>
    <t>Kaveri Seed Company Ltd</t>
  </si>
  <si>
    <t>KSCL</t>
  </si>
  <si>
    <t>Seeds</t>
  </si>
  <si>
    <t>TeamLease Services Ltd</t>
  </si>
  <si>
    <t>TEAMLEASE</t>
  </si>
  <si>
    <t>Nocil Ltd</t>
  </si>
  <si>
    <t>NOCIL</t>
  </si>
  <si>
    <t>Healthcare Global Enterprises Ltd</t>
  </si>
  <si>
    <t>HCG</t>
  </si>
  <si>
    <t>Entero Healthcare Solutions Ltd</t>
  </si>
  <si>
    <t>ENTERO</t>
  </si>
  <si>
    <t>Banco Products (India) Ltd</t>
  </si>
  <si>
    <t>BANCOINDIA</t>
  </si>
  <si>
    <t>Patel Engineering Ltd</t>
  </si>
  <si>
    <t>PATELENG</t>
  </si>
  <si>
    <t>Jain Irrigation Systems Ltd</t>
  </si>
  <si>
    <t>JISLJALEQS</t>
  </si>
  <si>
    <t>Agricultural &amp; Farm Machinery</t>
  </si>
  <si>
    <t>Thangamayil Jewellery Ltd</t>
  </si>
  <si>
    <t>THANGAMAYL</t>
  </si>
  <si>
    <t>Aarti Drugs Ltd</t>
  </si>
  <si>
    <t>AARTIDRUGS</t>
  </si>
  <si>
    <t>Sanghvi Movers Ltd</t>
  </si>
  <si>
    <t>SANGHVIMOV</t>
  </si>
  <si>
    <t>Fedbank Financial Services Ltd</t>
  </si>
  <si>
    <t>FEDFINA</t>
  </si>
  <si>
    <t>Blue Cloud Softech Solutions Ltd</t>
  </si>
  <si>
    <t>BLUECLOUDS</t>
  </si>
  <si>
    <t>Inox Green Energy Services Ltd</t>
  </si>
  <si>
    <t>INOXGREEN</t>
  </si>
  <si>
    <t>Lloyds Enterprises Ltd</t>
  </si>
  <si>
    <t>LLOYDSENT</t>
  </si>
  <si>
    <t>Harsha Engineers International Ltd</t>
  </si>
  <si>
    <t>HARSHA</t>
  </si>
  <si>
    <t>Balmer Lawrie and Company Ltd</t>
  </si>
  <si>
    <t>BALMLAWRIE</t>
  </si>
  <si>
    <t>Tilaknagar Industries Ltd</t>
  </si>
  <si>
    <t>TI</t>
  </si>
  <si>
    <t>Dynamatic Technologies Ltd</t>
  </si>
  <si>
    <t>DYNAMATECH</t>
  </si>
  <si>
    <t>Shilchar Technologies Ltd</t>
  </si>
  <si>
    <t>SHILCTECH</t>
  </si>
  <si>
    <t>Kovai Medical Center and Hospital Ltd</t>
  </si>
  <si>
    <t>KOVAI</t>
  </si>
  <si>
    <t>Bharat Rasayan Ltd</t>
  </si>
  <si>
    <t>BHARATRAS</t>
  </si>
  <si>
    <t>Subros Ltd</t>
  </si>
  <si>
    <t>SUBROS</t>
  </si>
  <si>
    <t>Hawkins Cookers Ltd</t>
  </si>
  <si>
    <t>HAWKINCOOK</t>
  </si>
  <si>
    <t>Ramky Infrastructure Ltd</t>
  </si>
  <si>
    <t>RAMKY</t>
  </si>
  <si>
    <t>Tinplate Company of India Ltd</t>
  </si>
  <si>
    <t>TINPLATE</t>
  </si>
  <si>
    <t>TCI Express Ltd</t>
  </si>
  <si>
    <t>TCIEXP</t>
  </si>
  <si>
    <t>Awfis Space Solutions Ltd</t>
  </si>
  <si>
    <t>AWFIS</t>
  </si>
  <si>
    <t>Spicejet Ltd</t>
  </si>
  <si>
    <t>SPICEJET</t>
  </si>
  <si>
    <t>Sharda Cropchem Ltd</t>
  </si>
  <si>
    <t>SHARDACROP</t>
  </si>
  <si>
    <t>Sunflag Iron and Steel Co Ltd</t>
  </si>
  <si>
    <t>SUNFLAG</t>
  </si>
  <si>
    <t>LG Balakrishnan &amp; Bros Ltd</t>
  </si>
  <si>
    <t>LGBBROSLTD</t>
  </si>
  <si>
    <t>Nippon India ETF Nifty 50 BeES</t>
  </si>
  <si>
    <t>NIFTYBEES</t>
  </si>
  <si>
    <t>Avantel Ltd</t>
  </si>
  <si>
    <t>AVANTEL</t>
  </si>
  <si>
    <t>Rossari Biotech Ltd</t>
  </si>
  <si>
    <t>ROSSARI</t>
  </si>
  <si>
    <t>WPIL Ltd</t>
  </si>
  <si>
    <t>WPIL</t>
  </si>
  <si>
    <t>Jayaswal Neco Industries Ltd</t>
  </si>
  <si>
    <t>JAYNECOIND</t>
  </si>
  <si>
    <t>Mahanagar Telephone Nigam Ltd</t>
  </si>
  <si>
    <t>MTNL</t>
  </si>
  <si>
    <t>Fusion Finance Ltd</t>
  </si>
  <si>
    <t>FUSION</t>
  </si>
  <si>
    <t>Styrenix Performance Materials Ltd</t>
  </si>
  <si>
    <t>STYRENIX</t>
  </si>
  <si>
    <t>Shipping Corporation of India Land and Assets Ltd</t>
  </si>
  <si>
    <t>SCILAL</t>
  </si>
  <si>
    <t>West Coast Paper Mills Ltd</t>
  </si>
  <si>
    <t>WSTCSTPAPR</t>
  </si>
  <si>
    <t>SG Mart Ltd</t>
  </si>
  <si>
    <t>SGMART</t>
  </si>
  <si>
    <t>ISMT Ltd</t>
  </si>
  <si>
    <t>ISMTLTD</t>
  </si>
  <si>
    <t>DCX Systems Ltd</t>
  </si>
  <si>
    <t>DCXINDIA</t>
  </si>
  <si>
    <t>Bombay Dyeing and Mfg Co Ltd</t>
  </si>
  <si>
    <t>BOMDYEING</t>
  </si>
  <si>
    <t>Orissa Minerals Development Company Ltd</t>
  </si>
  <si>
    <t>ORISSAMINE</t>
  </si>
  <si>
    <t>Venus Pipes and Tubes Ltd</t>
  </si>
  <si>
    <t>VENUSPIPES</t>
  </si>
  <si>
    <t>Oriana Power Ltd</t>
  </si>
  <si>
    <t>ORIANA</t>
  </si>
  <si>
    <t>Borosil Ltd</t>
  </si>
  <si>
    <t>BOROLTD</t>
  </si>
  <si>
    <t>Balu Forge Industries Ltd</t>
  </si>
  <si>
    <t>BALUFORGE</t>
  </si>
  <si>
    <t>Advanced Enzyme Technologies Ltd</t>
  </si>
  <si>
    <t>ADVENZYMES</t>
  </si>
  <si>
    <t>Kewal Kiran Clothing Ltd</t>
  </si>
  <si>
    <t>KKCL</t>
  </si>
  <si>
    <t>DCB Bank Ltd</t>
  </si>
  <si>
    <t>DCBBANK</t>
  </si>
  <si>
    <t>Sula Vineyards Ltd</t>
  </si>
  <si>
    <t>SULA</t>
  </si>
  <si>
    <t>Hikal Ltd</t>
  </si>
  <si>
    <t>HIKAL</t>
  </si>
  <si>
    <t>Neogen Chemicals Ltd</t>
  </si>
  <si>
    <t>NEOGEN</t>
  </si>
  <si>
    <t>JNK India Ltd</t>
  </si>
  <si>
    <t>JNKINDIA</t>
  </si>
  <si>
    <t>Gopal Snacks Ltd</t>
  </si>
  <si>
    <t>GOPAL</t>
  </si>
  <si>
    <t>Ashiana Housing Ltd</t>
  </si>
  <si>
    <t>ASHIANA</t>
  </si>
  <si>
    <t>KDDL Ltd</t>
  </si>
  <si>
    <t>KDDL</t>
  </si>
  <si>
    <t>Hinduja Global Solutions Ltd</t>
  </si>
  <si>
    <t>HGS</t>
  </si>
  <si>
    <t>Shrem InvIT</t>
  </si>
  <si>
    <t>SHREMINVIT</t>
  </si>
  <si>
    <t>Ddev Plastiks Industries Ltd</t>
  </si>
  <si>
    <t>DDEVPLASTIK</t>
  </si>
  <si>
    <t>Hathway Cable and Datacom Ltd</t>
  </si>
  <si>
    <t>HATHWAY</t>
  </si>
  <si>
    <t>Cable &amp; D2H</t>
  </si>
  <si>
    <t>Fineotex Chemical Ltd</t>
  </si>
  <si>
    <t>FCL</t>
  </si>
  <si>
    <t>Honda India Power Products Ltd</t>
  </si>
  <si>
    <t>HONDAPOWER</t>
  </si>
  <si>
    <t>Pitti Engineering Ltd</t>
  </si>
  <si>
    <t>PITTIENG</t>
  </si>
  <si>
    <t>Kalyani Steels Ltd</t>
  </si>
  <si>
    <t>KSL</t>
  </si>
  <si>
    <t>Nucleus Software Exports Ltd</t>
  </si>
  <si>
    <t>NUCLEUS</t>
  </si>
  <si>
    <t>Savita Oil Technologies Ltd</t>
  </si>
  <si>
    <t>SOTL</t>
  </si>
  <si>
    <t>Muthoot Microfin Ltd</t>
  </si>
  <si>
    <t>MUTHOOTMF</t>
  </si>
  <si>
    <t>Microfinancing</t>
  </si>
  <si>
    <t>Shaily Engineering Plastics Ltd</t>
  </si>
  <si>
    <t>SHAILY</t>
  </si>
  <si>
    <t>Imagicaaworld Entertainment Ltd</t>
  </si>
  <si>
    <t>IMAGICAA</t>
  </si>
  <si>
    <t>Medi Assist Healthcare Services Ltd</t>
  </si>
  <si>
    <t>MEDIASSIST</t>
  </si>
  <si>
    <t>Greenpanel Industries Ltd</t>
  </si>
  <si>
    <t>GREENPANEL</t>
  </si>
  <si>
    <t>Cartrade Tech Ltd</t>
  </si>
  <si>
    <t>CARTRADE</t>
  </si>
  <si>
    <t>JTL Industries Ltd</t>
  </si>
  <si>
    <t>JTLIND</t>
  </si>
  <si>
    <t>Network People Services Technologies Ltd</t>
  </si>
  <si>
    <t>NPST</t>
  </si>
  <si>
    <t>Bannari Amman Sugars Ltd</t>
  </si>
  <si>
    <t>BANARISUG</t>
  </si>
  <si>
    <t>Uflex Ltd</t>
  </si>
  <si>
    <t>UFLEX</t>
  </si>
  <si>
    <t>Grauer And Weil (India) Ltd</t>
  </si>
  <si>
    <t>GRAUWEIL</t>
  </si>
  <si>
    <t>Bajaj Consumer Care Ltd</t>
  </si>
  <si>
    <t>BAJAJCON</t>
  </si>
  <si>
    <t>Datamatics Global Services Ltd</t>
  </si>
  <si>
    <t>DATAMATICS</t>
  </si>
  <si>
    <t>Samhi Hotels Ltd</t>
  </si>
  <si>
    <t>SAMHI</t>
  </si>
  <si>
    <t>Tide Water Oil Co India Ltd</t>
  </si>
  <si>
    <t>TIDEWATER</t>
  </si>
  <si>
    <t>Manorama Industries Ltd</t>
  </si>
  <si>
    <t>MANORAMA</t>
  </si>
  <si>
    <t>Nirlon Ltd</t>
  </si>
  <si>
    <t>NIRLON</t>
  </si>
  <si>
    <t>Apeejay Surrendra Park Hotels Ltd</t>
  </si>
  <si>
    <t>PARKHOTELS</t>
  </si>
  <si>
    <t>Indian Metals and Ferro Alloys Ltd</t>
  </si>
  <si>
    <t>IMFA</t>
  </si>
  <si>
    <t>Greenply Industries Ltd</t>
  </si>
  <si>
    <t>GREENPLY</t>
  </si>
  <si>
    <t>Yatharth Hospital &amp; Trauma Care Services Ltd</t>
  </si>
  <si>
    <t>YATHARTH</t>
  </si>
  <si>
    <t>IRB InvIT Fund</t>
  </si>
  <si>
    <t>IRBINVIT</t>
  </si>
  <si>
    <t>EMS Ltd</t>
  </si>
  <si>
    <t>EMSLIMITED</t>
  </si>
  <si>
    <t>Motilal Oswal NASDAQ 100 ETF</t>
  </si>
  <si>
    <t>MON100</t>
  </si>
  <si>
    <t>Seamec Ltd</t>
  </si>
  <si>
    <t>SEAMECLTD</t>
  </si>
  <si>
    <t>Oil &amp; Gas - Equipment &amp; Services</t>
  </si>
  <si>
    <t>Lumax AutoTechnologies Ltd</t>
  </si>
  <si>
    <t>LUMAXTECH</t>
  </si>
  <si>
    <t>Skipper Ltd</t>
  </si>
  <si>
    <t>SKIPPER</t>
  </si>
  <si>
    <t>Mahindra Logistics Ltd</t>
  </si>
  <si>
    <t>MAHLOG</t>
  </si>
  <si>
    <t>Shivalik Bimetal Controls Ltd</t>
  </si>
  <si>
    <t>SBCL</t>
  </si>
  <si>
    <t>Steel Strips Wheels Ltd</t>
  </si>
  <si>
    <t>SSWL</t>
  </si>
  <si>
    <t>Prime Focus Ltd</t>
  </si>
  <si>
    <t>PFOCUS</t>
  </si>
  <si>
    <t>Animation</t>
  </si>
  <si>
    <t>HPL Electric &amp; Power Ltd</t>
  </si>
  <si>
    <t>HPL</t>
  </si>
  <si>
    <t>Zaggle Prepaid Ocean Services Ltd</t>
  </si>
  <si>
    <t>ZAGGLE</t>
  </si>
  <si>
    <t>Cigniti Technologies Ltd</t>
  </si>
  <si>
    <t>CIGNITITEC</t>
  </si>
  <si>
    <t>Unichem Laboratories Ltd</t>
  </si>
  <si>
    <t>UNICHEMLAB</t>
  </si>
  <si>
    <t>Ganesha Ecosphere Ltd</t>
  </si>
  <si>
    <t>GANECOS</t>
  </si>
  <si>
    <t>Dredging Corporation of India Ltd</t>
  </si>
  <si>
    <t>DREDGECORP</t>
  </si>
  <si>
    <t>Dredging</t>
  </si>
  <si>
    <t>Swaraj Engines Ltd</t>
  </si>
  <si>
    <t>SWARAJENG</t>
  </si>
  <si>
    <t>Delta Corp Ltd</t>
  </si>
  <si>
    <t>DELTACORP</t>
  </si>
  <si>
    <t>Alembic Ltd</t>
  </si>
  <si>
    <t>ALEMBICLTD</t>
  </si>
  <si>
    <t>Apollo Micro Systems Ltd</t>
  </si>
  <si>
    <t>APOLLO</t>
  </si>
  <si>
    <t>Gujarat Industries Power Company Ltd</t>
  </si>
  <si>
    <t>GIPCL</t>
  </si>
  <si>
    <t>Greaves Cotton Ltd</t>
  </si>
  <si>
    <t>GREAVESCOT</t>
  </si>
  <si>
    <t>Pearl Global Industries Ltd</t>
  </si>
  <si>
    <t>PGIL</t>
  </si>
  <si>
    <t>Spright Agro Ltd</t>
  </si>
  <si>
    <t>SPRIGHT</t>
  </si>
  <si>
    <t>Gensol Engineering Ltd</t>
  </si>
  <si>
    <t>GENSOL</t>
  </si>
  <si>
    <t>Anup Engineering Ltd</t>
  </si>
  <si>
    <t>ANUP</t>
  </si>
  <si>
    <t>SeQuent Scientific Ltd</t>
  </si>
  <si>
    <t>SEQUENT</t>
  </si>
  <si>
    <t>MPS Ltd</t>
  </si>
  <si>
    <t>MPSLTD</t>
  </si>
  <si>
    <t>La Opala R G Ltd</t>
  </si>
  <si>
    <t>LAOPALA</t>
  </si>
  <si>
    <t>Marine Electricals (India) Ltd</t>
  </si>
  <si>
    <t>MARINE</t>
  </si>
  <si>
    <t>VST Tillers Tractors Ltd</t>
  </si>
  <si>
    <t>VSTTILLERS</t>
  </si>
  <si>
    <t>TCNS Clothing Co Ltd</t>
  </si>
  <si>
    <t>TCNSBRANDS</t>
  </si>
  <si>
    <t>Sandhar Technologies Ltd</t>
  </si>
  <si>
    <t>SANDHAR</t>
  </si>
  <si>
    <t>Premier Explosives Ltd</t>
  </si>
  <si>
    <t>PREMEXPLN</t>
  </si>
  <si>
    <t>Bhansali Engg Polymers Ltd</t>
  </si>
  <si>
    <t>BEPL</t>
  </si>
  <si>
    <t>Fiem Industries Ltd</t>
  </si>
  <si>
    <t>FIEMIND</t>
  </si>
  <si>
    <t>Navneet Education Ltd</t>
  </si>
  <si>
    <t>NAVNETEDUL</t>
  </si>
  <si>
    <t>Maithan Alloys Ltd</t>
  </si>
  <si>
    <t>MAITHANALL</t>
  </si>
  <si>
    <t>Gufic Biosciences Ltd</t>
  </si>
  <si>
    <t>GUFICBIO</t>
  </si>
  <si>
    <t>Sundaram Clayton Ltd</t>
  </si>
  <si>
    <t>SUNCLAY</t>
  </si>
  <si>
    <t>Gujarat Themis Biosyn Ltd</t>
  </si>
  <si>
    <t>GUJTHEM</t>
  </si>
  <si>
    <t>Avalon Technologies Ltd</t>
  </si>
  <si>
    <t>AVALON</t>
  </si>
  <si>
    <t>ideaForge Technology Ltd</t>
  </si>
  <si>
    <t>IDEAFORGE</t>
  </si>
  <si>
    <t>Thyrocare Technologies Ltd</t>
  </si>
  <si>
    <t>THYROCARE</t>
  </si>
  <si>
    <t>Jindal Poly Films Ltd</t>
  </si>
  <si>
    <t>JINDALPOLY</t>
  </si>
  <si>
    <t>Thejo Engineering Ltd</t>
  </si>
  <si>
    <t>THEJO</t>
  </si>
  <si>
    <t>IndoStar Capital Finance Ltd</t>
  </si>
  <si>
    <t>INDOSTAR</t>
  </si>
  <si>
    <t>Repco Home Finance Ltd</t>
  </si>
  <si>
    <t>REPCOHOME</t>
  </si>
  <si>
    <t>GTL Infrastructure Ltd</t>
  </si>
  <si>
    <t>GTLINFRA</t>
  </si>
  <si>
    <t>Fischer Medical Ventures Ltd</t>
  </si>
  <si>
    <t>FISCHER</t>
  </si>
  <si>
    <t>Quick Heal Technologies Ltd</t>
  </si>
  <si>
    <t>QUICKHEAL</t>
  </si>
  <si>
    <t>Flair Writing Industries Ltd</t>
  </si>
  <si>
    <t>FLAIR</t>
  </si>
  <si>
    <t>TVS Srichakra Ltd</t>
  </si>
  <si>
    <t>TVSSRICHAK</t>
  </si>
  <si>
    <t>Bhagiradha Chemicals and Industries Ltd</t>
  </si>
  <si>
    <t>BHAGCHEM</t>
  </si>
  <si>
    <t>Optiemus Infracom Ltd</t>
  </si>
  <si>
    <t>OPTIEMUS</t>
  </si>
  <si>
    <t>PTC India Financial Services Ltd</t>
  </si>
  <si>
    <t>PFS</t>
  </si>
  <si>
    <t>Ge Power India Ltd</t>
  </si>
  <si>
    <t>GEPIL</t>
  </si>
  <si>
    <t>Dalmia Bharat Sugar and Industries Ltd</t>
  </si>
  <si>
    <t>DALMIASUG</t>
  </si>
  <si>
    <t>Hindustan Oil Exploration Company Ltd</t>
  </si>
  <si>
    <t>HINDOILEXP</t>
  </si>
  <si>
    <t>Stylam Industries Ltd</t>
  </si>
  <si>
    <t>STYLAMIND</t>
  </si>
  <si>
    <t>Prakash Industries Ltd</t>
  </si>
  <si>
    <t>PRAKASH</t>
  </si>
  <si>
    <t>Ashapura Minechem Ltd</t>
  </si>
  <si>
    <t>ASHAPURMIN</t>
  </si>
  <si>
    <t>Innova Captab Ltd</t>
  </si>
  <si>
    <t>INNOVACAP</t>
  </si>
  <si>
    <t>Stanley Lifestyles Ltd</t>
  </si>
  <si>
    <t>STANLEY</t>
  </si>
  <si>
    <t>Max Ventures and Industries Ltd</t>
  </si>
  <si>
    <t>MAXVIL</t>
  </si>
  <si>
    <t>Polyplex Corp Ltd</t>
  </si>
  <si>
    <t>POLYPLEX</t>
  </si>
  <si>
    <t>Arvind Smartspaces Ltd</t>
  </si>
  <si>
    <t>ARVSMART</t>
  </si>
  <si>
    <t>Vindhya Telelinks Ltd</t>
  </si>
  <si>
    <t>VINDHYATEL</t>
  </si>
  <si>
    <t>Dhani Services Ltd</t>
  </si>
  <si>
    <t>DHANI</t>
  </si>
  <si>
    <t>India Glycols Ltd</t>
  </si>
  <si>
    <t>INDIAGLYCO</t>
  </si>
  <si>
    <t>PC Jeweller Ltd</t>
  </si>
  <si>
    <t>PCJEWELLER</t>
  </si>
  <si>
    <t>Bajel Projects Ltd</t>
  </si>
  <si>
    <t>BAJEL</t>
  </si>
  <si>
    <t>Electric Utilities</t>
  </si>
  <si>
    <t>Kolte-Patil Developers Ltd</t>
  </si>
  <si>
    <t>KOLTEPATIL</t>
  </si>
  <si>
    <t>Sagar Cements Ltd</t>
  </si>
  <si>
    <t>SAGCEM</t>
  </si>
  <si>
    <t>Supriya Lifescience Ltd</t>
  </si>
  <si>
    <t>SUPRIYA</t>
  </si>
  <si>
    <t>Vertoz Advertising Ltd</t>
  </si>
  <si>
    <t>VERTOZ</t>
  </si>
  <si>
    <t>D P Abhushan Ltd</t>
  </si>
  <si>
    <t>DPABHUSHAN</t>
  </si>
  <si>
    <t>Sky Gold Ltd</t>
  </si>
  <si>
    <t>SKYGOLD</t>
  </si>
  <si>
    <t>Salasar Techno Engineering Ltd</t>
  </si>
  <si>
    <t>SALASAR</t>
  </si>
  <si>
    <t>Vadilal Industries Ltd</t>
  </si>
  <si>
    <t>VADILALIND</t>
  </si>
  <si>
    <t>NRB Bearings Ltd</t>
  </si>
  <si>
    <t>NRBBEARING</t>
  </si>
  <si>
    <t>Shalby Ltd</t>
  </si>
  <si>
    <t>SHALBY</t>
  </si>
  <si>
    <t>Ujaas Energy Ltd</t>
  </si>
  <si>
    <t>UEL</t>
  </si>
  <si>
    <t>Somany Ceramics Ltd</t>
  </si>
  <si>
    <t>SOMANYCERA</t>
  </si>
  <si>
    <t>Wendt (India) Limited</t>
  </si>
  <si>
    <t>WENDT</t>
  </si>
  <si>
    <t>Hindware Home Innovation Ltd</t>
  </si>
  <si>
    <t>HINDWAREAP</t>
  </si>
  <si>
    <t>Kingfa Science and Technology (India) Ltd</t>
  </si>
  <si>
    <t>KINGFA</t>
  </si>
  <si>
    <t>KCP Ltd</t>
  </si>
  <si>
    <t>KCP</t>
  </si>
  <si>
    <t>MM Forgings Ltd</t>
  </si>
  <si>
    <t>MMFL</t>
  </si>
  <si>
    <t>Thirumalai Chemicals Ltd</t>
  </si>
  <si>
    <t>TIRUMALCHM</t>
  </si>
  <si>
    <t>CARE Ratings Ltd</t>
  </si>
  <si>
    <t>CARERATING</t>
  </si>
  <si>
    <t>Indoco Remedies Ltd</t>
  </si>
  <si>
    <t>INDOCO</t>
  </si>
  <si>
    <t>Automotive Axles Ltd</t>
  </si>
  <si>
    <t>AUTOAXLES</t>
  </si>
  <si>
    <t>Spectrum Electrical Industries Ltd</t>
  </si>
  <si>
    <t>SPECTRUM</t>
  </si>
  <si>
    <t>Universal Cables Ltd</t>
  </si>
  <si>
    <t>UNIVCABLES</t>
  </si>
  <si>
    <t>Artemis Medicare Services Ltd</t>
  </si>
  <si>
    <t>ARTEMISMED</t>
  </si>
  <si>
    <t>RPG Life Sciences Limited</t>
  </si>
  <si>
    <t>RPGLIFE</t>
  </si>
  <si>
    <t>Saksoft Ltd</t>
  </si>
  <si>
    <t>SAKSOFT</t>
  </si>
  <si>
    <t>Rajratan Global Wire Ltd</t>
  </si>
  <si>
    <t>RAJRATAN</t>
  </si>
  <si>
    <t>HLE Glascoat Ltd</t>
  </si>
  <si>
    <t>HLEGLAS</t>
  </si>
  <si>
    <t>Sindhu Trade Links Ltd</t>
  </si>
  <si>
    <t>SINDHUTRAD</t>
  </si>
  <si>
    <t>BF Utilities Ltd</t>
  </si>
  <si>
    <t>BFUTILITIE</t>
  </si>
  <si>
    <t>Marathon Nextgen Realty Ltd</t>
  </si>
  <si>
    <t>MARATHON</t>
  </si>
  <si>
    <t>Dollar Industries Ltd</t>
  </si>
  <si>
    <t>DOLLAR</t>
  </si>
  <si>
    <t>Man Industries (India) Ltd</t>
  </si>
  <si>
    <t>MANINDS</t>
  </si>
  <si>
    <t>Novartis India Ltd</t>
  </si>
  <si>
    <t>NOVARTIND</t>
  </si>
  <si>
    <t>Veritas (India) Ltd</t>
  </si>
  <si>
    <t>VERITAS</t>
  </si>
  <si>
    <t>Nilkamal Ltd</t>
  </si>
  <si>
    <t>NILKAMAL</t>
  </si>
  <si>
    <t>SEPC Ltd</t>
  </si>
  <si>
    <t>SEPC</t>
  </si>
  <si>
    <t>Goodluck India Ltd</t>
  </si>
  <si>
    <t>GOODLUCK</t>
  </si>
  <si>
    <t>Eveready Industries India Ltd</t>
  </si>
  <si>
    <t>EVEREADY</t>
  </si>
  <si>
    <t>John Cockerill India Ltd</t>
  </si>
  <si>
    <t>COCKERILL</t>
  </si>
  <si>
    <t>SML Isuzu Ltd</t>
  </si>
  <si>
    <t>SMLISUZU</t>
  </si>
  <si>
    <t>Huhtamaki India Ltd</t>
  </si>
  <si>
    <t>HUHTAMAKI</t>
  </si>
  <si>
    <t>Morepen Laboratories Ltd</t>
  </si>
  <si>
    <t>MOREPENLAB</t>
  </si>
  <si>
    <t>Dish TV India Ltd</t>
  </si>
  <si>
    <t>DISHTV</t>
  </si>
  <si>
    <t>Vishnu Chemicals Ltd</t>
  </si>
  <si>
    <t>VISHNU</t>
  </si>
  <si>
    <t>Goodyear India Ltd</t>
  </si>
  <si>
    <t>GOODYEAR</t>
  </si>
  <si>
    <t>Foseco India Ltd</t>
  </si>
  <si>
    <t>FOSECOIND</t>
  </si>
  <si>
    <t>K.P. Energy Ltd</t>
  </si>
  <si>
    <t>KPEL</t>
  </si>
  <si>
    <t>Suven Life Sciences Ltd</t>
  </si>
  <si>
    <t>SUVEN</t>
  </si>
  <si>
    <t>Accelya Solutions India Ltd</t>
  </si>
  <si>
    <t>ACCELYA</t>
  </si>
  <si>
    <t>EIH Associated Hotels Ltd</t>
  </si>
  <si>
    <t>EIHAHOTELS</t>
  </si>
  <si>
    <t>Unitech Ltd</t>
  </si>
  <si>
    <t>UNITECH</t>
  </si>
  <si>
    <t>Tinna Rubber and Infrastructure Ltd</t>
  </si>
  <si>
    <t>TINNARUBR</t>
  </si>
  <si>
    <t>Jeena Sikho Lifecare Ltd</t>
  </si>
  <si>
    <t>JSLL</t>
  </si>
  <si>
    <t>Rashi Peripherals Ltd</t>
  </si>
  <si>
    <t>RPTECH</t>
  </si>
  <si>
    <t>KP Green Engineering Ltd</t>
  </si>
  <si>
    <t>KPGEL</t>
  </si>
  <si>
    <t>Precision Wires India Ltd</t>
  </si>
  <si>
    <t>PRECWIRE</t>
  </si>
  <si>
    <t>DISA India Ltd</t>
  </si>
  <si>
    <t>DISAQ</t>
  </si>
  <si>
    <t>Geojit Financial Services Ltd</t>
  </si>
  <si>
    <t>GEOJITFSL</t>
  </si>
  <si>
    <t>Refex Industries Ltd</t>
  </si>
  <si>
    <t>REFEX</t>
  </si>
  <si>
    <t>V2 Retail Ltd</t>
  </si>
  <si>
    <t>V2RETAIL</t>
  </si>
  <si>
    <t>Lumax Industries Ltd</t>
  </si>
  <si>
    <t>LUMAXIND</t>
  </si>
  <si>
    <t>Kalyani Investment Company Ltd</t>
  </si>
  <si>
    <t>KICL</t>
  </si>
  <si>
    <t>SBI Gold ETF</t>
  </si>
  <si>
    <t>SETFGOLD</t>
  </si>
  <si>
    <t>ESAF Small Finance Bank Limited</t>
  </si>
  <si>
    <t>ESAFSFB</t>
  </si>
  <si>
    <t>Confidence Petroleum India Ltd</t>
  </si>
  <si>
    <t>CONFIPET</t>
  </si>
  <si>
    <t>PSP Projects Ltd</t>
  </si>
  <si>
    <t>PSPPROJECT</t>
  </si>
  <si>
    <t>Landmark Cars Ltd</t>
  </si>
  <si>
    <t>LANDMARK</t>
  </si>
  <si>
    <t>S H Kelkar and Company Ltd</t>
  </si>
  <si>
    <t>SHK</t>
  </si>
  <si>
    <t>HMA Agro Industries Ltd</t>
  </si>
  <si>
    <t>HMAAGRO</t>
  </si>
  <si>
    <t>EFC (I) Ltd</t>
  </si>
  <si>
    <t>EFCIL</t>
  </si>
  <si>
    <t>Mold-Tek Packaging Ltd</t>
  </si>
  <si>
    <t>MOLDTKPAC</t>
  </si>
  <si>
    <t>Mayur Uniquoters Ltd</t>
  </si>
  <si>
    <t>MAYURUNIQ</t>
  </si>
  <si>
    <t>Nippon India ETF Nifty 1D Rate Liquid BeES</t>
  </si>
  <si>
    <t>LIQUIDBEES</t>
  </si>
  <si>
    <t>E2E Networks Ltd</t>
  </si>
  <si>
    <t>E2E</t>
  </si>
  <si>
    <t>Abans Holdings Ltd</t>
  </si>
  <si>
    <t>AHL</t>
  </si>
  <si>
    <t>Apollo Pipes Ltd</t>
  </si>
  <si>
    <t>APOLLOPIPE</t>
  </si>
  <si>
    <t>Suraj Estate Developers Ltd</t>
  </si>
  <si>
    <t>SURAJEST</t>
  </si>
  <si>
    <t>Real Estate Rental, Development &amp; Operations</t>
  </si>
  <si>
    <t>Oriental Rail Infrastructure Ltd</t>
  </si>
  <si>
    <t>ORIRAIL</t>
  </si>
  <si>
    <t>Andrew Yule &amp; Co Ltd</t>
  </si>
  <si>
    <t>ANDREWYU</t>
  </si>
  <si>
    <t>Dolphin Offshore Enterprises (India) Ltd</t>
  </si>
  <si>
    <t>DOLPHIN</t>
  </si>
  <si>
    <t>Sasken Technologies Ltd</t>
  </si>
  <si>
    <t>SASKEN</t>
  </si>
  <si>
    <t>Venky's (India) Ltd</t>
  </si>
  <si>
    <t>VENKEYS</t>
  </si>
  <si>
    <t>Dishman Carbogen Amcis Ltd</t>
  </si>
  <si>
    <t>DCAL</t>
  </si>
  <si>
    <t>Tarsons Products Ltd</t>
  </si>
  <si>
    <t>TARSONS</t>
  </si>
  <si>
    <t>Tasty Bite Eatables Ltd</t>
  </si>
  <si>
    <t>TASTYBITE</t>
  </si>
  <si>
    <t>Tatva Chintan Pharma Chem Ltd</t>
  </si>
  <si>
    <t>TATVA</t>
  </si>
  <si>
    <t>Welspun Specialty Solutions Ltd</t>
  </si>
  <si>
    <t>WELSPLSOL</t>
  </si>
  <si>
    <t>Jash Engineering Ltd</t>
  </si>
  <si>
    <t>JASH</t>
  </si>
  <si>
    <t>Mukand Ltd</t>
  </si>
  <si>
    <t>MUKANDLTD</t>
  </si>
  <si>
    <t>Epack Durable Ltd</t>
  </si>
  <si>
    <t>EPACK</t>
  </si>
  <si>
    <t>Ajmera Realty &amp; Infra India Ltd</t>
  </si>
  <si>
    <t>AJMERA</t>
  </si>
  <si>
    <t>Vishnu Prakash R Punglia Ltd</t>
  </si>
  <si>
    <t>VPRPL</t>
  </si>
  <si>
    <t>Sanghi Industries Ltd</t>
  </si>
  <si>
    <t>SANGHIIND</t>
  </si>
  <si>
    <t>DEN Networks Ltd</t>
  </si>
  <si>
    <t>DEN</t>
  </si>
  <si>
    <t>Dreamfolks Services Ltd</t>
  </si>
  <si>
    <t>DREAMFOLKS</t>
  </si>
  <si>
    <t>Servotech Power Systems Ltd</t>
  </si>
  <si>
    <t>SERVOTECH</t>
  </si>
  <si>
    <t>Astec Lifesciences Ltd</t>
  </si>
  <si>
    <t>ASTEC</t>
  </si>
  <si>
    <t>Sai Silks (Kalamandir) Ltd</t>
  </si>
  <si>
    <t>KALAMANDIR</t>
  </si>
  <si>
    <t>Mangalam Cement Ltd</t>
  </si>
  <si>
    <t>MANGLMCEM</t>
  </si>
  <si>
    <t>Rajoo Engineers Ltd</t>
  </si>
  <si>
    <t>RAJOOENG</t>
  </si>
  <si>
    <t>Gokul Agro Resources Ltd</t>
  </si>
  <si>
    <t>GOKULAGRO</t>
  </si>
  <si>
    <t>DEE Development Engineers Ltd</t>
  </si>
  <si>
    <t>DEEDEV</t>
  </si>
  <si>
    <t>Genesys International Corporation Ltd</t>
  </si>
  <si>
    <t>GENESYS</t>
  </si>
  <si>
    <t>NIBE Ltd</t>
  </si>
  <si>
    <t>NIBE</t>
  </si>
  <si>
    <t>Fino Payments Bank Ltd</t>
  </si>
  <si>
    <t>FINOPB</t>
  </si>
  <si>
    <t>Rane Holdings Ltd</t>
  </si>
  <si>
    <t>RANEHOLDIN</t>
  </si>
  <si>
    <t>Globus Spirits Ltd</t>
  </si>
  <si>
    <t>GLOBUSSPR</t>
  </si>
  <si>
    <t>India Pesticides Ltd</t>
  </si>
  <si>
    <t>IPL</t>
  </si>
  <si>
    <t>Ugro Capital Ltd</t>
  </si>
  <si>
    <t>UGROCAP</t>
  </si>
  <si>
    <t>ADF Foods Ltd</t>
  </si>
  <si>
    <t>ADFFOODS</t>
  </si>
  <si>
    <t>SJS Enterprises Ltd</t>
  </si>
  <si>
    <t>SJS</t>
  </si>
  <si>
    <t>Panama Petrochem Ltd</t>
  </si>
  <si>
    <t>PANAMAPET</t>
  </si>
  <si>
    <t>IOL Chemicals and Pharmaceuticals Ltd</t>
  </si>
  <si>
    <t>IOLCP</t>
  </si>
  <si>
    <t>Cantabil Retail India Ltd</t>
  </si>
  <si>
    <t>CANTABIL</t>
  </si>
  <si>
    <t>Indo Tech Transformers Ltd</t>
  </si>
  <si>
    <t>INDOTECH</t>
  </si>
  <si>
    <t>BF Investment Ltd</t>
  </si>
  <si>
    <t>BFINVEST</t>
  </si>
  <si>
    <t>RPSG Ventures Ltd</t>
  </si>
  <si>
    <t>RPSGVENT</t>
  </si>
  <si>
    <t>Capacite Infraprojects Ltd</t>
  </si>
  <si>
    <t>CAPACITE</t>
  </si>
  <si>
    <t>Satin Creditcare Network Ltd</t>
  </si>
  <si>
    <t>SATIN</t>
  </si>
  <si>
    <t>Vardhman Special Steels Ltd</t>
  </si>
  <si>
    <t>VSSL</t>
  </si>
  <si>
    <t>Pennar Industries Ltd</t>
  </si>
  <si>
    <t>PENIND</t>
  </si>
  <si>
    <t>IKIO Lighting Ltd</t>
  </si>
  <si>
    <t>IKIO</t>
  </si>
  <si>
    <t>Parag Milk Foods Ltd</t>
  </si>
  <si>
    <t>PARAGMILK</t>
  </si>
  <si>
    <t>Federal-Mogul Goetze (India) Ltd</t>
  </si>
  <si>
    <t>FMGOETZE</t>
  </si>
  <si>
    <t>Websol Energy System Ltd</t>
  </si>
  <si>
    <t>WEBELSOLAR</t>
  </si>
  <si>
    <t>Advait Infratech Ltd</t>
  </si>
  <si>
    <t>ADVAIT</t>
  </si>
  <si>
    <t>Udaipur Cement Works Ltd</t>
  </si>
  <si>
    <t>UDAICEMENT</t>
  </si>
  <si>
    <t>Hi-Tech Pipes Ltd</t>
  </si>
  <si>
    <t>HITECH</t>
  </si>
  <si>
    <t>Solara Active Pharma Sciences Ltd</t>
  </si>
  <si>
    <t>SOLARA</t>
  </si>
  <si>
    <t>Oriental Hotels Ltd</t>
  </si>
  <si>
    <t>ORIENTHOT</t>
  </si>
  <si>
    <t>Apcotex Industries Ltd</t>
  </si>
  <si>
    <t>APCOTEXIND</t>
  </si>
  <si>
    <t>Omaxe Ltd</t>
  </si>
  <si>
    <t>OMAXE</t>
  </si>
  <si>
    <t>TCPL Packaging Ltd</t>
  </si>
  <si>
    <t>TCPLPACK</t>
  </si>
  <si>
    <t>Andhra Paper Ltd</t>
  </si>
  <si>
    <t>ANDHRAPAP</t>
  </si>
  <si>
    <t>Kody Technolab Ltd</t>
  </si>
  <si>
    <t>KODYTECH</t>
  </si>
  <si>
    <t>B L Kashyap and Sons Ltd</t>
  </si>
  <si>
    <t>BLKASHYAP</t>
  </si>
  <si>
    <t>Cupid Ltd</t>
  </si>
  <si>
    <t>CUPID</t>
  </si>
  <si>
    <t>Uniparts India Ltd</t>
  </si>
  <si>
    <t>UNIPARTS</t>
  </si>
  <si>
    <t>Axiscades Technologies Ltd</t>
  </si>
  <si>
    <t>AXISCADES</t>
  </si>
  <si>
    <t>Owais Metal and Mineral Processing Ltd</t>
  </si>
  <si>
    <t>OWAIS</t>
  </si>
  <si>
    <t>Pnb Gilts Ltd</t>
  </si>
  <si>
    <t>PNBGILTS</t>
  </si>
  <si>
    <t>HIL Ltd</t>
  </si>
  <si>
    <t>HIL</t>
  </si>
  <si>
    <t>Xpro India Ltd</t>
  </si>
  <si>
    <t>XPROINDIA</t>
  </si>
  <si>
    <t>IFGL Refractories Ltd</t>
  </si>
  <si>
    <t>IFGLEXPOR</t>
  </si>
  <si>
    <t>Vakrangee Limited</t>
  </si>
  <si>
    <t>VAKRANGEE</t>
  </si>
  <si>
    <t>Gocl Corporation Ltd</t>
  </si>
  <si>
    <t>GOCLCORP</t>
  </si>
  <si>
    <t>Seshasayee Paper and Boards Ltd</t>
  </si>
  <si>
    <t>SESHAPAPER</t>
  </si>
  <si>
    <t>SG Finserve Ltd</t>
  </si>
  <si>
    <t>SGFIN</t>
  </si>
  <si>
    <t>Siyaram Silk Mills Ltd</t>
  </si>
  <si>
    <t>SIYSIL</t>
  </si>
  <si>
    <t>Paramount Communications Ltd</t>
  </si>
  <si>
    <t>PARACABLES</t>
  </si>
  <si>
    <t>Jubilant Industries Ltd</t>
  </si>
  <si>
    <t>JUBLINDS</t>
  </si>
  <si>
    <t>Indian Hume Pipe Company Ltd</t>
  </si>
  <si>
    <t>INDIANHUME</t>
  </si>
  <si>
    <t>Hester Biosciences Ltd</t>
  </si>
  <si>
    <t>HESTERBIO</t>
  </si>
  <si>
    <t>Jyoti Structures Ltd</t>
  </si>
  <si>
    <t>JYOTISTRUC</t>
  </si>
  <si>
    <t>ICICI Prudential Nifty 50 ETF</t>
  </si>
  <si>
    <t>NIFTYIETF</t>
  </si>
  <si>
    <t>Rupa &amp; Company Ltd</t>
  </si>
  <si>
    <t>RUPA</t>
  </si>
  <si>
    <t>Nalwa Sons Investments Ltd</t>
  </si>
  <si>
    <t>NSIL</t>
  </si>
  <si>
    <t>Nitin Spinners Ltd</t>
  </si>
  <si>
    <t>NITINSPIN</t>
  </si>
  <si>
    <t>Dolat Algotech Ltd</t>
  </si>
  <si>
    <t>DOLATALGO</t>
  </si>
  <si>
    <t>Yasho Industries Ltd</t>
  </si>
  <si>
    <t>YASHO</t>
  </si>
  <si>
    <t>Indraprastha Medical Corporation Ltd</t>
  </si>
  <si>
    <t>INDRAMEDCO</t>
  </si>
  <si>
    <t>Vidhi Specialty Food Ingredients Ltd</t>
  </si>
  <si>
    <t>VIDHIING</t>
  </si>
  <si>
    <t>Talbros Automotive Components Ltd</t>
  </si>
  <si>
    <t>TALBROAUTO</t>
  </si>
  <si>
    <t>Pokarna Ltd</t>
  </si>
  <si>
    <t>POKARNA</t>
  </si>
  <si>
    <t>Insecticides (India) Ltd</t>
  </si>
  <si>
    <t>INSECTICID</t>
  </si>
  <si>
    <t>Som Distilleries and Breweries Ltd</t>
  </si>
  <si>
    <t>SDBL</t>
  </si>
  <si>
    <t>Cosmo First Ltd</t>
  </si>
  <si>
    <t>COSMOFIRST</t>
  </si>
  <si>
    <t>Amrutanjan Health Care Ltd</t>
  </si>
  <si>
    <t>AMRUTANJAN</t>
  </si>
  <si>
    <t>Rossell India Ltd</t>
  </si>
  <si>
    <t>ROSSELLIND</t>
  </si>
  <si>
    <t>63 Moons Technologies Ltd</t>
  </si>
  <si>
    <t>63MOONS</t>
  </si>
  <si>
    <t>Carysil Ltd</t>
  </si>
  <si>
    <t>CARYSIL</t>
  </si>
  <si>
    <t>Krsnaa Diagnostics Ltd</t>
  </si>
  <si>
    <t>KRSNAA</t>
  </si>
  <si>
    <t>Jagran Prakashan Ltd</t>
  </si>
  <si>
    <t>JAGRAN</t>
  </si>
  <si>
    <t>Centum Electronics Ltd</t>
  </si>
  <si>
    <t>CENTUM</t>
  </si>
  <si>
    <t>Tanfac Industries Ltd</t>
  </si>
  <si>
    <t>TANFACIND</t>
  </si>
  <si>
    <t>S.P.Apparels Ltd</t>
  </si>
  <si>
    <t>SPAL</t>
  </si>
  <si>
    <t>Barbeque-Nation Hospitality Ltd</t>
  </si>
  <si>
    <t>BARBEQUE</t>
  </si>
  <si>
    <t>Arman Financial Services Ltd</t>
  </si>
  <si>
    <t>ARMANFIN</t>
  </si>
  <si>
    <t>JISLDVREQS</t>
  </si>
  <si>
    <t>Ramco Industries Ltd</t>
  </si>
  <si>
    <t>RAMCOIND</t>
  </si>
  <si>
    <t>Divgi TorqTransfer Systems Ltd</t>
  </si>
  <si>
    <t>DIVGIITTS</t>
  </si>
  <si>
    <t>Prataap Snacks Ltd</t>
  </si>
  <si>
    <t>DIAMONDYD</t>
  </si>
  <si>
    <t>D Link (India) Limited</t>
  </si>
  <si>
    <t>DLINKINDIA</t>
  </si>
  <si>
    <t>Updater Services Ltd</t>
  </si>
  <si>
    <t>UDS</t>
  </si>
  <si>
    <t>Bombay Super Hybrid Seeds Ltd</t>
  </si>
  <si>
    <t>BSHSL</t>
  </si>
  <si>
    <t>Hariom Pipe Industries Ltd</t>
  </si>
  <si>
    <t>HARIOMPIPE</t>
  </si>
  <si>
    <t>TTK Healthcare Ltd</t>
  </si>
  <si>
    <t>TTKHLTCARE</t>
  </si>
  <si>
    <t>Roto Pumps Ltd</t>
  </si>
  <si>
    <t>ROTO</t>
  </si>
  <si>
    <t>Suratwwala Business Group Ltd</t>
  </si>
  <si>
    <t>SBGLP</t>
  </si>
  <si>
    <t>Balmer Lawrie Investments Ltd</t>
  </si>
  <si>
    <t>BLIL</t>
  </si>
  <si>
    <t>BLS E-Services Ltd</t>
  </si>
  <si>
    <t>BLSE</t>
  </si>
  <si>
    <t>PIX Transmissions Ltd</t>
  </si>
  <si>
    <t>PIXTRANS</t>
  </si>
  <si>
    <t>Meghmani Organics Ltd</t>
  </si>
  <si>
    <t>MOL</t>
  </si>
  <si>
    <t>Raghav Productivity Enhancers Ltd</t>
  </si>
  <si>
    <t>RPEL</t>
  </si>
  <si>
    <t>Alpex Solar Ltd</t>
  </si>
  <si>
    <t>ALPEXSOLAR</t>
  </si>
  <si>
    <t>Praveg Ltd</t>
  </si>
  <si>
    <t>PRAVEG</t>
  </si>
  <si>
    <t>SMS Pharmaceuticals Ltd</t>
  </si>
  <si>
    <t>SMSPHARMA</t>
  </si>
  <si>
    <t>Mufin Green Finance Ltd</t>
  </si>
  <si>
    <t>MUFIN</t>
  </si>
  <si>
    <t>Agro Tech Foods Ltd</t>
  </si>
  <si>
    <t>ATFL</t>
  </si>
  <si>
    <t>Themis Medicare Ltd</t>
  </si>
  <si>
    <t>THEMISMED</t>
  </si>
  <si>
    <t>Gandhar Oil Refinery (INDIA) Ltd</t>
  </si>
  <si>
    <t>GANDHAR</t>
  </si>
  <si>
    <t>Veranda Learning Solutions Ltd</t>
  </si>
  <si>
    <t>VERANDA</t>
  </si>
  <si>
    <t>TAJ GVK Hotels and Resorts Ltd</t>
  </si>
  <si>
    <t>TAJGVK</t>
  </si>
  <si>
    <t>Orient Green Power Company Ltd</t>
  </si>
  <si>
    <t>GREENPOWER</t>
  </si>
  <si>
    <t>TechNVision Ventures Ltd</t>
  </si>
  <si>
    <t>TECHNVISN</t>
  </si>
  <si>
    <t>Kotak Gold Etf</t>
  </si>
  <si>
    <t>GOLD1</t>
  </si>
  <si>
    <t>Peninsula Land Ltd</t>
  </si>
  <si>
    <t>PENINLAND</t>
  </si>
  <si>
    <t>Alicon Castalloy Ltd</t>
  </si>
  <si>
    <t>ALICON</t>
  </si>
  <si>
    <t>Wheels India Ltd</t>
  </si>
  <si>
    <t>WHEELS</t>
  </si>
  <si>
    <t>India Power Corporation Ltd</t>
  </si>
  <si>
    <t>DPSCLTD</t>
  </si>
  <si>
    <t>GRP Ltd</t>
  </si>
  <si>
    <t>GRPLTD</t>
  </si>
  <si>
    <t>Summit Securities Ltd</t>
  </si>
  <si>
    <t>SUMMITSEC</t>
  </si>
  <si>
    <t>Sirca Paints India Ltd</t>
  </si>
  <si>
    <t>SIRCA</t>
  </si>
  <si>
    <t>Sadhana Nitro Chem Ltd</t>
  </si>
  <si>
    <t>SADHNANIQ</t>
  </si>
  <si>
    <t>JITF Infralogistics Ltd</t>
  </si>
  <si>
    <t>JITFINFRA</t>
  </si>
  <si>
    <t>Expleo Solutions Ltd</t>
  </si>
  <si>
    <t>EXPLEOSOL</t>
  </si>
  <si>
    <t>Stove Kraft Ltd</t>
  </si>
  <si>
    <t>STOVEKRAFT</t>
  </si>
  <si>
    <t>MIC Electronics Ltd</t>
  </si>
  <si>
    <t>MICEL</t>
  </si>
  <si>
    <t>Navkar Corporation Ltd</t>
  </si>
  <si>
    <t>NAVKARCORP</t>
  </si>
  <si>
    <t>Sangam (India) Ltd</t>
  </si>
  <si>
    <t>SANGAMIND</t>
  </si>
  <si>
    <t>GKW Ltd</t>
  </si>
  <si>
    <t>GKWLIMITED</t>
  </si>
  <si>
    <t>Yatra Online Ltd</t>
  </si>
  <si>
    <t>YATRA</t>
  </si>
  <si>
    <t>Aeroflex Industries Ltd</t>
  </si>
  <si>
    <t>AEROFLEX</t>
  </si>
  <si>
    <t>Hercules Hoists Ltd</t>
  </si>
  <si>
    <t>HERCULES</t>
  </si>
  <si>
    <t>TIL Ltd</t>
  </si>
  <si>
    <t>TIL</t>
  </si>
  <si>
    <t>Madhya Bharat Agro Products Ltd</t>
  </si>
  <si>
    <t>MBAPL</t>
  </si>
  <si>
    <t>Atul Auto Ltd</t>
  </si>
  <si>
    <t>ATULAUTO</t>
  </si>
  <si>
    <t>Three Wheelers</t>
  </si>
  <si>
    <t>Sigachi Industries Ltd</t>
  </si>
  <si>
    <t>SIGACHI</t>
  </si>
  <si>
    <t>HDFC Gold Exchange Traded Fund</t>
  </si>
  <si>
    <t>HDFCGOLD</t>
  </si>
  <si>
    <t>ICICI Prudential Gold ETF</t>
  </si>
  <si>
    <t>GOLDIETF</t>
  </si>
  <si>
    <t>Suryoday Small Finance Bank Ltd</t>
  </si>
  <si>
    <t>SURYODAY</t>
  </si>
  <si>
    <t>Nippon India ETF Nifty Next 50 Junior BeES</t>
  </si>
  <si>
    <t>JUNIORBEES</t>
  </si>
  <si>
    <t>GPT Infraprojects Ltd</t>
  </si>
  <si>
    <t>GPTINFRA</t>
  </si>
  <si>
    <t>Deep Industries Ltd</t>
  </si>
  <si>
    <t>DEEPINDS</t>
  </si>
  <si>
    <t>Media Matrix Worldwide Ltd</t>
  </si>
  <si>
    <t>MMWL</t>
  </si>
  <si>
    <t>Bigbloc Construction Ltd</t>
  </si>
  <si>
    <t>BIGBLOC</t>
  </si>
  <si>
    <t>Ador Welding Ltd</t>
  </si>
  <si>
    <t>ADORWELD</t>
  </si>
  <si>
    <t>Camlin Fine Sciences Ltd</t>
  </si>
  <si>
    <t>CAMLINFINE</t>
  </si>
  <si>
    <t>Everest Industries Ltd</t>
  </si>
  <si>
    <t>EVERESTIND</t>
  </si>
  <si>
    <t>Building Products - Prefab Structures</t>
  </si>
  <si>
    <t>Reliance Industrial Infrastructure Ltd</t>
  </si>
  <si>
    <t>RIIL</t>
  </si>
  <si>
    <t>Irm Energy Ltd</t>
  </si>
  <si>
    <t>IRMENERGY</t>
  </si>
  <si>
    <t>Forbes Precision Tools and Machine Parts Ltd</t>
  </si>
  <si>
    <t>TOTEM</t>
  </si>
  <si>
    <t>GTPL Hathway Ltd</t>
  </si>
  <si>
    <t>GTPL</t>
  </si>
  <si>
    <t>Madras Fertilizers Ltd</t>
  </si>
  <si>
    <t>MADRASFERT</t>
  </si>
  <si>
    <t>Dcm Shriram Industries Ltd</t>
  </si>
  <si>
    <t>DCMSRIND</t>
  </si>
  <si>
    <t>Mishtann Foods Ltd</t>
  </si>
  <si>
    <t>MISHTANN</t>
  </si>
  <si>
    <t>Goldiam International Ltd</t>
  </si>
  <si>
    <t>GOLDIAM</t>
  </si>
  <si>
    <t>Systematix Corporate Services Ltd</t>
  </si>
  <si>
    <t>SYSTMTXC</t>
  </si>
  <si>
    <t>Tamilnadu Newsprint &amp; Papers Ltd</t>
  </si>
  <si>
    <t>TNPL</t>
  </si>
  <si>
    <t>Kesar India Ltd</t>
  </si>
  <si>
    <t>KESAR</t>
  </si>
  <si>
    <t>I G Petrochemicals Ltd</t>
  </si>
  <si>
    <t>IGPL</t>
  </si>
  <si>
    <t>Ram Ratna Wires Ltd</t>
  </si>
  <si>
    <t>RAMRAT</t>
  </si>
  <si>
    <t>G M Breweries Ltd</t>
  </si>
  <si>
    <t>GMBREW</t>
  </si>
  <si>
    <t>Nelco Ltd</t>
  </si>
  <si>
    <t>NELCO</t>
  </si>
  <si>
    <t>Jindal Drilling and Industries Ltd</t>
  </si>
  <si>
    <t>JINDRILL</t>
  </si>
  <si>
    <t>India Nippon Electricals Ltd</t>
  </si>
  <si>
    <t>INDNIPPON</t>
  </si>
  <si>
    <t>Jaiprakash Associates Ltd</t>
  </si>
  <si>
    <t>JPASSOCIAT</t>
  </si>
  <si>
    <t>Swelect Energy Systems Ltd</t>
  </si>
  <si>
    <t>SWELECTES</t>
  </si>
  <si>
    <t>GNA Axles Ltd</t>
  </si>
  <si>
    <t>GNA</t>
  </si>
  <si>
    <t>Monarch Networth Capital Ltd</t>
  </si>
  <si>
    <t>MONARCH</t>
  </si>
  <si>
    <t>ASM Technologies Ltd</t>
  </si>
  <si>
    <t>ASMTEC</t>
  </si>
  <si>
    <t>Fairchem Organics Ltd</t>
  </si>
  <si>
    <t>FAIRCHEMOR</t>
  </si>
  <si>
    <t>Hi-Tech Gears Ltd</t>
  </si>
  <si>
    <t>HITECHGEAR</t>
  </si>
  <si>
    <t>Walchandnagar Industries Ltd</t>
  </si>
  <si>
    <t>WALCHANNAG</t>
  </si>
  <si>
    <t>Kiri Industries Ltd</t>
  </si>
  <si>
    <t>KIRIINDUS</t>
  </si>
  <si>
    <t>Agarwal Industrial Corporation Ltd</t>
  </si>
  <si>
    <t>AGARIND</t>
  </si>
  <si>
    <t>Yuken India Ltd</t>
  </si>
  <si>
    <t>YUKEN</t>
  </si>
  <si>
    <t>Macpower CNC Machines Ltd</t>
  </si>
  <si>
    <t>MACPOWER</t>
  </si>
  <si>
    <t>Subex Ltd</t>
  </si>
  <si>
    <t>SUBEXLTD</t>
  </si>
  <si>
    <t>Precision Camshafts Ltd</t>
  </si>
  <si>
    <t>PRECAM</t>
  </si>
  <si>
    <t>Shriram Properties Ltd</t>
  </si>
  <si>
    <t>SHRIRAMPPS</t>
  </si>
  <si>
    <t>Popular Vehicles and Services Ltd</t>
  </si>
  <si>
    <t>PVSL</t>
  </si>
  <si>
    <t>Kilburn Engineering Ltd</t>
  </si>
  <si>
    <t>KLBRENG-B</t>
  </si>
  <si>
    <t>Paushak Ltd</t>
  </si>
  <si>
    <t>PAUSHAKLTD</t>
  </si>
  <si>
    <t>Filatex India Ltd</t>
  </si>
  <si>
    <t>FILATEX</t>
  </si>
  <si>
    <t>Likhitha Infrastructure Ltd</t>
  </si>
  <si>
    <t>LIKHITHA</t>
  </si>
  <si>
    <t>Southern Petrochemical Industries Corporation Ltd</t>
  </si>
  <si>
    <t>SPIC</t>
  </si>
  <si>
    <t>Jyoti Resins and Adhesives Ltd</t>
  </si>
  <si>
    <t>JYOTIRES</t>
  </si>
  <si>
    <t>Allsec Technologies Ltd</t>
  </si>
  <si>
    <t>ALLSEC</t>
  </si>
  <si>
    <t>Last Mile Enterprises Ltd</t>
  </si>
  <si>
    <t>LASTMILE</t>
  </si>
  <si>
    <t>Antony Waste Handling Cell Ltd</t>
  </si>
  <si>
    <t>AWHCL</t>
  </si>
  <si>
    <t>Deccan Gold Mines Ltd</t>
  </si>
  <si>
    <t>DECNGOLD</t>
  </si>
  <si>
    <t>Spacenet Enterprises India Ltd</t>
  </si>
  <si>
    <t>SPCENET</t>
  </si>
  <si>
    <t>Eimco Elecon (India) Ltd</t>
  </si>
  <si>
    <t>EIMCOELECO</t>
  </si>
  <si>
    <t>Yamuna Syndicate Ltd</t>
  </si>
  <si>
    <t>YSL</t>
  </si>
  <si>
    <t>Rico Auto Industries Ltd</t>
  </si>
  <si>
    <t>RICOAUTO</t>
  </si>
  <si>
    <t>Tourism Finance Corporation of India Ltd</t>
  </si>
  <si>
    <t>TFCILTD</t>
  </si>
  <si>
    <t>Bharat Wire Ropes Ltd</t>
  </si>
  <si>
    <t>BHARATWIRE</t>
  </si>
  <si>
    <t>Krishana Phoschem Ltd</t>
  </si>
  <si>
    <t>KRISHANA</t>
  </si>
  <si>
    <t>Wonder Electricals Ltd</t>
  </si>
  <si>
    <t>WEL</t>
  </si>
  <si>
    <t>KKRRAFTON Developers Limited</t>
  </si>
  <si>
    <t>KDL</t>
  </si>
  <si>
    <t>Elpro International Ltd</t>
  </si>
  <si>
    <t>ELPROINTL</t>
  </si>
  <si>
    <t>Vashu Bhagnani Industries Ltd</t>
  </si>
  <si>
    <t>POOJAENT</t>
  </si>
  <si>
    <t>Rishabh Instruments Ltd</t>
  </si>
  <si>
    <t>RISHABH</t>
  </si>
  <si>
    <t>Texmaco Infrastructure &amp; Holdings Ltd</t>
  </si>
  <si>
    <t>TEXINFRA</t>
  </si>
  <si>
    <t>Punjab Chemicals and Crop Protection Ltd</t>
  </si>
  <si>
    <t>PUNJABCHEM</t>
  </si>
  <si>
    <t>Alphalogic Techsys Ltd</t>
  </si>
  <si>
    <t>ALPHALOGIC</t>
  </si>
  <si>
    <t>Master Trust Ltd</t>
  </si>
  <si>
    <t>MASTERTR</t>
  </si>
  <si>
    <t>Brightcom Group Ltd</t>
  </si>
  <si>
    <t>BCG</t>
  </si>
  <si>
    <t>Dynacons Systems and Solutions Ltd</t>
  </si>
  <si>
    <t>DSSL</t>
  </si>
  <si>
    <t>Vascon Engineers Ltd</t>
  </si>
  <si>
    <t>VASCONEQ</t>
  </si>
  <si>
    <t>Shankara Building Products Ltd</t>
  </si>
  <si>
    <t>SHANKARA</t>
  </si>
  <si>
    <t>Borosil Scientific Ltd</t>
  </si>
  <si>
    <t>BOROSCI</t>
  </si>
  <si>
    <t>Rama Steel Tubes Ltd</t>
  </si>
  <si>
    <t>RAMASTEEL</t>
  </si>
  <si>
    <t>Everest Kanto Cylinder Ltd</t>
  </si>
  <si>
    <t>EKC</t>
  </si>
  <si>
    <t>Kirloskar Electric Company Ltd</t>
  </si>
  <si>
    <t>KECL</t>
  </si>
  <si>
    <t>Om Infra Ltd</t>
  </si>
  <si>
    <t>OMINFRAL</t>
  </si>
  <si>
    <t>Dr Agarwal's Eye Hospital Ltd</t>
  </si>
  <si>
    <t>DRAGARWQ</t>
  </si>
  <si>
    <t>Shree Digvijay Cement Co Ltd</t>
  </si>
  <si>
    <t>SHREDIGCEM</t>
  </si>
  <si>
    <t>BCL Industries Ltd</t>
  </si>
  <si>
    <t>BCLIND</t>
  </si>
  <si>
    <t>Ngl Fine Chem Ltd</t>
  </si>
  <si>
    <t>NGLFINE</t>
  </si>
  <si>
    <t>Manali Petrochemicals Ltd</t>
  </si>
  <si>
    <t>MANALIPETC</t>
  </si>
  <si>
    <t>Aaswa Trading and Exports Ltd</t>
  </si>
  <si>
    <t>TCC</t>
  </si>
  <si>
    <t>SMC Global Securities Ltd</t>
  </si>
  <si>
    <t>SMCGLOBAL</t>
  </si>
  <si>
    <t>Timex Group India Ltd</t>
  </si>
  <si>
    <t>TIMEX</t>
  </si>
  <si>
    <t>Igarashi Motors India Ltd</t>
  </si>
  <si>
    <t>IGARASHI</t>
  </si>
  <si>
    <t>Capital Small Finance Bank Ltd</t>
  </si>
  <si>
    <t>CAPITALSFB</t>
  </si>
  <si>
    <t>Taneja Aerospace and Aviation Ltd</t>
  </si>
  <si>
    <t>TANAA</t>
  </si>
  <si>
    <t>Hubtown Ltd</t>
  </si>
  <si>
    <t>HUBTOWN</t>
  </si>
  <si>
    <t>Andhra Sugars Ltd</t>
  </si>
  <si>
    <t>ANDHRSUGAR</t>
  </si>
  <si>
    <t>CFF Fluid Control Ltd</t>
  </si>
  <si>
    <t>CFF</t>
  </si>
  <si>
    <t>Shanti Educational Initiatives Ltd</t>
  </si>
  <si>
    <t>SEIL</t>
  </si>
  <si>
    <t>Steel Exchange India Ltd</t>
  </si>
  <si>
    <t>STEELXIND</t>
  </si>
  <si>
    <t>Kokuyo Camlin Ltd</t>
  </si>
  <si>
    <t>KOKUYOCMLN</t>
  </si>
  <si>
    <t>Butterfly Gandhimathi Appliances Ltd</t>
  </si>
  <si>
    <t>BUTTERFLY</t>
  </si>
  <si>
    <t>Salzer Electronics Ltd</t>
  </si>
  <si>
    <t>SALZERELEC</t>
  </si>
  <si>
    <t>Cosmic CRF Ltd</t>
  </si>
  <si>
    <t>COSMICCRF</t>
  </si>
  <si>
    <t>Centrum Capital Ltd</t>
  </si>
  <si>
    <t>CENTRUM</t>
  </si>
  <si>
    <t>DCW Ltd</t>
  </si>
  <si>
    <t>DCW</t>
  </si>
  <si>
    <t>Oriental Aromatics Ltd</t>
  </si>
  <si>
    <t>OAL</t>
  </si>
  <si>
    <t>Zota Health Care Ltd</t>
  </si>
  <si>
    <t>ZOTA</t>
  </si>
  <si>
    <t>Arihant Superstructures Ltd</t>
  </si>
  <si>
    <t>ARIHANTSUP</t>
  </si>
  <si>
    <t>Kotak Nifty 50 ETF</t>
  </si>
  <si>
    <t>NIFTY1</t>
  </si>
  <si>
    <t>Motisons Jewellers Ltd</t>
  </si>
  <si>
    <t>MOTISONS</t>
  </si>
  <si>
    <t>Apparel &amp; Accessories Retailers</t>
  </si>
  <si>
    <t>NIIT Ltd</t>
  </si>
  <si>
    <t>NIITLTD</t>
  </si>
  <si>
    <t>Saurashtra Cement Ltd</t>
  </si>
  <si>
    <t>SAURASHCEM</t>
  </si>
  <si>
    <t>5Paisa Capital Ltd</t>
  </si>
  <si>
    <t>5PAISA</t>
  </si>
  <si>
    <t>HLV Ltd</t>
  </si>
  <si>
    <t>HLVLTD</t>
  </si>
  <si>
    <t>Fedders Holding Ltd</t>
  </si>
  <si>
    <t>FEDDERSHOL</t>
  </si>
  <si>
    <t>Polo Queen Industrial and Fintech Ltd</t>
  </si>
  <si>
    <t>PQIF</t>
  </si>
  <si>
    <t>Mangalore Chemicals and Fertilisers Ltd</t>
  </si>
  <si>
    <t>MANGCHEFER</t>
  </si>
  <si>
    <t>Amines and Plasticizers Ltd</t>
  </si>
  <si>
    <t>AMNPLST</t>
  </si>
  <si>
    <t>Automotive Stampings and Assemblies Ltd</t>
  </si>
  <si>
    <t>ASAL</t>
  </si>
  <si>
    <t>Kellton Tech Solutions Ltd</t>
  </si>
  <si>
    <t>KELLTONTEC</t>
  </si>
  <si>
    <t>Mukka Proteins Ltd</t>
  </si>
  <si>
    <t>MUKKA</t>
  </si>
  <si>
    <t>Xchanging Solutions Ltd</t>
  </si>
  <si>
    <t>XCHANGING</t>
  </si>
  <si>
    <t>Wardwizard Innovations &amp; Mobility Ltd</t>
  </si>
  <si>
    <t>WARDINMOBI</t>
  </si>
  <si>
    <t>Kitex Garments Ltd</t>
  </si>
  <si>
    <t>KITEX</t>
  </si>
  <si>
    <t>Vinyas Innovative Technologies Ltd</t>
  </si>
  <si>
    <t>VINYAS</t>
  </si>
  <si>
    <t>Excel Industries Ltd</t>
  </si>
  <si>
    <t>EXCELINDUS</t>
  </si>
  <si>
    <t>Syncom Formulations (India) Ltd</t>
  </si>
  <si>
    <t>SYNCOMF</t>
  </si>
  <si>
    <t>One Point One Solutions Ltd</t>
  </si>
  <si>
    <t>ONEPOINT</t>
  </si>
  <si>
    <t>Windlas Biotech Ltd</t>
  </si>
  <si>
    <t>WINDLAS</t>
  </si>
  <si>
    <t>Ksolves India Ltd</t>
  </si>
  <si>
    <t>KSOLVES</t>
  </si>
  <si>
    <t>Kamdhenu Ltd</t>
  </si>
  <si>
    <t>KAMDHENU</t>
  </si>
  <si>
    <t>Dhampur Sugar Mills Ltd</t>
  </si>
  <si>
    <t>DHAMPURSUG</t>
  </si>
  <si>
    <t>Tinna Trade Ltd</t>
  </si>
  <si>
    <t>TINNATFL</t>
  </si>
  <si>
    <t>BMW Industries Ltd</t>
  </si>
  <si>
    <t>BMW</t>
  </si>
  <si>
    <t>Heranba Industries Ltd</t>
  </si>
  <si>
    <t>HERANBA</t>
  </si>
  <si>
    <t>Best Agrolife Ltd</t>
  </si>
  <si>
    <t>BESTAGRO</t>
  </si>
  <si>
    <t>Shiva Cement Ltd</t>
  </si>
  <si>
    <t>SHIVACEM</t>
  </si>
  <si>
    <t>TV Today Network Limited</t>
  </si>
  <si>
    <t>TVTODAY</t>
  </si>
  <si>
    <t>Kuantum Papers Ltd</t>
  </si>
  <si>
    <t>KUANTUM</t>
  </si>
  <si>
    <t>R K Swamy Ltd</t>
  </si>
  <si>
    <t>RKSWAMY</t>
  </si>
  <si>
    <t>Knowledge Marine &amp; Engineering Works Ltd</t>
  </si>
  <si>
    <t>KMEW</t>
  </si>
  <si>
    <t>Allcargo Gati Ltd</t>
  </si>
  <si>
    <t>ACLGATI</t>
  </si>
  <si>
    <t>Dynamic Cables Ltd</t>
  </si>
  <si>
    <t>DYCL</t>
  </si>
  <si>
    <t>New Delhi Television Ltd</t>
  </si>
  <si>
    <t>NDTV</t>
  </si>
  <si>
    <t>GPT Healthcare Ltd</t>
  </si>
  <si>
    <t>GPTHEALTH</t>
  </si>
  <si>
    <t>India Motor Parts &amp; Accessories Ltd</t>
  </si>
  <si>
    <t>IMPAL</t>
  </si>
  <si>
    <t>GVK Power &amp; Infrastructure Ltd</t>
  </si>
  <si>
    <t>GVKPIL</t>
  </si>
  <si>
    <t>Airports</t>
  </si>
  <si>
    <t>Rane (Madras) Ltd</t>
  </si>
  <si>
    <t>RML</t>
  </si>
  <si>
    <t>Mafatlal Industries Ltd</t>
  </si>
  <si>
    <t>MAFATIND</t>
  </si>
  <si>
    <t>Dwarikesh Sugar Industries Ltd</t>
  </si>
  <si>
    <t>DWARKESH</t>
  </si>
  <si>
    <t>Platinum Industries Ltd</t>
  </si>
  <si>
    <t>PLATIND</t>
  </si>
  <si>
    <t>Beekay Steel Industries Ltd</t>
  </si>
  <si>
    <t>BEEKAY</t>
  </si>
  <si>
    <t>GIC Housing Finance Ltd</t>
  </si>
  <si>
    <t>GICHSGFIN</t>
  </si>
  <si>
    <t>Eco Recycling Ltd</t>
  </si>
  <si>
    <t>ECORECO</t>
  </si>
  <si>
    <t>KMC Speciality Hospitals (India) Ltd</t>
  </si>
  <si>
    <t>KMCSHIL</t>
  </si>
  <si>
    <t>Kabra Extrusion Technik Ltd</t>
  </si>
  <si>
    <t>KABRAEXTRU</t>
  </si>
  <si>
    <t>Sterling Tools Ltd</t>
  </si>
  <si>
    <t>STERTOOLS</t>
  </si>
  <si>
    <t>Basilic Fly Studio Ltd</t>
  </si>
  <si>
    <t>BASILIC</t>
  </si>
  <si>
    <t>Suyog Telematics Ltd</t>
  </si>
  <si>
    <t>SUYOG</t>
  </si>
  <si>
    <t>Essar Shipping Ltd</t>
  </si>
  <si>
    <t>ESSARSHPNG</t>
  </si>
  <si>
    <t>Max India Ltd</t>
  </si>
  <si>
    <t>MAXIND</t>
  </si>
  <si>
    <t>Asian Energy Services Ltd</t>
  </si>
  <si>
    <t>ASIANENE</t>
  </si>
  <si>
    <t>Signpost India Ltd</t>
  </si>
  <si>
    <t>SIGNPOST</t>
  </si>
  <si>
    <t>NACL Industries Ltd</t>
  </si>
  <si>
    <t>NACLIND</t>
  </si>
  <si>
    <t>Monte Carlo Fashions Ltd</t>
  </si>
  <si>
    <t>MONTECARLO</t>
  </si>
  <si>
    <t>Panorama Studios International Ltd</t>
  </si>
  <si>
    <t>PANORAMA</t>
  </si>
  <si>
    <t>Mercury Ev-Tech Ltd</t>
  </si>
  <si>
    <t>MERCURYEV</t>
  </si>
  <si>
    <t>Himatsingka Seide Ltd</t>
  </si>
  <si>
    <t>HIMATSEIDE</t>
  </si>
  <si>
    <t>AVT Natural Products Ltd</t>
  </si>
  <si>
    <t>AVTNPL</t>
  </si>
  <si>
    <t>Ramco Systems Ltd</t>
  </si>
  <si>
    <t>RAMCOSYS</t>
  </si>
  <si>
    <t>Control Print Ltd</t>
  </si>
  <si>
    <t>CONTROLPR</t>
  </si>
  <si>
    <t>Vardhman Holdings Ltd</t>
  </si>
  <si>
    <t>VHL</t>
  </si>
  <si>
    <t>BEML Land Assets Ltd</t>
  </si>
  <si>
    <t>BLAL</t>
  </si>
  <si>
    <t>ULTRAMARINE &amp; PIGMENTS Ltd</t>
  </si>
  <si>
    <t>ULTRAMAR</t>
  </si>
  <si>
    <t>Steelcast Ltd</t>
  </si>
  <si>
    <t>STEELCAS</t>
  </si>
  <si>
    <t>Automobile Corp Of Goa Ltd</t>
  </si>
  <si>
    <t>ACGL</t>
  </si>
  <si>
    <t>Matrimony.Com Ltd</t>
  </si>
  <si>
    <t>MATRIMONY</t>
  </si>
  <si>
    <t>Filatex Fashions Ltd</t>
  </si>
  <si>
    <t>FILATFASH</t>
  </si>
  <si>
    <t>Dhunseri Ventures Ltd</t>
  </si>
  <si>
    <t>DVL</t>
  </si>
  <si>
    <t>Sportking India Ltd</t>
  </si>
  <si>
    <t>SPORTKING</t>
  </si>
  <si>
    <t>Satia Industries Ltd</t>
  </si>
  <si>
    <t>SATIA</t>
  </si>
  <si>
    <t>RIR Power Electronics Ltd</t>
  </si>
  <si>
    <t>RIR</t>
  </si>
  <si>
    <t>Lincoln Pharmaceuticals Ltd</t>
  </si>
  <si>
    <t>LINCOLN</t>
  </si>
  <si>
    <t>Asian Star Co Ltd</t>
  </si>
  <si>
    <t>ASTAR</t>
  </si>
  <si>
    <t>Beta Drugs Ltd</t>
  </si>
  <si>
    <t>BETA</t>
  </si>
  <si>
    <t>Uttam Sugar Mills Ltd</t>
  </si>
  <si>
    <t>UTTAMSUGAR</t>
  </si>
  <si>
    <t>Sahana System Ltd</t>
  </si>
  <si>
    <t>SAHANA</t>
  </si>
  <si>
    <t>Pondy Oxides and Chemicals Ltd</t>
  </si>
  <si>
    <t>POCL</t>
  </si>
  <si>
    <t>Nelcast Ltd</t>
  </si>
  <si>
    <t>NELCAST</t>
  </si>
  <si>
    <t>Allcargo Terminals Ltd</t>
  </si>
  <si>
    <t>ATL</t>
  </si>
  <si>
    <t>Avadh Sugar &amp; Energy Ltd</t>
  </si>
  <si>
    <t>AVADHSUGAR</t>
  </si>
  <si>
    <t>Trident Techlabs Ltd</t>
  </si>
  <si>
    <t>TECHLABS</t>
  </si>
  <si>
    <t>Waaree Technologies Ltd</t>
  </si>
  <si>
    <t>WAAREE</t>
  </si>
  <si>
    <t>Snowman Logistics Ltd</t>
  </si>
  <si>
    <t>SNOWMAN</t>
  </si>
  <si>
    <t>Enkei Wheels (India) Ltd</t>
  </si>
  <si>
    <t>ENKEIWHEL</t>
  </si>
  <si>
    <t>Saint-Gobain Sekurit India Ltd</t>
  </si>
  <si>
    <t>SAINTGOBAIN</t>
  </si>
  <si>
    <t>Sika Interplant Systems Ltd</t>
  </si>
  <si>
    <t>SIKA</t>
  </si>
  <si>
    <t>AMIC Forging Ltd</t>
  </si>
  <si>
    <t>AMIC</t>
  </si>
  <si>
    <t>RACL Geartech Ltd</t>
  </si>
  <si>
    <t>RACLGEAR</t>
  </si>
  <si>
    <t>Century Enka Ltd</t>
  </si>
  <si>
    <t>CENTENKA</t>
  </si>
  <si>
    <t>Eraaya Lifespaces Ltd</t>
  </si>
  <si>
    <t>ERAAYA</t>
  </si>
  <si>
    <t>Allied Digital Services Ltd</t>
  </si>
  <si>
    <t>ADSL</t>
  </si>
  <si>
    <t>Gulshan Polyols Ltd</t>
  </si>
  <si>
    <t>GULPOLY</t>
  </si>
  <si>
    <t>Shalimar Paints Ltd</t>
  </si>
  <si>
    <t>SHALPAINTS</t>
  </si>
  <si>
    <t>Lancer Container Lines Ltd</t>
  </si>
  <si>
    <t>LANCER</t>
  </si>
  <si>
    <t>Ice Make Refrigeration Ltd</t>
  </si>
  <si>
    <t>ICEMAKE</t>
  </si>
  <si>
    <t>Faze Three Ltd</t>
  </si>
  <si>
    <t>FAZE3Q</t>
  </si>
  <si>
    <t>Hind Rectifiers Ltd</t>
  </si>
  <si>
    <t>HIRECT</t>
  </si>
  <si>
    <t>Kamdhenu Ventures Ltd</t>
  </si>
  <si>
    <t>KAMOPAINTS</t>
  </si>
  <si>
    <t>Jaykay Enterprises Ltd</t>
  </si>
  <si>
    <t>JAYKAY</t>
  </si>
  <si>
    <t>Aptech Ltd</t>
  </si>
  <si>
    <t>APTECHT</t>
  </si>
  <si>
    <t>Associated Alcohols &amp; Breweries Ltd</t>
  </si>
  <si>
    <t>ASALCBR</t>
  </si>
  <si>
    <t>NDR Auto Components Ltd</t>
  </si>
  <si>
    <t>NDRAUTO</t>
  </si>
  <si>
    <t>Solex Energy Ltd</t>
  </si>
  <si>
    <t>SOLEX</t>
  </si>
  <si>
    <t>Sandesh Ltd</t>
  </si>
  <si>
    <t>SANDESH</t>
  </si>
  <si>
    <t>Orient Paper and Industries Ltd</t>
  </si>
  <si>
    <t>ORIENTPPR</t>
  </si>
  <si>
    <t>Pudumjee Paper Products Ltd</t>
  </si>
  <si>
    <t>PDMJEPAPER</t>
  </si>
  <si>
    <t>Jay Bharat Maruti Ltd</t>
  </si>
  <si>
    <t>JAYBARMARU</t>
  </si>
  <si>
    <t>Bliss GVS Pharma Ltd</t>
  </si>
  <si>
    <t>BLISSGVS</t>
  </si>
  <si>
    <t>Crest Ventures Ltd</t>
  </si>
  <si>
    <t>CREST</t>
  </si>
  <si>
    <t>Kopran Ltd</t>
  </si>
  <si>
    <t>KOPRAN</t>
  </si>
  <si>
    <t>Vilas Transcore Ltd</t>
  </si>
  <si>
    <t>VILAS</t>
  </si>
  <si>
    <t>Meson Valves India Ltd</t>
  </si>
  <si>
    <t>MESON</t>
  </si>
  <si>
    <t>Transindia Real Estate Ltd</t>
  </si>
  <si>
    <t>TREL</t>
  </si>
  <si>
    <t>Ganesh Benzoplast Ltd</t>
  </si>
  <si>
    <t>GANESHBE</t>
  </si>
  <si>
    <t>Ganesh Green Bharat Ltd</t>
  </si>
  <si>
    <t>GGBL</t>
  </si>
  <si>
    <t>IST Ltd</t>
  </si>
  <si>
    <t>ISTLTD</t>
  </si>
  <si>
    <t>Raj Rayon Industries Ltd</t>
  </si>
  <si>
    <t>RAJRILTD</t>
  </si>
  <si>
    <t>Indo Rama Synthetics (India) Ltd</t>
  </si>
  <si>
    <t>INDORAMA</t>
  </si>
  <si>
    <t>Prakash Pipes Ltd</t>
  </si>
  <si>
    <t>PPL</t>
  </si>
  <si>
    <t>Heubach Colorants India Ltd</t>
  </si>
  <si>
    <t>HEUBACHIND</t>
  </si>
  <si>
    <t>Uniphos Enterprises Ltd</t>
  </si>
  <si>
    <t>UNIENTER</t>
  </si>
  <si>
    <t>Remus Pharmaceuticals Ltd</t>
  </si>
  <si>
    <t>REMUS</t>
  </si>
  <si>
    <t>Aimtron Electronics Ltd</t>
  </si>
  <si>
    <t>AIMTRON</t>
  </si>
  <si>
    <t>Entertainment Network (India) Ltd</t>
  </si>
  <si>
    <t>ENIL</t>
  </si>
  <si>
    <t>Radio</t>
  </si>
  <si>
    <t>Vimta Labs Ltd</t>
  </si>
  <si>
    <t>VIMTALABS</t>
  </si>
  <si>
    <t>Magadh Sugar &amp; Energy Ltd</t>
  </si>
  <si>
    <t>MAGADSUGAR</t>
  </si>
  <si>
    <t>Khazanchi Jewellers Ltd</t>
  </si>
  <si>
    <t>KHAZANCHI</t>
  </si>
  <si>
    <t>Voith Paper Fabrics India Ltd</t>
  </si>
  <si>
    <t>VOITHPAPR</t>
  </si>
  <si>
    <t>Anuh Pharma Ltd</t>
  </si>
  <si>
    <t>ANUHPHR</t>
  </si>
  <si>
    <t>Krishna Defence &amp; Allied Industries Ltd</t>
  </si>
  <si>
    <t>KRISHNADEF</t>
  </si>
  <si>
    <t>Zuari Industries Ltd</t>
  </si>
  <si>
    <t>ZUARIIND</t>
  </si>
  <si>
    <t>Selan Exploration Technology Ltd</t>
  </si>
  <si>
    <t>SELAN</t>
  </si>
  <si>
    <t>Chaman Lal Setia Exports Ltd</t>
  </si>
  <si>
    <t>CLSEL</t>
  </si>
  <si>
    <t>Manoj Vaibhav Gems N Jewellers Ltd</t>
  </si>
  <si>
    <t>MVGJL</t>
  </si>
  <si>
    <t>Urja Global Ltd</t>
  </si>
  <si>
    <t>URJA</t>
  </si>
  <si>
    <t>Ravindra Energy Ltd</t>
  </si>
  <si>
    <t>RELTD</t>
  </si>
  <si>
    <t>Jaybharat Textiles and Real Estate Ltd</t>
  </si>
  <si>
    <t>JAYTEX</t>
  </si>
  <si>
    <t>AGI Infra Ltd</t>
  </si>
  <si>
    <t>AGIIL</t>
  </si>
  <si>
    <t>Nahar Spinning Mills Ltd</t>
  </si>
  <si>
    <t>NAHARSPING</t>
  </si>
  <si>
    <t>Alliance Integrated Metaliks Ltd</t>
  </si>
  <si>
    <t>AIML</t>
  </si>
  <si>
    <t>Foods and Inns Ltd</t>
  </si>
  <si>
    <t>FOODSIN</t>
  </si>
  <si>
    <t>Sutlej Textiles and Industries Ltd</t>
  </si>
  <si>
    <t>SUTLEJTEX</t>
  </si>
  <si>
    <t>Infobeans Technologies Ltd</t>
  </si>
  <si>
    <t>INFOBEAN</t>
  </si>
  <si>
    <t>Coffee Day Enterprises Ltd</t>
  </si>
  <si>
    <t>COFFEEDAY</t>
  </si>
  <si>
    <t>SPML Infra Ltd</t>
  </si>
  <si>
    <t>SPMLINFRA</t>
  </si>
  <si>
    <t>Industrial and Prudential Investment Co Ltd</t>
  </si>
  <si>
    <t>INDPRUD</t>
  </si>
  <si>
    <t>SPEL Semiconductor Ltd</t>
  </si>
  <si>
    <t>SPELS</t>
  </si>
  <si>
    <t>Axtel Industries Ltd</t>
  </si>
  <si>
    <t>AXTEL</t>
  </si>
  <si>
    <t>Credo Brands Marketing Ltd</t>
  </si>
  <si>
    <t>MUFTI</t>
  </si>
  <si>
    <t>Men's Clothing</t>
  </si>
  <si>
    <t>VLS Finance Ltd</t>
  </si>
  <si>
    <t>VLSFINANCE</t>
  </si>
  <si>
    <t>Benares Hotels Ltd</t>
  </si>
  <si>
    <t>BENARAS</t>
  </si>
  <si>
    <t>Moneyboxx Finance Ltd</t>
  </si>
  <si>
    <t>MONEYBOXX</t>
  </si>
  <si>
    <t>Sat Industries Ltd</t>
  </si>
  <si>
    <t>SATINDLTD</t>
  </si>
  <si>
    <t>Creative Newtech Ltd</t>
  </si>
  <si>
    <t>CREATIVE</t>
  </si>
  <si>
    <t>Sar Auto Products Ltd</t>
  </si>
  <si>
    <t>SAPL</t>
  </si>
  <si>
    <t>Hardwyn India Ltd</t>
  </si>
  <si>
    <t>HARDWYN</t>
  </si>
  <si>
    <t>Building Products - Glass</t>
  </si>
  <si>
    <t>Tuticorin Alkali Chemicals and Fertilizers Ltd</t>
  </si>
  <si>
    <t>TUTIALKA</t>
  </si>
  <si>
    <t>Valiant Organics Ltd</t>
  </si>
  <si>
    <t>VALIANTORG</t>
  </si>
  <si>
    <t>Innovana Thinklabs Ltd</t>
  </si>
  <si>
    <t>INNOVANA</t>
  </si>
  <si>
    <t>Dharmaj Crop Guard Ltd</t>
  </si>
  <si>
    <t>DHARMAJ</t>
  </si>
  <si>
    <t>MSP Steel &amp; Power Ltd</t>
  </si>
  <si>
    <t>MSPL</t>
  </si>
  <si>
    <t>Rhetan TMT Ltd</t>
  </si>
  <si>
    <t>RHETAN</t>
  </si>
  <si>
    <t>Ester Industries Ltd</t>
  </si>
  <si>
    <t>ESTER</t>
  </si>
  <si>
    <t>K&amp;R Rail Engineering Ltd</t>
  </si>
  <si>
    <t>KRRAIL</t>
  </si>
  <si>
    <t>Krystal Integrated Services Ltd</t>
  </si>
  <si>
    <t>KRYSTAL</t>
  </si>
  <si>
    <t>State Trading Corporation of India Ltd</t>
  </si>
  <si>
    <t>STCINDIA</t>
  </si>
  <si>
    <t>Windsor Machines Ltd</t>
  </si>
  <si>
    <t>WINDMACHIN</t>
  </si>
  <si>
    <t>Dhanlaxmi Bank Ltd</t>
  </si>
  <si>
    <t>DHANBANK</t>
  </si>
  <si>
    <t>CSL Finance Ltd</t>
  </si>
  <si>
    <t>CSLFINANCE</t>
  </si>
  <si>
    <t>Indo Amines Ltd</t>
  </si>
  <si>
    <t>INDOAMIN</t>
  </si>
  <si>
    <t>Zodiac Energy Ltd</t>
  </si>
  <si>
    <t>ZODIAC</t>
  </si>
  <si>
    <t>Chemfab Alkalis Ltd</t>
  </si>
  <si>
    <t>CHEMFAB</t>
  </si>
  <si>
    <t>Sical Logistics Ltd</t>
  </si>
  <si>
    <t>SICALLOG</t>
  </si>
  <si>
    <t>Veefin Solutions Ltd</t>
  </si>
  <si>
    <t>VEEFIN</t>
  </si>
  <si>
    <t>Shree Ganesh Remedies Ltd</t>
  </si>
  <si>
    <t>SGRL</t>
  </si>
  <si>
    <t>NCL Industries Ltd</t>
  </si>
  <si>
    <t>NCLIND</t>
  </si>
  <si>
    <t>TGV SRAAC Ltd</t>
  </si>
  <si>
    <t>TGVSL</t>
  </si>
  <si>
    <t>Hexa Tradex Ltd</t>
  </si>
  <si>
    <t>HEXATRADEX</t>
  </si>
  <si>
    <t>Lotus Chocolate Company Ltd</t>
  </si>
  <si>
    <t>LOTUSCHO</t>
  </si>
  <si>
    <t>Sastasundar Ventures Ltd</t>
  </si>
  <si>
    <t>SASTASUNDR</t>
  </si>
  <si>
    <t>Gandhi Special Tubes Ltd</t>
  </si>
  <si>
    <t>GANDHITUBE</t>
  </si>
  <si>
    <t>W S Industries (India) Ltd</t>
  </si>
  <si>
    <t>WSI</t>
  </si>
  <si>
    <t>Onward Technologies Ltd</t>
  </si>
  <si>
    <t>ONWARDTEC</t>
  </si>
  <si>
    <t>Shivalik Rasayan Ltd</t>
  </si>
  <si>
    <t>SHIVALIK</t>
  </si>
  <si>
    <t>Australian Premium Solar (India) Ltd</t>
  </si>
  <si>
    <t>APS</t>
  </si>
  <si>
    <t>Photovoltaic Solar Systems &amp; Equipment</t>
  </si>
  <si>
    <t>Sree Rayalaseema Hi-Strength Hypo Ltd</t>
  </si>
  <si>
    <t>SRHHYPOLTD</t>
  </si>
  <si>
    <t>RSWM Ltd</t>
  </si>
  <si>
    <t>RSWM</t>
  </si>
  <si>
    <t>Algoquant Fintech Ltd</t>
  </si>
  <si>
    <t>AQFINTECH</t>
  </si>
  <si>
    <t>AGS Transact Technologies Ltd</t>
  </si>
  <si>
    <t>AGSTRA</t>
  </si>
  <si>
    <t>Aditya Birla Money Ltd</t>
  </si>
  <si>
    <t>BIRLAMONEY</t>
  </si>
  <si>
    <t>Vikas Lifecare Ltd</t>
  </si>
  <si>
    <t>VIKASLIFE</t>
  </si>
  <si>
    <t>JG Chemicals Ltd</t>
  </si>
  <si>
    <t>JGCHEM</t>
  </si>
  <si>
    <t>Saraswati Commercial (India) Ltd</t>
  </si>
  <si>
    <t>ZSARACOM</t>
  </si>
  <si>
    <t>Bharat Parenterals Ltd</t>
  </si>
  <si>
    <t>BPLPHARMA</t>
  </si>
  <si>
    <t>VL E-Governance &amp; IT Solutions Ltd</t>
  </si>
  <si>
    <t>VLEGOV</t>
  </si>
  <si>
    <t>Transpek Industry Ltd</t>
  </si>
  <si>
    <t>TRANSPEK</t>
  </si>
  <si>
    <t>Bajaj Healthcare Ltd</t>
  </si>
  <si>
    <t>BAJAJHCARE</t>
  </si>
  <si>
    <t>Pakka Limited</t>
  </si>
  <si>
    <t>PAKKA</t>
  </si>
  <si>
    <t>De Nora India Ltd</t>
  </si>
  <si>
    <t>DENORA</t>
  </si>
  <si>
    <t>Cropster Agro Ltd</t>
  </si>
  <si>
    <t>CROPSTER</t>
  </si>
  <si>
    <t>Jindal Poly Investment and Finance Company Ltd</t>
  </si>
  <si>
    <t>JPOLYINVST</t>
  </si>
  <si>
    <t>Aurum Proptech Ltd</t>
  </si>
  <si>
    <t>AURUM</t>
  </si>
  <si>
    <t>Tracxn Technologies Ltd</t>
  </si>
  <si>
    <t>TRACXN</t>
  </si>
  <si>
    <t>Sakuma Exports Ltd</t>
  </si>
  <si>
    <t>SAKUMA</t>
  </si>
  <si>
    <t>Z F Steering Gear (India) Ltd</t>
  </si>
  <si>
    <t>ZFSTEERING</t>
  </si>
  <si>
    <t>Silver Touch Technologies Ltd</t>
  </si>
  <si>
    <t>SILVERTUC</t>
  </si>
  <si>
    <t>Rajapalayam Mills Ltd</t>
  </si>
  <si>
    <t>RAJPALAYAM</t>
  </si>
  <si>
    <t>Royal Orchid Hotels Ltd</t>
  </si>
  <si>
    <t>ROHLTD</t>
  </si>
  <si>
    <t>Davangere Sugar Company Ltd</t>
  </si>
  <si>
    <t>DAVANGERE</t>
  </si>
  <si>
    <t>Ambika Cotton Mills Ltd</t>
  </si>
  <si>
    <t>AMBIKCO</t>
  </si>
  <si>
    <t>Eldeco Housing and Industries Ltd</t>
  </si>
  <si>
    <t>ELDEHSG</t>
  </si>
  <si>
    <t>Bodal Chemicals Ltd</t>
  </si>
  <si>
    <t>BODALCHEM</t>
  </si>
  <si>
    <t>Elin Electronics Ltd</t>
  </si>
  <si>
    <t>ELIN</t>
  </si>
  <si>
    <t>Chemcon Speciality Chemicals Ltd</t>
  </si>
  <si>
    <t>CHEMCON</t>
  </si>
  <si>
    <t>Renaissance Global Ltd</t>
  </si>
  <si>
    <t>RGL</t>
  </si>
  <si>
    <t>Wealth First Portfolio Managers Ltd</t>
  </si>
  <si>
    <t>WEALTH</t>
  </si>
  <si>
    <t>Kriti Industries (India) Limited</t>
  </si>
  <si>
    <t>KRITI</t>
  </si>
  <si>
    <t>Bajaj Steel Industries Ltd</t>
  </si>
  <si>
    <t>BAJAJST</t>
  </si>
  <si>
    <t>Tribhovandas Bhimji Zaveri Ltd</t>
  </si>
  <si>
    <t>TBZ</t>
  </si>
  <si>
    <t>Asian Granito India Ltd</t>
  </si>
  <si>
    <t>ASIANTILES</t>
  </si>
  <si>
    <t>Jagsonpal Pharmaceuticals Ltd</t>
  </si>
  <si>
    <t>JAGSNPHARM</t>
  </si>
  <si>
    <t>Jayant Agro-Organics Ltd</t>
  </si>
  <si>
    <t>JAYAGROGN</t>
  </si>
  <si>
    <t>Jagatjit Industries Ltd</t>
  </si>
  <si>
    <t>JAGAJITIND</t>
  </si>
  <si>
    <t>Visaka Industries Ltd</t>
  </si>
  <si>
    <t>VISAKAIND</t>
  </si>
  <si>
    <t>EKI Energy Services Ltd</t>
  </si>
  <si>
    <t>EKI</t>
  </si>
  <si>
    <t>Global Surfaces Ltd</t>
  </si>
  <si>
    <t>GSLSU</t>
  </si>
  <si>
    <t>Rushil Decor Ltd</t>
  </si>
  <si>
    <t>RUSHIL</t>
  </si>
  <si>
    <t>TAAL Enterprises Ltd</t>
  </si>
  <si>
    <t>TAALENT</t>
  </si>
  <si>
    <t>Jindal Photo Ltd</t>
  </si>
  <si>
    <t>JINDALPHOT</t>
  </si>
  <si>
    <t>Giriraj Civil Developers Ltd</t>
  </si>
  <si>
    <t>GIRIRAJ</t>
  </si>
  <si>
    <t>Vasa Denticity Ltd</t>
  </si>
  <si>
    <t>DENTALKART</t>
  </si>
  <si>
    <t>Tamilnadu Petroproducts Ltd</t>
  </si>
  <si>
    <t>TNPETRO</t>
  </si>
  <si>
    <t>Focus Lighting and Fixtures Ltd</t>
  </si>
  <si>
    <t>FOCUS</t>
  </si>
  <si>
    <t>Mindteck (India) Ltd</t>
  </si>
  <si>
    <t>MINDTECK</t>
  </si>
  <si>
    <t>Linc Ltd</t>
  </si>
  <si>
    <t>LINC</t>
  </si>
  <si>
    <t>Permanent Magnets Ltd</t>
  </si>
  <si>
    <t>PERMAGN</t>
  </si>
  <si>
    <t>Kothari Petrochemicals Ltd</t>
  </si>
  <si>
    <t>KOTHARIPET</t>
  </si>
  <si>
    <t>SBC Exports Ltd</t>
  </si>
  <si>
    <t>SBC</t>
  </si>
  <si>
    <t>Dhampur Bio Organics Ltd</t>
  </si>
  <si>
    <t>DBOL</t>
  </si>
  <si>
    <t>Deccan Cements Ltd</t>
  </si>
  <si>
    <t>DECCANCE</t>
  </si>
  <si>
    <t>Kernex Microsystems (India) Ltd</t>
  </si>
  <si>
    <t>KERNEX</t>
  </si>
  <si>
    <t>Gloster Ltd</t>
  </si>
  <si>
    <t>GLOSTERLTD</t>
  </si>
  <si>
    <t>Sarveshwar Foods Ltd</t>
  </si>
  <si>
    <t>SARVESHWAR</t>
  </si>
  <si>
    <t>Investment Trust of India Ltd</t>
  </si>
  <si>
    <t>THEINVEST</t>
  </si>
  <si>
    <t>Hp Adhesives Ltd</t>
  </si>
  <si>
    <t>HPAL</t>
  </si>
  <si>
    <t>Emkay Taps and Cutting Tools Ltd</t>
  </si>
  <si>
    <t>EMKAYTOOLS</t>
  </si>
  <si>
    <t>Ratnaveer Precision Engineering Ltd</t>
  </si>
  <si>
    <t>RATNAVEER</t>
  </si>
  <si>
    <t>Andhra Petrochemicals Ltd</t>
  </si>
  <si>
    <t>ANDHRAPET</t>
  </si>
  <si>
    <t>Electrotherm (India) Ltd</t>
  </si>
  <si>
    <t>ELECTHERM</t>
  </si>
  <si>
    <t>Kotyark Industries Ltd</t>
  </si>
  <si>
    <t>KOTYARK</t>
  </si>
  <si>
    <t>3B Blackbio DX Ltd</t>
  </si>
  <si>
    <t>3BBLACKBIO</t>
  </si>
  <si>
    <t>Primo Chemicals Ltd</t>
  </si>
  <si>
    <t>PRIMO</t>
  </si>
  <si>
    <t>Ceinsys Tech Ltd</t>
  </si>
  <si>
    <t>CEINSYSTECH</t>
  </si>
  <si>
    <t>Repro India Ltd</t>
  </si>
  <si>
    <t>REPRO</t>
  </si>
  <si>
    <t>Onmobile Global Ltd</t>
  </si>
  <si>
    <t>ONMOBILE</t>
  </si>
  <si>
    <t>Digispice Technologies Ltd</t>
  </si>
  <si>
    <t>DIGISPICE</t>
  </si>
  <si>
    <t>HDFC Nifty 50 ETF</t>
  </si>
  <si>
    <t>HDFCNIFTY</t>
  </si>
  <si>
    <t>Ugar Sugar Works Ltd</t>
  </si>
  <si>
    <t>UGARSUGAR</t>
  </si>
  <si>
    <t>Andhra Cements Ltd</t>
  </si>
  <si>
    <t>ACL</t>
  </si>
  <si>
    <t>Drone Destination Ltd</t>
  </si>
  <si>
    <t>DRONE</t>
  </si>
  <si>
    <t>Zuari Agro Chemicals Ltd</t>
  </si>
  <si>
    <t>ZUARI</t>
  </si>
  <si>
    <t>GRM Overseas Ltd</t>
  </si>
  <si>
    <t>GRMOVER</t>
  </si>
  <si>
    <t>NINtec Systems Ltd</t>
  </si>
  <si>
    <t>NINSYS</t>
  </si>
  <si>
    <t>Sarla Performance Fibers Ltd</t>
  </si>
  <si>
    <t>SARLAPOLY</t>
  </si>
  <si>
    <t>U. P. Hotels Ltd</t>
  </si>
  <si>
    <t>UPHOT</t>
  </si>
  <si>
    <t>Munjal Auto Industries Ltd</t>
  </si>
  <si>
    <t>MUNJALAU</t>
  </si>
  <si>
    <t>Radiant Cash Management Services Ltd</t>
  </si>
  <si>
    <t>RADIANTCMS</t>
  </si>
  <si>
    <t>Mallcom (India) Ltd</t>
  </si>
  <si>
    <t>MALLCOM</t>
  </si>
  <si>
    <t>Arihant Capital Markets Ltd</t>
  </si>
  <si>
    <t>ARIHANTCAP</t>
  </si>
  <si>
    <t>Oswal Greentech Ltd</t>
  </si>
  <si>
    <t>OSWALGREEN</t>
  </si>
  <si>
    <t>Hampton Sky Realty Ltd</t>
  </si>
  <si>
    <t>HAMPTON</t>
  </si>
  <si>
    <t>Jay Jalaram Technologies Ltd</t>
  </si>
  <si>
    <t>KORE</t>
  </si>
  <si>
    <t>Vintage Coffee and Beverages Ltd</t>
  </si>
  <si>
    <t>VINCOFE</t>
  </si>
  <si>
    <t>GHCL Textiles Ltd</t>
  </si>
  <si>
    <t>GHCLTEXTIL</t>
  </si>
  <si>
    <t>Morganite Crucible (India) Ltd</t>
  </si>
  <si>
    <t>MORGANITE</t>
  </si>
  <si>
    <t>Arrow Greentech Ltd</t>
  </si>
  <si>
    <t>ARROWGREEN</t>
  </si>
  <si>
    <t>ADC India Communications Ltd</t>
  </si>
  <si>
    <t>ADCINDIA</t>
  </si>
  <si>
    <t>Danlaw Technologies India Ltd</t>
  </si>
  <si>
    <t>DANLAW</t>
  </si>
  <si>
    <t>Emami Paper Mills Ltd</t>
  </si>
  <si>
    <t>EMAMIPAP</t>
  </si>
  <si>
    <t>Simplex Infrastructures Ltd</t>
  </si>
  <si>
    <t>SIMPLEXINF</t>
  </si>
  <si>
    <t>Ashima Ltd</t>
  </si>
  <si>
    <t>ASHIMASYN</t>
  </si>
  <si>
    <t>Race Eco Chain Ltd</t>
  </si>
  <si>
    <t>RACE</t>
  </si>
  <si>
    <t>Integra Engineering India Ltd</t>
  </si>
  <si>
    <t>INTEGRAEN</t>
  </si>
  <si>
    <t>GFL Ltd</t>
  </si>
  <si>
    <t>GFLLIMITED</t>
  </si>
  <si>
    <t>Chembond Chemicals Ltd</t>
  </si>
  <si>
    <t>CHEMBOND</t>
  </si>
  <si>
    <t>Mkventures Capital Ltd</t>
  </si>
  <si>
    <t>MKVENTURES</t>
  </si>
  <si>
    <t>Zee Media Corporation Ltd</t>
  </si>
  <si>
    <t>ZEEMEDIA</t>
  </si>
  <si>
    <t>Capital India Finance Ltd</t>
  </si>
  <si>
    <t>CIFL</t>
  </si>
  <si>
    <t>Hindustan Composites Ltd</t>
  </si>
  <si>
    <t>HINDCOMPOS</t>
  </si>
  <si>
    <t>Shreyas Shipping and Logistics Ltd</t>
  </si>
  <si>
    <t>SHREYAS</t>
  </si>
  <si>
    <t>Birla Cable Ltd</t>
  </si>
  <si>
    <t>BIRLACABLE</t>
  </si>
  <si>
    <t>Newtime Infrastructure Ltd</t>
  </si>
  <si>
    <t>NEWINFRA</t>
  </si>
  <si>
    <t>Sri Adhikari Brothers Television Network Ltd</t>
  </si>
  <si>
    <t>SABTNL</t>
  </si>
  <si>
    <t>Veljan Denison Ltd</t>
  </si>
  <si>
    <t>VELJAN</t>
  </si>
  <si>
    <t>Cheviot Co Ltd</t>
  </si>
  <si>
    <t>CHEVIOT</t>
  </si>
  <si>
    <t>S Chand and Company Ltd</t>
  </si>
  <si>
    <t>SCHAND</t>
  </si>
  <si>
    <t>N R Agarwal Industries Ltd</t>
  </si>
  <si>
    <t>NRAIL</t>
  </si>
  <si>
    <t>Panacea Biotec Ltd</t>
  </si>
  <si>
    <t>PANACEABIO</t>
  </si>
  <si>
    <t>Career Point Ltd</t>
  </si>
  <si>
    <t>CAREERP</t>
  </si>
  <si>
    <t>Speciality Restaurants Ltd</t>
  </si>
  <si>
    <t>SPECIALITY</t>
  </si>
  <si>
    <t>ABS Marine Services Ltd</t>
  </si>
  <si>
    <t>ABSMARINE</t>
  </si>
  <si>
    <t>Viceroy Hotels Ltd</t>
  </si>
  <si>
    <t>VHLTD</t>
  </si>
  <si>
    <t>Prime Securities Ltd</t>
  </si>
  <si>
    <t>PRIMESECU</t>
  </si>
  <si>
    <t>Kisan Mouldings Ltd</t>
  </si>
  <si>
    <t>KISAN</t>
  </si>
  <si>
    <t>Plastiblends India Ltd</t>
  </si>
  <si>
    <t>PLASTIBLEN</t>
  </si>
  <si>
    <t>KSE Ltd</t>
  </si>
  <si>
    <t>KSE</t>
  </si>
  <si>
    <t>Forbes &amp; Company Ltd</t>
  </si>
  <si>
    <t>FORBESCO</t>
  </si>
  <si>
    <t>Vraj Iron and Steel Ltd</t>
  </si>
  <si>
    <t>VRAJ</t>
  </si>
  <si>
    <t>Supreme Power Equipment Ltd</t>
  </si>
  <si>
    <t>SUPREMEPWR</t>
  </si>
  <si>
    <t>Heavy Electrical Equipment</t>
  </si>
  <si>
    <t>Finkurve Financial Services Ltd</t>
  </si>
  <si>
    <t>FINKURVE</t>
  </si>
  <si>
    <t>IND Swift Laboratories Ltd</t>
  </si>
  <si>
    <t>INDSWFTLAB</t>
  </si>
  <si>
    <t>STEL Holdings Ltd</t>
  </si>
  <si>
    <t>STEL</t>
  </si>
  <si>
    <t>ATMASTCO Ltd</t>
  </si>
  <si>
    <t>ATMASTCO</t>
  </si>
  <si>
    <t>Shivalic Power Control Ltd</t>
  </si>
  <si>
    <t>SPCL</t>
  </si>
  <si>
    <t>Lokesh Machines Ltd</t>
  </si>
  <si>
    <t>LOKESHMACH</t>
  </si>
  <si>
    <t>Shri Jagdamba Polymers Ltd</t>
  </si>
  <si>
    <t>SHRJAGP</t>
  </si>
  <si>
    <t>PREVEST DENPRO LTD</t>
  </si>
  <si>
    <t>PREVEST</t>
  </si>
  <si>
    <t>Dhunseri Investments Ltd</t>
  </si>
  <si>
    <t>DHUNINV</t>
  </si>
  <si>
    <t>20 Microns Ltd</t>
  </si>
  <si>
    <t>20MICRONS</t>
  </si>
  <si>
    <t>The Ruby Mills Ltd</t>
  </si>
  <si>
    <t>RUBYMILLS</t>
  </si>
  <si>
    <t>GeeCee Ventures Ltd</t>
  </si>
  <si>
    <t>GEECEE</t>
  </si>
  <si>
    <t>Shankar Lal Rampal Dye-Chem Ltd</t>
  </si>
  <si>
    <t>SRD</t>
  </si>
  <si>
    <t>Petro Carbon and Chemicals Ltd</t>
  </si>
  <si>
    <t>PCCL</t>
  </si>
  <si>
    <t>Metals - Coke</t>
  </si>
  <si>
    <t>MMP Industries Ltd</t>
  </si>
  <si>
    <t>MMP</t>
  </si>
  <si>
    <t>Suraj Products Ltd</t>
  </si>
  <si>
    <t>SURAJ</t>
  </si>
  <si>
    <t>Khaitan Chemicals and Fertilizers Ltd</t>
  </si>
  <si>
    <t>KHAICHEM</t>
  </si>
  <si>
    <t>Remedium Lifecare Ltd</t>
  </si>
  <si>
    <t>REMLIFE</t>
  </si>
  <si>
    <t>Wim Plast Ltd</t>
  </si>
  <si>
    <t>WIMPLAST</t>
  </si>
  <si>
    <t>Sukhjit Starch and Chemicals Ltd</t>
  </si>
  <si>
    <t>SUKHJITS</t>
  </si>
  <si>
    <t>Artemis Electricals and Projects Ltd</t>
  </si>
  <si>
    <t>AEPL</t>
  </si>
  <si>
    <t>Kaya Ltd</t>
  </si>
  <si>
    <t>KAYA</t>
  </si>
  <si>
    <t>Apex Frozen Foods Ltd</t>
  </si>
  <si>
    <t>APEX</t>
  </si>
  <si>
    <t>Shree Tirupati Balajee FIBC Ltd</t>
  </si>
  <si>
    <t>TIRUPATI</t>
  </si>
  <si>
    <t>Virtuoso Optoelectronics Ltd</t>
  </si>
  <si>
    <t>VOEPL</t>
  </si>
  <si>
    <t>TPL Plastech Ltd</t>
  </si>
  <si>
    <t>TPLPLASTEH</t>
  </si>
  <si>
    <t>Rane Brake Linings Ltd</t>
  </si>
  <si>
    <t>RBL</t>
  </si>
  <si>
    <t>Nandan Denim Ltd</t>
  </si>
  <si>
    <t>NDL</t>
  </si>
  <si>
    <t>Mold-Tek Technologies Ltd</t>
  </si>
  <si>
    <t>MOLDTECH</t>
  </si>
  <si>
    <t>Maan Aluminium Ltd</t>
  </si>
  <si>
    <t>MAANALU</t>
  </si>
  <si>
    <t>Sunshield Chemicals Ltd</t>
  </si>
  <si>
    <t>SUNSHIEL</t>
  </si>
  <si>
    <t>SAR Televenture Ltd</t>
  </si>
  <si>
    <t>SARTELE</t>
  </si>
  <si>
    <t>Bhageria Industries Ltd</t>
  </si>
  <si>
    <t>BHAGERIA</t>
  </si>
  <si>
    <t>Vinyl Chemicals (India) Ltd</t>
  </si>
  <si>
    <t>VINYLINDIA</t>
  </si>
  <si>
    <t>DMCC Speciality Chemicals Ltd</t>
  </si>
  <si>
    <t>DMCC</t>
  </si>
  <si>
    <t>Nitta Gelatin India Ltd</t>
  </si>
  <si>
    <t>NITTAGELA</t>
  </si>
  <si>
    <t>Sakar Healthcare Ltd</t>
  </si>
  <si>
    <t>SAKAR</t>
  </si>
  <si>
    <t>Ritco Logistics Ltd</t>
  </si>
  <si>
    <t>RITCO</t>
  </si>
  <si>
    <t>Menon Bearings Ltd</t>
  </si>
  <si>
    <t>MENONBE</t>
  </si>
  <si>
    <t>Haldyn Glass Ltd</t>
  </si>
  <si>
    <t>HALDYNGL</t>
  </si>
  <si>
    <t>MBL Infrastructure Ltd</t>
  </si>
  <si>
    <t>MBLINFRA</t>
  </si>
  <si>
    <t>Hindustan Media Ventures Ltd</t>
  </si>
  <si>
    <t>HMVL</t>
  </si>
  <si>
    <t>Rudra Ecovation Ltd</t>
  </si>
  <si>
    <t>RUDRAECO</t>
  </si>
  <si>
    <t>Marsons Ltd</t>
  </si>
  <si>
    <t>MARSONS</t>
  </si>
  <si>
    <t>High Energy Batteries (India) Ltd</t>
  </si>
  <si>
    <t>HIGHENE</t>
  </si>
  <si>
    <t>Shree Pushkar Chemicals &amp; Fertilisers Ltd</t>
  </si>
  <si>
    <t>SHREEPUSHK</t>
  </si>
  <si>
    <t>Spencer's Retail Ltd</t>
  </si>
  <si>
    <t>SPENCERS</t>
  </si>
  <si>
    <t>Tantia Constructions Ltd</t>
  </si>
  <si>
    <t>TCLCONS</t>
  </si>
  <si>
    <t>Sayaji Hotels Ltd</t>
  </si>
  <si>
    <t>SAYAJIHOTL</t>
  </si>
  <si>
    <t>Megatherm Induction Ltd</t>
  </si>
  <si>
    <t>MEGATHERM</t>
  </si>
  <si>
    <t>Albert David Ltd</t>
  </si>
  <si>
    <t>ALBERTDAVD</t>
  </si>
  <si>
    <t>D P Wires Ltd</t>
  </si>
  <si>
    <t>DPWIRES</t>
  </si>
  <si>
    <t>A K Capital Services Ltd</t>
  </si>
  <si>
    <t>AKCAPIT</t>
  </si>
  <si>
    <t>Modern Insulators Ltd</t>
  </si>
  <si>
    <t>MODINSU</t>
  </si>
  <si>
    <t>Radhika Jeweltech Ltd</t>
  </si>
  <si>
    <t>RADHIKAJWE</t>
  </si>
  <si>
    <t>Nicco Parks &amp; Resorts Ltd</t>
  </si>
  <si>
    <t>NICCOPAR</t>
  </si>
  <si>
    <t>Goa Carbon Ltd</t>
  </si>
  <si>
    <t>GOACARBON</t>
  </si>
  <si>
    <t>LIC MF S&amp;P BSE Sensex ETF</t>
  </si>
  <si>
    <t>LICNETFSEN</t>
  </si>
  <si>
    <t>SKM Egg Products Export India Ltd</t>
  </si>
  <si>
    <t>SKMEGGPROD</t>
  </si>
  <si>
    <t>Black Rose Industries Ltd</t>
  </si>
  <si>
    <t>BLACKROSE</t>
  </si>
  <si>
    <t>Remsons Industries Ltd</t>
  </si>
  <si>
    <t>REMSONSIND</t>
  </si>
  <si>
    <t>Nagarjuna Fertilizers and Chemicals Ltd</t>
  </si>
  <si>
    <t>NAGAFERT</t>
  </si>
  <si>
    <t>Balaji Telefilms Ltd</t>
  </si>
  <si>
    <t>BALAJITELE</t>
  </si>
  <si>
    <t>Sreeleathers Ltd</t>
  </si>
  <si>
    <t>SREEL</t>
  </si>
  <si>
    <t>RMC Switchgears Ltd</t>
  </si>
  <si>
    <t>RMC</t>
  </si>
  <si>
    <t>Uravi T &amp; Wedge Lamps Ltd</t>
  </si>
  <si>
    <t>URAVI</t>
  </si>
  <si>
    <t>National Peroxide Ltd</t>
  </si>
  <si>
    <t>NPL</t>
  </si>
  <si>
    <t>Fermenta Biotech Ltd</t>
  </si>
  <si>
    <t>FERMENTA</t>
  </si>
  <si>
    <t>Liberty Shoes Ltd</t>
  </si>
  <si>
    <t>LIBERTSHOE</t>
  </si>
  <si>
    <t>Donear Industries Ltd</t>
  </si>
  <si>
    <t>DONEAR</t>
  </si>
  <si>
    <t>Concord Control Systems Ltd</t>
  </si>
  <si>
    <t>CNCRD</t>
  </si>
  <si>
    <t>Vikas Ecotech Ltd</t>
  </si>
  <si>
    <t>VIKASECO</t>
  </si>
  <si>
    <t>Nahar Poly Films Ltd</t>
  </si>
  <si>
    <t>NAHARPOLY</t>
  </si>
  <si>
    <t>Stovec Industries Ltd</t>
  </si>
  <si>
    <t>STOVACQ</t>
  </si>
  <si>
    <t>FCS Software Solutions Ltd</t>
  </si>
  <si>
    <t>FCSSOFT</t>
  </si>
  <si>
    <t>S J Logistics (India) Ltd</t>
  </si>
  <si>
    <t>SJLOGISTIC</t>
  </si>
  <si>
    <t>Wise Travel India Ltd</t>
  </si>
  <si>
    <t>WTICAB</t>
  </si>
  <si>
    <t>Bedmutha Industries Ltd</t>
  </si>
  <si>
    <t>BEDMUTHA</t>
  </si>
  <si>
    <t>Bright Outdoor Media Ltd</t>
  </si>
  <si>
    <t>BRIGHT</t>
  </si>
  <si>
    <t>Shriram Asset Management Co Ltd</t>
  </si>
  <si>
    <t>SRAMSET</t>
  </si>
  <si>
    <t>UTI Gold Exchange Traded Fund</t>
  </si>
  <si>
    <t>GOLDSHARE</t>
  </si>
  <si>
    <t>Izmo Ltd</t>
  </si>
  <si>
    <t>IZMO</t>
  </si>
  <si>
    <t>Empire Industries Ltd</t>
  </si>
  <si>
    <t>EMPIND</t>
  </si>
  <si>
    <t>Brand Concepts Ltd</t>
  </si>
  <si>
    <t>BCONCEPTS</t>
  </si>
  <si>
    <t>Bartronics India Ltd</t>
  </si>
  <si>
    <t>ASMS</t>
  </si>
  <si>
    <t>Khadim India Ltd</t>
  </si>
  <si>
    <t>KHADIM</t>
  </si>
  <si>
    <t>Pyramid Technoplast Ltd</t>
  </si>
  <si>
    <t>PYRAMID</t>
  </si>
  <si>
    <t>Naperol Investments Ltd</t>
  </si>
  <si>
    <t>NAPEROL</t>
  </si>
  <si>
    <t>AVG Logistics Ltd</t>
  </si>
  <si>
    <t>AVG</t>
  </si>
  <si>
    <t>Sealmatic India Ltd</t>
  </si>
  <si>
    <t>SEALMATIC</t>
  </si>
  <si>
    <t>Arfin India Ltd</t>
  </si>
  <si>
    <t>ARFIN</t>
  </si>
  <si>
    <t>Kore Digital Ltd</t>
  </si>
  <si>
    <t>TVS Electronics Ltd</t>
  </si>
  <si>
    <t>TVSELECT</t>
  </si>
  <si>
    <t>Manaksia Ltd</t>
  </si>
  <si>
    <t>MANAKSIA</t>
  </si>
  <si>
    <t>Supershakti Metaliks Ltd</t>
  </si>
  <si>
    <t>SUPERSHAKT</t>
  </si>
  <si>
    <t>Alankit Ltd</t>
  </si>
  <si>
    <t>ALANKIT</t>
  </si>
  <si>
    <t>Hindustan Motors Ltd</t>
  </si>
  <si>
    <t>HINDMOTORS</t>
  </si>
  <si>
    <t>Nectar Lifesciences Ltd</t>
  </si>
  <si>
    <t>NECLIFE</t>
  </si>
  <si>
    <t>Niyogin Fintech Ltd</t>
  </si>
  <si>
    <t>NIYOGIN</t>
  </si>
  <si>
    <t>3i Infotech Ltd</t>
  </si>
  <si>
    <t>3IINFOLTD</t>
  </si>
  <si>
    <t>Advani Hotels and Resorts (India) Ltd</t>
  </si>
  <si>
    <t>ADVANIHOTR</t>
  </si>
  <si>
    <t>GEM Enviro Management Ltd</t>
  </si>
  <si>
    <t>GEMENVIRO</t>
  </si>
  <si>
    <t>Nova Agritech Ltd</t>
  </si>
  <si>
    <t>NOVAAGRI</t>
  </si>
  <si>
    <t>PNGS Gargi Fashion Jewellery Ltd</t>
  </si>
  <si>
    <t>GARGI</t>
  </si>
  <si>
    <t>Sheetal Cool Products Ltd</t>
  </si>
  <si>
    <t>SCPL</t>
  </si>
  <si>
    <t>Mac Charles (India) Ltd</t>
  </si>
  <si>
    <t>MCCHRLS-B</t>
  </si>
  <si>
    <t>HT Media Ltd</t>
  </si>
  <si>
    <t>HTMEDIA</t>
  </si>
  <si>
    <t>R S Software (India) Ltd</t>
  </si>
  <si>
    <t>RSSOFTWARE</t>
  </si>
  <si>
    <t>Munjal Showa Ltd</t>
  </si>
  <si>
    <t>MUNJALSHOW</t>
  </si>
  <si>
    <t>Pashupati Cotspin Ltd</t>
  </si>
  <si>
    <t>PASHUPATI</t>
  </si>
  <si>
    <t>Consolidated Finvest &amp; Holdings Ltd</t>
  </si>
  <si>
    <t>CONSOFINVT</t>
  </si>
  <si>
    <t>Mirza International Ltd</t>
  </si>
  <si>
    <t>MIRZAINT</t>
  </si>
  <si>
    <t>BPL Ltd</t>
  </si>
  <si>
    <t>BPL</t>
  </si>
  <si>
    <t>R &amp; B Denims Ltd</t>
  </si>
  <si>
    <t>RNBDENIMS</t>
  </si>
  <si>
    <t>Laxmi Goldorna House Ltd</t>
  </si>
  <si>
    <t>LGHL</t>
  </si>
  <si>
    <t>Hazoor Multi Projects Ltd</t>
  </si>
  <si>
    <t>HAZOOR</t>
  </si>
  <si>
    <t>Vinsys IT Services India Ltd</t>
  </si>
  <si>
    <t>VINSYS</t>
  </si>
  <si>
    <t>Aarti Surfactants Ltd</t>
  </si>
  <si>
    <t>AARTISURF</t>
  </si>
  <si>
    <t>Vipul Ltd</t>
  </si>
  <si>
    <t>VIPULLTD</t>
  </si>
  <si>
    <t>Wanbury Ltd</t>
  </si>
  <si>
    <t>WANBURY</t>
  </si>
  <si>
    <t>Macfos Ltd</t>
  </si>
  <si>
    <t>ROBU</t>
  </si>
  <si>
    <t>Nikhil Adhesives Ltd</t>
  </si>
  <si>
    <t>NIKHILAD</t>
  </si>
  <si>
    <t>Orient Ceratech Ltd</t>
  </si>
  <si>
    <t>ORIENTCER</t>
  </si>
  <si>
    <t>Music Broadcast Ltd</t>
  </si>
  <si>
    <t>RADIOCITY</t>
  </si>
  <si>
    <t>Nupur Recyclers Ltd</t>
  </si>
  <si>
    <t>NRL</t>
  </si>
  <si>
    <t>PVP Ventures Ltd</t>
  </si>
  <si>
    <t>PVP</t>
  </si>
  <si>
    <t>Affordable Robotic &amp; Automation Ltd</t>
  </si>
  <si>
    <t>AFFORDABLE</t>
  </si>
  <si>
    <t>KN Agri Resources Ltd</t>
  </si>
  <si>
    <t>KNAGRI</t>
  </si>
  <si>
    <t>Indo Borax and Chemicals Ltd</t>
  </si>
  <si>
    <t>INDOBORAX</t>
  </si>
  <si>
    <t>Cybertech Systems and Software Ltd</t>
  </si>
  <si>
    <t>CYBERTECH</t>
  </si>
  <si>
    <t>UTI Nifty Next 50 Exchange Traded Fund</t>
  </si>
  <si>
    <t>UTINEXT50</t>
  </si>
  <si>
    <t>Accent Microcell Ltd</t>
  </si>
  <si>
    <t>ACCENTMIC</t>
  </si>
  <si>
    <t>Kriti Nutrients Ltd</t>
  </si>
  <si>
    <t>KRITINUT</t>
  </si>
  <si>
    <t>Harita Seating Systems Ltd</t>
  </si>
  <si>
    <t>HARITASEAT</t>
  </si>
  <si>
    <t>Rathi Steel and Power Ltd</t>
  </si>
  <si>
    <t>RATHIST</t>
  </si>
  <si>
    <t>RPP Infra Projects Ltd</t>
  </si>
  <si>
    <t>RPPINFRA</t>
  </si>
  <si>
    <t>Indag Rubber Ltd</t>
  </si>
  <si>
    <t>INDAG</t>
  </si>
  <si>
    <t>Balaxi Pharmaceuticals Ltd</t>
  </si>
  <si>
    <t>BALAXI</t>
  </si>
  <si>
    <t>Artson Engineering Ltd</t>
  </si>
  <si>
    <t>ARTSONEN</t>
  </si>
  <si>
    <t>Genus Paper &amp; Boards Ltd</t>
  </si>
  <si>
    <t>GENUSPAPER</t>
  </si>
  <si>
    <t>Vishnusurya Projects and Infra Ltd</t>
  </si>
  <si>
    <t>VISHNUINFR</t>
  </si>
  <si>
    <t>Sil Investments Ltd</t>
  </si>
  <si>
    <t>SILINV</t>
  </si>
  <si>
    <t>Pavna Industries Ltd</t>
  </si>
  <si>
    <t>PAVNAIND</t>
  </si>
  <si>
    <t>Oricon Enterprises Ltd</t>
  </si>
  <si>
    <t>ORICONENT</t>
  </si>
  <si>
    <t>Nahar Industrial Enterprises Ltd</t>
  </si>
  <si>
    <t>NAHARINDUS</t>
  </si>
  <si>
    <t>Diamines and Chemicals Ltd</t>
  </si>
  <si>
    <t>DIAMINESQ</t>
  </si>
  <si>
    <t>Aym Syntex Ltd</t>
  </si>
  <si>
    <t>AYMSYNTEX</t>
  </si>
  <si>
    <t>Tara Chand Infralogistic Solutions Ltd</t>
  </si>
  <si>
    <t>TARACHAND</t>
  </si>
  <si>
    <t>Kilitch Drugs (India) Ltd</t>
  </si>
  <si>
    <t>KILITCH</t>
  </si>
  <si>
    <t>All e Technologies Ltd</t>
  </si>
  <si>
    <t>ALLETEC</t>
  </si>
  <si>
    <t>Valiant Laboratories Ltd</t>
  </si>
  <si>
    <t>VALIANTLAB</t>
  </si>
  <si>
    <t>Precot Ltd</t>
  </si>
  <si>
    <t>PRECOT</t>
  </si>
  <si>
    <t>Medicamen Biotech Ltd</t>
  </si>
  <si>
    <t>MEDICAMEQ</t>
  </si>
  <si>
    <t>Cellecor Gadgets Ltd</t>
  </si>
  <si>
    <t>CELLECOR</t>
  </si>
  <si>
    <t>StarlinePS Enterprises Ltd</t>
  </si>
  <si>
    <t>STARLENT</t>
  </si>
  <si>
    <t>Inspirisys Solutions Ltd</t>
  </si>
  <si>
    <t>INSPIRISYS</t>
  </si>
  <si>
    <t>Oswal Agro Mills Ltd</t>
  </si>
  <si>
    <t>OSWALAGRO</t>
  </si>
  <si>
    <t>Gretex Corporate Services Ltd</t>
  </si>
  <si>
    <t>GCSL</t>
  </si>
  <si>
    <t>Phantom Digital Effects Ltd</t>
  </si>
  <si>
    <t>PHANTOMFX</t>
  </si>
  <si>
    <t>TRF Ltd</t>
  </si>
  <si>
    <t>TRF</t>
  </si>
  <si>
    <t>Super Sales India Ltd</t>
  </si>
  <si>
    <t>SUPER</t>
  </si>
  <si>
    <t>Frontier Springs Ltd</t>
  </si>
  <si>
    <t>FRONTSP</t>
  </si>
  <si>
    <t>Anjani Portland Cement Ltd</t>
  </si>
  <si>
    <t>APCL</t>
  </si>
  <si>
    <t>Sinclairs Hotels Ltd</t>
  </si>
  <si>
    <t>SINCLAIR</t>
  </si>
  <si>
    <t>Uni-Abex Alloy Products Ltd</t>
  </si>
  <si>
    <t>UNIABEXAL</t>
  </si>
  <si>
    <t>Mazda Ltd</t>
  </si>
  <si>
    <t>MAZDA</t>
  </si>
  <si>
    <t>Dai Ichi Karkaria Ltd</t>
  </si>
  <si>
    <t>DAICHI</t>
  </si>
  <si>
    <t>IRIS Business Services Ltd</t>
  </si>
  <si>
    <t>IRIS</t>
  </si>
  <si>
    <t>PTL Enterprises Ltd</t>
  </si>
  <si>
    <t>PTL</t>
  </si>
  <si>
    <t>KCP Sugar and Industries Corp Ltd</t>
  </si>
  <si>
    <t>KCPSUGIND</t>
  </si>
  <si>
    <t>Vikram Thermo (India) Ltd</t>
  </si>
  <si>
    <t>VIKRAMTH</t>
  </si>
  <si>
    <t>RBM Infracon Ltd</t>
  </si>
  <si>
    <t>RBMINFRA</t>
  </si>
  <si>
    <t>Pratham EPC Projects Ltd</t>
  </si>
  <si>
    <t>PRATHAM</t>
  </si>
  <si>
    <t>TAC Infosec Ltd</t>
  </si>
  <si>
    <t>TAC</t>
  </si>
  <si>
    <t>HCL Infosystems Ltd</t>
  </si>
  <si>
    <t>HCL-INSYS</t>
  </si>
  <si>
    <t>Vantage Knowledge Academy Ltd</t>
  </si>
  <si>
    <t>VKAL</t>
  </si>
  <si>
    <t>Aerpace Industries Ltd</t>
  </si>
  <si>
    <t>AERPACE</t>
  </si>
  <si>
    <t>Taylormade Renewables Ltd</t>
  </si>
  <si>
    <t>TRL</t>
  </si>
  <si>
    <t>Deep Energy Resources Ltd</t>
  </si>
  <si>
    <t>DEEPENR</t>
  </si>
  <si>
    <t>Orient Bell Ltd</t>
  </si>
  <si>
    <t>ORIENTBELL</t>
  </si>
  <si>
    <t>Trucap Finance Ltd</t>
  </si>
  <si>
    <t>TRU</t>
  </si>
  <si>
    <t>Swaraj Suiting Ltd</t>
  </si>
  <si>
    <t>SWARAJ</t>
  </si>
  <si>
    <t>Kronox Lab Sciences Ltd</t>
  </si>
  <si>
    <t>KRONOX</t>
  </si>
  <si>
    <t>TBI Corn Ltd</t>
  </si>
  <si>
    <t>TBI</t>
  </si>
  <si>
    <t>Axita Cotton Ltd</t>
  </si>
  <si>
    <t>AXITA</t>
  </si>
  <si>
    <t>Nile Ltd</t>
  </si>
  <si>
    <t>NILE</t>
  </si>
  <si>
    <t>Banswara Syntex Ltd</t>
  </si>
  <si>
    <t>BANSWRAS</t>
  </si>
  <si>
    <t>Kamat Hotels (India) Ltd</t>
  </si>
  <si>
    <t>KAMATHOTEL</t>
  </si>
  <si>
    <t>Gourmet Gateway India Ltd</t>
  </si>
  <si>
    <t>GOURMET</t>
  </si>
  <si>
    <t>Bhartiya International Ltd</t>
  </si>
  <si>
    <t>BIL</t>
  </si>
  <si>
    <t>Swadeshi Polytex Ltd</t>
  </si>
  <si>
    <t>SWADPOL</t>
  </si>
  <si>
    <t>Shree Karni Fabcom Ltd</t>
  </si>
  <si>
    <t>SHREEKARNI</t>
  </si>
  <si>
    <t>Kanoria Chemicals and Industries Ltd</t>
  </si>
  <si>
    <t>KANORICHEM</t>
  </si>
  <si>
    <t>Thirdwave Financial Intermediaries Ltd</t>
  </si>
  <si>
    <t>THIRDFIN</t>
  </si>
  <si>
    <t>Xtglobal Infotech Ltd</t>
  </si>
  <si>
    <t>XTGLOBAL</t>
  </si>
  <si>
    <t>ZIM Laboratories Ltd</t>
  </si>
  <si>
    <t>ZIMLAB</t>
  </si>
  <si>
    <t>Rudra Global Infra Products Ltd</t>
  </si>
  <si>
    <t>RUDRA</t>
  </si>
  <si>
    <t>Nahar Capital and Financial Services Ltd</t>
  </si>
  <si>
    <t>NAHARCAP</t>
  </si>
  <si>
    <t>Annapurna Swadisht Ltd</t>
  </si>
  <si>
    <t>ANNAPURNA</t>
  </si>
  <si>
    <t>CL Educate Ltd</t>
  </si>
  <si>
    <t>CLEDUCATE</t>
  </si>
  <si>
    <t>Kwality Pharmaceuticals Ltd</t>
  </si>
  <si>
    <t>KPL</t>
  </si>
  <si>
    <t>Kaycee Industries Ltd</t>
  </si>
  <si>
    <t>KAYCEEI</t>
  </si>
  <si>
    <t>Nitco Ltd</t>
  </si>
  <si>
    <t>NITCO</t>
  </si>
  <si>
    <t>NBI Industrial Finance Company Ltd</t>
  </si>
  <si>
    <t>NBIFIN</t>
  </si>
  <si>
    <t>Teerth Gopicon Ltd</t>
  </si>
  <si>
    <t>TGL</t>
  </si>
  <si>
    <t>Bharat Seats Ltd</t>
  </si>
  <si>
    <t>BHARATSE</t>
  </si>
  <si>
    <t>Singer India Ltd</t>
  </si>
  <si>
    <t>SINGER</t>
  </si>
  <si>
    <t>Worth Investment &amp; Trading Co Ltd</t>
  </si>
  <si>
    <t>WORTH</t>
  </si>
  <si>
    <t>Viviana Power Tech Ltd</t>
  </si>
  <si>
    <t>VIVIANA</t>
  </si>
  <si>
    <t>Parsvnath Developers Ltd</t>
  </si>
  <si>
    <t>PARSVNATH</t>
  </si>
  <si>
    <t>Iris Clothings Ltd</t>
  </si>
  <si>
    <t>IRISDOREME</t>
  </si>
  <si>
    <t>Frog Cellsat Ltd</t>
  </si>
  <si>
    <t>FROG</t>
  </si>
  <si>
    <t>Vardhman Acrylics Ltd</t>
  </si>
  <si>
    <t>VARDHACRLC</t>
  </si>
  <si>
    <t>Meghna Infracon Infrastructure Ltd</t>
  </si>
  <si>
    <t>MIIL</t>
  </si>
  <si>
    <t>International Travel House Ltd</t>
  </si>
  <si>
    <t>ITHL</t>
  </si>
  <si>
    <t>RBZ Jewellers Ltd</t>
  </si>
  <si>
    <t>RBZJEWEL</t>
  </si>
  <si>
    <t>Jewelry &amp; Watch Retailers</t>
  </si>
  <si>
    <t>Bharat Agri Fert &amp; Realty Ltd</t>
  </si>
  <si>
    <t>BHARATAGRI</t>
  </si>
  <si>
    <t>Swiss Military Consumer Goods Ltd</t>
  </si>
  <si>
    <t>SWISSMLTRY</t>
  </si>
  <si>
    <t>Euro Panel Products Ltd</t>
  </si>
  <si>
    <t>EUROBOND</t>
  </si>
  <si>
    <t>B&amp;B Triplewall Containers Ltd</t>
  </si>
  <si>
    <t>BBTCL</t>
  </si>
  <si>
    <t>IFB Agro Industries Ltd</t>
  </si>
  <si>
    <t>IFBAGRO</t>
  </si>
  <si>
    <t>Foce India Ltd</t>
  </si>
  <si>
    <t>FOCE</t>
  </si>
  <si>
    <t>Kritika Wires Ltd</t>
  </si>
  <si>
    <t>KRITIKA</t>
  </si>
  <si>
    <t>Muthoot Capital Services Ltd</t>
  </si>
  <si>
    <t>MUTHOOTCAP</t>
  </si>
  <si>
    <t>SRG Housing Finance Ltd</t>
  </si>
  <si>
    <t>SRGHFL</t>
  </si>
  <si>
    <t>Venus Remedies Ltd</t>
  </si>
  <si>
    <t>VENUSREM</t>
  </si>
  <si>
    <t>Raghuvir Synthetics Ltd</t>
  </si>
  <si>
    <t>RAGHUSYN</t>
  </si>
  <si>
    <t>Nila Infrastructures Ltd</t>
  </si>
  <si>
    <t>NILAINFRA</t>
  </si>
  <si>
    <t>Ador Fontech Ltd</t>
  </si>
  <si>
    <t>ADORFO</t>
  </si>
  <si>
    <t>Indian Bright Steel Co Ltd</t>
  </si>
  <si>
    <t>IBRIGST</t>
  </si>
  <si>
    <t>Autoline Industries Ltd</t>
  </si>
  <si>
    <t>AUTOIND</t>
  </si>
  <si>
    <t>DU Digital Global Ltd</t>
  </si>
  <si>
    <t>DUGLOBAL</t>
  </si>
  <si>
    <t>Krishival Foods Ltd</t>
  </si>
  <si>
    <t>KRISHIVAL</t>
  </si>
  <si>
    <t>Kiran Vyapar Ltd</t>
  </si>
  <si>
    <t>KIRANVYPAR</t>
  </si>
  <si>
    <t>SRM Contractors Ltd</t>
  </si>
  <si>
    <t>SRM</t>
  </si>
  <si>
    <t>Megasoft Ltd</t>
  </si>
  <si>
    <t>MEGASOFT</t>
  </si>
  <si>
    <t>International Conveyors Ltd</t>
  </si>
  <si>
    <t>INTLCONV</t>
  </si>
  <si>
    <t>Sadbhav Engineering Ltd</t>
  </si>
  <si>
    <t>SADBHAV</t>
  </si>
  <si>
    <t>Cressanda Railway Solutions Ltd</t>
  </si>
  <si>
    <t>CRESSAN</t>
  </si>
  <si>
    <t>Refractory Shapes Ltd</t>
  </si>
  <si>
    <t>REFRACTORY</t>
  </si>
  <si>
    <t>Galaxy Bearings Ltd</t>
  </si>
  <si>
    <t>GALXBRG</t>
  </si>
  <si>
    <t>UFO Moviez India Ltd</t>
  </si>
  <si>
    <t>UFO</t>
  </si>
  <si>
    <t>DIC India Ltd</t>
  </si>
  <si>
    <t>DICIND</t>
  </si>
  <si>
    <t>Aditya BSL Nifty 50 ETF</t>
  </si>
  <si>
    <t>BSLNIFTY</t>
  </si>
  <si>
    <t>BEW Engineering Ltd</t>
  </si>
  <si>
    <t>BEWLTD</t>
  </si>
  <si>
    <t>Titan Biotech Ltd</t>
  </si>
  <si>
    <t>TITANBIO</t>
  </si>
  <si>
    <t>Ambalal Sarabhai Enterprises Ltd</t>
  </si>
  <si>
    <t>AMBALALSA</t>
  </si>
  <si>
    <t>Dynamic Services &amp; Security Ltd</t>
  </si>
  <si>
    <t>DYNAMIC</t>
  </si>
  <si>
    <t>Synergy Green Industries Ltd</t>
  </si>
  <si>
    <t>SGIL</t>
  </si>
  <si>
    <t>Kothari Products Ltd</t>
  </si>
  <si>
    <t>KOTHARIPRO</t>
  </si>
  <si>
    <t>United Drilling Tools Ltd</t>
  </si>
  <si>
    <t>UNIDT</t>
  </si>
  <si>
    <t>Kothari Sugars and Chemicals Ltd</t>
  </si>
  <si>
    <t>KOTARISUG</t>
  </si>
  <si>
    <t>Modison Ltd</t>
  </si>
  <si>
    <t>MODISONLTD</t>
  </si>
  <si>
    <t>Shish Industries Ltd</t>
  </si>
  <si>
    <t>SHISHIND</t>
  </si>
  <si>
    <t>Asahi Songwon Colors Ltd</t>
  </si>
  <si>
    <t>ASAHISONG</t>
  </si>
  <si>
    <t>Reliance Communications Ltd</t>
  </si>
  <si>
    <t>RCOM</t>
  </si>
  <si>
    <t>MIRC Electronics Ltd</t>
  </si>
  <si>
    <t>MIRCELECTR</t>
  </si>
  <si>
    <t>Geekay Wires Ltd</t>
  </si>
  <si>
    <t>GEEKAYWIRE</t>
  </si>
  <si>
    <t>DC Infotech and Communication Ltd</t>
  </si>
  <si>
    <t>DCI</t>
  </si>
  <si>
    <t>Manaksia Coated Metals &amp; Industries Ltd</t>
  </si>
  <si>
    <t>MANAKCOAT</t>
  </si>
  <si>
    <t>Saakshi Medtech and Panels Ltd</t>
  </si>
  <si>
    <t>SAAKSHI</t>
  </si>
  <si>
    <t>Riddhi Siddhi Gluco Biols Ltd</t>
  </si>
  <si>
    <t>RIDDHI</t>
  </si>
  <si>
    <t>Bella Casa Fashion &amp; Retail Ltd</t>
  </si>
  <si>
    <t>BELLACASA</t>
  </si>
  <si>
    <t>Almondz Global Securities Ltd</t>
  </si>
  <si>
    <t>ALMONDZ</t>
  </si>
  <si>
    <t>Vibhor Steel Tubes Ltd</t>
  </si>
  <si>
    <t>VSTL</t>
  </si>
  <si>
    <t>MOS Utility Ltd</t>
  </si>
  <si>
    <t>MOS</t>
  </si>
  <si>
    <t>EFFWA Infra &amp; Research Ltd</t>
  </si>
  <si>
    <t>EFFWA</t>
  </si>
  <si>
    <t>Bharat Road Network Ltd</t>
  </si>
  <si>
    <t>BRNL</t>
  </si>
  <si>
    <t>Jet Airways (India) Ltd</t>
  </si>
  <si>
    <t>JETAIRWAYS</t>
  </si>
  <si>
    <t>Valiant Communications Ltd</t>
  </si>
  <si>
    <t>VALIANT</t>
  </si>
  <si>
    <t>Nephro Care India Ltd</t>
  </si>
  <si>
    <t>NEPHROCARE</t>
  </si>
  <si>
    <t>Cineline India Ltd</t>
  </si>
  <si>
    <t>CINELINE</t>
  </si>
  <si>
    <t>Orbit Exports Ltd</t>
  </si>
  <si>
    <t>ORBTEXP</t>
  </si>
  <si>
    <t>U Y Fincorp Ltd</t>
  </si>
  <si>
    <t>UYFINCORP</t>
  </si>
  <si>
    <t>Prozone Realty Ltd</t>
  </si>
  <si>
    <t>PROZONER</t>
  </si>
  <si>
    <t>Delton Cables Ltd</t>
  </si>
  <si>
    <t>DLTNCBL</t>
  </si>
  <si>
    <t>Amal Ltd</t>
  </si>
  <si>
    <t>AMAL</t>
  </si>
  <si>
    <t>SoftSol India Ltd</t>
  </si>
  <si>
    <t>SOFTSOL</t>
  </si>
  <si>
    <t>Premier Polyfilm Ltd</t>
  </si>
  <si>
    <t>PREMIERPOL</t>
  </si>
  <si>
    <t>Jost's Engineering Company Ltd</t>
  </si>
  <si>
    <t>JOSTS</t>
  </si>
  <si>
    <t>SoftTech Engineers Ltd</t>
  </si>
  <si>
    <t>SOFTTECH</t>
  </si>
  <si>
    <t>Addictive Learning Technology Ltd</t>
  </si>
  <si>
    <t>LAWSIKHO</t>
  </si>
  <si>
    <t>Indian Emulsifiers Ltd</t>
  </si>
  <si>
    <t>IEML</t>
  </si>
  <si>
    <t>Winsol Engineers Ltd</t>
  </si>
  <si>
    <t>WINSOL</t>
  </si>
  <si>
    <t>Menon Pistons Ltd</t>
  </si>
  <si>
    <t>MENNPIS</t>
  </si>
  <si>
    <t>Trust Fintech Ltd</t>
  </si>
  <si>
    <t>TRUST</t>
  </si>
  <si>
    <t>Shivam Autotech Ltd</t>
  </si>
  <si>
    <t>SHIVAMAUTO</t>
  </si>
  <si>
    <t>DCM Nouvelle Ltd</t>
  </si>
  <si>
    <t>DCMNVL</t>
  </si>
  <si>
    <t>Poddar Pigments Ltd</t>
  </si>
  <si>
    <t>PODDARMENT</t>
  </si>
  <si>
    <t>Sakthi Sugars Ltd</t>
  </si>
  <si>
    <t>SAKHTISUG</t>
  </si>
  <si>
    <t>Mangalam Industrial Finance Ltd</t>
  </si>
  <si>
    <t>MANGIND</t>
  </si>
  <si>
    <t>Thaai Casting Limited</t>
  </si>
  <si>
    <t>TCL</t>
  </si>
  <si>
    <t>Integrated Industries Ltd</t>
  </si>
  <si>
    <t>IIL</t>
  </si>
  <si>
    <t>Nath Bio-Genes (I) Ltd</t>
  </si>
  <si>
    <t>NATHBIOGEN</t>
  </si>
  <si>
    <t>Rubfila International Ltd</t>
  </si>
  <si>
    <t>RUBFILA</t>
  </si>
  <si>
    <t>Mawana Sugars Ltd</t>
  </si>
  <si>
    <t>MAWANASUG</t>
  </si>
  <si>
    <t>IIRM Holdings India Ltd</t>
  </si>
  <si>
    <t>IIRM</t>
  </si>
  <si>
    <t>Ponni Sugars (Erode) Ltd</t>
  </si>
  <si>
    <t>PONNIERODE</t>
  </si>
  <si>
    <t>Aion-Tech Solutions Ltd</t>
  </si>
  <si>
    <t>GOLDTECH</t>
  </si>
  <si>
    <t>Modi's Navnirman Ltd</t>
  </si>
  <si>
    <t>MODIS</t>
  </si>
  <si>
    <t>Creative Graphics Solutions India Ltd</t>
  </si>
  <si>
    <t>CGRAPHICS</t>
  </si>
  <si>
    <t>Shalibhadra Finance Ltd</t>
  </si>
  <si>
    <t>SAHLIBHFI</t>
  </si>
  <si>
    <t>Mangalam Global Enterprise Ltd</t>
  </si>
  <si>
    <t>MGEL</t>
  </si>
  <si>
    <t>GP Eco Solutions India Ltd</t>
  </si>
  <si>
    <t>GPECO</t>
  </si>
  <si>
    <t>Dynemic Products Ltd</t>
  </si>
  <si>
    <t>DYNPRO</t>
  </si>
  <si>
    <t>Indo Us Bio-Tech Ltd</t>
  </si>
  <si>
    <t>INDOUS</t>
  </si>
  <si>
    <t>Industrial Investment Trust Ltd</t>
  </si>
  <si>
    <t>IITL</t>
  </si>
  <si>
    <t>Logica Infoway Ltd</t>
  </si>
  <si>
    <t>LOGICA</t>
  </si>
  <si>
    <t>Shemaroo Entertainment Ltd</t>
  </si>
  <si>
    <t>SHEMAROO</t>
  </si>
  <si>
    <t>Indo National Ltd</t>
  </si>
  <si>
    <t>NIPPOBATRY</t>
  </si>
  <si>
    <t>Birla Precision Technologies Ltd</t>
  </si>
  <si>
    <t>BIRLAPREC</t>
  </si>
  <si>
    <t>Sigma Solve Ltd</t>
  </si>
  <si>
    <t>SIGMA</t>
  </si>
  <si>
    <t>Batliboi Ltd</t>
  </si>
  <si>
    <t>BATLIBOI</t>
  </si>
  <si>
    <t>Raj Television Network Ltd</t>
  </si>
  <si>
    <t>RAJTV</t>
  </si>
  <si>
    <t>Quint Digital Ltd</t>
  </si>
  <si>
    <t>QUINT</t>
  </si>
  <si>
    <t>OK Play India Ltd</t>
  </si>
  <si>
    <t>OKPLA</t>
  </si>
  <si>
    <t>Hi-Green Carbon Ltd</t>
  </si>
  <si>
    <t>HIGREEN</t>
  </si>
  <si>
    <t>Innovators Facade Systems Ltd</t>
  </si>
  <si>
    <t>INNOVATORS</t>
  </si>
  <si>
    <t>Harrisons Malayalam Ltd</t>
  </si>
  <si>
    <t>HARRMALAYA</t>
  </si>
  <si>
    <t>Suraj Ltd</t>
  </si>
  <si>
    <t>SURAJLTD</t>
  </si>
  <si>
    <t>Sunita Tools Ltd</t>
  </si>
  <si>
    <t>SUNITATOOL</t>
  </si>
  <si>
    <t>Dhabriya Polywood Ltd</t>
  </si>
  <si>
    <t>DHABRIYA</t>
  </si>
  <si>
    <t>Baroda Rayon Corporation Ltd</t>
  </si>
  <si>
    <t>BARODARY</t>
  </si>
  <si>
    <t>Pradeep Metals Ltd</t>
  </si>
  <si>
    <t>PRADPME</t>
  </si>
  <si>
    <t>Kings Infra Ventures Ltd</t>
  </si>
  <si>
    <t>KINGSINFR</t>
  </si>
  <si>
    <t>HPC Biosciences Ltd</t>
  </si>
  <si>
    <t>HPCBL</t>
  </si>
  <si>
    <t>Manomay Tex India Ltd</t>
  </si>
  <si>
    <t>MANOMAY</t>
  </si>
  <si>
    <t>Panasonic Energy India Co Ltd</t>
  </si>
  <si>
    <t>PANAENERG</t>
  </si>
  <si>
    <t>Goodricke Group Ltd</t>
  </si>
  <si>
    <t>GOODRICKE</t>
  </si>
  <si>
    <t>Ruchira Papers Ltd</t>
  </si>
  <si>
    <t>RUCHIRA</t>
  </si>
  <si>
    <t>Universus Photo Imagings Ltd</t>
  </si>
  <si>
    <t>UNIVPHOTO</t>
  </si>
  <si>
    <t>M K Proteins Ltd</t>
  </si>
  <si>
    <t>MKPL</t>
  </si>
  <si>
    <t>V-Marc India Ltd</t>
  </si>
  <si>
    <t>VMARCIND</t>
  </si>
  <si>
    <t>Pritika Auto Industries Ltd</t>
  </si>
  <si>
    <t>PRITIKAUTO</t>
  </si>
  <si>
    <t>Milkfood Ltd</t>
  </si>
  <si>
    <t>MLKFOOD</t>
  </si>
  <si>
    <t>Emkay Global Financial Services Ltd</t>
  </si>
  <si>
    <t>EMKAY</t>
  </si>
  <si>
    <t>Shardul Securities Ltd</t>
  </si>
  <si>
    <t>SHARDUL</t>
  </si>
  <si>
    <t>Lyka Labs Ltd</t>
  </si>
  <si>
    <t>LYKALABS</t>
  </si>
  <si>
    <t>Trigyn Technologies Ltd</t>
  </si>
  <si>
    <t>TRIGYN</t>
  </si>
  <si>
    <t>Newjaisa Technologies Ltd</t>
  </si>
  <si>
    <t>NEWJAISA</t>
  </si>
  <si>
    <t>Hindusthan Urban Infrastructure Ltd</t>
  </si>
  <si>
    <t>HUIL</t>
  </si>
  <si>
    <t>Markolines Pavement Technologies Ltd</t>
  </si>
  <si>
    <t>MARKOLINES</t>
  </si>
  <si>
    <t>Kinetic Engineering Ltd</t>
  </si>
  <si>
    <t>KINETICENG</t>
  </si>
  <si>
    <t>Shera Energy Ltd</t>
  </si>
  <si>
    <t>SHERA</t>
  </si>
  <si>
    <t>Mahindra EPC Irrigation Ltd</t>
  </si>
  <si>
    <t>MAHEPC</t>
  </si>
  <si>
    <t>Lakshmi Mills Company Ltd</t>
  </si>
  <si>
    <t>LAKSHMIMIL</t>
  </si>
  <si>
    <t>Akme Fintrade India Ltd</t>
  </si>
  <si>
    <t>AFIL</t>
  </si>
  <si>
    <t>Udayshivakumar Infra Ltd</t>
  </si>
  <si>
    <t>USK</t>
  </si>
  <si>
    <t>Hitech Corporation Ltd</t>
  </si>
  <si>
    <t>HITECHCORP</t>
  </si>
  <si>
    <t>Northern Spirits Ltd</t>
  </si>
  <si>
    <t>NSL</t>
  </si>
  <si>
    <t>Vishal Fabrics Ltd</t>
  </si>
  <si>
    <t>VISHAL</t>
  </si>
  <si>
    <t>Shreyans Industries Ltd</t>
  </si>
  <si>
    <t>SHREYANIND</t>
  </si>
  <si>
    <t>Integra Essentia Ltd</t>
  </si>
  <si>
    <t>ESSENTIA</t>
  </si>
  <si>
    <t>DRC Systems India Ltd</t>
  </si>
  <si>
    <t>DRCSYSTEMS</t>
  </si>
  <si>
    <t>Shiv Aum Steels Ltd</t>
  </si>
  <si>
    <t>SHIVAUM</t>
  </si>
  <si>
    <t>Aryaman Financial Services Ltd</t>
  </si>
  <si>
    <t>ARYAMAN</t>
  </si>
  <si>
    <t>Tierra Agrotech Ltd</t>
  </si>
  <si>
    <t>TIERRA</t>
  </si>
  <si>
    <t>Exxaro Tiles Ltd</t>
  </si>
  <si>
    <t>EXXARO</t>
  </si>
  <si>
    <t>IL &amp; FS Investment Managers Ltd</t>
  </si>
  <si>
    <t>IVC</t>
  </si>
  <si>
    <t>Zenotech Laboratories Ltd</t>
  </si>
  <si>
    <t>ZENOTECH</t>
  </si>
  <si>
    <t>A-1 Acid Ltd</t>
  </si>
  <si>
    <t>AAL</t>
  </si>
  <si>
    <t>Fredun Pharmaceuticals Ltd</t>
  </si>
  <si>
    <t>FREDUN</t>
  </si>
  <si>
    <t>Star Paper Mills Ltd</t>
  </si>
  <si>
    <t>STARPAPER</t>
  </si>
  <si>
    <t>Sahyadri Industries Ltd</t>
  </si>
  <si>
    <t>SAHYADRI</t>
  </si>
  <si>
    <t>Building Products - Others</t>
  </si>
  <si>
    <t>Madhuveer Com 18 Network Ltd</t>
  </si>
  <si>
    <t>MADHUVEER</t>
  </si>
  <si>
    <t>Gokul Refoils and Solvent Ltd</t>
  </si>
  <si>
    <t>GOKUL</t>
  </si>
  <si>
    <t>RM Drip &amp; Sprinklers Systems Ltd</t>
  </si>
  <si>
    <t>RMDRIP</t>
  </si>
  <si>
    <t>Byke Hospitality Ltd</t>
  </si>
  <si>
    <t>BYKE</t>
  </si>
  <si>
    <t>Quest Capital Markets Ltd</t>
  </si>
  <si>
    <t>QUESTCAP</t>
  </si>
  <si>
    <t>Bombay Oxygen Investments Ltd</t>
  </si>
  <si>
    <t>BOMOXY-B1</t>
  </si>
  <si>
    <t>Cool Caps Industries Ltd</t>
  </si>
  <si>
    <t>COOLCAPS</t>
  </si>
  <si>
    <t>Lorenzini Apparels Ltd</t>
  </si>
  <si>
    <t>LAL</t>
  </si>
  <si>
    <t>Panchmahal Steel Ltd</t>
  </si>
  <si>
    <t>PANCHMAHQ</t>
  </si>
  <si>
    <t>Nitin Castings Ltd</t>
  </si>
  <si>
    <t>NITINCAST</t>
  </si>
  <si>
    <t>Metals - Iron</t>
  </si>
  <si>
    <t>Rana Sugars Ltd</t>
  </si>
  <si>
    <t>RANASUG</t>
  </si>
  <si>
    <t>Kapston Services Ltd</t>
  </si>
  <si>
    <t>KAPSTON</t>
  </si>
  <si>
    <t>Intense Technologies Ltd</t>
  </si>
  <si>
    <t>INTENTECH</t>
  </si>
  <si>
    <t>Karnika Industries Ltd</t>
  </si>
  <si>
    <t>KARNIKA</t>
  </si>
  <si>
    <t>VIP Clothing Ltd</t>
  </si>
  <si>
    <t>VIPCLOTHNG</t>
  </si>
  <si>
    <t>Jenburkt Pharmaceuticals Ltd</t>
  </si>
  <si>
    <t>JENBURPH</t>
  </si>
  <si>
    <t>Indowind Energy Ltd</t>
  </si>
  <si>
    <t>INDOWIND</t>
  </si>
  <si>
    <t>Sayaji Hotels (Indore) Ltd</t>
  </si>
  <si>
    <t>SHILINDORE</t>
  </si>
  <si>
    <t>Alufluoride Ltd</t>
  </si>
  <si>
    <t>ALUFLUOR</t>
  </si>
  <si>
    <t>K M Sugar Mills Ltd</t>
  </si>
  <si>
    <t>KMSUGAR</t>
  </si>
  <si>
    <t>Mangalam Organics Ltd</t>
  </si>
  <si>
    <t>MANORG</t>
  </si>
  <si>
    <t>Esconet Technologies Ltd</t>
  </si>
  <si>
    <t>ESCONET</t>
  </si>
  <si>
    <t>Rajnandini Metal Ltd</t>
  </si>
  <si>
    <t>RAJMET</t>
  </si>
  <si>
    <t>Energy-Mission Machineries (India) Ltd</t>
  </si>
  <si>
    <t>EMMIL</t>
  </si>
  <si>
    <t>Oriental Carbon &amp; Chemicals Ltd</t>
  </si>
  <si>
    <t>OCCL</t>
  </si>
  <si>
    <t>SKP Bearing Industries Ltd</t>
  </si>
  <si>
    <t>SKP</t>
  </si>
  <si>
    <t>DJ Mediaprint &amp; Logistics Ltd</t>
  </si>
  <si>
    <t>DJML</t>
  </si>
  <si>
    <t>Star Housing Finance Ltd</t>
  </si>
  <si>
    <t>STARHFL</t>
  </si>
  <si>
    <t>Nippon India ETF Nifty Midcap 150</t>
  </si>
  <si>
    <t>MID150BEES</t>
  </si>
  <si>
    <t>Tiger Logistics (India) Ltd</t>
  </si>
  <si>
    <t>TIGERLOGS</t>
  </si>
  <si>
    <t>Euro India Fresh Foods Ltd</t>
  </si>
  <si>
    <t>EIFFL</t>
  </si>
  <si>
    <t>Systango Technologies Ltd</t>
  </si>
  <si>
    <t>SYSTANGO</t>
  </si>
  <si>
    <t>Kay Cee Energy &amp; Infra Ltd</t>
  </si>
  <si>
    <t>KCEIL</t>
  </si>
  <si>
    <t>Kerala Ayurveda Ltd</t>
  </si>
  <si>
    <t>KERALAYUR</t>
  </si>
  <si>
    <t>Plaza Wires Ltd</t>
  </si>
  <si>
    <t>PLAZACABLE</t>
  </si>
  <si>
    <t>Shukra Pharmaceuticals Ltd</t>
  </si>
  <si>
    <t>SHUKRAPHAR</t>
  </si>
  <si>
    <t>Aban Offshore Ltd</t>
  </si>
  <si>
    <t>ABAN</t>
  </si>
  <si>
    <t>Le Merite Exports Ltd</t>
  </si>
  <si>
    <t>LEMERITE</t>
  </si>
  <si>
    <t>Global Education Ltd</t>
  </si>
  <si>
    <t>GLOBAL</t>
  </si>
  <si>
    <t>Apollo Sindoori Hotels Ltd</t>
  </si>
  <si>
    <t>APOLSINHOT</t>
  </si>
  <si>
    <t>Shree Rama Multi-Tech Ltd</t>
  </si>
  <si>
    <t>SHREERAMA</t>
  </si>
  <si>
    <t>Airan Ltd</t>
  </si>
  <si>
    <t>AIRAN</t>
  </si>
  <si>
    <t>Coastal Corporation Ltd</t>
  </si>
  <si>
    <t>COASTCORP</t>
  </si>
  <si>
    <t>Bhagyanagar India Ltd</t>
  </si>
  <si>
    <t>BHAGYANGR</t>
  </si>
  <si>
    <t>Surani Steel Tubes Ltd</t>
  </si>
  <si>
    <t>SURANI</t>
  </si>
  <si>
    <t>Manaksia Steels Ltd</t>
  </si>
  <si>
    <t>MANAKSTEEL</t>
  </si>
  <si>
    <t>Osia Hyper Retail Ltd</t>
  </si>
  <si>
    <t>OSIAHYPER</t>
  </si>
  <si>
    <t>Lehar Footwears Ltd</t>
  </si>
  <si>
    <t>LEHAR</t>
  </si>
  <si>
    <t>Majestic Auto Ltd</t>
  </si>
  <si>
    <t>MAJESAUT</t>
  </si>
  <si>
    <t>Country Club Hospitality &amp; Holidays Ltd</t>
  </si>
  <si>
    <t>CCHHL</t>
  </si>
  <si>
    <t>Sintercom India Ltd</t>
  </si>
  <si>
    <t>SINTERCOM</t>
  </si>
  <si>
    <t>Comfort Intech Ltd</t>
  </si>
  <si>
    <t>COMFINTE</t>
  </si>
  <si>
    <t>Chavda Infra Ltd</t>
  </si>
  <si>
    <t>CHAVDA</t>
  </si>
  <si>
    <t>UCAL Ltd</t>
  </si>
  <si>
    <t>UCAL</t>
  </si>
  <si>
    <t>K2 Infragen Ltd</t>
  </si>
  <si>
    <t>K2INFRA</t>
  </si>
  <si>
    <t>Vaarad Ventures Ltd</t>
  </si>
  <si>
    <t>VAARAD</t>
  </si>
  <si>
    <t>GP Petroleums Ltd</t>
  </si>
  <si>
    <t>GULFPETRO</t>
  </si>
  <si>
    <t>Suyog Gurbaxani Funicular Ropeways Ltd</t>
  </si>
  <si>
    <t>SGFRL</t>
  </si>
  <si>
    <t>ELGI Rubber Co Ltd</t>
  </si>
  <si>
    <t>ELGIRUBCO</t>
  </si>
  <si>
    <t>Mangalam Worldwide Ltd</t>
  </si>
  <si>
    <t>MWL</t>
  </si>
  <si>
    <t>Shyam Century Ferrous Ltd</t>
  </si>
  <si>
    <t>SHYAMCENT</t>
  </si>
  <si>
    <t>Felix Industries Ltd</t>
  </si>
  <si>
    <t>FELIX</t>
  </si>
  <si>
    <t>Capital Trade Links Ltd</t>
  </si>
  <si>
    <t>CTL</t>
  </si>
  <si>
    <t>Vintron Informatics Ltd</t>
  </si>
  <si>
    <t>VINTRON</t>
  </si>
  <si>
    <t>Il&amp;Fs Engineering and Construction Company Ltd</t>
  </si>
  <si>
    <t>IL&amp;FSENGG</t>
  </si>
  <si>
    <t>Surana Telecom and Power Ltd</t>
  </si>
  <si>
    <t>SURANAT&amp;P</t>
  </si>
  <si>
    <t>Triton Valves Ltd</t>
  </si>
  <si>
    <t>TRITONV</t>
  </si>
  <si>
    <t>Purv Flexipack Ltd</t>
  </si>
  <si>
    <t>PURVFLEXI</t>
  </si>
  <si>
    <t>Royal India Corporation Ltd</t>
  </si>
  <si>
    <t>ROYALIND</t>
  </si>
  <si>
    <t>Emami Realty Ltd</t>
  </si>
  <si>
    <t>EMAMIREAL</t>
  </si>
  <si>
    <t>Patels Airtemp (India) Ltd</t>
  </si>
  <si>
    <t>PATELSAI</t>
  </si>
  <si>
    <t>Aditya BSL Gold ETF</t>
  </si>
  <si>
    <t>BSLGOLDETF</t>
  </si>
  <si>
    <t>AVP Infracon Ltd</t>
  </si>
  <si>
    <t>AVPINFRA</t>
  </si>
  <si>
    <t>Keltech Energies Ltd</t>
  </si>
  <si>
    <t>KELENRG</t>
  </si>
  <si>
    <t>Jasch Gauging Technologies Ltd</t>
  </si>
  <si>
    <t>JGTL</t>
  </si>
  <si>
    <t>Graviss Hospitality Ltd</t>
  </si>
  <si>
    <t>GRAVISSHO</t>
  </si>
  <si>
    <t>Rajnish Wellness Ltd</t>
  </si>
  <si>
    <t>RAJNISH</t>
  </si>
  <si>
    <t>Proventus Agrocom Ltd</t>
  </si>
  <si>
    <t>PROV</t>
  </si>
  <si>
    <t>Shri Keshav Cements and Infra Ltd</t>
  </si>
  <si>
    <t>SKCIL</t>
  </si>
  <si>
    <t>Vijay Solvex Ltd</t>
  </si>
  <si>
    <t>VIJSOLX</t>
  </si>
  <si>
    <t>Waterbase Ltd</t>
  </si>
  <si>
    <t>WATERBASE</t>
  </si>
  <si>
    <t>Chemcrux Enterprises Ltd</t>
  </si>
  <si>
    <t>CHEMCRUX</t>
  </si>
  <si>
    <t>Trident Lifeline Ltd</t>
  </si>
  <si>
    <t>TLL</t>
  </si>
  <si>
    <t>Aries Agro Ltd (CN)</t>
  </si>
  <si>
    <t>ARIES</t>
  </si>
  <si>
    <t>Competent Automobiles Company Ltd</t>
  </si>
  <si>
    <t>COMPEAU</t>
  </si>
  <si>
    <t>North Eastern Carrying Corporation Ltd</t>
  </si>
  <si>
    <t>NECCLTD</t>
  </si>
  <si>
    <t>RKEC Projects Ltd</t>
  </si>
  <si>
    <t>RKEC</t>
  </si>
  <si>
    <t>Pasupati Acrylon Ltd</t>
  </si>
  <si>
    <t>PASUPTAC</t>
  </si>
  <si>
    <t>Exhicon Events Media Solutions Ltd</t>
  </si>
  <si>
    <t>EXHICON</t>
  </si>
  <si>
    <t>Hindustan Organic Chemicals Ltd</t>
  </si>
  <si>
    <t>HOCL</t>
  </si>
  <si>
    <t>Zodiac Clothing Company Ltd</t>
  </si>
  <si>
    <t>ZODIACLOTH</t>
  </si>
  <si>
    <t>Sejal Glass Ltd</t>
  </si>
  <si>
    <t>SEJALLTD</t>
  </si>
  <si>
    <t>Rockingdeals Circular Economy Ltd</t>
  </si>
  <si>
    <t>ROCKINGDCE</t>
  </si>
  <si>
    <t>GEE Ltd</t>
  </si>
  <si>
    <t>GEE</t>
  </si>
  <si>
    <t>Jay Shree Tea and Industries Ltd</t>
  </si>
  <si>
    <t>JAYSREETEA</t>
  </si>
  <si>
    <t>Virinchi Ltd</t>
  </si>
  <si>
    <t>VIRINCHI</t>
  </si>
  <si>
    <t>Talbros Engineering Ltd</t>
  </si>
  <si>
    <t>TALBROSENG</t>
  </si>
  <si>
    <t>A2z Infra Engineering Ltd</t>
  </si>
  <si>
    <t>A2ZINFRA</t>
  </si>
  <si>
    <t>Emmforce Autotech Ltd</t>
  </si>
  <si>
    <t>EMMFORCE</t>
  </si>
  <si>
    <t>Atlantaa Ltd</t>
  </si>
  <si>
    <t>ATLANTAA</t>
  </si>
  <si>
    <t>Variman Global Enterprises Ltd</t>
  </si>
  <si>
    <t>VARIMAN</t>
  </si>
  <si>
    <t>Droneacharya Aerial Innovations Ltd</t>
  </si>
  <si>
    <t>DRONACHRYA</t>
  </si>
  <si>
    <t>Rama Phosphates Ltd</t>
  </si>
  <si>
    <t>RAMAPHO</t>
  </si>
  <si>
    <t>Lancor Holdings Ltd</t>
  </si>
  <si>
    <t>LANCORHOL</t>
  </si>
  <si>
    <t>Panchsheel Organics Ltd</t>
  </si>
  <si>
    <t>PANCHSHEEL</t>
  </si>
  <si>
    <t>Asian Hotels (North) Ltd</t>
  </si>
  <si>
    <t>ASIANHOTNR</t>
  </si>
  <si>
    <t>Kalyani Cast-Tech Ltd</t>
  </si>
  <si>
    <t>KALYANI</t>
  </si>
  <si>
    <t>Avonmore Capital &amp; Management Services Ltd</t>
  </si>
  <si>
    <t>AVONMORE</t>
  </si>
  <si>
    <t>BGR Energy Systems Ltd</t>
  </si>
  <si>
    <t>BGRENERGY</t>
  </si>
  <si>
    <t>Modi Naturals Ltd</t>
  </si>
  <si>
    <t>MODINATUR</t>
  </si>
  <si>
    <t>Inventure Growth &amp; Securities Ltd</t>
  </si>
  <si>
    <t>INVENTURE</t>
  </si>
  <si>
    <t>Madhav Infra Projects Ltd</t>
  </si>
  <si>
    <t>MADHAVIPL</t>
  </si>
  <si>
    <t>International Combustion (India) Ltd</t>
  </si>
  <si>
    <t>INTLCOMBQ</t>
  </si>
  <si>
    <t>Scan Steels Ltd</t>
  </si>
  <si>
    <t>SCANSTL</t>
  </si>
  <si>
    <t>Digikore Studios Ltd</t>
  </si>
  <si>
    <t>DIGIKORE</t>
  </si>
  <si>
    <t>Megastar Foods Ltd</t>
  </si>
  <si>
    <t>MEGASTAR</t>
  </si>
  <si>
    <t>Essen Speciality Films Ltd</t>
  </si>
  <si>
    <t>ESFL</t>
  </si>
  <si>
    <t>Ruchi Infrastructure Ltd</t>
  </si>
  <si>
    <t>RUCHINFRA</t>
  </si>
  <si>
    <t>Apollo Finvest (India) Ltd</t>
  </si>
  <si>
    <t>APOLLOFI</t>
  </si>
  <si>
    <t>Sumit Woods Ltd</t>
  </si>
  <si>
    <t>SUMIT</t>
  </si>
  <si>
    <t>India Finsec Ltd</t>
  </si>
  <si>
    <t>IFINSEC</t>
  </si>
  <si>
    <t>SBEC Sugar Ltd</t>
  </si>
  <si>
    <t>SBECSUG</t>
  </si>
  <si>
    <t>Gennex Laboratories Ltd</t>
  </si>
  <si>
    <t>GENNEX</t>
  </si>
  <si>
    <t>Nila Spaces Ltd</t>
  </si>
  <si>
    <t>NILASPACES</t>
  </si>
  <si>
    <t>Z-Tech (India) Ltd</t>
  </si>
  <si>
    <t>ZTECH</t>
  </si>
  <si>
    <t>Axis Gold ETF</t>
  </si>
  <si>
    <t>AXISGOLD</t>
  </si>
  <si>
    <t>Fluidomat Ltd</t>
  </si>
  <si>
    <t>FLUIDOM</t>
  </si>
  <si>
    <t>Umang Dairies Ltd</t>
  </si>
  <si>
    <t>UMANGDAIRY</t>
  </si>
  <si>
    <t>Murudeshwar Ceramics Ltd</t>
  </si>
  <si>
    <t>MURUDCERA</t>
  </si>
  <si>
    <t>Indian Toners &amp; Developers Ltd</t>
  </si>
  <si>
    <t>INDTONER</t>
  </si>
  <si>
    <t>Infinium Pharmachem Ltd</t>
  </si>
  <si>
    <t>INFINIUM</t>
  </si>
  <si>
    <t>Vadilal Enterprises Ltd</t>
  </si>
  <si>
    <t>VADILENT</t>
  </si>
  <si>
    <t>Magnum Ventures Ltd</t>
  </si>
  <si>
    <t>MAGNUM</t>
  </si>
  <si>
    <t>Alphageo (India) Ltd</t>
  </si>
  <si>
    <t>ALPHAGEO</t>
  </si>
  <si>
    <t>Multibase India Ltd</t>
  </si>
  <si>
    <t>MULTIBASE</t>
  </si>
  <si>
    <t>Jhaveri Credits and Capital Ltd</t>
  </si>
  <si>
    <t>JHACC</t>
  </si>
  <si>
    <t>Bhatia Communications &amp; Retail (India) Ltd</t>
  </si>
  <si>
    <t>BHATIA</t>
  </si>
  <si>
    <t>Omax Autos Ltd</t>
  </si>
  <si>
    <t>OMAXAUTO</t>
  </si>
  <si>
    <t>NDL Ventures Ltd</t>
  </si>
  <si>
    <t>NDLVENTURE</t>
  </si>
  <si>
    <t>DEV Information Technology Ltd</t>
  </si>
  <si>
    <t>DEVIT</t>
  </si>
  <si>
    <t>Goyal Salt Ltd</t>
  </si>
  <si>
    <t>GOYALSALT</t>
  </si>
  <si>
    <t>Sadhav Shipping Ltd</t>
  </si>
  <si>
    <t>SADHAV</t>
  </si>
  <si>
    <t>Globus Power Generation Ltd</t>
  </si>
  <si>
    <t>GLOBUSCON</t>
  </si>
  <si>
    <t>Premier Roadlines Ltd</t>
  </si>
  <si>
    <t>PRLIND</t>
  </si>
  <si>
    <t>Kanoria Energy &amp; Infrastructure Limited</t>
  </si>
  <si>
    <t>KEIL</t>
  </si>
  <si>
    <t>Indian Terrain Fashions Ltd</t>
  </si>
  <si>
    <t>INDTERRAIN</t>
  </si>
  <si>
    <t>Gujarat Apollo Industries Ltd</t>
  </si>
  <si>
    <t>GUJAPOLLO</t>
  </si>
  <si>
    <t>Global Vectra Helicorp Ltd</t>
  </si>
  <si>
    <t>GLOBALVECT</t>
  </si>
  <si>
    <t>Bannari Amman Spinning Mills Ltd</t>
  </si>
  <si>
    <t>BASML</t>
  </si>
  <si>
    <t>Uday Jewellery Industries Ltd</t>
  </si>
  <si>
    <t>UDAYJEW</t>
  </si>
  <si>
    <t>Naga Dhunseri Group Ltd</t>
  </si>
  <si>
    <t>NDGL</t>
  </si>
  <si>
    <t>Commercial Syn Bags Ltd</t>
  </si>
  <si>
    <t>COMSYN</t>
  </si>
  <si>
    <t>Medico Remedies Ltd</t>
  </si>
  <si>
    <t>MEDICO</t>
  </si>
  <si>
    <t>Cords Cable Industries Ltd</t>
  </si>
  <si>
    <t>CORDSCABLE</t>
  </si>
  <si>
    <t>Crayons Advertising Ltd</t>
  </si>
  <si>
    <t>CRAYONS</t>
  </si>
  <si>
    <t>Shri Dinesh Mills Ltd</t>
  </si>
  <si>
    <t>SHRIDINE</t>
  </si>
  <si>
    <t>Tirupati Forge Ltd</t>
  </si>
  <si>
    <t>TIRUPATIFL</t>
  </si>
  <si>
    <t>Mercantile Ventures Ltd</t>
  </si>
  <si>
    <t>MERCANTILE</t>
  </si>
  <si>
    <t>Prime Industries Ltd</t>
  </si>
  <si>
    <t>PRIMIND</t>
  </si>
  <si>
    <t>Smartlink Holdings Ltd</t>
  </si>
  <si>
    <t>SMARTLINK</t>
  </si>
  <si>
    <t>Goldstar Power Ltd</t>
  </si>
  <si>
    <t>GOLDSTAR</t>
  </si>
  <si>
    <t>P.E. Analytics Ltd</t>
  </si>
  <si>
    <t>PROPEQUITY</t>
  </si>
  <si>
    <t>Inflame Appliances Ltd</t>
  </si>
  <si>
    <t>INFLAME</t>
  </si>
  <si>
    <t>Jay Ushin Ltd</t>
  </si>
  <si>
    <t>JAYUSH</t>
  </si>
  <si>
    <t>Rudrabhishek Enterprises Ltd</t>
  </si>
  <si>
    <t>REPL</t>
  </si>
  <si>
    <t>Vishwaraj Sugar Industries Ltd</t>
  </si>
  <si>
    <t>VISHWARAJ</t>
  </si>
  <si>
    <t>Bemco Hydraulics Ltd</t>
  </si>
  <si>
    <t>BEMHY</t>
  </si>
  <si>
    <t>Take Solutions Ltd</t>
  </si>
  <si>
    <t>TAKE</t>
  </si>
  <si>
    <t>Seacoast Shipping Services Ltd</t>
  </si>
  <si>
    <t>SEACOAST</t>
  </si>
  <si>
    <t>Rox Hi-Tech Ltd</t>
  </si>
  <si>
    <t>ROXHITECH</t>
  </si>
  <si>
    <t>Axis Nifty AAA Bond Plus SDL Apr 2026 50:50 ETF</t>
  </si>
  <si>
    <t>AXISBPSETF</t>
  </si>
  <si>
    <t>Lords Chloro Alkali Ltd</t>
  </si>
  <si>
    <t>LORDSCHLO</t>
  </si>
  <si>
    <t>Navkar Urbanstructure Ltd</t>
  </si>
  <si>
    <t>NAVKAR</t>
  </si>
  <si>
    <t>Par Drugs and Chemicals Ltd</t>
  </si>
  <si>
    <t>PAR</t>
  </si>
  <si>
    <t>Pil Italica Lifestyle Ltd</t>
  </si>
  <si>
    <t>PILITA</t>
  </si>
  <si>
    <t>Shree Rama Newsprint Ltd</t>
  </si>
  <si>
    <t>RAMANEWS</t>
  </si>
  <si>
    <t>Ceenik Exports (India) Ltd</t>
  </si>
  <si>
    <t>CEENIK</t>
  </si>
  <si>
    <t>Canarys Automations Ltd</t>
  </si>
  <si>
    <t>CANARYS</t>
  </si>
  <si>
    <t>Crown Lifters Ltd</t>
  </si>
  <si>
    <t>CROWN</t>
  </si>
  <si>
    <t>ABM Knowledgeware Ltd</t>
  </si>
  <si>
    <t>ABMKNO</t>
  </si>
  <si>
    <t>Evexia Lifecare Ltd</t>
  </si>
  <si>
    <t>EVEXIA</t>
  </si>
  <si>
    <t>Visa Steel Ltd</t>
  </si>
  <si>
    <t>VISASTEEL</t>
  </si>
  <si>
    <t>Nitiraj Engineers Ltd</t>
  </si>
  <si>
    <t>NITIRAJ</t>
  </si>
  <si>
    <t>Maagh Advertising and Marketing Services Ltd</t>
  </si>
  <si>
    <t>MAAGHADV</t>
  </si>
  <si>
    <t>McLeod Russel India Ltd</t>
  </si>
  <si>
    <t>MCLEODRUSS</t>
  </si>
  <si>
    <t>Investment &amp; Precision Castings Ltd</t>
  </si>
  <si>
    <t>INVPRECQ</t>
  </si>
  <si>
    <t>KPT Industries Ltd</t>
  </si>
  <si>
    <t>KPT</t>
  </si>
  <si>
    <t>Rane Engine Valve Ltd</t>
  </si>
  <si>
    <t>RANEENGINE</t>
  </si>
  <si>
    <t>Veer Global Infraconstruction Ltd</t>
  </si>
  <si>
    <t>VGIL</t>
  </si>
  <si>
    <t>Sudarshan Pharma Industries Ltd</t>
  </si>
  <si>
    <t>SUDARSHAN</t>
  </si>
  <si>
    <t>South West Pinnacle Exploration Ltd</t>
  </si>
  <si>
    <t>SOUTHWEST</t>
  </si>
  <si>
    <t>Bambino Agro Industries Ltd</t>
  </si>
  <si>
    <t>BAMBINO</t>
  </si>
  <si>
    <t>Baheti Recycling Industries Ltd</t>
  </si>
  <si>
    <t>BAHETI</t>
  </si>
  <si>
    <t>Captain Polyplast Ltd</t>
  </si>
  <si>
    <t>CPL</t>
  </si>
  <si>
    <t>Generic Engineering Construction and Projects Ltd</t>
  </si>
  <si>
    <t>GENCON</t>
  </si>
  <si>
    <t>Mirae Asset Nifty 50 ETF</t>
  </si>
  <si>
    <t>NIFTYETF</t>
  </si>
  <si>
    <t>Maral Overseas Ltd</t>
  </si>
  <si>
    <t>MARALOVER</t>
  </si>
  <si>
    <t>Welspun Investments and Commercials Ltd</t>
  </si>
  <si>
    <t>WELINV</t>
  </si>
  <si>
    <t>Alphalogic Industries Ltd</t>
  </si>
  <si>
    <t>ALPHAIND</t>
  </si>
  <si>
    <t>Natural Capsules Ltd</t>
  </si>
  <si>
    <t>NATCAPSUQ</t>
  </si>
  <si>
    <t>Shradha Infraprojects Ltd</t>
  </si>
  <si>
    <t>SHRADHA</t>
  </si>
  <si>
    <t>PPAP Automotive Ltd</t>
  </si>
  <si>
    <t>PPAP</t>
  </si>
  <si>
    <t>Sundaram Brake Linings Ltd</t>
  </si>
  <si>
    <t>SUNDRMBRAK</t>
  </si>
  <si>
    <t>Indo Thai Securities Ltd</t>
  </si>
  <si>
    <t>INDOTHAI</t>
  </si>
  <si>
    <t>A B Infrabuild Ltd</t>
  </si>
  <si>
    <t>ABINFRA</t>
  </si>
  <si>
    <t>Kaka Industries Ltd</t>
  </si>
  <si>
    <t>KAKA</t>
  </si>
  <si>
    <t>UMA Exports Ltd</t>
  </si>
  <si>
    <t>UMAEXPORTS</t>
  </si>
  <si>
    <t>POCL Enterprises Ltd</t>
  </si>
  <si>
    <t>POEL</t>
  </si>
  <si>
    <t>Robust Hotels Ltd</t>
  </si>
  <si>
    <t>RHL</t>
  </si>
  <si>
    <t>SAB Industries Ltd</t>
  </si>
  <si>
    <t>SAB</t>
  </si>
  <si>
    <t>Shri Venkatesh Refineries Ltd</t>
  </si>
  <si>
    <t>SVRL</t>
  </si>
  <si>
    <t>Starteck Finance Ltd</t>
  </si>
  <si>
    <t>STARTECK</t>
  </si>
  <si>
    <t>Anlon Technology Solutions Ltd</t>
  </si>
  <si>
    <t>ANLON</t>
  </si>
  <si>
    <t>Purple Finance Ltd</t>
  </si>
  <si>
    <t>PURPLEFIN</t>
  </si>
  <si>
    <t>Channel Nine Entertainment Ltd</t>
  </si>
  <si>
    <t>CNEL</t>
  </si>
  <si>
    <t>MK Exim (India) Ltd</t>
  </si>
  <si>
    <t>MKEXIM</t>
  </si>
  <si>
    <t>Duroply Industries Ltd</t>
  </si>
  <si>
    <t>DUROPLY</t>
  </si>
  <si>
    <t>Trejhara Solutions Ltd</t>
  </si>
  <si>
    <t>TREJHARA</t>
  </si>
  <si>
    <t>VTM Ltd</t>
  </si>
  <si>
    <t>VTMLTD</t>
  </si>
  <si>
    <t>Ravinder Heights Ltd</t>
  </si>
  <si>
    <t>RVHL</t>
  </si>
  <si>
    <t>Amba Enterprises Ltd</t>
  </si>
  <si>
    <t>AEL</t>
  </si>
  <si>
    <t>Aaron Industries Ltd</t>
  </si>
  <si>
    <t>AARON</t>
  </si>
  <si>
    <t>E Factor Experiences Ltd</t>
  </si>
  <si>
    <t>EFACTOR</t>
  </si>
  <si>
    <t>Zee Learn Ltd</t>
  </si>
  <si>
    <t>ZEELEARN</t>
  </si>
  <si>
    <t>India Gelatine &amp; Chemicals Ltd</t>
  </si>
  <si>
    <t>INDGELA</t>
  </si>
  <si>
    <t>Aashka Hospitals Ltd</t>
  </si>
  <si>
    <t>AASHKA</t>
  </si>
  <si>
    <t>Mangalam Seeds Ltd</t>
  </si>
  <si>
    <t>MSL</t>
  </si>
  <si>
    <t>Rajasthan Gases Ltd</t>
  </si>
  <si>
    <t>RAJGASES</t>
  </si>
  <si>
    <t>Loyal Textile Mills Ltd</t>
  </si>
  <si>
    <t>LOYALTEX</t>
  </si>
  <si>
    <t>On Door Concepts Ltd</t>
  </si>
  <si>
    <t>ONDOOR</t>
  </si>
  <si>
    <t>Retail - Online</t>
  </si>
  <si>
    <t>LGB Forge Ltd</t>
  </si>
  <si>
    <t>LGBFORGE</t>
  </si>
  <si>
    <t>Sayaji Hotels (Pune) Ltd</t>
  </si>
  <si>
    <t>SHPLPUNE</t>
  </si>
  <si>
    <t>Chatha Foods Ltd</t>
  </si>
  <si>
    <t>CHATHA</t>
  </si>
  <si>
    <t>Hindcon Chemicals Ltd</t>
  </si>
  <si>
    <t>HINDCON</t>
  </si>
  <si>
    <t>Thomas Scott (India) Ltd</t>
  </si>
  <si>
    <t>THOMASCOTT</t>
  </si>
  <si>
    <t>RRIL Ltd</t>
  </si>
  <si>
    <t>RRIL</t>
  </si>
  <si>
    <t>Nureca Ltd</t>
  </si>
  <si>
    <t>NURECA</t>
  </si>
  <si>
    <t>Maruti Infrastructure Ltd</t>
  </si>
  <si>
    <t>MAINFRA</t>
  </si>
  <si>
    <t>Chemtech Industrial Valves Ltd</t>
  </si>
  <si>
    <t>CHEMTECH</t>
  </si>
  <si>
    <t>Konstelec Engineers Ltd</t>
  </si>
  <si>
    <t>KONSTELEC</t>
  </si>
  <si>
    <t>National Plastic Technologies Ltd</t>
  </si>
  <si>
    <t>NATPLASTI</t>
  </si>
  <si>
    <t>Star Delta Transformers Ltd</t>
  </si>
  <si>
    <t>STARDELTA</t>
  </si>
  <si>
    <t>CAPTAIN PIPES Ltd</t>
  </si>
  <si>
    <t>CAPPIPES</t>
  </si>
  <si>
    <t>Caspian Corporate Services Ltd</t>
  </si>
  <si>
    <t>CASPIAN</t>
  </si>
  <si>
    <t>VETO Switch Gears And Cables Ltd</t>
  </si>
  <si>
    <t>VETO</t>
  </si>
  <si>
    <t>Mason Infratech Ltd</t>
  </si>
  <si>
    <t>MASON</t>
  </si>
  <si>
    <t>G M Polyplast Ltd</t>
  </si>
  <si>
    <t>GMPL</t>
  </si>
  <si>
    <t>Sona Machinery Ltd</t>
  </si>
  <si>
    <t>SONAMAC</t>
  </si>
  <si>
    <t>Pmc Fincorp Ltd</t>
  </si>
  <si>
    <t>PMCFIN</t>
  </si>
  <si>
    <t>Shree Ajit Pulp and Paper Ltd</t>
  </si>
  <si>
    <t>SAPPL</t>
  </si>
  <si>
    <t>Infollion Research Services Ltd</t>
  </si>
  <si>
    <t>INFOLLION</t>
  </si>
  <si>
    <t>ASI Industries Ltd</t>
  </si>
  <si>
    <t>ASIIL</t>
  </si>
  <si>
    <t>Prime Fresh Ltd</t>
  </si>
  <si>
    <t>PRIMEFRESH</t>
  </si>
  <si>
    <t>Paragon Fine &amp; Speciality Chemical Ltd</t>
  </si>
  <si>
    <t>PARAGON</t>
  </si>
  <si>
    <t>Bhilwara Technical Textiles Ltd</t>
  </si>
  <si>
    <t>BTTL</t>
  </si>
  <si>
    <t>Prithvi Exchange (India) Ltd</t>
  </si>
  <si>
    <t>PRITHVIEXCH</t>
  </si>
  <si>
    <t>Empower India Ltd</t>
  </si>
  <si>
    <t>EMPOWER</t>
  </si>
  <si>
    <t>Lagnam Spintex Ltd</t>
  </si>
  <si>
    <t>LAGNAM</t>
  </si>
  <si>
    <t>Sarthak Metals Ltd</t>
  </si>
  <si>
    <t>SMLT</t>
  </si>
  <si>
    <t>Somi Conveyor Beltings Ltd</t>
  </si>
  <si>
    <t>SOMICONVEY</t>
  </si>
  <si>
    <t>Ginni Filaments Ltd</t>
  </si>
  <si>
    <t>GINNIFILA</t>
  </si>
  <si>
    <t>DCG Cables &amp; Wires Ltd</t>
  </si>
  <si>
    <t>DCG</t>
  </si>
  <si>
    <t>Akanksha Power and Infrastructure Ltd</t>
  </si>
  <si>
    <t>AKANKSHA</t>
  </si>
  <si>
    <t>Electrical Components &amp; Equipment</t>
  </si>
  <si>
    <t>RDB Realty &amp; Infrastructure Ltd</t>
  </si>
  <si>
    <t>RDBRIL</t>
  </si>
  <si>
    <t>Brahmaputra Infrastructure Ltd</t>
  </si>
  <si>
    <t>BRAHMINFRA</t>
  </si>
  <si>
    <t>Shree Vasu Logistics Ltd</t>
  </si>
  <si>
    <t>SVLL</t>
  </si>
  <si>
    <t>Sicagen India Ltd</t>
  </si>
  <si>
    <t>SICAGEN</t>
  </si>
  <si>
    <t>Confidence Futuristic Energetech Ltd</t>
  </si>
  <si>
    <t>CFEL</t>
  </si>
  <si>
    <t>Standard Capital Markets Ltd</t>
  </si>
  <si>
    <t>STANCAP</t>
  </si>
  <si>
    <t>Equippp Social Impact Technologies Ltd</t>
  </si>
  <si>
    <t>EQUIPPP</t>
  </si>
  <si>
    <t xml:space="preserve"> IT Services &amp; Consulting</t>
  </si>
  <si>
    <t>Raghuvansh Agrofarms Ltd</t>
  </si>
  <si>
    <t>RAFL</t>
  </si>
  <si>
    <t>RDB Rasayans Ltd</t>
  </si>
  <si>
    <t>RDBRL</t>
  </si>
  <si>
    <t>Available Finance Ltd</t>
  </si>
  <si>
    <t>AVAILFC</t>
  </si>
  <si>
    <t>SMS Lifesciences India Ltd</t>
  </si>
  <si>
    <t>SMSLIFE</t>
  </si>
  <si>
    <t>KCK Industries Ltd</t>
  </si>
  <si>
    <t>KCK</t>
  </si>
  <si>
    <t>Sunshine Capital Ltd</t>
  </si>
  <si>
    <t>SCL</t>
  </si>
  <si>
    <t>Jaysynth Orgochem Ltd</t>
  </si>
  <si>
    <t>JDORGOCHEM</t>
  </si>
  <si>
    <t>Bimetal Bearings Ltd</t>
  </si>
  <si>
    <t>BIMETAL</t>
  </si>
  <si>
    <t>Ashapuri Gold Ornament Ltd</t>
  </si>
  <si>
    <t>AGOL</t>
  </si>
  <si>
    <t>Modi Rubber Ltd</t>
  </si>
  <si>
    <t>MODIRUBBER</t>
  </si>
  <si>
    <t>Nirman Agri Genetics Ltd</t>
  </si>
  <si>
    <t>NIRMAN</t>
  </si>
  <si>
    <t>Captain Technocast Ltd</t>
  </si>
  <si>
    <t>CTCL</t>
  </si>
  <si>
    <t>Aurangabad Distillery Ltd</t>
  </si>
  <si>
    <t>AURDIS</t>
  </si>
  <si>
    <t>CWD Limited</t>
  </si>
  <si>
    <t>CWD</t>
  </si>
  <si>
    <t>Tembo Global Industries Ltd</t>
  </si>
  <si>
    <t>TEMBO</t>
  </si>
  <si>
    <t>Paul Merchants Ltd</t>
  </si>
  <si>
    <t>PML</t>
  </si>
  <si>
    <t>Maximus International Ltd</t>
  </si>
  <si>
    <t>MAXIMUS</t>
  </si>
  <si>
    <t>Nettlinx Ltd</t>
  </si>
  <si>
    <t>NETTLINX</t>
  </si>
  <si>
    <t>T T Ltd</t>
  </si>
  <si>
    <t>TTL</t>
  </si>
  <si>
    <t>Zeal Global Services Ltd</t>
  </si>
  <si>
    <t>ZEAL</t>
  </si>
  <si>
    <t>Brady And Morris Engineering Co Ltd</t>
  </si>
  <si>
    <t>BRADYM</t>
  </si>
  <si>
    <t>G G Engineering Ltd</t>
  </si>
  <si>
    <t>GGENG</t>
  </si>
  <si>
    <t>Ajanta Soya Ltd</t>
  </si>
  <si>
    <t>AJANTSOY</t>
  </si>
  <si>
    <t>Neelamalai Agro Industries Ltd</t>
  </si>
  <si>
    <t>NEAGI</t>
  </si>
  <si>
    <t>Compucom Software Ltd</t>
  </si>
  <si>
    <t>COMPUSOFT</t>
  </si>
  <si>
    <t>Vipul Organics Ltd</t>
  </si>
  <si>
    <t>VIPULORG</t>
  </si>
  <si>
    <t>Mangal Credit and Fincorp Ltd</t>
  </si>
  <si>
    <t>MANCREDIT</t>
  </si>
  <si>
    <t>Dindigul Farm Product Ltd</t>
  </si>
  <si>
    <t>DFPL</t>
  </si>
  <si>
    <t>IL&amp;FS Transportation Networks Ltd</t>
  </si>
  <si>
    <t>IL&amp;FSTRANS</t>
  </si>
  <si>
    <t>Rajshree Sugars &amp; Chemicals Ltd</t>
  </si>
  <si>
    <t>RAJSREESUG</t>
  </si>
  <si>
    <t>Odyssey Technologies Ltd</t>
  </si>
  <si>
    <t>ODYSSEY</t>
  </si>
  <si>
    <t>Lloyds Luxuries Ltd</t>
  </si>
  <si>
    <t>LLOYDS</t>
  </si>
  <si>
    <t>delaPlex Ltd</t>
  </si>
  <si>
    <t>DELAPLEX</t>
  </si>
  <si>
    <t>Rajshree Polypack Ltd</t>
  </si>
  <si>
    <t>RPPL</t>
  </si>
  <si>
    <t>Coral Laboratories Ltd</t>
  </si>
  <si>
    <t>CORALAB</t>
  </si>
  <si>
    <t>SBI Nifty Bank ETF</t>
  </si>
  <si>
    <t>SETFNIFBK</t>
  </si>
  <si>
    <t>Yash Optics &amp; Lens Ltd</t>
  </si>
  <si>
    <t>YASHOPTICS</t>
  </si>
  <si>
    <t>Indrayani Biotech Ltd</t>
  </si>
  <si>
    <t>INDRANIB</t>
  </si>
  <si>
    <t>Pune E - Stock Broking Ltd</t>
  </si>
  <si>
    <t>PESB</t>
  </si>
  <si>
    <t>Aksharchem (India) Ltd</t>
  </si>
  <si>
    <t>AKSHARCHEM</t>
  </si>
  <si>
    <t>Regis Industries Ltd</t>
  </si>
  <si>
    <t>REGIS</t>
  </si>
  <si>
    <t>Kimia Biosciences Ltd</t>
  </si>
  <si>
    <t>KIMIABL</t>
  </si>
  <si>
    <t>Panasonic Carbon India Co Ltd</t>
  </si>
  <si>
    <t>PANCARBON</t>
  </si>
  <si>
    <t>Arham Technologies Ltd</t>
  </si>
  <si>
    <t>ARHAM</t>
  </si>
  <si>
    <t>Tips Films Ltd</t>
  </si>
  <si>
    <t>TIPSFILMS</t>
  </si>
  <si>
    <t>GSS Infotech Ltd</t>
  </si>
  <si>
    <t>GSS</t>
  </si>
  <si>
    <t>Halder Venture Ltd</t>
  </si>
  <si>
    <t>HALDER</t>
  </si>
  <si>
    <t>Super House Ltd</t>
  </si>
  <si>
    <t>SUPERHOUSE</t>
  </si>
  <si>
    <t>Krebs Biochemicals and Industries Ltd</t>
  </si>
  <si>
    <t>KREBSBIO</t>
  </si>
  <si>
    <t>Sanjivani Paranteral Ltd</t>
  </si>
  <si>
    <t>SANJIVIN</t>
  </si>
  <si>
    <t>PG Foils Ltd</t>
  </si>
  <si>
    <t>PGFOILQ</t>
  </si>
  <si>
    <t>Cambridge Technology Enterprises Ltd</t>
  </si>
  <si>
    <t>CTE</t>
  </si>
  <si>
    <t>A B Cotspin India Ltd</t>
  </si>
  <si>
    <t>ABCOTS</t>
  </si>
  <si>
    <t>Sanmit Infra Ltd</t>
  </si>
  <si>
    <t>SANINFRA</t>
  </si>
  <si>
    <t>Sharda Ispat Ltd</t>
  </si>
  <si>
    <t>SHRDAIS</t>
  </si>
  <si>
    <t>Swastika Investmart Ltd</t>
  </si>
  <si>
    <t>SWASTIKA</t>
  </si>
  <si>
    <t>Denis Chem Lab Ltd</t>
  </si>
  <si>
    <t>DENISCHEM</t>
  </si>
  <si>
    <t>Supreme Infrastructure India Ltd</t>
  </si>
  <si>
    <t>SUPREMEINF</t>
  </si>
  <si>
    <t>Shiva Texyarn Ltd</t>
  </si>
  <si>
    <t>SHIVATEX</t>
  </si>
  <si>
    <t>ICICI Prudential Nifty 100 Low Vol 30 ETF</t>
  </si>
  <si>
    <t>LOWVOLIETF</t>
  </si>
  <si>
    <t>Radix Industries (India) Ltd</t>
  </si>
  <si>
    <t>RADIXIND</t>
  </si>
  <si>
    <t>Shri Bajrang Alliance Ltd</t>
  </si>
  <si>
    <t>SHBAJRG</t>
  </si>
  <si>
    <t>Narmada Gelatines Ltd</t>
  </si>
  <si>
    <t>SHAWGELTIN</t>
  </si>
  <si>
    <t>Parin Furniture Ltd</t>
  </si>
  <si>
    <t>PARIN</t>
  </si>
  <si>
    <t>LA Tim Metal &amp; Industries Ltd</t>
  </si>
  <si>
    <t>LATIMMETAL</t>
  </si>
  <si>
    <t>Rungta Irrigation Ltd</t>
  </si>
  <si>
    <t>RUNGTAIR</t>
  </si>
  <si>
    <t>Eco Friendly Food Processing Park Ltd</t>
  </si>
  <si>
    <t>EFPL</t>
  </si>
  <si>
    <t>Rajnish Retail Ltd</t>
  </si>
  <si>
    <t>RRETAIL</t>
  </si>
  <si>
    <t>Jullundur Motor Agency (Delhi) Ltd</t>
  </si>
  <si>
    <t>JMA</t>
  </si>
  <si>
    <t>Vardhman Polytex Ltd</t>
  </si>
  <si>
    <t>VARDMNPOLY</t>
  </si>
  <si>
    <t>MITCON Consultancy &amp; Engineering Services Ltd</t>
  </si>
  <si>
    <t>MITCON</t>
  </si>
  <si>
    <t>Coromandel Engineering Company Ltd</t>
  </si>
  <si>
    <t>COROENGG</t>
  </si>
  <si>
    <t>JSL Industries Ltd</t>
  </si>
  <si>
    <t>JSLINDL</t>
  </si>
  <si>
    <t>Beacon Trusteeship Ltd</t>
  </si>
  <si>
    <t>BEACON</t>
  </si>
  <si>
    <t>Spectrum Talent Management Ltd</t>
  </si>
  <si>
    <t>SPECTSTM</t>
  </si>
  <si>
    <t>ShreeOswal Seeds and Chemicals Ltd</t>
  </si>
  <si>
    <t>OSWALSEEDS</t>
  </si>
  <si>
    <t>Techknowgreen Solutions Ltd</t>
  </si>
  <si>
    <t>TECHKGREEN</t>
  </si>
  <si>
    <t>Prajay Engineers Syndicate Ltd</t>
  </si>
  <si>
    <t>PRAENG</t>
  </si>
  <si>
    <t>Shradha AI Technologies Ltd</t>
  </si>
  <si>
    <t>SHRAAITECH</t>
  </si>
  <si>
    <t>Rulka Electricals Ltd</t>
  </si>
  <si>
    <t>RULKA</t>
  </si>
  <si>
    <t>Alpine Housing Development Corporation Limited</t>
  </si>
  <si>
    <t>ALPINEHOU</t>
  </si>
  <si>
    <t>Kanpur Plastipack Ltd</t>
  </si>
  <si>
    <t>KANPRPLA</t>
  </si>
  <si>
    <t>Maha Rashtra Apex Corporation Ltd</t>
  </si>
  <si>
    <t>MAHAPEXLTD</t>
  </si>
  <si>
    <t>WAA Solar Ltd</t>
  </si>
  <si>
    <t>WAA</t>
  </si>
  <si>
    <t>Vital Chemtech Ltd</t>
  </si>
  <si>
    <t>VITAL</t>
  </si>
  <si>
    <t>GVP Infotech Ltd</t>
  </si>
  <si>
    <t>GVPTECH</t>
  </si>
  <si>
    <t>AMJ Land Holdings Ltd</t>
  </si>
  <si>
    <t>AMJLAND</t>
  </si>
  <si>
    <t>Diksat Transworld Ltd</t>
  </si>
  <si>
    <t>DIKSAT</t>
  </si>
  <si>
    <t>Noida Toll Bridge Company Ltd</t>
  </si>
  <si>
    <t>NOIDATOLL</t>
  </si>
  <si>
    <t>Coral India Finance and Housing Ltd</t>
  </si>
  <si>
    <t>CORALFINAC</t>
  </si>
  <si>
    <t>Supreme Holdings &amp; Hospitality (India) Ltd</t>
  </si>
  <si>
    <t>SUPREME</t>
  </si>
  <si>
    <t>Divine Power Energy Ltd</t>
  </si>
  <si>
    <t>DPEL</t>
  </si>
  <si>
    <t>Delphi World Money Ltd</t>
  </si>
  <si>
    <t>DELPHIFX</t>
  </si>
  <si>
    <t>Quest Laboratories Ltd</t>
  </si>
  <si>
    <t>QUESTLAB</t>
  </si>
  <si>
    <t>Signet Industries Ltd</t>
  </si>
  <si>
    <t>SIGIND</t>
  </si>
  <si>
    <t>Cochin Minerals and Rutile Ltd</t>
  </si>
  <si>
    <t>COCHINM</t>
  </si>
  <si>
    <t>Dhunseri Tea &amp; Industries Ltd</t>
  </si>
  <si>
    <t>DTIL</t>
  </si>
  <si>
    <t>Asian Hotels (East) Ltd</t>
  </si>
  <si>
    <t>AHLEAST</t>
  </si>
  <si>
    <t>Aarnav Fashions Ltd</t>
  </si>
  <si>
    <t>AARNAV</t>
  </si>
  <si>
    <t>Universal Autofoundry Ltd</t>
  </si>
  <si>
    <t>UNIAUTO</t>
  </si>
  <si>
    <t>CHL Ltd</t>
  </si>
  <si>
    <t>CHLLTD</t>
  </si>
  <si>
    <t>Storage Technologies and Automation Ltd</t>
  </si>
  <si>
    <t>STAL</t>
  </si>
  <si>
    <t>Samkrg Pistons and Rings Ltd</t>
  </si>
  <si>
    <t>SAMKRG</t>
  </si>
  <si>
    <t>Shree Osfm E-Mobility Ltd</t>
  </si>
  <si>
    <t>SHREEOSFM</t>
  </si>
  <si>
    <t>Kanchi Karpooram Ltd</t>
  </si>
  <si>
    <t>KANCHI</t>
  </si>
  <si>
    <t>Arihant Foundations &amp; Housing Ltd</t>
  </si>
  <si>
    <t>ARIHANT</t>
  </si>
  <si>
    <t>Brooks Laboratories Ltd</t>
  </si>
  <si>
    <t>BROOKS</t>
  </si>
  <si>
    <t>Galaxy Cloud Kitchens Ltd</t>
  </si>
  <si>
    <t>GCKL</t>
  </si>
  <si>
    <t>RSD Finance Ltd</t>
  </si>
  <si>
    <t>RSDFIN</t>
  </si>
  <si>
    <t>Cosmo Ferrites Ltd</t>
  </si>
  <si>
    <t>COSMOFE</t>
  </si>
  <si>
    <t>AKI India Ltd</t>
  </si>
  <si>
    <t>AKI</t>
  </si>
  <si>
    <t>Sizemasters Technology Ltd</t>
  </si>
  <si>
    <t>SIZEMASTER</t>
  </si>
  <si>
    <t>Modern Threads (India) Ltd</t>
  </si>
  <si>
    <t>MODTHREAD</t>
  </si>
  <si>
    <t>Century Extrusions Ltd</t>
  </si>
  <si>
    <t>CENTEXT</t>
  </si>
  <si>
    <t>IP Rings Ltd</t>
  </si>
  <si>
    <t>IPRINGLTD</t>
  </si>
  <si>
    <t>LKP Finance Ltd</t>
  </si>
  <si>
    <t>LKPFIN</t>
  </si>
  <si>
    <t>Manaksia Aluminium Co Ltd</t>
  </si>
  <si>
    <t>MANAKALUCO</t>
  </si>
  <si>
    <t>Organic Recycling Systems Ltd</t>
  </si>
  <si>
    <t>ORGANICREC</t>
  </si>
  <si>
    <t>Indbank Merchant Banking Services Ltd</t>
  </si>
  <si>
    <t>INDBANK</t>
  </si>
  <si>
    <t>Lactose (India) Ltd</t>
  </si>
  <si>
    <t>LACTOSE</t>
  </si>
  <si>
    <t>Hemant Surgical Industries Ltd</t>
  </si>
  <si>
    <t>HSIL</t>
  </si>
  <si>
    <t>Salasar Exteriors and Contour Ltd</t>
  </si>
  <si>
    <t>SECL</t>
  </si>
  <si>
    <t>CG VAK Software and Exports Ltd</t>
  </si>
  <si>
    <t>CGVAK</t>
  </si>
  <si>
    <t>Duncan Engineering Ltd</t>
  </si>
  <si>
    <t>DUNCANENG</t>
  </si>
  <si>
    <t>Indiabulls Enterprises Ltd</t>
  </si>
  <si>
    <t>IEL</t>
  </si>
  <si>
    <t>South India Paper Mills Ltd</t>
  </si>
  <si>
    <t>STHINPA</t>
  </si>
  <si>
    <t>Surana Solar Ltd</t>
  </si>
  <si>
    <t>SURANASOL</t>
  </si>
  <si>
    <t>Aspinwall and Company Ltd</t>
  </si>
  <si>
    <t>ASPINWALL</t>
  </si>
  <si>
    <t>Indian Wood Products Co Ltd</t>
  </si>
  <si>
    <t>IWP</t>
  </si>
  <si>
    <t>QMS Medical Allied Services Ltd</t>
  </si>
  <si>
    <t>QMSMEDI</t>
  </si>
  <si>
    <t>Sylvan Plyboard (India) Ltd</t>
  </si>
  <si>
    <t>SYLVANPLY</t>
  </si>
  <si>
    <t>DHP India Ltd</t>
  </si>
  <si>
    <t>DHPIND</t>
  </si>
  <si>
    <t>Madhusudan Masala Ltd</t>
  </si>
  <si>
    <t>MADHUSUDAN</t>
  </si>
  <si>
    <t>Kalyani Forge Ltd</t>
  </si>
  <si>
    <t>KALYANIFRG</t>
  </si>
  <si>
    <t>Aryaman Capital Markets Ltd</t>
  </si>
  <si>
    <t>ARYACAPM</t>
  </si>
  <si>
    <t>Gayatri Rubbers and Chemicals Ltd</t>
  </si>
  <si>
    <t>GRCL</t>
  </si>
  <si>
    <t>United Nilgiri Tea Estates Company Ltd</t>
  </si>
  <si>
    <t>UNITEDTEA</t>
  </si>
  <si>
    <t>Hindusthan National Glass And Industries Ltd</t>
  </si>
  <si>
    <t>HINDNATGLS</t>
  </si>
  <si>
    <t>Ambey Laboratories Ltd</t>
  </si>
  <si>
    <t>AMBEY</t>
  </si>
  <si>
    <t>LOYAL EQUIPMENTS Ltd</t>
  </si>
  <si>
    <t>LOYAL</t>
  </si>
  <si>
    <t>Gujarat State Financial Corp</t>
  </si>
  <si>
    <t>GUJSTATFIN</t>
  </si>
  <si>
    <t>Hindustan Adhesives Ltd</t>
  </si>
  <si>
    <t>HINDADH</t>
  </si>
  <si>
    <t>Baid Finserv Ltd</t>
  </si>
  <si>
    <t>BAIDFIN</t>
  </si>
  <si>
    <t>Refex Renewables &amp; Infrastructure Ltd</t>
  </si>
  <si>
    <t>REFEXRENEW</t>
  </si>
  <si>
    <t>Upsurge Seeds Of Agriculture Ltd</t>
  </si>
  <si>
    <t>USASEEDS</t>
  </si>
  <si>
    <t>Sadbhav Infrastructure Projects Ltd</t>
  </si>
  <si>
    <t>SADBHIN</t>
  </si>
  <si>
    <t>Ramdevbaba Solvent Ltd</t>
  </si>
  <si>
    <t>RBS</t>
  </si>
  <si>
    <t>Homesfy Realty Ltd</t>
  </si>
  <si>
    <t>HOMESFY</t>
  </si>
  <si>
    <t>Shraddha Prime Projects Ltd</t>
  </si>
  <si>
    <t>SHRADDHA</t>
  </si>
  <si>
    <t>Precision Electronics Ltd</t>
  </si>
  <si>
    <t>PRECISIO</t>
  </si>
  <si>
    <t>Mahalaxmi Rubtech Ltd</t>
  </si>
  <si>
    <t>MHLXMIRU</t>
  </si>
  <si>
    <t>Atam Valves Ltd</t>
  </si>
  <si>
    <t>ATAM</t>
  </si>
  <si>
    <t>Capital Trust Ltd</t>
  </si>
  <si>
    <t>CAPTRUST</t>
  </si>
  <si>
    <t>BSL Ltd</t>
  </si>
  <si>
    <t>BSL</t>
  </si>
  <si>
    <t>Phoenix Township Ltd</t>
  </si>
  <si>
    <t>PHOENIXTN</t>
  </si>
  <si>
    <t>Texmo Pipes and Products Ltd</t>
  </si>
  <si>
    <t>TEXMOPIPES</t>
  </si>
  <si>
    <t>Shigan Quantum Technologies Ltd</t>
  </si>
  <si>
    <t>SHIGAN</t>
  </si>
  <si>
    <t>Airo Lam Ltd</t>
  </si>
  <si>
    <t>AIROLAM</t>
  </si>
  <si>
    <t>Ratnabhumi Developers Ltd</t>
  </si>
  <si>
    <t>RATNABHUMI</t>
  </si>
  <si>
    <t>KBC Global Ltd</t>
  </si>
  <si>
    <t>KBCGLOBAL</t>
  </si>
  <si>
    <t>Digicontent Ltd</t>
  </si>
  <si>
    <t>DGCONTENT</t>
  </si>
  <si>
    <t>Intrasoft Technologies Ltd</t>
  </si>
  <si>
    <t>ISFT</t>
  </si>
  <si>
    <t>Gretex Industries Ltd</t>
  </si>
  <si>
    <t>GRETEX</t>
  </si>
  <si>
    <t>Adtech Systems Ltd</t>
  </si>
  <si>
    <t>ADTECH</t>
  </si>
  <si>
    <t>Arvee Laboratories (India) Ltd</t>
  </si>
  <si>
    <t>ARVEE</t>
  </si>
  <si>
    <t>Nagpur Power and Industries Ltd</t>
  </si>
  <si>
    <t>NAGPI</t>
  </si>
  <si>
    <t>Maxposure Ltd</t>
  </si>
  <si>
    <t>MAXPOSURE</t>
  </si>
  <si>
    <t>Dhruv Consultancy Services Ltd</t>
  </si>
  <si>
    <t>DHRUV</t>
  </si>
  <si>
    <t>Prima Plastics Ltd</t>
  </si>
  <si>
    <t>PRIMAPLA</t>
  </si>
  <si>
    <t>Vibrant Global Capital Ltd</t>
  </si>
  <si>
    <t>VGCL</t>
  </si>
  <si>
    <t>GIR Natureview Resorts Ltd</t>
  </si>
  <si>
    <t>GIRRESORTS</t>
  </si>
  <si>
    <t>Univastu India Ltd</t>
  </si>
  <si>
    <t>UNIVASTU</t>
  </si>
  <si>
    <t>Toyam Sports Ltd</t>
  </si>
  <si>
    <t>TOYAMSL</t>
  </si>
  <si>
    <t>Dolfin Rubbers Ltd</t>
  </si>
  <si>
    <t>DOLFIN</t>
  </si>
  <si>
    <t>Weizmann Limited</t>
  </si>
  <si>
    <t>WEIZMANIND</t>
  </si>
  <si>
    <t>ACE Software Exports Ltd</t>
  </si>
  <si>
    <t>ACESOFT</t>
  </si>
  <si>
    <t>Fonebox Retail Ltd</t>
  </si>
  <si>
    <t>FONEBOX</t>
  </si>
  <si>
    <t>Lovable Lingerie Ltd</t>
  </si>
  <si>
    <t>LOVABLE</t>
  </si>
  <si>
    <t>Mitsu Chem Plast Ltd</t>
  </si>
  <si>
    <t>MITSU</t>
  </si>
  <si>
    <t>Bafna Pharmaceuticals Ltd</t>
  </si>
  <si>
    <t>BAFNAPH</t>
  </si>
  <si>
    <t>Ducon Infratechnologies Ltd</t>
  </si>
  <si>
    <t>DUCON</t>
  </si>
  <si>
    <t>Surat Trade and Mercantile Ltd</t>
  </si>
  <si>
    <t>SURATRAML</t>
  </si>
  <si>
    <t>Sprayking Ltd</t>
  </si>
  <si>
    <t>SPRAYKING</t>
  </si>
  <si>
    <t>JK Agri Genetics Ltd</t>
  </si>
  <si>
    <t>JK AGRI</t>
  </si>
  <si>
    <t>Aartech Solonics Ltd</t>
  </si>
  <si>
    <t>AARTECH</t>
  </si>
  <si>
    <t>Marvel Decor Ltd</t>
  </si>
  <si>
    <t>MDL</t>
  </si>
  <si>
    <t>Garnet International Ltd</t>
  </si>
  <si>
    <t>GARNETINT</t>
  </si>
  <si>
    <t>Dhoot Industrial Finance Ltd</t>
  </si>
  <si>
    <t>DHOOTIN</t>
  </si>
  <si>
    <t>IVP Ltd</t>
  </si>
  <si>
    <t>IVP</t>
  </si>
  <si>
    <t>Aveer Foods Ltd</t>
  </si>
  <si>
    <t>AVEER</t>
  </si>
  <si>
    <t>United Polyfab Gujarat Ltd</t>
  </si>
  <si>
    <t>UNITEDPOLY</t>
  </si>
  <si>
    <t>Jyoti Ltd</t>
  </si>
  <si>
    <t>JYOTI</t>
  </si>
  <si>
    <t>Tirupati Starch &amp; Chemicals Ltd</t>
  </si>
  <si>
    <t>TIRUSTA</t>
  </si>
  <si>
    <t>Hindustan Tin Works Ltd</t>
  </si>
  <si>
    <t>HINDTIN</t>
  </si>
  <si>
    <t>S V Global Mill Ltd</t>
  </si>
  <si>
    <t>SVGLOBAL</t>
  </si>
  <si>
    <t>Kaushalya Logistics Ltd</t>
  </si>
  <si>
    <t>KLL</t>
  </si>
  <si>
    <t>Ground Freight &amp; Logistics</t>
  </si>
  <si>
    <t>Goldkart Jewels Ltd</t>
  </si>
  <si>
    <t>GOLDKART</t>
  </si>
  <si>
    <t>Anik Industries Ltd</t>
  </si>
  <si>
    <t>ANIKINDS</t>
  </si>
  <si>
    <t>Shri Balaji Valve Components Ltd</t>
  </si>
  <si>
    <t>SBVCL</t>
  </si>
  <si>
    <t>Shekhawati Poly-Yarn Ltd</t>
  </si>
  <si>
    <t>SPYL</t>
  </si>
  <si>
    <t>Tahmar Enterprises Ltd</t>
  </si>
  <si>
    <t>TAHMARENT</t>
  </si>
  <si>
    <t>Sel Manufacturing Company Ltd</t>
  </si>
  <si>
    <t>SELMC</t>
  </si>
  <si>
    <t>BDH Industries Ltd</t>
  </si>
  <si>
    <t>BDH</t>
  </si>
  <si>
    <t>Ducol Organics &amp; Colours Ltd</t>
  </si>
  <si>
    <t>DUCOL</t>
  </si>
  <si>
    <t>SAH Polymers Ltd</t>
  </si>
  <si>
    <t>SAH</t>
  </si>
  <si>
    <t>Archidply Industries Ltd</t>
  </si>
  <si>
    <t>ARCHIDPLY</t>
  </si>
  <si>
    <t>Wardwizard Foods and Beverages Ltd</t>
  </si>
  <si>
    <t>WARDWIZFBL</t>
  </si>
  <si>
    <t>Magna Electro Castings Ltd</t>
  </si>
  <si>
    <t>MAGNAELQ</t>
  </si>
  <si>
    <t>GTL Ltd</t>
  </si>
  <si>
    <t>GTL</t>
  </si>
  <si>
    <t>Inertia Steel Ltd</t>
  </si>
  <si>
    <t>INERTIAST</t>
  </si>
  <si>
    <t>Shah Metacorp Ltd</t>
  </si>
  <si>
    <t>SHAH</t>
  </si>
  <si>
    <t>Incredible Industries Ltd</t>
  </si>
  <si>
    <t>INCREDIBLE</t>
  </si>
  <si>
    <t>Aarvi Encon Ltd</t>
  </si>
  <si>
    <t>AARVI</t>
  </si>
  <si>
    <t>Ovobel Foods Ltd</t>
  </si>
  <si>
    <t>OVOBELE</t>
  </si>
  <si>
    <t>Rts Power Corporation Ltd</t>
  </si>
  <si>
    <t>RTSPOWR</t>
  </si>
  <si>
    <t>Caprihans India Ltd</t>
  </si>
  <si>
    <t>CAPRIHANS</t>
  </si>
  <si>
    <t>Pacific Industries Ltd</t>
  </si>
  <si>
    <t>PACIFICI</t>
  </si>
  <si>
    <t>Calcom Vision Ltd</t>
  </si>
  <si>
    <t>CALCOM</t>
  </si>
  <si>
    <t>Srivari Spices and Foods Ltd</t>
  </si>
  <si>
    <t>SSFL</t>
  </si>
  <si>
    <t>Maheshwari Logistics Ltd</t>
  </si>
  <si>
    <t>MAHESHWARI</t>
  </si>
  <si>
    <t>Interiors &amp; More Ltd</t>
  </si>
  <si>
    <t>INM</t>
  </si>
  <si>
    <t>Gillanders Arbuthnot &amp; Co Ltd</t>
  </si>
  <si>
    <t>GILLANDERS</t>
  </si>
  <si>
    <t>Srestha Finvest Ltd</t>
  </si>
  <si>
    <t>SRESTHA</t>
  </si>
  <si>
    <t>Deep Polymers Ltd</t>
  </si>
  <si>
    <t>DEEP</t>
  </si>
  <si>
    <t>Vaishali Pharma Ltd</t>
  </si>
  <si>
    <t>VAISHALI</t>
  </si>
  <si>
    <t>Indian Infotech and Software Ltd</t>
  </si>
  <si>
    <t>INDINFO</t>
  </si>
  <si>
    <t>Sotac Pharmaceuticals Ltd</t>
  </si>
  <si>
    <t>SOTAC</t>
  </si>
  <si>
    <t>Anmol India Ltd</t>
  </si>
  <si>
    <t>ANMOL</t>
  </si>
  <si>
    <t>Niraj Cement Structurals Ltd</t>
  </si>
  <si>
    <t>NIRAJ</t>
  </si>
  <si>
    <t>Indian Sucrose Ltd</t>
  </si>
  <si>
    <t>INDSUCR</t>
  </si>
  <si>
    <t>Tarmat Ltd</t>
  </si>
  <si>
    <t>TARMAT</t>
  </si>
  <si>
    <t>Panyam Cements And Mineral Industrties Ltd</t>
  </si>
  <si>
    <t>PANCM</t>
  </si>
  <si>
    <t>Samor Reality Ltd</t>
  </si>
  <si>
    <t>SAMOR</t>
  </si>
  <si>
    <t>Hindprakash Industries Ltd</t>
  </si>
  <si>
    <t>HPIL</t>
  </si>
  <si>
    <t>Alpa Laboratories Ltd</t>
  </si>
  <si>
    <t>ALPA</t>
  </si>
  <si>
    <t>Setco Automotive Ltd</t>
  </si>
  <si>
    <t>SETCO</t>
  </si>
  <si>
    <t>Emmbi Industries Ltd</t>
  </si>
  <si>
    <t>EMMBI</t>
  </si>
  <si>
    <t>Abans Enterprises Ltd</t>
  </si>
  <si>
    <t>ABANSENT</t>
  </si>
  <si>
    <t>Khemani Distributors &amp; Marketing Ltd</t>
  </si>
  <si>
    <t>KDML</t>
  </si>
  <si>
    <t>Lucent Industries Ltd</t>
  </si>
  <si>
    <t>LUCENT</t>
  </si>
  <si>
    <t>Shahlon Silk Industries Ltd</t>
  </si>
  <si>
    <t>SHAHLON</t>
  </si>
  <si>
    <t>Unihealth Consultancy Ltd</t>
  </si>
  <si>
    <t>UNIHEALTH</t>
  </si>
  <si>
    <t>Sonam Ltd</t>
  </si>
  <si>
    <t>SONAMLTD</t>
  </si>
  <si>
    <t>Dhatre Udyog Ltd</t>
  </si>
  <si>
    <t>DHATRE</t>
  </si>
  <si>
    <t>Housing Development and Infrastructure Ltd</t>
  </si>
  <si>
    <t>HDIL</t>
  </si>
  <si>
    <t>Swati Projects Ltd</t>
  </si>
  <si>
    <t>SWATIPRO</t>
  </si>
  <si>
    <t>Pansari Developers Ltd</t>
  </si>
  <si>
    <t>PANSARI</t>
  </si>
  <si>
    <t>Metroglobal Ltd</t>
  </si>
  <si>
    <t>METROGLOBL</t>
  </si>
  <si>
    <t>NipponINETFNifty SDL Apr 2026 Top 20 Equal Weight</t>
  </si>
  <si>
    <t>SDL26BEES</t>
  </si>
  <si>
    <t>Accuracy Shipping Ltd</t>
  </si>
  <si>
    <t>ACCURACY</t>
  </si>
  <si>
    <t>Global Offshore Services Ltd</t>
  </si>
  <si>
    <t>GLOBOFFS</t>
  </si>
  <si>
    <t>J C T Ltd</t>
  </si>
  <si>
    <t>JCTLTD</t>
  </si>
  <si>
    <t>Smruthi Organics Ltd</t>
  </si>
  <si>
    <t>SMRUTHIORG</t>
  </si>
  <si>
    <t>Basant Agro Tech (India) Ltd</t>
  </si>
  <si>
    <t>BASANTGL</t>
  </si>
  <si>
    <t>Worth Peripherals Ltd</t>
  </si>
  <si>
    <t>Priti International Ltd</t>
  </si>
  <si>
    <t>PRITI</t>
  </si>
  <si>
    <t>Money Masters Leasing and Finance Ltd</t>
  </si>
  <si>
    <t>MMLF</t>
  </si>
  <si>
    <t>Tainwala Chemicals and Plastics (India) Ltd</t>
  </si>
  <si>
    <t>TAINWALCHM</t>
  </si>
  <si>
    <t>Alacrity Securities Ltd</t>
  </si>
  <si>
    <t>ALSL</t>
  </si>
  <si>
    <t>Dcm Ltd</t>
  </si>
  <si>
    <t>DCM</t>
  </si>
  <si>
    <t>Hilton Metal Forging Ltd</t>
  </si>
  <si>
    <t>HILTON</t>
  </si>
  <si>
    <t>Kakatiya Cement Sugar and Industries Ltd</t>
  </si>
  <si>
    <t>KAKATCEM</t>
  </si>
  <si>
    <t>DRS Dilip Roadlines Ltd</t>
  </si>
  <si>
    <t>DRSDILIP</t>
  </si>
  <si>
    <t>Total Transport Systems Ltd</t>
  </si>
  <si>
    <t>TOTAL</t>
  </si>
  <si>
    <t>Silicon Rental Solutions Ltd</t>
  </si>
  <si>
    <t>SRSOLTD</t>
  </si>
  <si>
    <t>Tyche Industries Ltd</t>
  </si>
  <si>
    <t>TYCHE</t>
  </si>
  <si>
    <t>Greenchef Appliances Ltd</t>
  </si>
  <si>
    <t>GREENCHEF</t>
  </si>
  <si>
    <t>Kesar Petroproducts Ltd</t>
  </si>
  <si>
    <t>KESARPE</t>
  </si>
  <si>
    <t>Semac Consultants Ltd</t>
  </si>
  <si>
    <t>SEMAC</t>
  </si>
  <si>
    <t>Radhe Developers (India) Ltd</t>
  </si>
  <si>
    <t>RADHEDE</t>
  </si>
  <si>
    <t>Bal Pharma Ltd</t>
  </si>
  <si>
    <t>BALPHARMA</t>
  </si>
  <si>
    <t>Keynote Financial Services Ltd</t>
  </si>
  <si>
    <t>KEYFINSERV</t>
  </si>
  <si>
    <t>Eros International Media Ltd</t>
  </si>
  <si>
    <t>EROSMEDIA</t>
  </si>
  <si>
    <t>Art Nirman Ltd</t>
  </si>
  <si>
    <t>ARTNIRMAN</t>
  </si>
  <si>
    <t>B &amp; A Ltd</t>
  </si>
  <si>
    <t>BNALTD</t>
  </si>
  <si>
    <t>Reliance Home Finance Ltd</t>
  </si>
  <si>
    <t>RHFL</t>
  </si>
  <si>
    <t>SPL Industries Ltd</t>
  </si>
  <si>
    <t>SPLIL</t>
  </si>
  <si>
    <t>Shri Techtex Ltd</t>
  </si>
  <si>
    <t>SHRITECH</t>
  </si>
  <si>
    <t>Tulive Developers Ltd</t>
  </si>
  <si>
    <t>TULIVE</t>
  </si>
  <si>
    <t>Enser Communications Ltd</t>
  </si>
  <si>
    <t>ENSER</t>
  </si>
  <si>
    <t>Suryalata Spinning Mills Ltd</t>
  </si>
  <si>
    <t>SURYALA</t>
  </si>
  <si>
    <t>De Neers Tools Ltd</t>
  </si>
  <si>
    <t>DENEERS</t>
  </si>
  <si>
    <t>Parshva Enterprises Ltd</t>
  </si>
  <si>
    <t>PARSHVA</t>
  </si>
  <si>
    <t>Enfuse Solutions Ltd</t>
  </si>
  <si>
    <t>ENFUSE</t>
  </si>
  <si>
    <t>Steelman Telecom Ltd</t>
  </si>
  <si>
    <t>STML</t>
  </si>
  <si>
    <t>Pharmaids Pharmaceuticals Ltd</t>
  </si>
  <si>
    <t>PHARMAID</t>
  </si>
  <si>
    <t>Avance Technologies Ltd</t>
  </si>
  <si>
    <t>AVANCE</t>
  </si>
  <si>
    <t>Kovilpatti Lakshmi Roller Flour Mills Ltd</t>
  </si>
  <si>
    <t>KLRFM</t>
  </si>
  <si>
    <t>Reliance Chemotex Industries Ltd</t>
  </si>
  <si>
    <t>RELCHEMQ</t>
  </si>
  <si>
    <t>LKP Securities Ltd</t>
  </si>
  <si>
    <t>LKPSEC</t>
  </si>
  <si>
    <t>Shreeji Translogistics Ltd</t>
  </si>
  <si>
    <t>STL</t>
  </si>
  <si>
    <t>Kaira Can Co Ltd</t>
  </si>
  <si>
    <t>KAIRA</t>
  </si>
  <si>
    <t>B.A.G. Films and Media Ltd</t>
  </si>
  <si>
    <t>BAGFILMS</t>
  </si>
  <si>
    <t>Cenlub Industries Ltd</t>
  </si>
  <si>
    <t>CENLUB</t>
  </si>
  <si>
    <t>JHS Svendgaard Laboratories Ltd</t>
  </si>
  <si>
    <t>JHS</t>
  </si>
  <si>
    <t>Polson Ltd</t>
  </si>
  <si>
    <t>POLSON</t>
  </si>
  <si>
    <t>Sikko Industries Ltd</t>
  </si>
  <si>
    <t>SIKKO</t>
  </si>
  <si>
    <t>SAL Steel Ltd</t>
  </si>
  <si>
    <t>SALSTEEL</t>
  </si>
  <si>
    <t>Savera Industries Ltd</t>
  </si>
  <si>
    <t>SAVERA</t>
  </si>
  <si>
    <t>Emerald Finance Ltd</t>
  </si>
  <si>
    <t>EMERALD</t>
  </si>
  <si>
    <t>Electro Force (India) Ltd</t>
  </si>
  <si>
    <t>EFORCE</t>
  </si>
  <si>
    <t>Electronic Equipment &amp; Parts</t>
  </si>
  <si>
    <t>Future Consumer Ltd</t>
  </si>
  <si>
    <t>FCONSUMER</t>
  </si>
  <si>
    <t>New Swan Multitech Ltd</t>
  </si>
  <si>
    <t>SWANAGRO</t>
  </si>
  <si>
    <t>7Seas Entertainment Ltd</t>
  </si>
  <si>
    <t>7SEASL</t>
  </si>
  <si>
    <t>Ai Champdany Industries Ltd</t>
  </si>
  <si>
    <t>AICHAMP</t>
  </si>
  <si>
    <t>Sharat Industries Ltd</t>
  </si>
  <si>
    <t>SHINDL</t>
  </si>
  <si>
    <t>Indian Acrylics Ltd</t>
  </si>
  <si>
    <t>INDIANACRY</t>
  </si>
  <si>
    <t>Zenith Exports Ltd</t>
  </si>
  <si>
    <t>ZENITHEXPO</t>
  </si>
  <si>
    <t>Standard Industries Ltd</t>
  </si>
  <si>
    <t>SIL</t>
  </si>
  <si>
    <t>S &amp; S Power Switchgear Ltd</t>
  </si>
  <si>
    <t>S&amp;SPOWER</t>
  </si>
  <si>
    <t>ResGen Ltd</t>
  </si>
  <si>
    <t>RESGEN</t>
  </si>
  <si>
    <t>Reliance Naval and Engineering Ltd</t>
  </si>
  <si>
    <t>RNAVAL</t>
  </si>
  <si>
    <t>Siyaram Recycling Industries Ltd</t>
  </si>
  <si>
    <t>SIYARAM</t>
  </si>
  <si>
    <t>Kesar Enterprises Ltd</t>
  </si>
  <si>
    <t>KESARENT</t>
  </si>
  <si>
    <t>BN Holdings Ltd</t>
  </si>
  <si>
    <t>BNHOLDINGS</t>
  </si>
  <si>
    <t>Syschem (India) Ltd</t>
  </si>
  <si>
    <t>SYSCHEM</t>
  </si>
  <si>
    <t>Jocil Ltd</t>
  </si>
  <si>
    <t>JOCIL</t>
  </si>
  <si>
    <t>Bodhi Tree Multimedia Ltd</t>
  </si>
  <si>
    <t>BTML</t>
  </si>
  <si>
    <t>Bhandari Hosiery Exports Ltd</t>
  </si>
  <si>
    <t>BHANDARI</t>
  </si>
  <si>
    <t>BCPL Railway Infrastructure Ltd</t>
  </si>
  <si>
    <t>BCPL</t>
  </si>
  <si>
    <t>ATV Projects India Ltd</t>
  </si>
  <si>
    <t>ATVPR</t>
  </si>
  <si>
    <t>Mangalam Drugs and Organics Ltd</t>
  </si>
  <si>
    <t>MANGALAM</t>
  </si>
  <si>
    <t>Xelpmoc Design and Tech Ltd</t>
  </si>
  <si>
    <t>XELPMOC</t>
  </si>
  <si>
    <t>Bharat Gears Ltd</t>
  </si>
  <si>
    <t>BHARATGEAR</t>
  </si>
  <si>
    <t>Rishiroop Ltd</t>
  </si>
  <si>
    <t>RISHIROOP</t>
  </si>
  <si>
    <t>WeP Solutions Ltd</t>
  </si>
  <si>
    <t>WEPSOLN</t>
  </si>
  <si>
    <t>V R Infraspace Ltd</t>
  </si>
  <si>
    <t>VR</t>
  </si>
  <si>
    <t>HCP Plastene Bulkpack Ltd</t>
  </si>
  <si>
    <t>HPBL</t>
  </si>
  <si>
    <t>Gujarat Toolroom Ltd</t>
  </si>
  <si>
    <t>GUJTLRM</t>
  </si>
  <si>
    <t>Oil Country Tubular Ltd</t>
  </si>
  <si>
    <t>OILCOUNTUB</t>
  </si>
  <si>
    <t>Athena Global Technologies Ltd</t>
  </si>
  <si>
    <t>ATHENAGLO</t>
  </si>
  <si>
    <t>Ansal Properties and Infrastructure Ltd</t>
  </si>
  <si>
    <t>ANSALAPI</t>
  </si>
  <si>
    <t>DIGJAM Ltd</t>
  </si>
  <si>
    <t>DIGJAMLMTD</t>
  </si>
  <si>
    <t>Ganges Securities Ltd</t>
  </si>
  <si>
    <t>GANGESSECU</t>
  </si>
  <si>
    <t>Mahamaya Steel Industries Ltd</t>
  </si>
  <si>
    <t>MAHASTEEL</t>
  </si>
  <si>
    <t>Sir Shadi Lal Enterprises Ltd</t>
  </si>
  <si>
    <t>SSLEL</t>
  </si>
  <si>
    <t>BN Rathi Securities Ltd</t>
  </si>
  <si>
    <t>BNRSEC</t>
  </si>
  <si>
    <t>Nippon India ETF Nifty PSU Bank BeES</t>
  </si>
  <si>
    <t>PSUBNKBEES</t>
  </si>
  <si>
    <t>Aluwind Architectural Ltd</t>
  </si>
  <si>
    <t>ALUWIND</t>
  </si>
  <si>
    <t>Lambodhara Textiles Ltd</t>
  </si>
  <si>
    <t>LAMBODHARA</t>
  </si>
  <si>
    <t>Chaman Metallics Ltd</t>
  </si>
  <si>
    <t>CMNL</t>
  </si>
  <si>
    <t>Aspire &amp; Innovative Advertising Ltd</t>
  </si>
  <si>
    <t>ASPIRE</t>
  </si>
  <si>
    <t>Diensten Tech Ltd</t>
  </si>
  <si>
    <t>DTL</t>
  </si>
  <si>
    <t>Winsome Textile Industries Ltd</t>
  </si>
  <si>
    <t>WINSOMTX</t>
  </si>
  <si>
    <t>Manas Properties Ltd</t>
  </si>
  <si>
    <t>MANAS</t>
  </si>
  <si>
    <t>Parvati Sweetners and Power Ltd</t>
  </si>
  <si>
    <t>PARVATI</t>
  </si>
  <si>
    <t>Thakkers Developers Ltd</t>
  </si>
  <si>
    <t>THAKDEV</t>
  </si>
  <si>
    <t>Tanvi Foods (India) Ltd</t>
  </si>
  <si>
    <t>TANVI</t>
  </si>
  <si>
    <t>Patel Integrated Logistics Ltd</t>
  </si>
  <si>
    <t>PATINTLOG</t>
  </si>
  <si>
    <t>Aayush Art and Bullion Ltd</t>
  </si>
  <si>
    <t>AAYUSHBULL</t>
  </si>
  <si>
    <t>Panache Digilife Ltd</t>
  </si>
  <si>
    <t>PANACHE</t>
  </si>
  <si>
    <t>Visco Trade Associates Ltd</t>
  </si>
  <si>
    <t>VISCO</t>
  </si>
  <si>
    <t>Indian Card Clothing Company Ltd</t>
  </si>
  <si>
    <t>INDIANCARD</t>
  </si>
  <si>
    <t>Kifs Financial Services Ltd</t>
  </si>
  <si>
    <t>KIFS</t>
  </si>
  <si>
    <t>Premco Global Ltd</t>
  </si>
  <si>
    <t>PREMCO</t>
  </si>
  <si>
    <t>Jayant Infratech Ltd</t>
  </si>
  <si>
    <t>JAYANT</t>
  </si>
  <si>
    <t>Mukta Arts Ltd</t>
  </si>
  <si>
    <t>MUKTAARTS</t>
  </si>
  <si>
    <t>Swastik Pipe Ltd</t>
  </si>
  <si>
    <t>SWASTIK</t>
  </si>
  <si>
    <t>Landmark Property Development Co Ltd</t>
  </si>
  <si>
    <t>LPDC</t>
  </si>
  <si>
    <t>Kohinoor Foods Ltd</t>
  </si>
  <si>
    <t>KOHINOOR</t>
  </si>
  <si>
    <t>Indsil Hydro Power and Manganese Ltd</t>
  </si>
  <si>
    <t>INDSILHYD</t>
  </si>
  <si>
    <t>Espire Hospitality Ltd</t>
  </si>
  <si>
    <t>ESPIRE</t>
  </si>
  <si>
    <t>Bengal Tea &amp; Fabrics Ltd</t>
  </si>
  <si>
    <t>BENGALT</t>
  </si>
  <si>
    <t>Jainam Ferro Alloys (I) Ltd</t>
  </si>
  <si>
    <t>JAINAM</t>
  </si>
  <si>
    <t>Dhruva Capital Services Ltd</t>
  </si>
  <si>
    <t>DHRUVCA</t>
  </si>
  <si>
    <t>Sonal Mercantile Ltd</t>
  </si>
  <si>
    <t>SONAL</t>
  </si>
  <si>
    <t>MPS Infotecnics Ltd</t>
  </si>
  <si>
    <t>VISESHINFO</t>
  </si>
  <si>
    <t>K I C Metaliks Ltd</t>
  </si>
  <si>
    <t>KAJARIR</t>
  </si>
  <si>
    <t>Vaidya Sane Ayurved Laboratories Ltd</t>
  </si>
  <si>
    <t>MADHAVBAUG</t>
  </si>
  <si>
    <t>Prakash Steelage Ltd</t>
  </si>
  <si>
    <t>PRAKASHSTL</t>
  </si>
  <si>
    <t>Zeal Aqua Ltd</t>
  </si>
  <si>
    <t>Eyantra Ventures Ltd</t>
  </si>
  <si>
    <t>EY</t>
  </si>
  <si>
    <t>Cubex Tubings Ltd</t>
  </si>
  <si>
    <t>CUBEXTUB</t>
  </si>
  <si>
    <t>Metals - Copper</t>
  </si>
  <si>
    <t>Deepak Spinners Ltd</t>
  </si>
  <si>
    <t>DEEPAKSP</t>
  </si>
  <si>
    <t>Flexituff Ventures International Ltd</t>
  </si>
  <si>
    <t>FLEXITUFF</t>
  </si>
  <si>
    <t>VJTF Eduservices Ltd</t>
  </si>
  <si>
    <t>VJTFEDU</t>
  </si>
  <si>
    <t>United Van Der Horst Ltd</t>
  </si>
  <si>
    <t>UVDRHOR</t>
  </si>
  <si>
    <t>Sundaram Multi Pap Ltd</t>
  </si>
  <si>
    <t>SUNDARAM</t>
  </si>
  <si>
    <t>Surya Lakshmi Cotton Mills Ltd</t>
  </si>
  <si>
    <t>SURYALAXMI</t>
  </si>
  <si>
    <t>Atishay Ltd</t>
  </si>
  <si>
    <t>ATISHAY</t>
  </si>
  <si>
    <t>Lakshmi Automatic Loom Works Ltd</t>
  </si>
  <si>
    <t>LXMIATO</t>
  </si>
  <si>
    <t>Fidel Softech Ltd</t>
  </si>
  <si>
    <t>FIDEL</t>
  </si>
  <si>
    <t>DB (International) Stock Brokers Ltd</t>
  </si>
  <si>
    <t>DBSTOCKBRO</t>
  </si>
  <si>
    <t>Colab Cloud Platforms Ltd</t>
  </si>
  <si>
    <t>COLABCLOUD</t>
  </si>
  <si>
    <t>Samrat Forgings Ltd</t>
  </si>
  <si>
    <t>SAMRATFORG</t>
  </si>
  <si>
    <t>Zenith Steel Pipes &amp; Industries Ltd</t>
  </si>
  <si>
    <t>ZENITHSTL</t>
  </si>
  <si>
    <t>Urban Enviro Waste Management Ltd</t>
  </si>
  <si>
    <t>URBAN</t>
  </si>
  <si>
    <t>Salona Cotspin Ltd</t>
  </si>
  <si>
    <t>SALONA</t>
  </si>
  <si>
    <t>Kundan Edifice Ltd</t>
  </si>
  <si>
    <t>KEL</t>
  </si>
  <si>
    <t>NTC Industries Ltd</t>
  </si>
  <si>
    <t>NTCIND</t>
  </si>
  <si>
    <t>Flex Foods Ltd</t>
  </si>
  <si>
    <t>FLEXFO</t>
  </si>
  <si>
    <t>Sampann Utpadan India Ltd</t>
  </si>
  <si>
    <t>SAMPANN</t>
  </si>
  <si>
    <t>Rexnord Electronics and Controls Ltd</t>
  </si>
  <si>
    <t>REXNORD</t>
  </si>
  <si>
    <t>Globe International Carriers Ltd</t>
  </si>
  <si>
    <t>GICL</t>
  </si>
  <si>
    <t>Active Clothing Co Ltd</t>
  </si>
  <si>
    <t>ACTIVE</t>
  </si>
  <si>
    <t>Shervani Industrial Syndicate Ltd</t>
  </si>
  <si>
    <t>SHERVANI</t>
  </si>
  <si>
    <t>Likhami Consulting Ltd</t>
  </si>
  <si>
    <t>LIKHAMI</t>
  </si>
  <si>
    <t>Virat Crane Industries Ltd</t>
  </si>
  <si>
    <t>VIRATCRA</t>
  </si>
  <si>
    <t>Touchwood Entertainment Ltd</t>
  </si>
  <si>
    <t>TOUCHWOOD</t>
  </si>
  <si>
    <t>Srivasavi Adhesive Tapes Ltd</t>
  </si>
  <si>
    <t>SRIVASAVI</t>
  </si>
  <si>
    <t>Piccadily Sugar and Allied Industries Ltd</t>
  </si>
  <si>
    <t>PICCASUG</t>
  </si>
  <si>
    <t>B-Right RealEstate Ltd</t>
  </si>
  <si>
    <t>BRRL</t>
  </si>
  <si>
    <t>Ascom Leasing &amp; Investments Ltd</t>
  </si>
  <si>
    <t>ASCOM</t>
  </si>
  <si>
    <t>Globe Textiles (India) Ltd</t>
  </si>
  <si>
    <t>GLOBE</t>
  </si>
  <si>
    <t>Acme Resources Ltd</t>
  </si>
  <si>
    <t>ACME</t>
  </si>
  <si>
    <t>Motor and General Finance Ltd</t>
  </si>
  <si>
    <t>MOTOGENFIN</t>
  </si>
  <si>
    <t>KHFM Hospitality and Facility Management Services Ltd</t>
  </si>
  <si>
    <t>KHFM</t>
  </si>
  <si>
    <t>India Steel Works Ltd</t>
  </si>
  <si>
    <t>ISWL</t>
  </si>
  <si>
    <t>W H Brady &amp; Company Ltd</t>
  </si>
  <si>
    <t>WHBRADY</t>
  </si>
  <si>
    <t>Milgrey Finance and Investments Ltd</t>
  </si>
  <si>
    <t>ZMILGFIN</t>
  </si>
  <si>
    <t>Cadsys (India) Ltd</t>
  </si>
  <si>
    <t>CADSYS</t>
  </si>
  <si>
    <t>MRO-TEK Realty Ltd</t>
  </si>
  <si>
    <t>MRO-TEK</t>
  </si>
  <si>
    <t>Praxis Home Retail Ltd</t>
  </si>
  <si>
    <t>PRAXIS</t>
  </si>
  <si>
    <t>Ahlada Engineers Ltd</t>
  </si>
  <si>
    <t>AHLADA</t>
  </si>
  <si>
    <t>Qualitek Labs Ltd</t>
  </si>
  <si>
    <t>QLL</t>
  </si>
  <si>
    <t>Rishi Laser Ltd</t>
  </si>
  <si>
    <t>RISHILASE</t>
  </si>
  <si>
    <t>Quadrant Televentures Ltd</t>
  </si>
  <si>
    <t>QUADRANT</t>
  </si>
  <si>
    <t>Ultracab (India) Ltd</t>
  </si>
  <si>
    <t>ULTRACAB</t>
  </si>
  <si>
    <t>3rd Rock Multimedia Ltd</t>
  </si>
  <si>
    <t>3RDROCK</t>
  </si>
  <si>
    <t>Gayatri Sugars Ltd</t>
  </si>
  <si>
    <t>GAYATRI</t>
  </si>
  <si>
    <t>Pramara Promotions Ltd</t>
  </si>
  <si>
    <t>PRAMARA</t>
  </si>
  <si>
    <t>Future Retail Ltd</t>
  </si>
  <si>
    <t>FRETAIL</t>
  </si>
  <si>
    <t>Ecoplast Ltd</t>
  </si>
  <si>
    <t>ECOPLAST</t>
  </si>
  <si>
    <t>Suraj Industries Ltd</t>
  </si>
  <si>
    <t>SURJIND</t>
  </si>
  <si>
    <t>Vishal Bearings Ltd</t>
  </si>
  <si>
    <t>VISHALBL</t>
  </si>
  <si>
    <t>Transteel Seating Technologies Ltd</t>
  </si>
  <si>
    <t>TRANSTEEL</t>
  </si>
  <si>
    <t>Teamo Productions HQ Ltd</t>
  </si>
  <si>
    <t>TPHQ</t>
  </si>
  <si>
    <t>ITL Industries Ltd</t>
  </si>
  <si>
    <t>ITL</t>
  </si>
  <si>
    <t>Kotak S&amp;P BSE Sensex ETF</t>
  </si>
  <si>
    <t>SENSEX1</t>
  </si>
  <si>
    <t>ANI Integrated Services Ltd</t>
  </si>
  <si>
    <t>AISL</t>
  </si>
  <si>
    <t>Sumuka Agro Industries Ltd</t>
  </si>
  <si>
    <t>SUMUKA</t>
  </si>
  <si>
    <t>Golkunda Diamonds and Jewellery Ltd</t>
  </si>
  <si>
    <t>GOLKUNDIA</t>
  </si>
  <si>
    <t>Simplex Castings Ltd</t>
  </si>
  <si>
    <t>SIMPLEXCAS</t>
  </si>
  <si>
    <t>Beardsell Ltd</t>
  </si>
  <si>
    <t>BEARDSELL</t>
  </si>
  <si>
    <t>Aarey Drugs and Pharmaceuticals Ltd</t>
  </si>
  <si>
    <t>AAREYDRUGS</t>
  </si>
  <si>
    <t>ICICI Prudential Nifty Next 50 ETF</t>
  </si>
  <si>
    <t>NEXT50IETF</t>
  </si>
  <si>
    <t>Pioneer Embroideries Ltd</t>
  </si>
  <si>
    <t>PIONEEREMB</t>
  </si>
  <si>
    <t>GTV Engineering Ltd</t>
  </si>
  <si>
    <t>GTV</t>
  </si>
  <si>
    <t>Barak Valley Cements Ltd</t>
  </si>
  <si>
    <t>BVCL</t>
  </si>
  <si>
    <t>Apis India Ltd</t>
  </si>
  <si>
    <t>APIS</t>
  </si>
  <si>
    <t>Bihar Sponge Iron Ltd</t>
  </si>
  <si>
    <t>BIHSPONG</t>
  </si>
  <si>
    <t>Lahoti Overseas Ltd</t>
  </si>
  <si>
    <t>LAHOTIOV</t>
  </si>
  <si>
    <t>Winsome Breweries Ltd</t>
  </si>
  <si>
    <t>WINSOMBR</t>
  </si>
  <si>
    <t>Aztec Fluids &amp; Machinery Ltd</t>
  </si>
  <si>
    <t>AZTEC</t>
  </si>
  <si>
    <t>Prerna Infrabuild Ltd</t>
  </si>
  <si>
    <t>PRERINFRA</t>
  </si>
  <si>
    <t>Madhucon Projects Ltd</t>
  </si>
  <si>
    <t>MADHUCON</t>
  </si>
  <si>
    <t>Gujarat Intrux Ltd</t>
  </si>
  <si>
    <t>GUJINTRX</t>
  </si>
  <si>
    <t>Sera Investments &amp; Finance India Ltd</t>
  </si>
  <si>
    <t>SERA</t>
  </si>
  <si>
    <t>Aksh Optifibre Ltd</t>
  </si>
  <si>
    <t>AKSHOPTFBR</t>
  </si>
  <si>
    <t>Skil Infrastructure Ltd</t>
  </si>
  <si>
    <t>SKIL</t>
  </si>
  <si>
    <t>Aakash Exploration Services Ltd</t>
  </si>
  <si>
    <t>AAKASH</t>
  </si>
  <si>
    <t>Machino Plastics Ltd</t>
  </si>
  <si>
    <t>MACPLASQ</t>
  </si>
  <si>
    <t>Scanpoint Geomatics Ltd</t>
  </si>
  <si>
    <t>SCANPGEOM</t>
  </si>
  <si>
    <t>Baweja Studios Ltd</t>
  </si>
  <si>
    <t>BAWEJA</t>
  </si>
  <si>
    <t>Facor Alloys Ltd</t>
  </si>
  <si>
    <t>FACORALL</t>
  </si>
  <si>
    <t>AAA Technologies Ltd</t>
  </si>
  <si>
    <t>AAATECH</t>
  </si>
  <si>
    <t>Maiden Forgings Ltd</t>
  </si>
  <si>
    <t>MAIDEN</t>
  </si>
  <si>
    <t>HB Estate Developers Ltd</t>
  </si>
  <si>
    <t>HBESD</t>
  </si>
  <si>
    <t>Amarjothi Spinning Mills Ltd</t>
  </si>
  <si>
    <t>AMARJOTHI</t>
  </si>
  <si>
    <t>Palash Securities Ltd</t>
  </si>
  <si>
    <t>PALASHSECU</t>
  </si>
  <si>
    <t>Himalaya Food International Ltd</t>
  </si>
  <si>
    <t>HFIL</t>
  </si>
  <si>
    <t>Edvenswa Enterprises Ltd</t>
  </si>
  <si>
    <t>EDVENSWA</t>
  </si>
  <si>
    <t>Royal Cushion Vinyl Products Ltd</t>
  </si>
  <si>
    <t>ROYALCU</t>
  </si>
  <si>
    <t>WSFx Global Pay Ltd</t>
  </si>
  <si>
    <t>WSFX</t>
  </si>
  <si>
    <t>Goyal Aluminiums Ltd</t>
  </si>
  <si>
    <t>GOYALALUM</t>
  </si>
  <si>
    <t>Bhagyanagar Properties Ltd</t>
  </si>
  <si>
    <t>BHAGYAPROP</t>
  </si>
  <si>
    <t>Rudra Gas Enterprise Ltd</t>
  </si>
  <si>
    <t>RUDRAGAS</t>
  </si>
  <si>
    <t>Lotus Eye Hospital and Institute Ltd</t>
  </si>
  <si>
    <t>LOTUSEYE</t>
  </si>
  <si>
    <t>AMD Industries Ltd</t>
  </si>
  <si>
    <t>AMDIND</t>
  </si>
  <si>
    <t>Zenith Drugs Ltd</t>
  </si>
  <si>
    <t>ZENITHDRUG</t>
  </si>
  <si>
    <t>Saumya Consultants Ltd</t>
  </si>
  <si>
    <t>SAUMYA</t>
  </si>
  <si>
    <t>Yarn Syndicate Ltd</t>
  </si>
  <si>
    <t>YARNSYN</t>
  </si>
  <si>
    <t>Nath Industries Ltd</t>
  </si>
  <si>
    <t>NATHIND</t>
  </si>
  <si>
    <t>Cinerad Communications Ltd</t>
  </si>
  <si>
    <t>CINERAD</t>
  </si>
  <si>
    <t>Alkali Metals Ltd</t>
  </si>
  <si>
    <t>ALKALI</t>
  </si>
  <si>
    <t>Sanco Trans Ltd</t>
  </si>
  <si>
    <t>SANCTRN</t>
  </si>
  <si>
    <t>BLS Infotech Ltd</t>
  </si>
  <si>
    <t>BLSINFOTE</t>
  </si>
  <si>
    <t>Gayatri Projects Ltd</t>
  </si>
  <si>
    <t>GAYAPROJ</t>
  </si>
  <si>
    <t>Party Cruisers Ltd</t>
  </si>
  <si>
    <t>PARTYCRUS</t>
  </si>
  <si>
    <t>Sagarsoft (India) Ltd</t>
  </si>
  <si>
    <t>SAGARSOFT</t>
  </si>
  <si>
    <t>MRP Agro Ltd</t>
  </si>
  <si>
    <t>MRP</t>
  </si>
  <si>
    <t>Western India Plywoods Ltd</t>
  </si>
  <si>
    <t>WIPL</t>
  </si>
  <si>
    <t>SNL Bearings Ltd</t>
  </si>
  <si>
    <t>SNL</t>
  </si>
  <si>
    <t>Garg Furnace Ltd</t>
  </si>
  <si>
    <t>GARGFUR</t>
  </si>
  <si>
    <t>Kkalpana Industries (India) Ltd</t>
  </si>
  <si>
    <t>KKALPANAIND</t>
  </si>
  <si>
    <t>IBL Finance Ltd</t>
  </si>
  <si>
    <t>IBLFL</t>
  </si>
  <si>
    <t>Financial Technology</t>
  </si>
  <si>
    <t>COSCO (India) Ltd</t>
  </si>
  <si>
    <t>COSCO</t>
  </si>
  <si>
    <t>Steel City Securities Ltd</t>
  </si>
  <si>
    <t>STEELCITY</t>
  </si>
  <si>
    <t>Accel Ltd</t>
  </si>
  <si>
    <t>ACCEL</t>
  </si>
  <si>
    <t>Asarfi Hospital Ltd</t>
  </si>
  <si>
    <t>ASARFI</t>
  </si>
  <si>
    <t>TCI Industries Ltd</t>
  </si>
  <si>
    <t>TCIIND</t>
  </si>
  <si>
    <t>Quantum Gold Fund</t>
  </si>
  <si>
    <t>QGOLDHALF</t>
  </si>
  <si>
    <t>Master Components Ltd</t>
  </si>
  <si>
    <t>MASTER</t>
  </si>
  <si>
    <t>Sharika Enterprises Ltd</t>
  </si>
  <si>
    <t>SHARIKA</t>
  </si>
  <si>
    <t>HIM Teknoforge Ltd</t>
  </si>
  <si>
    <t>HIMTEK</t>
  </si>
  <si>
    <t>Swashthik Plascon Ltd</t>
  </si>
  <si>
    <t>SPL</t>
  </si>
  <si>
    <t>Regency Ceramics Ltd</t>
  </si>
  <si>
    <t>REGENCERAM</t>
  </si>
  <si>
    <t>B &amp; A Packaging India Ltd</t>
  </si>
  <si>
    <t>BAPACK</t>
  </si>
  <si>
    <t>HDFC S&amp;P BSE Sensex ETF</t>
  </si>
  <si>
    <t>HDFCSENSEX</t>
  </si>
  <si>
    <t>Bhagwati Autocast Ltd</t>
  </si>
  <si>
    <t>BGWTATO</t>
  </si>
  <si>
    <t>Munoth Capital Market Ltd</t>
  </si>
  <si>
    <t>MUNCAPM</t>
  </si>
  <si>
    <t>Varanium Cloud Ltd</t>
  </si>
  <si>
    <t>CLOUD</t>
  </si>
  <si>
    <t>Bilcare Ltd</t>
  </si>
  <si>
    <t>BI</t>
  </si>
  <si>
    <t>Sharp Chucks and Machines Ltd</t>
  </si>
  <si>
    <t>SCML</t>
  </si>
  <si>
    <t>HEC Infra Projects Ltd</t>
  </si>
  <si>
    <t>HECPROJECT</t>
  </si>
  <si>
    <t>Banka BioLoo Ltd</t>
  </si>
  <si>
    <t>BANKA</t>
  </si>
  <si>
    <t>Asit C Mehta Financial Services Ltd</t>
  </si>
  <si>
    <t>ASITCFIN</t>
  </si>
  <si>
    <t>G. G. Automotive Gears Ltd</t>
  </si>
  <si>
    <t>GGAUTO</t>
  </si>
  <si>
    <t>Vaswani Industries Ltd</t>
  </si>
  <si>
    <t>VASWANI</t>
  </si>
  <si>
    <t>Ansal Housing Ltd</t>
  </si>
  <si>
    <t>ANSALHSG</t>
  </si>
  <si>
    <t>Securekloud Technologies Ltd</t>
  </si>
  <si>
    <t>SECURKLOUD</t>
  </si>
  <si>
    <t>Digidrive Distributors Ltd</t>
  </si>
  <si>
    <t>DIGIDRIVE</t>
  </si>
  <si>
    <t>Naman In-Store (India) Ltd</t>
  </si>
  <si>
    <t>NAMAN</t>
  </si>
  <si>
    <t>Abhinav Capital Services Ltd</t>
  </si>
  <si>
    <t>ABHICAP</t>
  </si>
  <si>
    <t>Vedavaag Systems Ltd</t>
  </si>
  <si>
    <t>VEDAVAAG</t>
  </si>
  <si>
    <t>Everest Organics Ltd</t>
  </si>
  <si>
    <t>EVERESTO</t>
  </si>
  <si>
    <t>Tamboli Industries Ltd</t>
  </si>
  <si>
    <t>TAMBOLIIN</t>
  </si>
  <si>
    <t>Durlax Top Surface Ltd</t>
  </si>
  <si>
    <t>DURLAX</t>
  </si>
  <si>
    <t>Rainbow Foundations Ltd</t>
  </si>
  <si>
    <t>RAINBOWF</t>
  </si>
  <si>
    <t>Medicamen Organics Ltd</t>
  </si>
  <si>
    <t>MEDIORG</t>
  </si>
  <si>
    <t>Ausom Enterprise Ltd</t>
  </si>
  <si>
    <t>AUSOMENT</t>
  </si>
  <si>
    <t>Arshiya Ltd</t>
  </si>
  <si>
    <t>ARSHIYA</t>
  </si>
  <si>
    <t>D &amp; H India Ltd</t>
  </si>
  <si>
    <t>DHINDIA</t>
  </si>
  <si>
    <t>National Fittings Ltd</t>
  </si>
  <si>
    <t>NATFIT</t>
  </si>
  <si>
    <t>Ahasolar Technologies Ltd</t>
  </si>
  <si>
    <t>AHASOLAR</t>
  </si>
  <si>
    <t>Mercury Laboratories Ltd</t>
  </si>
  <si>
    <t>MERCURYLAB</t>
  </si>
  <si>
    <t>Upsurge Investment and Finance Ltd</t>
  </si>
  <si>
    <t>UPSURGE</t>
  </si>
  <si>
    <t>Shri Gang Industries and Allied Products Ltd</t>
  </si>
  <si>
    <t>SHRIGANG</t>
  </si>
  <si>
    <t>Jasch Industries Ltd</t>
  </si>
  <si>
    <t>JASCH</t>
  </si>
  <si>
    <t>Paras Petrofils Ltd</t>
  </si>
  <si>
    <t>PARASPETRO</t>
  </si>
  <si>
    <t>Modern Dairies Ltd</t>
  </si>
  <si>
    <t>MODAIRY</t>
  </si>
  <si>
    <t>AK Spintex Ltd</t>
  </si>
  <si>
    <t>AKSPINTEX</t>
  </si>
  <si>
    <t>Shetron Ltd</t>
  </si>
  <si>
    <t>SHETR</t>
  </si>
  <si>
    <t>Shri Krishna Devcon Ltd</t>
  </si>
  <si>
    <t>SHRIKRISH</t>
  </si>
  <si>
    <t>Fiberweb (India) Ltd</t>
  </si>
  <si>
    <t>FIBERWEB</t>
  </si>
  <si>
    <t>Arunjyoti Bio Ventures Ltd</t>
  </si>
  <si>
    <t>ABVL</t>
  </si>
  <si>
    <t>APM Industries Ltd</t>
  </si>
  <si>
    <t>APMIN</t>
  </si>
  <si>
    <t>Credent Global Finance Ltd</t>
  </si>
  <si>
    <t>CGFL</t>
  </si>
  <si>
    <t>Genpharmasec Ltd</t>
  </si>
  <si>
    <t>GENPHARMA</t>
  </si>
  <si>
    <t>Sal Automotive Ltd</t>
  </si>
  <si>
    <t>SALAUTO</t>
  </si>
  <si>
    <t>Transwarranty Finance Ltd</t>
  </si>
  <si>
    <t>TFL</t>
  </si>
  <si>
    <t>Mauria Udyog Ltd</t>
  </si>
  <si>
    <t>MUL</t>
  </si>
  <si>
    <t>Maruti Interior Products Ltd</t>
  </si>
  <si>
    <t>SPITZE</t>
  </si>
  <si>
    <t>Hariyana Ship Breakers Ltd</t>
  </si>
  <si>
    <t>HRYNSHP</t>
  </si>
  <si>
    <t>United Cotfab Ltd</t>
  </si>
  <si>
    <t>COTFAB</t>
  </si>
  <si>
    <t>Astron Paper &amp; Board Mill Ltd</t>
  </si>
  <si>
    <t>ASTRON</t>
  </si>
  <si>
    <t>MEP Infrastructure Developers Ltd</t>
  </si>
  <si>
    <t>MEP</t>
  </si>
  <si>
    <t>Shanti Spintex Ltd</t>
  </si>
  <si>
    <t>SHANTIDENM</t>
  </si>
  <si>
    <t>Virat Leasing Ltd</t>
  </si>
  <si>
    <t>VLL</t>
  </si>
  <si>
    <t>Relicab Cable Manufacturing Ltd</t>
  </si>
  <si>
    <t>RELICAB</t>
  </si>
  <si>
    <t>Veekayem Fashion &amp; Apparels Ltd</t>
  </si>
  <si>
    <t>VEEKAYEM</t>
  </si>
  <si>
    <t>Chowgule Steamships Ltd</t>
  </si>
  <si>
    <t>CHOWGULSTM</t>
  </si>
  <si>
    <t>Pulz Electronics Ltd</t>
  </si>
  <si>
    <t>PULZ</t>
  </si>
  <si>
    <t>Bharat Immunologicals and Biologicals Corporation Ltd</t>
  </si>
  <si>
    <t>BIBCL</t>
  </si>
  <si>
    <t>Binayak Tex Processors Ltd</t>
  </si>
  <si>
    <t>ZBINTXPP</t>
  </si>
  <si>
    <t>Orissa Bengal Carrier Ltd</t>
  </si>
  <si>
    <t>OBCL</t>
  </si>
  <si>
    <t>Nagreeka Exports Ltd</t>
  </si>
  <si>
    <t>NAGREEKEXP</t>
  </si>
  <si>
    <t>Mcon Rasayan India Ltd</t>
  </si>
  <si>
    <t>MCON</t>
  </si>
  <si>
    <t>Shah Alloys Ltd</t>
  </si>
  <si>
    <t>SHAHALLOYS</t>
  </si>
  <si>
    <t>Tilak Ventures Ltd</t>
  </si>
  <si>
    <t>TILAK</t>
  </si>
  <si>
    <t>Peria Karamalai Tea and Produce Company Ltd</t>
  </si>
  <si>
    <t>PKTEA</t>
  </si>
  <si>
    <t>Good Value Irrigation Ltd</t>
  </si>
  <si>
    <t>VUENOW</t>
  </si>
  <si>
    <t>Nidhi Granites Ltd</t>
  </si>
  <si>
    <t>NIDHGRN</t>
  </si>
  <si>
    <t>Lasa Supergenerics Ltd</t>
  </si>
  <si>
    <t>LASA</t>
  </si>
  <si>
    <t>Alfred Herbert (India) Ltd</t>
  </si>
  <si>
    <t>ALFREDHE</t>
  </si>
  <si>
    <t>Pee Cee Cosma Sope Ltd</t>
  </si>
  <si>
    <t>PCCOSMA</t>
  </si>
  <si>
    <t>Narbada Gems and Jewellery Ltd</t>
  </si>
  <si>
    <t>NARBADA</t>
  </si>
  <si>
    <t>Harshdeep Hortico Ltd</t>
  </si>
  <si>
    <t>HARSHDEEP</t>
  </si>
  <si>
    <t>Debock Industries Ltd</t>
  </si>
  <si>
    <t>DIL</t>
  </si>
  <si>
    <t>Jhandewalas Foods Ltd</t>
  </si>
  <si>
    <t>JFL</t>
  </si>
  <si>
    <t>Akar Auto Industries Ltd</t>
  </si>
  <si>
    <t>AAIL</t>
  </si>
  <si>
    <t>Eco Hotels and Resorts Ltd</t>
  </si>
  <si>
    <t>ECOHOTELS</t>
  </si>
  <si>
    <t>T &amp; I Global Ltd</t>
  </si>
  <si>
    <t>TIGLOB</t>
  </si>
  <si>
    <t>Anjani Foods Ltd</t>
  </si>
  <si>
    <t>ANJANIFOODS</t>
  </si>
  <si>
    <t>Resonance Specialties Ltd</t>
  </si>
  <si>
    <t>RESONANCE</t>
  </si>
  <si>
    <t>Pressure Sensitive Systems (India) Ltd</t>
  </si>
  <si>
    <t>PRESSURS</t>
  </si>
  <si>
    <t>Integrated Personnel Services Ltd</t>
  </si>
  <si>
    <t>IPSL</t>
  </si>
  <si>
    <t>Times Guaranty Ltd</t>
  </si>
  <si>
    <t>TIMESGTY</t>
  </si>
  <si>
    <t>Virya Resources Ltd</t>
  </si>
  <si>
    <t>VIRYA</t>
  </si>
  <si>
    <t>Agri-Tech (India) Ltd</t>
  </si>
  <si>
    <t>AGRITECH</t>
  </si>
  <si>
    <t>Energy Development Company Ltd</t>
  </si>
  <si>
    <t>ENERGYDEV</t>
  </si>
  <si>
    <t>Cravatex Ltd</t>
  </si>
  <si>
    <t>CRAVATEX</t>
  </si>
  <si>
    <t>Lesha Industries Ltd</t>
  </si>
  <si>
    <t>LESHAIND</t>
  </si>
  <si>
    <t>Cian Agro Industries &amp; Infrastructure Ltd</t>
  </si>
  <si>
    <t>CIANAGRO</t>
  </si>
  <si>
    <t>Damodar Industries Ltd</t>
  </si>
  <si>
    <t>DAMODARIND</t>
  </si>
  <si>
    <t>CNI Research Ltd</t>
  </si>
  <si>
    <t>CNIRESLTD</t>
  </si>
  <si>
    <t>Sattrix Information Security Ltd</t>
  </si>
  <si>
    <t>SATTRIX</t>
  </si>
  <si>
    <t>Latteys Industries Ltd</t>
  </si>
  <si>
    <t>LATTEYS</t>
  </si>
  <si>
    <t>Thacker and Company Ltd</t>
  </si>
  <si>
    <t>THACKER</t>
  </si>
  <si>
    <t>Palred Technologies Ltd</t>
  </si>
  <si>
    <t>PALREDTEC</t>
  </si>
  <si>
    <t>Bansal Roofing Products Ltd</t>
  </si>
  <si>
    <t>BRPL</t>
  </si>
  <si>
    <t>DRS Cargo Movers Ltd</t>
  </si>
  <si>
    <t>DRSCARGO</t>
  </si>
  <si>
    <t>Aplab Ltd</t>
  </si>
  <si>
    <t>APLAB</t>
  </si>
  <si>
    <t>KG Petrochem Ltd</t>
  </si>
  <si>
    <t>KGPETRO</t>
  </si>
  <si>
    <t>Soma Textiles &amp; Industries Ltd</t>
  </si>
  <si>
    <t>SOMATEX</t>
  </si>
  <si>
    <t>Source Natural Foods and Herbal Supplements Ltd</t>
  </si>
  <si>
    <t>SOURCENTRL</t>
  </si>
  <si>
    <t>Avro India Ltd</t>
  </si>
  <si>
    <t>AVROIND</t>
  </si>
  <si>
    <t>Oxygenta Pharmaceutical Ltd</t>
  </si>
  <si>
    <t>OXYGENTAPH</t>
  </si>
  <si>
    <t>Wallfort Financial Services Ltd</t>
  </si>
  <si>
    <t>WALLFORT</t>
  </si>
  <si>
    <t>Aditya Consumer Marketing Ltd</t>
  </si>
  <si>
    <t>ACML</t>
  </si>
  <si>
    <t>Dangee Dums Ltd</t>
  </si>
  <si>
    <t>DANGEE</t>
  </si>
  <si>
    <t>Creative Castings Ltd</t>
  </si>
  <si>
    <t>Gujarat Natural Resources Ltd</t>
  </si>
  <si>
    <t>GNRL</t>
  </si>
  <si>
    <t>Emerald Leisures Ltd</t>
  </si>
  <si>
    <t>EMERALL</t>
  </si>
  <si>
    <t>Polychem Ltd</t>
  </si>
  <si>
    <t>POLYCHEM</t>
  </si>
  <si>
    <t>Ind Swift Ltd</t>
  </si>
  <si>
    <t>INDSWFTLTD</t>
  </si>
  <si>
    <t>Ishan Dyes and Chemicals Ltd</t>
  </si>
  <si>
    <t>ISHANCH</t>
  </si>
  <si>
    <t>Suvidhaa Infoserve Ltd</t>
  </si>
  <si>
    <t>SUVIDHAA</t>
  </si>
  <si>
    <t>Aditya BSL Nifty Next 50 ETF</t>
  </si>
  <si>
    <t>ABSLNN50ET</t>
  </si>
  <si>
    <t>Real Touch Finance Ltd</t>
  </si>
  <si>
    <t>RTFL</t>
  </si>
  <si>
    <t>Ganga Papers India Ltd</t>
  </si>
  <si>
    <t>GANGAPA</t>
  </si>
  <si>
    <t>Rachana Infrastructure Ltd</t>
  </si>
  <si>
    <t>RILINFRA</t>
  </si>
  <si>
    <t>Som Datt Finance Corporation Ltd</t>
  </si>
  <si>
    <t>SODFC</t>
  </si>
  <si>
    <t>Grob Tea Co Ltd</t>
  </si>
  <si>
    <t>GROBTEA</t>
  </si>
  <si>
    <t>Trescon Ltd</t>
  </si>
  <si>
    <t>TRESCON</t>
  </si>
  <si>
    <t>Promax Power Ltd</t>
  </si>
  <si>
    <t>PROMAX</t>
  </si>
  <si>
    <t>Raja Bahadur International Ltd</t>
  </si>
  <si>
    <t>RAJABAH</t>
  </si>
  <si>
    <t>Parnax Lab Ltd</t>
  </si>
  <si>
    <t>PARNAXLAB</t>
  </si>
  <si>
    <t>Kemp and Company Ltd</t>
  </si>
  <si>
    <t>KEMP</t>
  </si>
  <si>
    <t>Sayaji Industries Ltd</t>
  </si>
  <si>
    <t>SAYAJIIND</t>
  </si>
  <si>
    <t>Kesar Terminals &amp; Infrastructure Ltd</t>
  </si>
  <si>
    <t>KTIL</t>
  </si>
  <si>
    <t>Mysore Petro Chemicals Ltd</t>
  </si>
  <si>
    <t>MYSORPETRO</t>
  </si>
  <si>
    <t>Jamshri Realty Ltd</t>
  </si>
  <si>
    <t>JAMSHRI</t>
  </si>
  <si>
    <t>Mayank Cattle Food Ltd</t>
  </si>
  <si>
    <t>MCFL</t>
  </si>
  <si>
    <t>Samrat Pharmachem Ltd</t>
  </si>
  <si>
    <t>SAMRATPH</t>
  </si>
  <si>
    <t>Yogi Ltd</t>
  </si>
  <si>
    <t>YOGI</t>
  </si>
  <si>
    <t>Retina Paints Ltd</t>
  </si>
  <si>
    <t>RETINA</t>
  </si>
  <si>
    <t>Healthy Life Agritec Ltd</t>
  </si>
  <si>
    <t>HEALTHYLIFE</t>
  </si>
  <si>
    <t>Bhilwara Spinners Ltd</t>
  </si>
  <si>
    <t>BHILSPIN</t>
  </si>
  <si>
    <t>Blue Pebble Ltd</t>
  </si>
  <si>
    <t>BLUEPEBBLE</t>
  </si>
  <si>
    <t>Filtra Consultants and Engineers Ltd</t>
  </si>
  <si>
    <t>FILTRA</t>
  </si>
  <si>
    <t>Haryana Capfin Ltd</t>
  </si>
  <si>
    <t>HARYNACAP</t>
  </si>
  <si>
    <t>Kaizen Agro Infrabuild Ltd</t>
  </si>
  <si>
    <t>KAIZENAGRO</t>
  </si>
  <si>
    <t>Simbhaoli Sugars Ltd</t>
  </si>
  <si>
    <t>SIMBHALS</t>
  </si>
  <si>
    <t>AVSL Industries Ltd</t>
  </si>
  <si>
    <t>AVSL</t>
  </si>
  <si>
    <t>Tokyo Plast International Ltd</t>
  </si>
  <si>
    <t>TOKYOPLAST</t>
  </si>
  <si>
    <t>Kothari Fermentation and Biochem Ltd</t>
  </si>
  <si>
    <t>KFBL</t>
  </si>
  <si>
    <t>Arnold Holdings Ltd</t>
  </si>
  <si>
    <t>ARNOLD</t>
  </si>
  <si>
    <t>Shristi Infrastructure Development Corporation Ltd</t>
  </si>
  <si>
    <t>SHRISTI</t>
  </si>
  <si>
    <t>Auro Impex &amp; Chemicals Ltd</t>
  </si>
  <si>
    <t>AUROIMPEX</t>
  </si>
  <si>
    <t>Advik Capital Ltd</t>
  </si>
  <si>
    <t>ADVIKCA</t>
  </si>
  <si>
    <t>Womancart Ltd</t>
  </si>
  <si>
    <t>WOMANCART</t>
  </si>
  <si>
    <t>Gujchem Distillers India Ltd</t>
  </si>
  <si>
    <t>GUJCMDS</t>
  </si>
  <si>
    <t>Gokak Textiles Ltd</t>
  </si>
  <si>
    <t>GOKAKTEX</t>
  </si>
  <si>
    <t>Auro Laboratories Ltd</t>
  </si>
  <si>
    <t>AUROLAB</t>
  </si>
  <si>
    <t>Mohini Health &amp; Hygiene Ltd</t>
  </si>
  <si>
    <t>MHHL</t>
  </si>
  <si>
    <t>Holmarc Opto-Mechatronics Ltd</t>
  </si>
  <si>
    <t>HOLMARC</t>
  </si>
  <si>
    <t>Karma Energy Ltd</t>
  </si>
  <si>
    <t>KARMAENG</t>
  </si>
  <si>
    <t>Ajooni Biotech Ltd</t>
  </si>
  <si>
    <t>AJOONI</t>
  </si>
  <si>
    <t>Hisar Metal Industries Ltd</t>
  </si>
  <si>
    <t>HISARMETAL</t>
  </si>
  <si>
    <t>ICICI Prudential Silver ETF</t>
  </si>
  <si>
    <t>SILVERIETF</t>
  </si>
  <si>
    <t>Porwal Auto Components Ltd</t>
  </si>
  <si>
    <t>PORWAL</t>
  </si>
  <si>
    <t>Shalimar Wires Industries Ltd</t>
  </si>
  <si>
    <t>SHALIWIR</t>
  </si>
  <si>
    <t>Srei Infrastructure Finance Ltd</t>
  </si>
  <si>
    <t>SREINFRA</t>
  </si>
  <si>
    <t>Dynavision Ltd</t>
  </si>
  <si>
    <t>DYNAVSN</t>
  </si>
  <si>
    <t>Krishanveer Forge Ltd</t>
  </si>
  <si>
    <t>KVFORGE</t>
  </si>
  <si>
    <t>B C C Fuba India Ltd</t>
  </si>
  <si>
    <t>BCCFUBA</t>
  </si>
  <si>
    <t>Ganga Forging Ltd</t>
  </si>
  <si>
    <t>GANGAFORGE</t>
  </si>
  <si>
    <t>Freshtrop Fruits Ltd</t>
  </si>
  <si>
    <t>FRSHTRP</t>
  </si>
  <si>
    <t>Saptarishi Agro Industries Ltd</t>
  </si>
  <si>
    <t>SPTRSHI</t>
  </si>
  <si>
    <t>Transcorp International Ltd</t>
  </si>
  <si>
    <t>TRANSCOR</t>
  </si>
  <si>
    <t>Stratmont Industries Ltd</t>
  </si>
  <si>
    <t>STRATMONT</t>
  </si>
  <si>
    <t>Graphisads Ltd</t>
  </si>
  <si>
    <t>GRAPHISAD</t>
  </si>
  <si>
    <t>Murae Organisor Ltd</t>
  </si>
  <si>
    <t>MURAE</t>
  </si>
  <si>
    <t>Raaj Medisafe India Ltd</t>
  </si>
  <si>
    <t>RAAJMEDI</t>
  </si>
  <si>
    <t>Nilachal Refractories Ltd</t>
  </si>
  <si>
    <t>NILACHAL</t>
  </si>
  <si>
    <t>Siddhika Coatings Ltd</t>
  </si>
  <si>
    <t>SIDDHIKA</t>
  </si>
  <si>
    <t>Super Tannery Ltd</t>
  </si>
  <si>
    <t>SUPTANERY</t>
  </si>
  <si>
    <t>Krishna Ventures Ltd</t>
  </si>
  <si>
    <t>KRISHNA</t>
  </si>
  <si>
    <t>Futuristic Solutions Ltd</t>
  </si>
  <si>
    <t>FUTSOL</t>
  </si>
  <si>
    <t>Mukesh Babu Financial Services Ltd</t>
  </si>
  <si>
    <t>MUKESHB</t>
  </si>
  <si>
    <t>Dutron Polymers Ltd</t>
  </si>
  <si>
    <t>DUTRON</t>
  </si>
  <si>
    <t>VMS Industries Ltd</t>
  </si>
  <si>
    <t>VMS</t>
  </si>
  <si>
    <t>Skyline Millars Ltd</t>
  </si>
  <si>
    <t>SKYLMILAR</t>
  </si>
  <si>
    <t>Mehai Technology Ltd</t>
  </si>
  <si>
    <t>MEHAI</t>
  </si>
  <si>
    <t>Ansal Buildwell Ltd</t>
  </si>
  <si>
    <t>ANSALBU</t>
  </si>
  <si>
    <t>Mangalam Alloys Ltd</t>
  </si>
  <si>
    <t>MAL</t>
  </si>
  <si>
    <t>Future Enterprises Ltd</t>
  </si>
  <si>
    <t>FELDVR</t>
  </si>
  <si>
    <t>Delta Manufacturing Ltd</t>
  </si>
  <si>
    <t>DELTAMAGNT</t>
  </si>
  <si>
    <t>Agni Green Power Ltd</t>
  </si>
  <si>
    <t>AGNI</t>
  </si>
  <si>
    <t>Remi Edelstahl Tubulars Ltd</t>
  </si>
  <si>
    <t>REMIEDEL</t>
  </si>
  <si>
    <t>Madhav Copper Ltd</t>
  </si>
  <si>
    <t>MCL</t>
  </si>
  <si>
    <t>Alstone Textiles (India) Ltd</t>
  </si>
  <si>
    <t>ALSTONE</t>
  </si>
  <si>
    <t>SecMark Consultancy Ltd</t>
  </si>
  <si>
    <t>SECMARK</t>
  </si>
  <si>
    <t>Royale Manor Hotels and Industries Ltd</t>
  </si>
  <si>
    <t>RAYALEMA</t>
  </si>
  <si>
    <t>Sameera Agro and Infra Ltd</t>
  </si>
  <si>
    <t>SAIFL</t>
  </si>
  <si>
    <t>Homebuilding</t>
  </si>
  <si>
    <t>Cinevista Ltd</t>
  </si>
  <si>
    <t>CINEVISTA</t>
  </si>
  <si>
    <t>Archit Organosys Ltd</t>
  </si>
  <si>
    <t>ARCHITORG</t>
  </si>
  <si>
    <t>Manoj Ceramic Ltd</t>
  </si>
  <si>
    <t>MCPL</t>
  </si>
  <si>
    <t>Mohite Industries Ltd</t>
  </si>
  <si>
    <t>MOHITE</t>
  </si>
  <si>
    <t>Pritish Nandy Communications Ltd</t>
  </si>
  <si>
    <t>PNC</t>
  </si>
  <si>
    <t>Chartered Logistics Ltd</t>
  </si>
  <si>
    <t>CHLOGIST</t>
  </si>
  <si>
    <t>Tree House Education and Accessories Ltd</t>
  </si>
  <si>
    <t>TREEHOUSE</t>
  </si>
  <si>
    <t>Power and Instrumentation (Gujarat) Ltd</t>
  </si>
  <si>
    <t>PIGL</t>
  </si>
  <si>
    <t>Simmonds Marshall Ltd</t>
  </si>
  <si>
    <t>SIMMOND</t>
  </si>
  <si>
    <t>MKP Mobility Ltd</t>
  </si>
  <si>
    <t>MKPMOB</t>
  </si>
  <si>
    <t>Biofil Chemicals and Pharmaceuticals Ltd</t>
  </si>
  <si>
    <t>BIOFILCHEM</t>
  </si>
  <si>
    <t>Excel Realty N Infra Ltd</t>
  </si>
  <si>
    <t>EXCEL</t>
  </si>
  <si>
    <t>Marco Cables &amp; Conductors Ltd</t>
  </si>
  <si>
    <t>MARCO</t>
  </si>
  <si>
    <t>IFL Enterprises Ltd</t>
  </si>
  <si>
    <t>IFL</t>
  </si>
  <si>
    <t>Deepak Chemtex Ltd</t>
  </si>
  <si>
    <t>DEEPAKCHEM</t>
  </si>
  <si>
    <t>Key Corp Ltd</t>
  </si>
  <si>
    <t>KEYCORP</t>
  </si>
  <si>
    <t>Acknit Industries Ltd</t>
  </si>
  <si>
    <t>ACKNIT</t>
  </si>
  <si>
    <t>Sangam Finserv Ltd</t>
  </si>
  <si>
    <t>SANGAMFIN</t>
  </si>
  <si>
    <t>Ashika Credit Capital Ltd</t>
  </si>
  <si>
    <t>ASHIKA</t>
  </si>
  <si>
    <t>Dollex Agrotech Ltd</t>
  </si>
  <si>
    <t>DOLLEX</t>
  </si>
  <si>
    <t>Vertexplus Technologies Ltd</t>
  </si>
  <si>
    <t>VERTEXPLUS</t>
  </si>
  <si>
    <t>Clara Industries Ltd</t>
  </si>
  <si>
    <t>CLARA</t>
  </si>
  <si>
    <t>Keerthi Industries Ltd</t>
  </si>
  <si>
    <t>KEERTHI</t>
  </si>
  <si>
    <t>Yaari Digital Integrated Services Ltd</t>
  </si>
  <si>
    <t>YAARI</t>
  </si>
  <si>
    <t>Celebrity Fashions Ltd</t>
  </si>
  <si>
    <t>CELEBRITY</t>
  </si>
  <si>
    <t>Global Pet Industries Ltd</t>
  </si>
  <si>
    <t>GLOBALPET</t>
  </si>
  <si>
    <t>Lykis Ltd</t>
  </si>
  <si>
    <t>LYKISLTD</t>
  </si>
  <si>
    <t>Auto Pins (India) Ltd</t>
  </si>
  <si>
    <t>AUTOPINS</t>
  </si>
  <si>
    <t>SKP Securities Ltd</t>
  </si>
  <si>
    <t>SKPSEC</t>
  </si>
  <si>
    <t>LIC MF Nifty 8-13 yr G-Sec ETF</t>
  </si>
  <si>
    <t>LICNETFGSC</t>
  </si>
  <si>
    <t>BLB Ltd</t>
  </si>
  <si>
    <t>BLBLIMITED</t>
  </si>
  <si>
    <t>Scoobee Day Garments (India) Ltd</t>
  </si>
  <si>
    <t>SCOOBEEDAY</t>
  </si>
  <si>
    <t>Shilp Gravures Ltd</t>
  </si>
  <si>
    <t>SHILGRAVQ</t>
  </si>
  <si>
    <t>Orient Press Ltd</t>
  </si>
  <si>
    <t>ORIENTLTD</t>
  </si>
  <si>
    <t>Kay Power and Paper Ltd</t>
  </si>
  <si>
    <t>KAYPOWR</t>
  </si>
  <si>
    <t>Raminfo Ltd</t>
  </si>
  <si>
    <t>RAMINFO</t>
  </si>
  <si>
    <t>Tayo Rolls Ltd</t>
  </si>
  <si>
    <t>TATAYODOGA</t>
  </si>
  <si>
    <t>IDBI Gold Exchange Traded Fund</t>
  </si>
  <si>
    <t>LICMFGOLD</t>
  </si>
  <si>
    <t>Constronics Infra Ltd</t>
  </si>
  <si>
    <t>CONSTRONIC</t>
  </si>
  <si>
    <t>Patdiam Jewellery Ltd</t>
  </si>
  <si>
    <t>PJL</t>
  </si>
  <si>
    <t>Vinny Overseas Ltd</t>
  </si>
  <si>
    <t>VINNY</t>
  </si>
  <si>
    <t>Pritika Engineering Components Ltd</t>
  </si>
  <si>
    <t>PRITIKA</t>
  </si>
  <si>
    <t>Sakthi Finance Ltd</t>
  </si>
  <si>
    <t>SAKTHIFIN</t>
  </si>
  <si>
    <t>Gujarat Containers Ltd</t>
  </si>
  <si>
    <t>GUJCONT</t>
  </si>
  <si>
    <t>McNally Bharat Engg Co Ltd</t>
  </si>
  <si>
    <t>MBECL</t>
  </si>
  <si>
    <t>Aimco Pesticides Ltd</t>
  </si>
  <si>
    <t>AIMCOPEST</t>
  </si>
  <si>
    <t>Biogen Pharmachem Industries Ltd</t>
  </si>
  <si>
    <t>BIOGEN</t>
  </si>
  <si>
    <t>Universal Starch Chem Allied Ltd</t>
  </si>
  <si>
    <t>UNIVSTAR</t>
  </si>
  <si>
    <t>Baroda Extrusion Ltd</t>
  </si>
  <si>
    <t>BAROEXT</t>
  </si>
  <si>
    <t>Max Heights Infrastructure Ltd</t>
  </si>
  <si>
    <t>MAXHEIGHTS</t>
  </si>
  <si>
    <t>Bright Brothers Ltd</t>
  </si>
  <si>
    <t>BRIGHTBR</t>
  </si>
  <si>
    <t>Titan Securities Ltd</t>
  </si>
  <si>
    <t>TITANSEC</t>
  </si>
  <si>
    <t>Pentagon Rubber Ltd</t>
  </si>
  <si>
    <t>PENTAGON</t>
  </si>
  <si>
    <t>Pulsar International Ltd</t>
  </si>
  <si>
    <t>PULSRIN</t>
  </si>
  <si>
    <t>NCL Research and Financial Services Ltd</t>
  </si>
  <si>
    <t>NCLRESE</t>
  </si>
  <si>
    <t>Marshall Machines Ltd</t>
  </si>
  <si>
    <t>MARSHALL</t>
  </si>
  <si>
    <t>City Pulse Multiplex Ltd</t>
  </si>
  <si>
    <t>CPML</t>
  </si>
  <si>
    <t>Everlon Financials Ltd</t>
  </si>
  <si>
    <t>EVERFIN</t>
  </si>
  <si>
    <t>Agro Phos (India) Ltd</t>
  </si>
  <si>
    <t>AGROPHOS</t>
  </si>
  <si>
    <t>Sambhaav Media Ltd</t>
  </si>
  <si>
    <t>SAMBHAAV</t>
  </si>
  <si>
    <t>Trans India House Impex Ltd</t>
  </si>
  <si>
    <t>TIHIL</t>
  </si>
  <si>
    <t>Rama Vision Ltd</t>
  </si>
  <si>
    <t>RAMAVISION</t>
  </si>
  <si>
    <t>BSEL Algo Ltd</t>
  </si>
  <si>
    <t>BSELALGO</t>
  </si>
  <si>
    <t>Dharni Capital Services Ltd</t>
  </si>
  <si>
    <t>DHARNI</t>
  </si>
  <si>
    <t>Rasi Electrodes Ltd</t>
  </si>
  <si>
    <t>RASIELEC</t>
  </si>
  <si>
    <t>Riddhi Corporate Services Ltd</t>
  </si>
  <si>
    <t>RIDDHICORP</t>
  </si>
  <si>
    <t>Modipon Ltd</t>
  </si>
  <si>
    <t>MODIPON</t>
  </si>
  <si>
    <t>Ludlow Jute &amp; Specialities Ltd</t>
  </si>
  <si>
    <t>LUDLOWJUT</t>
  </si>
  <si>
    <t>Sky Industries Ltd</t>
  </si>
  <si>
    <t>SKYIND</t>
  </si>
  <si>
    <t>Dev Labtech Venture Ltd</t>
  </si>
  <si>
    <t>DEVLAB</t>
  </si>
  <si>
    <t>Vippy Spinpro Ltd</t>
  </si>
  <si>
    <t>VIPPYSP</t>
  </si>
  <si>
    <t>Mirae Asset S&amp;P 500 Top 50 ETF</t>
  </si>
  <si>
    <t>MASPTOP50</t>
  </si>
  <si>
    <t>Synoptics Technologies Ltd</t>
  </si>
  <si>
    <t>SYNOPTICS</t>
  </si>
  <si>
    <t>Eiko Lifesciences Ltd</t>
  </si>
  <si>
    <t>EIKO</t>
  </si>
  <si>
    <t>AIK Pipes and Polymers Ltd</t>
  </si>
  <si>
    <t>AIKPIPES</t>
  </si>
  <si>
    <t>HB Stockholdings Ltd</t>
  </si>
  <si>
    <t>HBSL</t>
  </si>
  <si>
    <t>Nrb Industrial Bearings Ltd</t>
  </si>
  <si>
    <t>NIBL</t>
  </si>
  <si>
    <t>Sanrhea Technical Textiles Ltd</t>
  </si>
  <si>
    <t>SANTETX</t>
  </si>
  <si>
    <t>SVP Global Textiles Ltd</t>
  </si>
  <si>
    <t>SVPGLOB</t>
  </si>
  <si>
    <t>Welcast Steels Ltd</t>
  </si>
  <si>
    <t>ZWELCAST</t>
  </si>
  <si>
    <t>Vasundhara Rasayans Ltd</t>
  </si>
  <si>
    <t>VRL</t>
  </si>
  <si>
    <t>Alkosign Ltd</t>
  </si>
  <si>
    <t>ALKOSIGN</t>
  </si>
  <si>
    <t>One Global Service Provider Ltd</t>
  </si>
  <si>
    <t>ONEGLOBAL</t>
  </si>
  <si>
    <t>TCFC Finance Ltd</t>
  </si>
  <si>
    <t>TCFCFINQ</t>
  </si>
  <si>
    <t>Supra Pacific Financial Services Ltd</t>
  </si>
  <si>
    <t>SUPRAPFSL</t>
  </si>
  <si>
    <t>TPI India Ltd</t>
  </si>
  <si>
    <t>TPINDIA</t>
  </si>
  <si>
    <t>Banas Finance Ltd</t>
  </si>
  <si>
    <t>BANASFN</t>
  </si>
  <si>
    <t>Bheema Cements Ltd</t>
  </si>
  <si>
    <t>BHEEMACEM</t>
  </si>
  <si>
    <t>SunGarner Energies Ltd</t>
  </si>
  <si>
    <t>SEL</t>
  </si>
  <si>
    <t>Aro Granite Industries Ltd</t>
  </si>
  <si>
    <t>AROGRANITE</t>
  </si>
  <si>
    <t>KBS India Ltd</t>
  </si>
  <si>
    <t>KBSINDIA</t>
  </si>
  <si>
    <t>Moksh Ornaments Ltd</t>
  </si>
  <si>
    <t>MOKSH</t>
  </si>
  <si>
    <t>CIL Nova Petrochemicals Ltd</t>
  </si>
  <si>
    <t>CNOVAPETRO</t>
  </si>
  <si>
    <t>Quicktouch Technologies Ltd</t>
  </si>
  <si>
    <t>QUICKTOUCH</t>
  </si>
  <si>
    <t>Tera Software Ltd</t>
  </si>
  <si>
    <t>TERASOFT</t>
  </si>
  <si>
    <t>Rajgor Castor Derivatives Ltd</t>
  </si>
  <si>
    <t>RCDL</t>
  </si>
  <si>
    <t>Mirae Asset NYSE FANG+ ETF</t>
  </si>
  <si>
    <t>MAFANG</t>
  </si>
  <si>
    <t>Dhanashree Electronics Ltd</t>
  </si>
  <si>
    <t>DEL</t>
  </si>
  <si>
    <t>Shree Krishna Infrastructure Ltd</t>
  </si>
  <si>
    <t>SKIFL</t>
  </si>
  <si>
    <t>Cerebra Integrated Technologies Ltd</t>
  </si>
  <si>
    <t>CEREBRAINT</t>
  </si>
  <si>
    <t>Rollatainers Ltd</t>
  </si>
  <si>
    <t>ROLLT</t>
  </si>
  <si>
    <t>Ganesha Ecoverse Ltd</t>
  </si>
  <si>
    <t>GANVERSE</t>
  </si>
  <si>
    <t>Kreon Finnancial Services Ltd</t>
  </si>
  <si>
    <t>KREONFIN</t>
  </si>
  <si>
    <t>Mahickra Chemicals Ltd</t>
  </si>
  <si>
    <t>MAHICKRA</t>
  </si>
  <si>
    <t>Lexus Granito (India) Ltd</t>
  </si>
  <si>
    <t>LEXUS</t>
  </si>
  <si>
    <t>M V K Agro Food Product Ltd</t>
  </si>
  <si>
    <t>MVKAGRO</t>
  </si>
  <si>
    <t>Aditya BSL Nifty Bank ETF</t>
  </si>
  <si>
    <t>ABSLBANETF</t>
  </si>
  <si>
    <t>Rajeshwari Cans Ltd</t>
  </si>
  <si>
    <t>RCAN</t>
  </si>
  <si>
    <t>Maestros Electronics &amp; Telecommunications Systems Ltd</t>
  </si>
  <si>
    <t>METSL</t>
  </si>
  <si>
    <t>Hindustan Hardy Ltd</t>
  </si>
  <si>
    <t>HINDHARD</t>
  </si>
  <si>
    <t>Titan Intech Ltd</t>
  </si>
  <si>
    <t>TITANIN</t>
  </si>
  <si>
    <t>Arabian Petroleum Ltd</t>
  </si>
  <si>
    <t>ARABIAN</t>
  </si>
  <si>
    <t>Presstonic Engineering Ltd</t>
  </si>
  <si>
    <t>PRESSTONIC</t>
  </si>
  <si>
    <t>Locomotive Engines &amp; Rolling Stock</t>
  </si>
  <si>
    <t>Baba Food Processing (India) Ltd</t>
  </si>
  <si>
    <t>BABAFP</t>
  </si>
  <si>
    <t>Sunil Healthcare Ltd</t>
  </si>
  <si>
    <t>SUNLOC</t>
  </si>
  <si>
    <t>ICICI Prudential S&amp;P BSE Liquid Rate ETF</t>
  </si>
  <si>
    <t>LIQUIDIETF</t>
  </si>
  <si>
    <t>HOV Services Ltd</t>
  </si>
  <si>
    <t>HOVS</t>
  </si>
  <si>
    <t>Aayush Wellness Ltd</t>
  </si>
  <si>
    <t>AAYUSH</t>
  </si>
  <si>
    <t>Mena Mani Industries Ltd</t>
  </si>
  <si>
    <t>MENAMANI</t>
  </si>
  <si>
    <t>Kalyan Capitals Ltd</t>
  </si>
  <si>
    <t>KALYANCAP</t>
  </si>
  <si>
    <t>GACM Technologies Ltd</t>
  </si>
  <si>
    <t>GATECH</t>
  </si>
  <si>
    <t>East West Freight Carriers Ltd</t>
  </si>
  <si>
    <t>EASTWEST</t>
  </si>
  <si>
    <t>Shivam Chemicals Ltd</t>
  </si>
  <si>
    <t>SHIVAM</t>
  </si>
  <si>
    <t>Growington Ventures India Ltd</t>
  </si>
  <si>
    <t>GROWINGTON</t>
  </si>
  <si>
    <t>Saboo Sodium Chloro Ltd</t>
  </si>
  <si>
    <t>SABOOSOD</t>
  </si>
  <si>
    <t>Rapicut Carbides Ltd</t>
  </si>
  <si>
    <t>RAPICUT</t>
  </si>
  <si>
    <t>Burnpur Cement Ltd</t>
  </si>
  <si>
    <t>BURNPUR</t>
  </si>
  <si>
    <t>Minal Industries Ltd</t>
  </si>
  <si>
    <t>MINALIND</t>
  </si>
  <si>
    <t>Kontor Space Ltd</t>
  </si>
  <si>
    <t>KONTOR</t>
  </si>
  <si>
    <t>Le Lavoir Ltd</t>
  </si>
  <si>
    <t>LELAVOIR</t>
  </si>
  <si>
    <t>James Warren Tea Ltd</t>
  </si>
  <si>
    <t>JAMESWARREN</t>
  </si>
  <si>
    <t>Prolife Industries Ltd</t>
  </si>
  <si>
    <t>PROLIFE</t>
  </si>
  <si>
    <t>Alfa Transformers Ltd</t>
  </si>
  <si>
    <t>ALFATRAN</t>
  </si>
  <si>
    <t>Achyut Healthcare Ltd</t>
  </si>
  <si>
    <t>ACHYUT</t>
  </si>
  <si>
    <t>Amrapali Industries Ltd</t>
  </si>
  <si>
    <t>AMRAPLIN</t>
  </si>
  <si>
    <t>Archies Ltd</t>
  </si>
  <si>
    <t>ARCHIES</t>
  </si>
  <si>
    <t>Ameya Precision Engineers Ltd</t>
  </si>
  <si>
    <t>AMEYA</t>
  </si>
  <si>
    <t>Nhc Foods Ltd</t>
  </si>
  <si>
    <t>NHCFOODS</t>
  </si>
  <si>
    <t>Slone Infosystems Ltd</t>
  </si>
  <si>
    <t>SLONE</t>
  </si>
  <si>
    <t>Radiowalla Network Ltd</t>
  </si>
  <si>
    <t>RADIOWALLA</t>
  </si>
  <si>
    <t>Gujarat Poly Electronics Ltd</t>
  </si>
  <si>
    <t>GUJARATPOLY</t>
  </si>
  <si>
    <t>Gujarat Hotels Ltd</t>
  </si>
  <si>
    <t>GUJHOTE</t>
  </si>
  <si>
    <t>Ambar Protein Industries Ltd</t>
  </si>
  <si>
    <t>AMBARPIL</t>
  </si>
  <si>
    <t>Punjab Communications Ltd</t>
  </si>
  <si>
    <t>PUNJCOMMU</t>
  </si>
  <si>
    <t>Akiko Global Services Ltd</t>
  </si>
  <si>
    <t>AKIKO</t>
  </si>
  <si>
    <t>Deem Roll Tech Ltd</t>
  </si>
  <si>
    <t>DEEM</t>
  </si>
  <si>
    <t>G-Tec Jainx Education Ltd</t>
  </si>
  <si>
    <t>GTECJAINX</t>
  </si>
  <si>
    <t>ITCONS e-Solutions Ltd</t>
  </si>
  <si>
    <t>ITCONS</t>
  </si>
  <si>
    <t>Thinkink Picturez Ltd</t>
  </si>
  <si>
    <t>THINKINK</t>
  </si>
  <si>
    <t>Innovative Tech Pack Ltd</t>
  </si>
  <si>
    <t>INNOVTEC</t>
  </si>
  <si>
    <t>Kanishk Steel Industries Ltd</t>
  </si>
  <si>
    <t>KANSHST</t>
  </si>
  <si>
    <t>Ceejay Finance Ltd</t>
  </si>
  <si>
    <t>CEEJAY</t>
  </si>
  <si>
    <t>Evans Electric Ltd</t>
  </si>
  <si>
    <t>EVANS</t>
  </si>
  <si>
    <t>Nova Iron and Steel Ltd</t>
  </si>
  <si>
    <t>NOVIS</t>
  </si>
  <si>
    <t>Sam Industries Ltd</t>
  </si>
  <si>
    <t>SAMINDUS</t>
  </si>
  <si>
    <t>Gini Silk Mills Ltd</t>
  </si>
  <si>
    <t>GINISILK</t>
  </si>
  <si>
    <t>Virat Industries Ltd</t>
  </si>
  <si>
    <t>VIRAT</t>
  </si>
  <si>
    <t>SM Auto Stamping Ltd</t>
  </si>
  <si>
    <t>SMAUTO</t>
  </si>
  <si>
    <t>Rex Pipes and Cables Industries Ltd</t>
  </si>
  <si>
    <t>REXPIPES</t>
  </si>
  <si>
    <t>Envair Electrodyne Ltd</t>
  </si>
  <si>
    <t>ENVAIREL</t>
  </si>
  <si>
    <t>Jeevan Scientific Technology Ltd</t>
  </si>
  <si>
    <t>JSTL</t>
  </si>
  <si>
    <t>Orient Beverages Ltd</t>
  </si>
  <si>
    <t>ORIBEVER</t>
  </si>
  <si>
    <t>Twentyfirst Century Management Services Ltd</t>
  </si>
  <si>
    <t>21STCENMGM</t>
  </si>
  <si>
    <t>Elegant Marbles and Grani Industries Ltd</t>
  </si>
  <si>
    <t>ELEMARB</t>
  </si>
  <si>
    <t>Arihant Academy Ltd</t>
  </si>
  <si>
    <t>ARIHANTACA</t>
  </si>
  <si>
    <t>Escorp Asset Management Ltd</t>
  </si>
  <si>
    <t>ESCORP</t>
  </si>
  <si>
    <t>Rolta India Ltd</t>
  </si>
  <si>
    <t>ROLTA</t>
  </si>
  <si>
    <t>Phoenix International Ltd</t>
  </si>
  <si>
    <t>PHOENXINTL</t>
  </si>
  <si>
    <t>F Mec International Financial Services Ltd</t>
  </si>
  <si>
    <t>FMEC</t>
  </si>
  <si>
    <t>Jindal Hotels Ltd</t>
  </si>
  <si>
    <t>JINDHOT</t>
  </si>
  <si>
    <t>Vels Film International Ltd</t>
  </si>
  <si>
    <t>VELS</t>
  </si>
  <si>
    <t>Seya Industries Ltd</t>
  </si>
  <si>
    <t>SEYAIND</t>
  </si>
  <si>
    <t>Ravalgaon Sugar Farm Ltd</t>
  </si>
  <si>
    <t>RAVALSUGAR</t>
  </si>
  <si>
    <t>Hindustan Appliances Ltd</t>
  </si>
  <si>
    <t>HINDAPL</t>
  </si>
  <si>
    <t>Daikaffil Chemicals India Ltd</t>
  </si>
  <si>
    <t>DAIKAFFI</t>
  </si>
  <si>
    <t>Shri Vasuprada Plantations Ltd</t>
  </si>
  <si>
    <t>VASUPRADA</t>
  </si>
  <si>
    <t>Aarvee Denims and Exports Ltd</t>
  </si>
  <si>
    <t>AARVEEDEN</t>
  </si>
  <si>
    <t>Divyashakti Ltd</t>
  </si>
  <si>
    <t>DIVSHKT</t>
  </si>
  <si>
    <t>Maitreya Medicare Ltd</t>
  </si>
  <si>
    <t>MAITREYA</t>
  </si>
  <si>
    <t>Bombay Metrics Supply Chain Ltd</t>
  </si>
  <si>
    <t>BMETRICS</t>
  </si>
  <si>
    <t>Precision Metaliks Ltd</t>
  </si>
  <si>
    <t>PRECISION</t>
  </si>
  <si>
    <t>Arvind and Company Shipping Agencies Ltd</t>
  </si>
  <si>
    <t>ACSAL</t>
  </si>
  <si>
    <t>HB Portfolio Ltd</t>
  </si>
  <si>
    <t>HBPOR</t>
  </si>
  <si>
    <t>Optimus Finance Ltd</t>
  </si>
  <si>
    <t>OPTIFIN</t>
  </si>
  <si>
    <t>Perfectpac Ltd</t>
  </si>
  <si>
    <t>PERFEPA</t>
  </si>
  <si>
    <t>Shine Fashions (India) Ltd</t>
  </si>
  <si>
    <t>SHINEFASH</t>
  </si>
  <si>
    <t>Godavari Drugs Ltd</t>
  </si>
  <si>
    <t>GODAVARI</t>
  </si>
  <si>
    <t>Olatech Solutions Ltd</t>
  </si>
  <si>
    <t>OLATECH</t>
  </si>
  <si>
    <t>Motilal Oswal Midcap 100 ETF</t>
  </si>
  <si>
    <t>MOM100</t>
  </si>
  <si>
    <t>Crop Life Science Ltd</t>
  </si>
  <si>
    <t>CLSL</t>
  </si>
  <si>
    <t>AKG Exim Ltd</t>
  </si>
  <si>
    <t>AKG</t>
  </si>
  <si>
    <t>Kranti Industries Ltd</t>
  </si>
  <si>
    <t>KRANTI</t>
  </si>
  <si>
    <t>Silkflex Polymers (India) Ltd</t>
  </si>
  <si>
    <t>SILKFLEX</t>
  </si>
  <si>
    <t>We Win Ltd</t>
  </si>
  <si>
    <t>WEWIN</t>
  </si>
  <si>
    <t>Walchand Peoplefirst Ltd</t>
  </si>
  <si>
    <t>WALCHPF</t>
  </si>
  <si>
    <t>Golden Tobacco Ltd</t>
  </si>
  <si>
    <t>GOLDENTOBC</t>
  </si>
  <si>
    <t>Dhanalaxmi Roto Spinners Ltd</t>
  </si>
  <si>
    <t>DHANROTO</t>
  </si>
  <si>
    <t>Balkrishna Paper Mills Ltd</t>
  </si>
  <si>
    <t>BALKRISHNA</t>
  </si>
  <si>
    <t>Pattech Fitwell Tube Components Ltd</t>
  </si>
  <si>
    <t>PATTECH</t>
  </si>
  <si>
    <t>Shiva Mills Ltd</t>
  </si>
  <si>
    <t>SHIVAMILLS</t>
  </si>
  <si>
    <t>Kalahridhaan Trendz Ltd</t>
  </si>
  <si>
    <t>KTL</t>
  </si>
  <si>
    <t>Prospect Commodities Ltd</t>
  </si>
  <si>
    <t>PCL</t>
  </si>
  <si>
    <t>Makers Laboratories Ltd</t>
  </si>
  <si>
    <t>MAKERSL</t>
  </si>
  <si>
    <t>Expo Gas Containers Ltd</t>
  </si>
  <si>
    <t>EXPOGAS</t>
  </si>
  <si>
    <t>GV Films Ltd</t>
  </si>
  <si>
    <t>GVFILM</t>
  </si>
  <si>
    <t>Raj Oil Mills Ltd</t>
  </si>
  <si>
    <t>ROML</t>
  </si>
  <si>
    <t>Kotak Nifty PSU Bank ETF</t>
  </si>
  <si>
    <t>PSUBANK</t>
  </si>
  <si>
    <t>Vidli Restaurants Ltd</t>
  </si>
  <si>
    <t>VIDLI</t>
  </si>
  <si>
    <t>Omfurn India Ltd</t>
  </si>
  <si>
    <t>OMFURN</t>
  </si>
  <si>
    <t>Landmarc Leisure Corporation Ltd</t>
  </si>
  <si>
    <t>LANDMARC</t>
  </si>
  <si>
    <t>Bombay Cycle and Motor Agency Ltd</t>
  </si>
  <si>
    <t>BOMBCYC</t>
  </si>
  <si>
    <t>Candour Techtex Ltd</t>
  </si>
  <si>
    <t>CANDOUR</t>
  </si>
  <si>
    <t>Globesecure Technologies Ltd</t>
  </si>
  <si>
    <t>GSTL</t>
  </si>
  <si>
    <t>Trishakti Industries Ltd</t>
  </si>
  <si>
    <t>TRISHAKT</t>
  </si>
  <si>
    <t>Invesco India Gold Exchange Traded Fund</t>
  </si>
  <si>
    <t>IVZINGOLD</t>
  </si>
  <si>
    <t>Rathi Bars Ltd</t>
  </si>
  <si>
    <t>RATHIBAR</t>
  </si>
  <si>
    <t>UR Sugar Industries Ltd</t>
  </si>
  <si>
    <t>URSUGAR</t>
  </si>
  <si>
    <t>Vishwas Agri Seeds Ltd</t>
  </si>
  <si>
    <t>VISHWAS</t>
  </si>
  <si>
    <t>Chartered Capital and Investment Ltd</t>
  </si>
  <si>
    <t>CHRTEDCA</t>
  </si>
  <si>
    <t>Prudential Sugar Corp Ltd</t>
  </si>
  <si>
    <t>PRUDMOULI</t>
  </si>
  <si>
    <t>Reliable Data Services Ltd</t>
  </si>
  <si>
    <t>RELIABLE</t>
  </si>
  <si>
    <t>Transgene Biotek Ltd</t>
  </si>
  <si>
    <t>TRABI</t>
  </si>
  <si>
    <t>Austin Engineering Company Ltd</t>
  </si>
  <si>
    <t>AUSTENG</t>
  </si>
  <si>
    <t>Sunrise Efficient Marketing Ltd</t>
  </si>
  <si>
    <t>SEML</t>
  </si>
  <si>
    <t>Cranes Software International Ltd</t>
  </si>
  <si>
    <t>CRANESSOFT</t>
  </si>
  <si>
    <t>Apoorva Leasing Finance and Investment Company Ltd</t>
  </si>
  <si>
    <t>APOORVA</t>
  </si>
  <si>
    <t>Royal Sense Ltd</t>
  </si>
  <si>
    <t>ROYAL</t>
  </si>
  <si>
    <t>CMX Holdings Ltd</t>
  </si>
  <si>
    <t>SIELFNS</t>
  </si>
  <si>
    <t>Riba Textiles Ltd</t>
  </si>
  <si>
    <t>RIBATEX</t>
  </si>
  <si>
    <t>Astal Laboratories Ltd</t>
  </si>
  <si>
    <t>ASTALLTD</t>
  </si>
  <si>
    <t>Magson Retail and Distribution Ltd</t>
  </si>
  <si>
    <t>MAGSON</t>
  </si>
  <si>
    <t>Deccan Health Care Ltd</t>
  </si>
  <si>
    <t>DECCAN</t>
  </si>
  <si>
    <t>Chrome Silicon Ltd</t>
  </si>
  <si>
    <t>CHROME</t>
  </si>
  <si>
    <t>Viaz Tyres Ltd</t>
  </si>
  <si>
    <t>VIAZ</t>
  </si>
  <si>
    <t>Sri KPR Industries Ltd</t>
  </si>
  <si>
    <t>SRIKPRIND</t>
  </si>
  <si>
    <t>Balgopal Commercial Ltd</t>
  </si>
  <si>
    <t>BALGOPAL</t>
  </si>
  <si>
    <t>Dhampure Speciality Sugars Ltd</t>
  </si>
  <si>
    <t>DHAMPURE</t>
  </si>
  <si>
    <t>Ambo Agritec Ltd</t>
  </si>
  <si>
    <t>AMBOAGRI</t>
  </si>
  <si>
    <t>Terai Tea Co Ltd</t>
  </si>
  <si>
    <t>TERAI</t>
  </si>
  <si>
    <t>Kshitij Polyline Ltd</t>
  </si>
  <si>
    <t>KSHITIJPOL</t>
  </si>
  <si>
    <t>Tridhya Tech Ltd</t>
  </si>
  <si>
    <t>TRIDHYA</t>
  </si>
  <si>
    <t>Shreyas Intermediates Ltd</t>
  </si>
  <si>
    <t>SHREYASI</t>
  </si>
  <si>
    <t>Morarka Finance Ltd</t>
  </si>
  <si>
    <t>MORARKFI</t>
  </si>
  <si>
    <t>Mirae Asset Nifty Financial Services ETF</t>
  </si>
  <si>
    <t>BFSI</t>
  </si>
  <si>
    <t>Vruddhi Engineering Works Ltd</t>
  </si>
  <si>
    <t>VRUDDHI</t>
  </si>
  <si>
    <t>Joindre Capital Services Ltd</t>
  </si>
  <si>
    <t>JOINDRE</t>
  </si>
  <si>
    <t>Omnitex Industries (India) Ltd</t>
  </si>
  <si>
    <t>OMNITEX</t>
  </si>
  <si>
    <t>Mono Pharmacare Ltd</t>
  </si>
  <si>
    <t>MONOPHARMA</t>
  </si>
  <si>
    <t>Krypton Industries Ltd</t>
  </si>
  <si>
    <t>KRYPTONQ</t>
  </si>
  <si>
    <t>Shree Marutinandan Tubes Ltd</t>
  </si>
  <si>
    <t>SHREE</t>
  </si>
  <si>
    <t>Khoobsurat Ltd</t>
  </si>
  <si>
    <t>KHOOBSURAT</t>
  </si>
  <si>
    <t>Ushanti Colour Chem Ltd</t>
  </si>
  <si>
    <t>UCL</t>
  </si>
  <si>
    <t>Mefcom Capital Markets Ltd</t>
  </si>
  <si>
    <t>MEFCOMCAP</t>
  </si>
  <si>
    <t>Gita Renewable Energy Ltd</t>
  </si>
  <si>
    <t>GITARENEW</t>
  </si>
  <si>
    <t>Modulex Construction Technologies Ltd</t>
  </si>
  <si>
    <t>MODULEX</t>
  </si>
  <si>
    <t>Jagan Lamps Ltd</t>
  </si>
  <si>
    <t>JAGANLAM</t>
  </si>
  <si>
    <t>Godha Cabcon &amp; Insulation Ltd</t>
  </si>
  <si>
    <t>GODHA</t>
  </si>
  <si>
    <t>Ekansh Concepts Ltd</t>
  </si>
  <si>
    <t>EKANSH</t>
  </si>
  <si>
    <t>Signoria Creation Ltd</t>
  </si>
  <si>
    <t>SIGNORIA</t>
  </si>
  <si>
    <t>Polylink Polymers (India) Ltd</t>
  </si>
  <si>
    <t>POLYLINK</t>
  </si>
  <si>
    <t>Nandani Creation Ltd</t>
  </si>
  <si>
    <t>JAIPURKURT</t>
  </si>
  <si>
    <t>Comrade Appliances Ltd</t>
  </si>
  <si>
    <t>COMRADE</t>
  </si>
  <si>
    <t>Popees Cares Ltd</t>
  </si>
  <si>
    <t>POPEES</t>
  </si>
  <si>
    <t>Mish Designs Ltd</t>
  </si>
  <si>
    <t>MISHDESIGN</t>
  </si>
  <si>
    <t>Baba Arts Ltd</t>
  </si>
  <si>
    <t>BABA</t>
  </si>
  <si>
    <t>Sheetal Universal Ltd</t>
  </si>
  <si>
    <t>SHEETAL</t>
  </si>
  <si>
    <t>National Oxygen Ltd</t>
  </si>
  <si>
    <t>NOL</t>
  </si>
  <si>
    <t>Siti Networks Ltd</t>
  </si>
  <si>
    <t>SITINET</t>
  </si>
  <si>
    <t>Real Eco Energy Ltd</t>
  </si>
  <si>
    <t>REALECO</t>
  </si>
  <si>
    <t>Gujarat Craft Industries Ltd</t>
  </si>
  <si>
    <t>GUJCRAFT</t>
  </si>
  <si>
    <t>Ashnoor Textile Mills Ltd</t>
  </si>
  <si>
    <t>ASHNOOR</t>
  </si>
  <si>
    <t>Vista Pharmaceuticals Ltd</t>
  </si>
  <si>
    <t>VISTAPH</t>
  </si>
  <si>
    <t>Ambani Orgochem Ltd</t>
  </si>
  <si>
    <t>AMBANIORG</t>
  </si>
  <si>
    <t>Southern Magnesium and Chemicals Ltd</t>
  </si>
  <si>
    <t>SOUTHMG</t>
  </si>
  <si>
    <t>Malu Paper Mills Ltd</t>
  </si>
  <si>
    <t>MALUPAPER</t>
  </si>
  <si>
    <t>Lee &amp; Nee Softwares (Exports) Ltd</t>
  </si>
  <si>
    <t>LEENEE</t>
  </si>
  <si>
    <t>Anand Rayons Ltd</t>
  </si>
  <si>
    <t>ARL</t>
  </si>
  <si>
    <t>Rasandik Engineering Industries India Ltd</t>
  </si>
  <si>
    <t>RASANDIK</t>
  </si>
  <si>
    <t>Kenvi Jewels Ltd</t>
  </si>
  <si>
    <t>KENVI</t>
  </si>
  <si>
    <t>Banaras Beads Ltd</t>
  </si>
  <si>
    <t>BANARBEADS</t>
  </si>
  <si>
    <t>Vadivarhe Speciality Chemicals Ltd</t>
  </si>
  <si>
    <t>VSCL</t>
  </si>
  <si>
    <t>Uma Converter Ltd</t>
  </si>
  <si>
    <t>UMA</t>
  </si>
  <si>
    <t>Sambandam Spinning Mills Ltd</t>
  </si>
  <si>
    <t>SAMBANDAM</t>
  </si>
  <si>
    <t>Monotype India Ltd</t>
  </si>
  <si>
    <t>MONOT</t>
  </si>
  <si>
    <t>Yudiz Solutions Ltd</t>
  </si>
  <si>
    <t>YUDIZ</t>
  </si>
  <si>
    <t>Mediaone Global Entertainment Ltd</t>
  </si>
  <si>
    <t>MEDIAONE</t>
  </si>
  <si>
    <t>Akshar Spintex Ltd</t>
  </si>
  <si>
    <t>AKSHAR</t>
  </si>
  <si>
    <t>Swasti Vinayaka Synthetics Ltd</t>
  </si>
  <si>
    <t>SWASTIVI</t>
  </si>
  <si>
    <t>AccelerateBS India Ltd</t>
  </si>
  <si>
    <t>ACCELERATE</t>
  </si>
  <si>
    <t>Cell Point (India) Ltd</t>
  </si>
  <si>
    <t>CELLPOINT</t>
  </si>
  <si>
    <t>Poddar Housing and Development Ltd</t>
  </si>
  <si>
    <t>PODDARHOUS</t>
  </si>
  <si>
    <t>AJR Infra and Tolling Ltd</t>
  </si>
  <si>
    <t>AJRINFRA</t>
  </si>
  <si>
    <t>Winny Immigration &amp; Education Services Ltd</t>
  </si>
  <si>
    <t>WINNY</t>
  </si>
  <si>
    <t>Academic &amp; Educational Services</t>
  </si>
  <si>
    <t>SPS Finquest Ltd</t>
  </si>
  <si>
    <t>SPS</t>
  </si>
  <si>
    <t>Superior Industrial Enterprises Ltd</t>
  </si>
  <si>
    <t>SIEL</t>
  </si>
  <si>
    <t>Dmr Hydroengineering &amp; Infrastructures Ltd</t>
  </si>
  <si>
    <t>DMR</t>
  </si>
  <si>
    <t>Service Care Ltd</t>
  </si>
  <si>
    <t>SERVICE</t>
  </si>
  <si>
    <t>Globalspace Technologies Ltd</t>
  </si>
  <si>
    <t>Veeram Securities Ltd</t>
  </si>
  <si>
    <t>VSL</t>
  </si>
  <si>
    <t>Inani Marbles and Industries Ltd</t>
  </si>
  <si>
    <t>INANI</t>
  </si>
  <si>
    <t>Ind Bank Housing Ltd</t>
  </si>
  <si>
    <t>INDBNK</t>
  </si>
  <si>
    <t>Garment Mantra Lifestyle Ltd</t>
  </si>
  <si>
    <t>GARMNTMNTR</t>
  </si>
  <si>
    <t>Oceanic Foods Ltd</t>
  </si>
  <si>
    <t>OCEANIC</t>
  </si>
  <si>
    <t>MM Rubber Company Ltd</t>
  </si>
  <si>
    <t>MMRUBBR-B</t>
  </si>
  <si>
    <t>Angel Fibers Ltd</t>
  </si>
  <si>
    <t>ANGEL</t>
  </si>
  <si>
    <t>Shalimar Productions Ltd</t>
  </si>
  <si>
    <t>SHALPRO</t>
  </si>
  <si>
    <t>Johnson Pharmacare Ltd</t>
  </si>
  <si>
    <t>JOHNPHARMA</t>
  </si>
  <si>
    <t>Contil India Ltd</t>
  </si>
  <si>
    <t>CONTILI</t>
  </si>
  <si>
    <t>Vistar Amar Ltd</t>
  </si>
  <si>
    <t>VISTARAMAR</t>
  </si>
  <si>
    <t>Bang Overseas Ltd</t>
  </si>
  <si>
    <t>BANG</t>
  </si>
  <si>
    <t>Milton Industries Ltd</t>
  </si>
  <si>
    <t>MILTON</t>
  </si>
  <si>
    <t>Amkay Products Ltd</t>
  </si>
  <si>
    <t>AMKAY</t>
  </si>
  <si>
    <t>Naapbooks Ltd</t>
  </si>
  <si>
    <t>NBL</t>
  </si>
  <si>
    <t>Erp Soft Systems Ltd</t>
  </si>
  <si>
    <t>ERPSOFT</t>
  </si>
  <si>
    <t>P B M Polytex Ltd</t>
  </si>
  <si>
    <t>PBMPOLY</t>
  </si>
  <si>
    <t>ANG Lifesciences India Ltd</t>
  </si>
  <si>
    <t>ANG</t>
  </si>
  <si>
    <t>K G Denim Ltd</t>
  </si>
  <si>
    <t>KGDENIM</t>
  </si>
  <si>
    <t>LCC Infotech Ltd</t>
  </si>
  <si>
    <t>LCCINFOTEC</t>
  </si>
  <si>
    <t>Fundviser Capital (India) Ltd</t>
  </si>
  <si>
    <t>FUNDVISER</t>
  </si>
  <si>
    <t>Vivid Mercantile Ltd</t>
  </si>
  <si>
    <t>VIVIDM</t>
  </si>
  <si>
    <t>AmpVolts Ltd</t>
  </si>
  <si>
    <t>QUEST</t>
  </si>
  <si>
    <t>3P Land Holdings Ltd</t>
  </si>
  <si>
    <t>3PLAND</t>
  </si>
  <si>
    <t>SVC Industries Ltd</t>
  </si>
  <si>
    <t>SVCIND</t>
  </si>
  <si>
    <t>Ravi Kumar Distilleries Ltd</t>
  </si>
  <si>
    <t>RKDL</t>
  </si>
  <si>
    <t>Sangani Hospitals Ltd</t>
  </si>
  <si>
    <t>SANGANI</t>
  </si>
  <si>
    <t>Jet Freight Logistics Ltd</t>
  </si>
  <si>
    <t>JETFREIGHT</t>
  </si>
  <si>
    <t>Mandeep Auto Industries Ltd</t>
  </si>
  <si>
    <t>MANDEEP</t>
  </si>
  <si>
    <t>Regency Fincorp Ltd</t>
  </si>
  <si>
    <t>REGENCY</t>
  </si>
  <si>
    <t>Mittal Life Style Ltd</t>
  </si>
  <si>
    <t>MITTAL</t>
  </si>
  <si>
    <t>C P S Shapers Ltd</t>
  </si>
  <si>
    <t>CPS</t>
  </si>
  <si>
    <t>Pace E-Commerce Ventures Ltd</t>
  </si>
  <si>
    <t>PACE</t>
  </si>
  <si>
    <t>Isl Consulting Ltd</t>
  </si>
  <si>
    <t>ISLCONSUL</t>
  </si>
  <si>
    <t>Silgo Retail Ltd</t>
  </si>
  <si>
    <t>SILGO</t>
  </si>
  <si>
    <t>Manugraph India Ltd</t>
  </si>
  <si>
    <t>MANUGRAPH</t>
  </si>
  <si>
    <t>Diligent Industries Ltd</t>
  </si>
  <si>
    <t>DILIGENT</t>
  </si>
  <si>
    <t>Softrak Venture Investment Limited</t>
  </si>
  <si>
    <t>SOFTRAKV</t>
  </si>
  <si>
    <t>Medi-Caps Ltd</t>
  </si>
  <si>
    <t>MEDICAPQ</t>
  </si>
  <si>
    <t>Bhatia Colour Chem Ltd</t>
  </si>
  <si>
    <t>BCCL</t>
  </si>
  <si>
    <t>National Plastic Industries Ltd</t>
  </si>
  <si>
    <t>NATPLAS</t>
  </si>
  <si>
    <t>Aristo Bio-Tech and Lifescience Ltd</t>
  </si>
  <si>
    <t>ARISTO</t>
  </si>
  <si>
    <t>Hemadri Cements Ltd</t>
  </si>
  <si>
    <t>HEMACEM</t>
  </si>
  <si>
    <t>Mohit Paper Mills Ltd</t>
  </si>
  <si>
    <t>MOHITPPR</t>
  </si>
  <si>
    <t>Innovassynth Investments Ltd</t>
  </si>
  <si>
    <t>INOVSYNTH</t>
  </si>
  <si>
    <t>Hardcastle and Waud Manufacturing Co Ltd</t>
  </si>
  <si>
    <t>HARDCAS</t>
  </si>
  <si>
    <t>Sagardeep Alloys Ltd</t>
  </si>
  <si>
    <t>SAGARDEEP</t>
  </si>
  <si>
    <t>Katare Spinning Mills Ltd</t>
  </si>
  <si>
    <t>KATRSPG</t>
  </si>
  <si>
    <t>Shelter Pharma Ltd</t>
  </si>
  <si>
    <t>SHELTER</t>
  </si>
  <si>
    <t>NAM Securities Ltd</t>
  </si>
  <si>
    <t>NAM</t>
  </si>
  <si>
    <t>GTN Industries Ltd</t>
  </si>
  <si>
    <t>GTNINDS</t>
  </si>
  <si>
    <t>Sonu Infratech Ltd</t>
  </si>
  <si>
    <t>SONUINFRA</t>
  </si>
  <si>
    <t>Goel Food Products Ltd</t>
  </si>
  <si>
    <t>GOEL</t>
  </si>
  <si>
    <t>AA Plus Tradelink Ltd</t>
  </si>
  <si>
    <t>AAPLUSTRAD</t>
  </si>
  <si>
    <t>Shrydus Industries Ltd</t>
  </si>
  <si>
    <t>SHRYDUS</t>
  </si>
  <si>
    <t>Micropro Software Solutions Ltd</t>
  </si>
  <si>
    <t>MICROPRO</t>
  </si>
  <si>
    <t>BITS Ltd</t>
  </si>
  <si>
    <t>BITS</t>
  </si>
  <si>
    <t>Unifinz Capital India Ltd</t>
  </si>
  <si>
    <t>UCIL</t>
  </si>
  <si>
    <t>Anjani Synthetics Ltd</t>
  </si>
  <si>
    <t>ANJANI</t>
  </si>
  <si>
    <t>Teesta Agro Industries Ltd</t>
  </si>
  <si>
    <t>TEEAI</t>
  </si>
  <si>
    <t>Lakshmi Finance and Industrial Corp Ltd</t>
  </si>
  <si>
    <t>LFIC</t>
  </si>
  <si>
    <t>Committed Cargo Care Ltd</t>
  </si>
  <si>
    <t>COMMITTED</t>
  </si>
  <si>
    <t>Sampre Nutritions Ltd</t>
  </si>
  <si>
    <t>SAMPRE</t>
  </si>
  <si>
    <t>Kiduja India Ltd</t>
  </si>
  <si>
    <t>KIDUJA</t>
  </si>
  <si>
    <t>Goblin India Ltd</t>
  </si>
  <si>
    <t>GOBLIN</t>
  </si>
  <si>
    <t>Shree Pacetronix Ltd</t>
  </si>
  <si>
    <t>SHREEPAC</t>
  </si>
  <si>
    <t>Elixir Capital Ltd</t>
  </si>
  <si>
    <t>ELIXIR</t>
  </si>
  <si>
    <t>Sintex Plastics Technology Ltd</t>
  </si>
  <si>
    <t>SPTL</t>
  </si>
  <si>
    <t>Diligent Media Corporation Ltd</t>
  </si>
  <si>
    <t>DNAMEDIA</t>
  </si>
  <si>
    <t>P H Capital Ltd</t>
  </si>
  <si>
    <t>PHCAP</t>
  </si>
  <si>
    <t>Pioneer Investcorp Ltd</t>
  </si>
  <si>
    <t>PIONRINV</t>
  </si>
  <si>
    <t>Camex Ltd</t>
  </si>
  <si>
    <t>CAMEXLTD</t>
  </si>
  <si>
    <t>Ankit Metal &amp; Power Ltd</t>
  </si>
  <si>
    <t>ANKITMETAL</t>
  </si>
  <si>
    <t>Mehta Housing Finance Ltd</t>
  </si>
  <si>
    <t>MEHTAHG</t>
  </si>
  <si>
    <t>Agarwal Float Glass India Ltd</t>
  </si>
  <si>
    <t>AGARWALFT</t>
  </si>
  <si>
    <t>Advance Metering Technology Ltd</t>
  </si>
  <si>
    <t>AMTL</t>
  </si>
  <si>
    <t>Aatmaj Healthcare Ltd</t>
  </si>
  <si>
    <t>AATMAJ</t>
  </si>
  <si>
    <t>Kabsons Industries Ltd</t>
  </si>
  <si>
    <t>KABSON</t>
  </si>
  <si>
    <t>Unique Organics Ltd</t>
  </si>
  <si>
    <t>UNIQUEO</t>
  </si>
  <si>
    <t>CCL International Ltd</t>
  </si>
  <si>
    <t>CCLINTER</t>
  </si>
  <si>
    <t>Valencia Nutrition Ltd</t>
  </si>
  <si>
    <t>VALENCIA</t>
  </si>
  <si>
    <t>RR Metalmakers India Ltd</t>
  </si>
  <si>
    <t>RRMETAL</t>
  </si>
  <si>
    <t>Metal Coatings (India) Ltd</t>
  </si>
  <si>
    <t>METALCO</t>
  </si>
  <si>
    <t>Abm International Ltd</t>
  </si>
  <si>
    <t>ABMINTLLTD</t>
  </si>
  <si>
    <t>Dhanlaxmi Fabrics Ltd</t>
  </si>
  <si>
    <t>DHANFAB</t>
  </si>
  <si>
    <t>Ashnisha Industries Ltd</t>
  </si>
  <si>
    <t>ASHNI</t>
  </si>
  <si>
    <t>Kanani Industries Ltd</t>
  </si>
  <si>
    <t>KANANIIND</t>
  </si>
  <si>
    <t>FEL</t>
  </si>
  <si>
    <t>ABC India Ltd</t>
  </si>
  <si>
    <t>ABCINDQ</t>
  </si>
  <si>
    <t>Hawa Engineers Ltd</t>
  </si>
  <si>
    <t>HAWAENG</t>
  </si>
  <si>
    <t>West Leisure Resorts Ltd</t>
  </si>
  <si>
    <t>WESTLEIRES</t>
  </si>
  <si>
    <t>JFL Life Sciences Ltd</t>
  </si>
  <si>
    <t>JFLLIFE</t>
  </si>
  <si>
    <t>Arex Industries Ltd</t>
  </si>
  <si>
    <t>AREXMIS</t>
  </si>
  <si>
    <t>Greenhitech Ventures Ltd</t>
  </si>
  <si>
    <t>GVL</t>
  </si>
  <si>
    <t>Nakoda Group of Industries Ltd</t>
  </si>
  <si>
    <t>NGIL</t>
  </si>
  <si>
    <t>VSF Projects Ltd</t>
  </si>
  <si>
    <t>VSFPROJ</t>
  </si>
  <si>
    <t>Indianivesh Ltd</t>
  </si>
  <si>
    <t>INDIANVSH</t>
  </si>
  <si>
    <t>S &amp; T Corporation Ltd</t>
  </si>
  <si>
    <t>STCORP</t>
  </si>
  <si>
    <t>ARCL Organics Ltd</t>
  </si>
  <si>
    <t>ARCL</t>
  </si>
  <si>
    <t>Saven Technologies Ltd</t>
  </si>
  <si>
    <t>7TEC</t>
  </si>
  <si>
    <t>DK Enterprises Global Ltd</t>
  </si>
  <si>
    <t>DKEGL</t>
  </si>
  <si>
    <t>Galactico Corporate Services Ltd</t>
  </si>
  <si>
    <t>GALACTICO</t>
  </si>
  <si>
    <t>Aeonx Digital Technology Ltd</t>
  </si>
  <si>
    <t>AEONXDIGI</t>
  </si>
  <si>
    <t>Associated Ceramics Ltd</t>
  </si>
  <si>
    <t>ASSOCER</t>
  </si>
  <si>
    <t>Prismx Global Ventures Ltd</t>
  </si>
  <si>
    <t>PRISMX</t>
  </si>
  <si>
    <t>HOAC Foods India Ltd</t>
  </si>
  <si>
    <t>HOACFOODS</t>
  </si>
  <si>
    <t>Orchasp Ltd</t>
  </si>
  <si>
    <t>ORCHASP</t>
  </si>
  <si>
    <t>Swarnsarita Jewels India Ltd</t>
  </si>
  <si>
    <t>SWARNSAR</t>
  </si>
  <si>
    <t>Ladderup Finance Ltd</t>
  </si>
  <si>
    <t>LADDERUP</t>
  </si>
  <si>
    <t>Sandu Pharmaceuticals Ltd</t>
  </si>
  <si>
    <t>SANDUPHQ</t>
  </si>
  <si>
    <t>Akash Infra-Projects Ltd</t>
  </si>
  <si>
    <t>AKASH</t>
  </si>
  <si>
    <t>BDR Buildcon Ltd</t>
  </si>
  <si>
    <t>BDR</t>
  </si>
  <si>
    <t>Warren Tea Ltd</t>
  </si>
  <si>
    <t>WARRENTEA</t>
  </si>
  <si>
    <t>Inter Globe Finance Ltd</t>
  </si>
  <si>
    <t>INTRGLB</t>
  </si>
  <si>
    <t>Abhishek Integrations Ltd</t>
  </si>
  <si>
    <t>AILIMITED</t>
  </si>
  <si>
    <t>ARC Finance Ltd</t>
  </si>
  <si>
    <t>ARCFIN</t>
  </si>
  <si>
    <t>Sellwin Traders Ltd</t>
  </si>
  <si>
    <t>SELLWIN</t>
  </si>
  <si>
    <t>Satchmo Holdings Ltd</t>
  </si>
  <si>
    <t>SATCH</t>
  </si>
  <si>
    <t>Tatia Global Vennture Ltd</t>
  </si>
  <si>
    <t>TATIAGLOB</t>
  </si>
  <si>
    <t>Salem Erode Investments Ltd</t>
  </si>
  <si>
    <t>SALEM</t>
  </si>
  <si>
    <t>Savani Financials Limited</t>
  </si>
  <si>
    <t>SAVFI</t>
  </si>
  <si>
    <t>Kavveri Telecom Products Ltd</t>
  </si>
  <si>
    <t>KAVVERITEL</t>
  </si>
  <si>
    <t>Tapi Fruit Processing Ltd</t>
  </si>
  <si>
    <t>TAPIFRUIT</t>
  </si>
  <si>
    <t>Zodiac Ventures Ltd</t>
  </si>
  <si>
    <t>ZODIACVEN</t>
  </si>
  <si>
    <t>Response Informatics Ltd</t>
  </si>
  <si>
    <t>RESPONSINF</t>
  </si>
  <si>
    <t>Inland Printers Ltd</t>
  </si>
  <si>
    <t>INLANPR</t>
  </si>
  <si>
    <t>Nimbus Projects Ltd</t>
  </si>
  <si>
    <t>NIMBSPROJ</t>
  </si>
  <si>
    <t>Yamini Investments Company Ltd</t>
  </si>
  <si>
    <t>YAMNINV</t>
  </si>
  <si>
    <t>Sylph Technologies Ltd</t>
  </si>
  <si>
    <t>SYLPH</t>
  </si>
  <si>
    <t>Vivo Bio Tech Ltd</t>
  </si>
  <si>
    <t>VIVOBIOT</t>
  </si>
  <si>
    <t>Ultra Wiring Connectivity System Ltd</t>
  </si>
  <si>
    <t>UWCSL</t>
  </si>
  <si>
    <t>GSM Foils Ltd</t>
  </si>
  <si>
    <t>GSMFOILS</t>
  </si>
  <si>
    <t>Ahmedabad Steel Craft Ltd</t>
  </si>
  <si>
    <t>AHMDSTE</t>
  </si>
  <si>
    <t>Ashoka Metcast Ltd</t>
  </si>
  <si>
    <t>ASHOKAMET</t>
  </si>
  <si>
    <t>ASL Industries Ltd</t>
  </si>
  <si>
    <t>ASLIND</t>
  </si>
  <si>
    <t>Grovy India Ltd</t>
  </si>
  <si>
    <t>GROVY</t>
  </si>
  <si>
    <t>VAMA Industries Ltd</t>
  </si>
  <si>
    <t>VAMA</t>
  </si>
  <si>
    <t>PVV Infra Ltd</t>
  </si>
  <si>
    <t>PVVINFRA</t>
  </si>
  <si>
    <t>G.S. Auto International Ltd</t>
  </si>
  <si>
    <t>GSAUTO</t>
  </si>
  <si>
    <t>Fortis Malar Hospitals Ltd</t>
  </si>
  <si>
    <t>FORTISMLR</t>
  </si>
  <si>
    <t>The Victoria Mills Ltd</t>
  </si>
  <si>
    <t>VICTMILL</t>
  </si>
  <si>
    <t>Axis NIFTY IT ETF</t>
  </si>
  <si>
    <t>AXISTECETF</t>
  </si>
  <si>
    <t>PS IT Infrastructure &amp; Services Ltd</t>
  </si>
  <si>
    <t>PSITINFRA</t>
  </si>
  <si>
    <t>Cranex Ltd</t>
  </si>
  <si>
    <t>CRANEX</t>
  </si>
  <si>
    <t>Modern Engineering and Projects Ltd</t>
  </si>
  <si>
    <t>MEAPL</t>
  </si>
  <si>
    <t>Sri Ramakrishna Mills (Coimbatore) Ltd</t>
  </si>
  <si>
    <t>SRMCL</t>
  </si>
  <si>
    <t>Hindoostan Mills Ltd</t>
  </si>
  <si>
    <t>HINDMILL</t>
  </si>
  <si>
    <t>Axel Polymers Ltd</t>
  </si>
  <si>
    <t>AXELPOLY</t>
  </si>
  <si>
    <t>DSJ Keep Learning Ltd</t>
  </si>
  <si>
    <t>KEEPLEARN</t>
  </si>
  <si>
    <t>MSR India Ltd</t>
  </si>
  <si>
    <t>MSRINDIA</t>
  </si>
  <si>
    <t>N G Industries Ltd</t>
  </si>
  <si>
    <t>NGIND</t>
  </si>
  <si>
    <t>KKV Agro Powers Limited</t>
  </si>
  <si>
    <t>KKVAPOW</t>
  </si>
  <si>
    <t>Yash Chemex Ltd</t>
  </si>
  <si>
    <t>YASHCHEM</t>
  </si>
  <si>
    <t>Super Crop Safe Ltd</t>
  </si>
  <si>
    <t>SUCROSA</t>
  </si>
  <si>
    <t>Phosphate Company Ltd</t>
  </si>
  <si>
    <t>PHOSPHATE</t>
  </si>
  <si>
    <t>Innokaiz India Ltd</t>
  </si>
  <si>
    <t>INNOKAIZ</t>
  </si>
  <si>
    <t>PCS Technology Ltd</t>
  </si>
  <si>
    <t>PCS</t>
  </si>
  <si>
    <t>Standard Surfactants Ltd</t>
  </si>
  <si>
    <t>STDSFAC</t>
  </si>
  <si>
    <t>Visaman Global Sales Ltd</t>
  </si>
  <si>
    <t>VISAMAN</t>
  </si>
  <si>
    <t>ICICI Prudential S&amp;P BSE Sensex ETF</t>
  </si>
  <si>
    <t>SENSEXIETF</t>
  </si>
  <si>
    <t>Franklin Industries Ltd</t>
  </si>
  <si>
    <t>FRANKLININD</t>
  </si>
  <si>
    <t>Ecoboard Industries Ltd</t>
  </si>
  <si>
    <t>ECOBOAR</t>
  </si>
  <si>
    <t>Rose Merc Ltd</t>
  </si>
  <si>
    <t>ROSEMER</t>
  </si>
  <si>
    <t>G G Dandekar Properties Ltd</t>
  </si>
  <si>
    <t>GGDPROP</t>
  </si>
  <si>
    <t>Julien Agro Infratech Ltd</t>
  </si>
  <si>
    <t>JULIEN</t>
  </si>
  <si>
    <t>Wires and Fabriks (SA) Ltd</t>
  </si>
  <si>
    <t>WIREFABR</t>
  </si>
  <si>
    <t>Gorani Industries Ltd</t>
  </si>
  <si>
    <t>GORANIN</t>
  </si>
  <si>
    <t>Vineet Laboratories Ltd</t>
  </si>
  <si>
    <t>VINEETLAB</t>
  </si>
  <si>
    <t>Gujrat Credit Corporation Ltd</t>
  </si>
  <si>
    <t>GUJCRED</t>
  </si>
  <si>
    <t>Shrenik Ltd</t>
  </si>
  <si>
    <t>SHRENIK</t>
  </si>
  <si>
    <t>Mishka Exim Ltd</t>
  </si>
  <si>
    <t>MISHKA</t>
  </si>
  <si>
    <t>Kwality Ltd</t>
  </si>
  <si>
    <t>KWALITY</t>
  </si>
  <si>
    <t>Artefact Projects Ltd</t>
  </si>
  <si>
    <t>ARTEFACT</t>
  </si>
  <si>
    <t>Jet Knitwears Ltd</t>
  </si>
  <si>
    <t>JETKNIT</t>
  </si>
  <si>
    <t>Ishan International Ltd</t>
  </si>
  <si>
    <t>ISHAN</t>
  </si>
  <si>
    <t>Simran Farms Ltd</t>
  </si>
  <si>
    <t>SIMRAN</t>
  </si>
  <si>
    <t>Tirupati Foam Ltd</t>
  </si>
  <si>
    <t>TIRUFOAM</t>
  </si>
  <si>
    <t>DRA Consultants Ltd</t>
  </si>
  <si>
    <t>DRA</t>
  </si>
  <si>
    <t>Perfect Infraengineers Ltd</t>
  </si>
  <si>
    <t>PERFECT</t>
  </si>
  <si>
    <t>Smiths &amp; Founders (India) Ltd</t>
  </si>
  <si>
    <t>SMFIL</t>
  </si>
  <si>
    <t>Visagar Financial Services Ltd</t>
  </si>
  <si>
    <t>VISAGAR</t>
  </si>
  <si>
    <t>Telogica Ltd</t>
  </si>
  <si>
    <t>TELOGICA</t>
  </si>
  <si>
    <t>Chandra Bhagat Pharma Ltd</t>
  </si>
  <si>
    <t>CBPL</t>
  </si>
  <si>
    <t>AD- Manum Finance Ltd</t>
  </si>
  <si>
    <t>ADMANUM</t>
  </si>
  <si>
    <t>Earthstahl &amp; Alloys Ltd</t>
  </si>
  <si>
    <t>EARTH</t>
  </si>
  <si>
    <t>Salora International Ltd</t>
  </si>
  <si>
    <t>SALORAINTL</t>
  </si>
  <si>
    <t>Kaiser Corporation Ltd</t>
  </si>
  <si>
    <t>KACL</t>
  </si>
  <si>
    <t>J Taparia Projects Ltd</t>
  </si>
  <si>
    <t>JTAPARIA</t>
  </si>
  <si>
    <t>Gogia Capital Services Ltd</t>
  </si>
  <si>
    <t>GOGIACAP</t>
  </si>
  <si>
    <t>Shree Krishna Paper Mills &amp; Industries Ltd</t>
  </si>
  <si>
    <t>SKPMIL</t>
  </si>
  <si>
    <t>Sulabh Engineers and Services Ltd</t>
  </si>
  <si>
    <t>SULABEN</t>
  </si>
  <si>
    <t>Tirupati Tyres Ltd</t>
  </si>
  <si>
    <t>TTIL</t>
  </si>
  <si>
    <t>Maharashtra Corp Ltd</t>
  </si>
  <si>
    <t>MAHACORP</t>
  </si>
  <si>
    <t>Jigar Cables Ltd</t>
  </si>
  <si>
    <t>JIGAR</t>
  </si>
  <si>
    <t>GKB Ophthalmics Ltd</t>
  </si>
  <si>
    <t>GKB</t>
  </si>
  <si>
    <t>Pearl Polymers Ltd</t>
  </si>
  <si>
    <t>PEARLPOLY</t>
  </si>
  <si>
    <t>Prime Property Development Corp Ltd</t>
  </si>
  <si>
    <t>PRIMEPRO</t>
  </si>
  <si>
    <t>Sacheta Metals Ltd</t>
  </si>
  <si>
    <t>SACHEMT</t>
  </si>
  <si>
    <t>Picturehouse Media Ltd</t>
  </si>
  <si>
    <t>PICTUREHS</t>
  </si>
  <si>
    <t>Addi Industries Ltd</t>
  </si>
  <si>
    <t>ADDIND</t>
  </si>
  <si>
    <t>Ashirwad Steels And Industries Ltd</t>
  </si>
  <si>
    <t>ASHSI</t>
  </si>
  <si>
    <t>Manjeera Constructions Ltd</t>
  </si>
  <si>
    <t>MANJEERA</t>
  </si>
  <si>
    <t>Atal Realtech Ltd</t>
  </si>
  <si>
    <t>ATALREAL</t>
  </si>
  <si>
    <t>Manbro Industries Ltd</t>
  </si>
  <si>
    <t>MANBRO</t>
  </si>
  <si>
    <t>Vivanta Industries Ltd</t>
  </si>
  <si>
    <t>VIVANTA</t>
  </si>
  <si>
    <t>Fine-Line Circuits Ltd</t>
  </si>
  <si>
    <t>FINELINE</t>
  </si>
  <si>
    <t>Meera Industries Ltd</t>
  </si>
  <si>
    <t>MEERA</t>
  </si>
  <si>
    <t>Adroit Infotech Ltd</t>
  </si>
  <si>
    <t>ADROITINFO</t>
  </si>
  <si>
    <t>Flomic Global Logistics Ltd</t>
  </si>
  <si>
    <t>FLOMIC</t>
  </si>
  <si>
    <t>Laxmi Cotspin Ltd</t>
  </si>
  <si>
    <t>LAXMICOT</t>
  </si>
  <si>
    <t>H P Cotton Textile Mills Ltd</t>
  </si>
  <si>
    <t>HPCOTTON</t>
  </si>
  <si>
    <t>Morgan Ventures Ltd</t>
  </si>
  <si>
    <t>MORGAN</t>
  </si>
  <si>
    <t>Inducto Steels Ltd</t>
  </si>
  <si>
    <t>INDCTST</t>
  </si>
  <si>
    <t>Italian Edibles Ltd</t>
  </si>
  <si>
    <t>ITALIANE</t>
  </si>
  <si>
    <t>ICDS Ltd</t>
  </si>
  <si>
    <t>ICDSLTD</t>
  </si>
  <si>
    <t>Pan India Corp Ltd</t>
  </si>
  <si>
    <t>PANINDIAC</t>
  </si>
  <si>
    <t>VERTEX Securities Ltd</t>
  </si>
  <si>
    <t>VERTEX</t>
  </si>
  <si>
    <t>Archidply Decor Ltd</t>
  </si>
  <si>
    <t>ADL</t>
  </si>
  <si>
    <t>Destiny Logistics &amp; Infra Ltd</t>
  </si>
  <si>
    <t>DESTINY</t>
  </si>
  <si>
    <t>Restile Ceramics Ltd</t>
  </si>
  <si>
    <t>RESTILE</t>
  </si>
  <si>
    <t>Uttam Galva Steels Ltd</t>
  </si>
  <si>
    <t>UTTAMSTL</t>
  </si>
  <si>
    <t>Walpar Nutritions Ltd</t>
  </si>
  <si>
    <t>WALPAR</t>
  </si>
  <si>
    <t>Shree Ganesh Bio-Tech (India) Ltd</t>
  </si>
  <si>
    <t>SHREEGANES</t>
  </si>
  <si>
    <t>India Cements Capital Ltd</t>
  </si>
  <si>
    <t>INDCEMCAP</t>
  </si>
  <si>
    <t>Gayatri BioOrganics Ltd</t>
  </si>
  <si>
    <t>GAYATRIBI</t>
  </si>
  <si>
    <t>Cian Healthcare Ltd</t>
  </si>
  <si>
    <t>CHCL</t>
  </si>
  <si>
    <t>Containe Technologies Ltd</t>
  </si>
  <si>
    <t>CONTAINE</t>
  </si>
  <si>
    <t>Sonal Adhesives Ltd</t>
  </si>
  <si>
    <t>SONALAD</t>
  </si>
  <si>
    <t>Ceeta Industries Ltd</t>
  </si>
  <si>
    <t>CEETAIN</t>
  </si>
  <si>
    <t>Veerhealth Care Ltd</t>
  </si>
  <si>
    <t>VEERHEALTH</t>
  </si>
  <si>
    <t>Next Mediaworks Ltd</t>
  </si>
  <si>
    <t>NEXTMEDIA</t>
  </si>
  <si>
    <t>Yasons Chemex Care Ltd</t>
  </si>
  <si>
    <t>YCCL</t>
  </si>
  <si>
    <t>Bonlon Industries Ltd</t>
  </si>
  <si>
    <t>BONLON</t>
  </si>
  <si>
    <t>E L Forge Ltd</t>
  </si>
  <si>
    <t>ELFORGE</t>
  </si>
  <si>
    <t>Fortune International Ltd</t>
  </si>
  <si>
    <t>FORINTL</t>
  </si>
  <si>
    <t>Riddhi Steel and Tube Ltd</t>
  </si>
  <si>
    <t>RSTL</t>
  </si>
  <si>
    <t>Sainik Finance &amp; Industries Ltd</t>
  </si>
  <si>
    <t>SAINIK</t>
  </si>
  <si>
    <t>Country Condo's Ltd</t>
  </si>
  <si>
    <t>COUNCODOS</t>
  </si>
  <si>
    <t>India Home Loan Ltd</t>
  </si>
  <si>
    <t>INDIAHOME</t>
  </si>
  <si>
    <t>Balurghat Technologies Ltd</t>
  </si>
  <si>
    <t>BALTE</t>
  </si>
  <si>
    <t>Binani Industries Ltd</t>
  </si>
  <si>
    <t>BINANIIND</t>
  </si>
  <si>
    <t>Tejnaksh Healthcare Ltd</t>
  </si>
  <si>
    <t>TEJNAKSH</t>
  </si>
  <si>
    <t>Alfavision Overseas (India) Ltd</t>
  </si>
  <si>
    <t>ALFAVIO</t>
  </si>
  <si>
    <t>Tarini International Ltd</t>
  </si>
  <si>
    <t>TARINI</t>
  </si>
  <si>
    <t>Veejay Lakshmi Engineering Works Ltd</t>
  </si>
  <si>
    <t>VJLAXMIE</t>
  </si>
  <si>
    <t>Tirupati Sarjan Ltd</t>
  </si>
  <si>
    <t>TIRSARJ</t>
  </si>
  <si>
    <t>Haryana Leather Chemicals Ltd</t>
  </si>
  <si>
    <t>HARLETH</t>
  </si>
  <si>
    <t>Future Lifestyle Fashions Ltd</t>
  </si>
  <si>
    <t>FLFL</t>
  </si>
  <si>
    <t>Timescan Logistics (India) Ltd</t>
  </si>
  <si>
    <t>TIMESCAN</t>
  </si>
  <si>
    <t>Comfort Fincap Ltd</t>
  </si>
  <si>
    <t>COMFINCAP</t>
  </si>
  <si>
    <t>Eighty Jewellers Ltd</t>
  </si>
  <si>
    <t>EIGHTY</t>
  </si>
  <si>
    <t>Suryaamba Spinning Mills Ltd</t>
  </si>
  <si>
    <t>SURYAAMBA</t>
  </si>
  <si>
    <t>Nidan Laboratories and Healthcare Ltd</t>
  </si>
  <si>
    <t>NIDAN</t>
  </si>
  <si>
    <t>Arigato Universe Ltd</t>
  </si>
  <si>
    <t>ARIGATO</t>
  </si>
  <si>
    <t>Transvoy Logistics India Ltd</t>
  </si>
  <si>
    <t>TRANSVOY</t>
  </si>
  <si>
    <t>Vandana Knitwear Ltd</t>
  </si>
  <si>
    <t>VANDANA</t>
  </si>
  <si>
    <t>Iykot Hitech Toolroom</t>
  </si>
  <si>
    <t>IYKOTHITE</t>
  </si>
  <si>
    <t>ARSS Infrastructure Projects Ltd</t>
  </si>
  <si>
    <t>ARSSINFRA</t>
  </si>
  <si>
    <t>SPA Capital Advisors Limited</t>
  </si>
  <si>
    <t>SPACAPS</t>
  </si>
  <si>
    <t>Cybele Industries Ltd</t>
  </si>
  <si>
    <t>CYBELEIND</t>
  </si>
  <si>
    <t>Emergent Industrial Solutions Ltd</t>
  </si>
  <si>
    <t>EMERGENT</t>
  </si>
  <si>
    <t>Unison Metals Ltd</t>
  </si>
  <si>
    <t>UNISON</t>
  </si>
  <si>
    <t>Fervent Synergies Ltd</t>
  </si>
  <si>
    <t>FERVENTSYN</t>
  </si>
  <si>
    <t>Dynamic Portfolio Management &amp; Services Ltd</t>
  </si>
  <si>
    <t>DYNAMICP</t>
  </si>
  <si>
    <t>Assam Entrade Ltd</t>
  </si>
  <si>
    <t>ASSAMENT</t>
  </si>
  <si>
    <t>Sai Capital Ltd</t>
  </si>
  <si>
    <t>SAICAPI</t>
  </si>
  <si>
    <t>City Crops Agro Ltd</t>
  </si>
  <si>
    <t>CCAL</t>
  </si>
  <si>
    <t>Tamilnadu Telecommunication Ltd</t>
  </si>
  <si>
    <t>TNTELE</t>
  </si>
  <si>
    <t>Super Spinning Mills Ltd</t>
  </si>
  <si>
    <t>SUPERSPIN</t>
  </si>
  <si>
    <t>Yug Decor Ltd</t>
  </si>
  <si>
    <t>YUG</t>
  </si>
  <si>
    <t>Shanthala FMCG Products Ltd</t>
  </si>
  <si>
    <t>SHANTHALA</t>
  </si>
  <si>
    <t>Frontier Capital Ltd</t>
  </si>
  <si>
    <t>FRONTCAP</t>
  </si>
  <si>
    <t>STL Global Ltd</t>
  </si>
  <si>
    <t>SGL</t>
  </si>
  <si>
    <t>Acrow India Ltd</t>
  </si>
  <si>
    <t>ACROW</t>
  </si>
  <si>
    <t>Pecos Hotels and Pubs Ltd</t>
  </si>
  <si>
    <t>PECOS</t>
  </si>
  <si>
    <t>Swasti Vinayaka Art and Heritage Corporation Ltd</t>
  </si>
  <si>
    <t>SVARTCORP</t>
  </si>
  <si>
    <t>Inspire Films Ltd</t>
  </si>
  <si>
    <t>INSPIRE</t>
  </si>
  <si>
    <t>Solitaire Machine Tools Ltd</t>
  </si>
  <si>
    <t>SOLIMAC</t>
  </si>
  <si>
    <t>Simplex Realty Ltd</t>
  </si>
  <si>
    <t>SIMPLXREA</t>
  </si>
  <si>
    <t>Sanginita Chemicals Ltd</t>
  </si>
  <si>
    <t>SANGINITA</t>
  </si>
  <si>
    <t>Morarjee Textiles Ltd</t>
  </si>
  <si>
    <t>MORARJEE</t>
  </si>
  <si>
    <t>Roopa Industries Ltd</t>
  </si>
  <si>
    <t>ROOPAIND</t>
  </si>
  <si>
    <t>Nippon India Nifty Pharma ETF</t>
  </si>
  <si>
    <t>PHARMABEES</t>
  </si>
  <si>
    <t>Sunil Agro Foods Ltd</t>
  </si>
  <si>
    <t>SUNILAGR</t>
  </si>
  <si>
    <t>Rishi Techtex Ltd</t>
  </si>
  <si>
    <t>RISHITECH</t>
  </si>
  <si>
    <t>Chennai Ferrous Industries Ltd</t>
  </si>
  <si>
    <t>CHENFERRO</t>
  </si>
  <si>
    <t>Libas Consumer Products Ltd</t>
  </si>
  <si>
    <t>LIBAS</t>
  </si>
  <si>
    <t>Medico Intercontinental Ltd</t>
  </si>
  <si>
    <t>MIL</t>
  </si>
  <si>
    <t>Chandra Prabhu International Ltd</t>
  </si>
  <si>
    <t>CHANDRAP</t>
  </si>
  <si>
    <t>Prabhhans Industries Ltd</t>
  </si>
  <si>
    <t>PRABHHANS</t>
  </si>
  <si>
    <t>Laxmipati Engineering Works Ltd</t>
  </si>
  <si>
    <t>LAXMIPATI</t>
  </si>
  <si>
    <t>Ashirwad Capital Ltd</t>
  </si>
  <si>
    <t>ASHCAP</t>
  </si>
  <si>
    <t>Ambica Agarbathies Aroma &amp; Industries Ltd</t>
  </si>
  <si>
    <t>AMBICAAGAR</t>
  </si>
  <si>
    <t>Thakral Services (India) Ltd</t>
  </si>
  <si>
    <t>THAKRAL</t>
  </si>
  <si>
    <t>Naturite Agro Products Ltd</t>
  </si>
  <si>
    <t>NAPL</t>
  </si>
  <si>
    <t>TGB Banquets and Hotels Ltd</t>
  </si>
  <si>
    <t>TGBHOTELS</t>
  </si>
  <si>
    <t>Polyspin Exports Ltd</t>
  </si>
  <si>
    <t>POLYSPIN</t>
  </si>
  <si>
    <t>Shiva Global Agro Industries Ltd</t>
  </si>
  <si>
    <t>SHIVAAGRO</t>
  </si>
  <si>
    <t>Benchmark Computer Solutions Ltd</t>
  </si>
  <si>
    <t>BENCHMARK</t>
  </si>
  <si>
    <t>Conart Engineers Ltd</t>
  </si>
  <si>
    <t>CONART</t>
  </si>
  <si>
    <t>Shreeram Proteins Ltd</t>
  </si>
  <si>
    <t>SRPL</t>
  </si>
  <si>
    <t>Cospower Engineering Ltd</t>
  </si>
  <si>
    <t>COSPOWER</t>
  </si>
  <si>
    <t>Maks Energy Solutions India Ltd</t>
  </si>
  <si>
    <t>MAKS</t>
  </si>
  <si>
    <t>Tijaria Polypipes Ltd</t>
  </si>
  <si>
    <t>TIJARIA</t>
  </si>
  <si>
    <t>Odyssey Corporation Ltd</t>
  </si>
  <si>
    <t>ODYCORP</t>
  </si>
  <si>
    <t>Accedere Ltd</t>
  </si>
  <si>
    <t>ACCEDERE</t>
  </si>
  <si>
    <t>Add-Shop E-Retail Ltd</t>
  </si>
  <si>
    <t>ASRL</t>
  </si>
  <si>
    <t>Luharuka Media &amp; Infra Ltd</t>
  </si>
  <si>
    <t>LUHARUKA</t>
  </si>
  <si>
    <t>Poojawestern Metaliks Ltd</t>
  </si>
  <si>
    <t>POOJA</t>
  </si>
  <si>
    <t>Nippon India Silver ETF</t>
  </si>
  <si>
    <t>SILVERBEES</t>
  </si>
  <si>
    <t>SP Refractories Ltd</t>
  </si>
  <si>
    <t>SPRL</t>
  </si>
  <si>
    <t>Vasudhagama Enterprises Ltd</t>
  </si>
  <si>
    <t>VASUDHAGAM</t>
  </si>
  <si>
    <t>Transchem Ltd</t>
  </si>
  <si>
    <t>TRANSCHEM</t>
  </si>
  <si>
    <t>Hrh Next Services Ltd</t>
  </si>
  <si>
    <t>HRHNEXT</t>
  </si>
  <si>
    <t>Call Center Services</t>
  </si>
  <si>
    <t>DECO MICA Ltd</t>
  </si>
  <si>
    <t>DECOMIC</t>
  </si>
  <si>
    <t>Tecil Chemicals and Hydro Power Ltd</t>
  </si>
  <si>
    <t>TECILCHEM</t>
  </si>
  <si>
    <t>Madhav Marbles and Granites Ltd</t>
  </si>
  <si>
    <t>MADHAV</t>
  </si>
  <si>
    <t>Choksi Laboratories Ltd</t>
  </si>
  <si>
    <t>CHOKSILA</t>
  </si>
  <si>
    <t>Kemistar Corporation Ltd</t>
  </si>
  <si>
    <t>KEMISTAR</t>
  </si>
  <si>
    <t>Diana Tea Co Ltd</t>
  </si>
  <si>
    <t>DIANATEA</t>
  </si>
  <si>
    <t>Omega Interactive Technologies Ltd</t>
  </si>
  <si>
    <t>OMEGAIN</t>
  </si>
  <si>
    <t>Ravileela Granites Ltd</t>
  </si>
  <si>
    <t>RALEGRA</t>
  </si>
  <si>
    <t>Crestchem Ltd</t>
  </si>
  <si>
    <t>CRSTCHM</t>
  </si>
  <si>
    <t>Smart Finsec Ltd</t>
  </si>
  <si>
    <t>SMARTFIN</t>
  </si>
  <si>
    <t>Integra Switchgear Ltd</t>
  </si>
  <si>
    <t>INTEGSW</t>
  </si>
  <si>
    <t>Khandwala Securities Ltd</t>
  </si>
  <si>
    <t>KHANDSE</t>
  </si>
  <si>
    <t>Bombay Wire Ropes Ltd</t>
  </si>
  <si>
    <t>BOMBWIR</t>
  </si>
  <si>
    <t>Nirmitee Robotics India Ltd</t>
  </si>
  <si>
    <t>NIRMITEE</t>
  </si>
  <si>
    <t>Kamadgiri Fashion Ltd</t>
  </si>
  <si>
    <t>KAMADGIRI</t>
  </si>
  <si>
    <t>Starlog Enterprises Ltd</t>
  </si>
  <si>
    <t>STARLOG</t>
  </si>
  <si>
    <t>Faalcon Concepts Ltd</t>
  </si>
  <si>
    <t>FAALCON</t>
  </si>
  <si>
    <t>Utique Enterprises Ltd</t>
  </si>
  <si>
    <t>UTIQUE</t>
  </si>
  <si>
    <t>Supreme Engineering Ltd</t>
  </si>
  <si>
    <t>SUPREMEENG</t>
  </si>
  <si>
    <t>Nivaka Fashions Ltd</t>
  </si>
  <si>
    <t>NIVAKA</t>
  </si>
  <si>
    <t>Patspin India Ltd</t>
  </si>
  <si>
    <t>PATSPINLTD</t>
  </si>
  <si>
    <t>Sabar Flex India Ltd</t>
  </si>
  <si>
    <t>SABAR</t>
  </si>
  <si>
    <t>Roni Households Ltd</t>
  </si>
  <si>
    <t>RONI</t>
  </si>
  <si>
    <t>Golden Crest Education &amp; Services Ltd</t>
  </si>
  <si>
    <t>GOLDENCREST</t>
  </si>
  <si>
    <t>Nippon India ETF Nifty 50 Value 20</t>
  </si>
  <si>
    <t>NV20BEES</t>
  </si>
  <si>
    <t>Infronics Systems Ltd</t>
  </si>
  <si>
    <t>INFRONICS</t>
  </si>
  <si>
    <t>Kallam Textiles Ltd</t>
  </si>
  <si>
    <t>KALLAM</t>
  </si>
  <si>
    <t>KMS Medisurgi Ltd</t>
  </si>
  <si>
    <t>KMSMEDI</t>
  </si>
  <si>
    <t>Centenial Surgical Suture Ltd</t>
  </si>
  <si>
    <t>CSURGSU</t>
  </si>
  <si>
    <t>Qgo Finance Ltd</t>
  </si>
  <si>
    <t>QGO</t>
  </si>
  <si>
    <t>Hemang Resources Ltd</t>
  </si>
  <si>
    <t>HEMANG</t>
  </si>
  <si>
    <t>Cyber Media (India) Ltd</t>
  </si>
  <si>
    <t>CYBERMEDIA</t>
  </si>
  <si>
    <t>Unick Fix-A-Form And Printers Ltd</t>
  </si>
  <si>
    <t>UNICK</t>
  </si>
  <si>
    <t>E-Land Apparel Ltd</t>
  </si>
  <si>
    <t>ELAND</t>
  </si>
  <si>
    <t>B2B Software Technologies Ltd</t>
  </si>
  <si>
    <t>B2BSOFT</t>
  </si>
  <si>
    <t>Standard Batteries Ltd</t>
  </si>
  <si>
    <t>STDBAT</t>
  </si>
  <si>
    <t>Pearl Green Clubs and Resorts Ltd</t>
  </si>
  <si>
    <t>PGCRL</t>
  </si>
  <si>
    <t>Williamson Magor and Co Ltd</t>
  </si>
  <si>
    <t>WILLAMAGOR</t>
  </si>
  <si>
    <t>Mega Flex Plastics Ltd</t>
  </si>
  <si>
    <t>MEGAFLEX</t>
  </si>
  <si>
    <t>Piotex Industries Ltd</t>
  </si>
  <si>
    <t>PIOTEX</t>
  </si>
  <si>
    <t>Rolcon Engineering Company Ltd</t>
  </si>
  <si>
    <t>ROLCOEN</t>
  </si>
  <si>
    <t>Bhaskar Agro Chemicals Ltd</t>
  </si>
  <si>
    <t>BHASKAGR</t>
  </si>
  <si>
    <t>SBEC Systems (India) Ltd</t>
  </si>
  <si>
    <t>SBECSYS</t>
  </si>
  <si>
    <t>National General Industries Ltd</t>
  </si>
  <si>
    <t>NATGENI</t>
  </si>
  <si>
    <t>Sawaca Business Machines Ltd</t>
  </si>
  <si>
    <t>SAWABUSI</t>
  </si>
  <si>
    <t>Prakash Woollen &amp; Synthetic Mills Ltd</t>
  </si>
  <si>
    <t>PWASML</t>
  </si>
  <si>
    <t>Goenka Diamond And Jewels Ltd</t>
  </si>
  <si>
    <t>GOENKA</t>
  </si>
  <si>
    <t>Sumedha Fiscal Services Ltd</t>
  </si>
  <si>
    <t>SUMEDHA</t>
  </si>
  <si>
    <t>Five Core Electronics Ltd</t>
  </si>
  <si>
    <t>FIVECORE</t>
  </si>
  <si>
    <t>Vinyoflex Ltd</t>
  </si>
  <si>
    <t>VINYOFL</t>
  </si>
  <si>
    <t>Ascensive Educare Ltd</t>
  </si>
  <si>
    <t>ASCENSIVE</t>
  </si>
  <si>
    <t>Trident Texofab Ltd</t>
  </si>
  <si>
    <t>TTFL</t>
  </si>
  <si>
    <t>Grill Splendour Services Ltd</t>
  </si>
  <si>
    <t>BIRDYS</t>
  </si>
  <si>
    <t>Poona Dal and Oil Industries Ltd</t>
  </si>
  <si>
    <t>POONADAL</t>
  </si>
  <si>
    <t>Family Care Hospitals Ltd</t>
  </si>
  <si>
    <t>FAMILYCARE</t>
  </si>
  <si>
    <t>Indong Tea Company Ltd</t>
  </si>
  <si>
    <t>INDONG</t>
  </si>
  <si>
    <t>Epuja Spiritech Ltd</t>
  </si>
  <si>
    <t>EPUJA</t>
  </si>
  <si>
    <t>Mohit Industries Ltd</t>
  </si>
  <si>
    <t>MOHITIND</t>
  </si>
  <si>
    <t>Duropack Ltd</t>
  </si>
  <si>
    <t>DUROPACK</t>
  </si>
  <si>
    <t>UTI Nifty Bank ETF</t>
  </si>
  <si>
    <t>UTIBANKETF</t>
  </si>
  <si>
    <t>Inditrade Capital Ltd</t>
  </si>
  <si>
    <t>INDICAP</t>
  </si>
  <si>
    <t>Cyber Media Research &amp; Services Ltd</t>
  </si>
  <si>
    <t>CMRSL</t>
  </si>
  <si>
    <t>Concord Drugs Ltd</t>
  </si>
  <si>
    <t>CONCORD</t>
  </si>
  <si>
    <t>Rex Sealing &amp; Packing Industries Ltd</t>
  </si>
  <si>
    <t>REXSEAL</t>
  </si>
  <si>
    <t>Bizotic Commercial Ltd</t>
  </si>
  <si>
    <t>BIZOTIC</t>
  </si>
  <si>
    <t>Mukand Engineers Ltd</t>
  </si>
  <si>
    <t>MUKANDENGG</t>
  </si>
  <si>
    <t>Mirae Asset Nifty India Manufacturing ETF</t>
  </si>
  <si>
    <t>MAKEINDIA</t>
  </si>
  <si>
    <t>Betex India Ltd</t>
  </si>
  <si>
    <t>BETXIND</t>
  </si>
  <si>
    <t>Sudal Industries Ltd</t>
  </si>
  <si>
    <t>SUDAI</t>
  </si>
  <si>
    <t>Mirae Asset Nifty Midcap 150 ETF</t>
  </si>
  <si>
    <t>MIDCAPETF</t>
  </si>
  <si>
    <t>Continental Petroleums Ltd</t>
  </si>
  <si>
    <t>CONTPTR</t>
  </si>
  <si>
    <t>Vapi Enterprise Ltd</t>
  </si>
  <si>
    <t>VAPIENTER</t>
  </si>
  <si>
    <t>Gabriel Pet Straps Ltd</t>
  </si>
  <si>
    <t>GPSL</t>
  </si>
  <si>
    <t>Netlink Solutions (India) Ltd</t>
  </si>
  <si>
    <t>NETLINK</t>
  </si>
  <si>
    <t>Suumaya Industries Ltd</t>
  </si>
  <si>
    <t>SUULD</t>
  </si>
  <si>
    <t>Hybrid Financial Services Ltd</t>
  </si>
  <si>
    <t>HYBRIDFIN</t>
  </si>
  <si>
    <t>Mudunuru Ltd</t>
  </si>
  <si>
    <t>MUDUNURU</t>
  </si>
  <si>
    <t>Veritaas Advertising Ltd</t>
  </si>
  <si>
    <t>VERITAAS</t>
  </si>
  <si>
    <t>Future Market Networks Ltd</t>
  </si>
  <si>
    <t>FMNL</t>
  </si>
  <si>
    <t>Hindustan Fluoro Carbons Ltd</t>
  </si>
  <si>
    <t>HINFLUR</t>
  </si>
  <si>
    <t>Falcon Technoprojects India Ltd</t>
  </si>
  <si>
    <t>FALCONTECH</t>
  </si>
  <si>
    <t>Olympia Industries Ltd</t>
  </si>
  <si>
    <t>OLYMPTX</t>
  </si>
  <si>
    <t>Getalong Enterprise Ltd</t>
  </si>
  <si>
    <t>GETALONG</t>
  </si>
  <si>
    <t>Viji Finance Ltd</t>
  </si>
  <si>
    <t>VIJIFIN</t>
  </si>
  <si>
    <t>Sadhna Broadcast Ltd</t>
  </si>
  <si>
    <t>SADHNA</t>
  </si>
  <si>
    <t>Lakhotia Polyesters (India) Ltd</t>
  </si>
  <si>
    <t>LAKHOTIA</t>
  </si>
  <si>
    <t>Arman Holdings Ltd</t>
  </si>
  <si>
    <t>ARMAN</t>
  </si>
  <si>
    <t>TV Vision Ltd</t>
  </si>
  <si>
    <t>TVVISION</t>
  </si>
  <si>
    <t>Hind Aluminium Industries Ltd</t>
  </si>
  <si>
    <t>HINDALUMI</t>
  </si>
  <si>
    <t>Gautam Gems Ltd</t>
  </si>
  <si>
    <t>GGL</t>
  </si>
  <si>
    <t>Bandaram Pharma Packtech Ltd</t>
  </si>
  <si>
    <t>BANDARAM</t>
  </si>
  <si>
    <t>Megri Soft Ltd</t>
  </si>
  <si>
    <t>MEGRISOFT</t>
  </si>
  <si>
    <t>Kridhan Infra Ltd</t>
  </si>
  <si>
    <t>KRIDHANINF</t>
  </si>
  <si>
    <t>Raw Edge Industrial Solutions Ltd</t>
  </si>
  <si>
    <t>RAWEDGE</t>
  </si>
  <si>
    <t>Jupiter Infomedia Ltd</t>
  </si>
  <si>
    <t>JUPITERIN</t>
  </si>
  <si>
    <t>Moxsh Overseas Educon Ltd</t>
  </si>
  <si>
    <t>MOXSH</t>
  </si>
  <si>
    <t>Ashiana Ispat Ltd</t>
  </si>
  <si>
    <t>ASHIS</t>
  </si>
  <si>
    <t>Phaarmasia Ltd</t>
  </si>
  <si>
    <t>PHRMASI</t>
  </si>
  <si>
    <t>Aditya Spinners Ltd</t>
  </si>
  <si>
    <t>ADITYASP</t>
  </si>
  <si>
    <t>Polysil Irrigation Systems Ltd</t>
  </si>
  <si>
    <t>POLYSIL</t>
  </si>
  <si>
    <t>Axis Nifty 50 ETF</t>
  </si>
  <si>
    <t>AXISNIFTY</t>
  </si>
  <si>
    <t>Virtual Global Education Ltd</t>
  </si>
  <si>
    <t>VIRTUALG</t>
  </si>
  <si>
    <t>JMD Ventures Ltd</t>
  </si>
  <si>
    <t>JMDVL</t>
  </si>
  <si>
    <t>USG Tech Solutions Ltd</t>
  </si>
  <si>
    <t>USGTECH</t>
  </si>
  <si>
    <t>Gujarat Petrosynthese Ltd</t>
  </si>
  <si>
    <t>GUJPETR</t>
  </si>
  <si>
    <t>Pratik Panels Ltd</t>
  </si>
  <si>
    <t>PRATIK</t>
  </si>
  <si>
    <t>Uniinfo Telecom Services Ltd</t>
  </si>
  <si>
    <t>UNIINFO</t>
  </si>
  <si>
    <t>Kanco Tea &amp; Industries Ltd</t>
  </si>
  <si>
    <t>KANCOTEA</t>
  </si>
  <si>
    <t>Shreeshay Engineers Ltd</t>
  </si>
  <si>
    <t>SHREESHAY</t>
  </si>
  <si>
    <t>Suditi Industries Ltd</t>
  </si>
  <si>
    <t>SUDTIND-B</t>
  </si>
  <si>
    <t>Hipolin Ltd</t>
  </si>
  <si>
    <t>HIPOLIN</t>
  </si>
  <si>
    <t>Nippon India Nifty Auto ETF</t>
  </si>
  <si>
    <t>AUTOBEES</t>
  </si>
  <si>
    <t>Sai Swami Metals and Alloys Ltd</t>
  </si>
  <si>
    <t>SAI</t>
  </si>
  <si>
    <t>Varyaa Creations Ltd</t>
  </si>
  <si>
    <t>VARYAA</t>
  </si>
  <si>
    <t>Garnet Construction Ltd</t>
  </si>
  <si>
    <t>GARNET</t>
  </si>
  <si>
    <t>Oasis Securities Ltd</t>
  </si>
  <si>
    <t>OASISEC</t>
  </si>
  <si>
    <t>Sri Havisha Hospitality and Infrastructure Ltd</t>
  </si>
  <si>
    <t>HAVISHA</t>
  </si>
  <si>
    <t>Focus Business Solution Ltd</t>
  </si>
  <si>
    <t>Kcl Infra Projects Ltd</t>
  </si>
  <si>
    <t>KCLINFRA</t>
  </si>
  <si>
    <t>Safa Systems &amp; Technologies Ltd</t>
  </si>
  <si>
    <t>SSTL</t>
  </si>
  <si>
    <t>Gold Line International Finvest Ltd</t>
  </si>
  <si>
    <t>GOLDLINE</t>
  </si>
  <si>
    <t>DocMode Health Technologies Ltd</t>
  </si>
  <si>
    <t>DHTL</t>
  </si>
  <si>
    <t>Chordia Food Products Ltd</t>
  </si>
  <si>
    <t>CHORDIA</t>
  </si>
  <si>
    <t>Khaitan (India) Ltd</t>
  </si>
  <si>
    <t>KHAITANLTD</t>
  </si>
  <si>
    <t>Hiliks Technologies Ltd</t>
  </si>
  <si>
    <t>HILIKS</t>
  </si>
  <si>
    <t>Shashijit Infraprojects Ltd</t>
  </si>
  <si>
    <t>SHASHIJIT</t>
  </si>
  <si>
    <t>Techindia Nirman Ltd</t>
  </si>
  <si>
    <t>TECHIN</t>
  </si>
  <si>
    <t>Mindpool Technologies Ltd</t>
  </si>
  <si>
    <t>MINDPOOL</t>
  </si>
  <si>
    <t>Vanta Bioscience Ltd</t>
  </si>
  <si>
    <t>VANTABIO</t>
  </si>
  <si>
    <t>S P Capital Financing Ltd</t>
  </si>
  <si>
    <t>SPCAPIT</t>
  </si>
  <si>
    <t>Technopack Polymers Ltd</t>
  </si>
  <si>
    <t>TECHNOPACK</t>
  </si>
  <si>
    <t>Jiwanram Sheoduttrai Industries Ltd</t>
  </si>
  <si>
    <t>JIWANRAM</t>
  </si>
  <si>
    <t>Tyroon Tea Co Ltd</t>
  </si>
  <si>
    <t>TYROON</t>
  </si>
  <si>
    <t>Genus Prime Infra Ltd</t>
  </si>
  <si>
    <t>GENUSPRIME</t>
  </si>
  <si>
    <t>HCKK Ventures Ltd</t>
  </si>
  <si>
    <t>HCKKVENTURE</t>
  </si>
  <si>
    <t>JHS Svendgaard Retail Ventures Ltd</t>
  </si>
  <si>
    <t>RETAIL</t>
  </si>
  <si>
    <t>Informed Technologies India Ltd</t>
  </si>
  <si>
    <t>INFORTEC</t>
  </si>
  <si>
    <t>Marinetrans India Ltd</t>
  </si>
  <si>
    <t>MARINETRAN</t>
  </si>
  <si>
    <t>Global Capital Markets Ltd</t>
  </si>
  <si>
    <t>GLOBALCA</t>
  </si>
  <si>
    <t>Spectrum Foods Ltd</t>
  </si>
  <si>
    <t>SPECFOOD</t>
  </si>
  <si>
    <t>Beekay Niryat Ltd</t>
  </si>
  <si>
    <t>BNL</t>
  </si>
  <si>
    <t>DSP NIFTY 1D Rate Liquid ETF</t>
  </si>
  <si>
    <t>LIQUIDETF</t>
  </si>
  <si>
    <t>Sparc Electrex Ltd</t>
  </si>
  <si>
    <t>SPAR</t>
  </si>
  <si>
    <t>Secur Credentials Ltd</t>
  </si>
  <si>
    <t>SECURCRED</t>
  </si>
  <si>
    <t>TCM Ltd</t>
  </si>
  <si>
    <t>TCMLMTD</t>
  </si>
  <si>
    <t>Markobenz Ventures Ltd</t>
  </si>
  <si>
    <t>MARKOBENZ</t>
  </si>
  <si>
    <t>Shaival Reality Ltd</t>
  </si>
  <si>
    <t>SHAIVAL</t>
  </si>
  <si>
    <t>Gothi Plascon (India) Ltd</t>
  </si>
  <si>
    <t>GOTHIPL</t>
  </si>
  <si>
    <t>Medinova Diagnostic Services Ltd</t>
  </si>
  <si>
    <t>MEDINOV</t>
  </si>
  <si>
    <t>Aastamangalam Finance Ltd</t>
  </si>
  <si>
    <t>AASTAFIN</t>
  </si>
  <si>
    <t>Humming Bird Education Ltd</t>
  </si>
  <si>
    <t>HBEL</t>
  </si>
  <si>
    <t>Munoth Financial Services Ltd</t>
  </si>
  <si>
    <t>MUNOTHFI</t>
  </si>
  <si>
    <t>Sagar Diamonds Ltd</t>
  </si>
  <si>
    <t>SAGAR</t>
  </si>
  <si>
    <t>Greencrest Financial Services Ltd</t>
  </si>
  <si>
    <t>GREENCREST</t>
  </si>
  <si>
    <t>Tejassvi Aaharam Ltd</t>
  </si>
  <si>
    <t>TEJASSVI</t>
  </si>
  <si>
    <t>Zodiac-JRD-MKJ Ltd</t>
  </si>
  <si>
    <t>ZODJRDMKJ</t>
  </si>
  <si>
    <t>Jetking Infotrain Ltd</t>
  </si>
  <si>
    <t>JETKINGQ</t>
  </si>
  <si>
    <t>Sj Corporation Ltd</t>
  </si>
  <si>
    <t>SJCORP</t>
  </si>
  <si>
    <t>Yuranus Infrastructure Ltd</t>
  </si>
  <si>
    <t>YURANUS</t>
  </si>
  <si>
    <t>Dhanlaxmi Cotex Ltd</t>
  </si>
  <si>
    <t>DHANCOT</t>
  </si>
  <si>
    <t>TTI Enterprise Ltd</t>
  </si>
  <si>
    <t>TTIENT</t>
  </si>
  <si>
    <t>Infomedia Press Ltd</t>
  </si>
  <si>
    <t>INFOMEDIA</t>
  </si>
  <si>
    <t>Gujarat Terce Laboratories Ltd</t>
  </si>
  <si>
    <t>GUJTERC</t>
  </si>
  <si>
    <t>Indo Cotspin Ltd</t>
  </si>
  <si>
    <t>ICL</t>
  </si>
  <si>
    <t>Rithwik Facility Management Services Ltd</t>
  </si>
  <si>
    <t>RITHWIKFMS</t>
  </si>
  <si>
    <t>Tradewell Holdings Ltd</t>
  </si>
  <si>
    <t>TRADEWELL</t>
  </si>
  <si>
    <t>Net Avenue Technologies Ltd</t>
  </si>
  <si>
    <t>CBAZAAR</t>
  </si>
  <si>
    <t>Shubhlaxmi Jewel Art Ltd</t>
  </si>
  <si>
    <t>SHUBHLAXMI</t>
  </si>
  <si>
    <t>Colorchips New Media Ltd</t>
  </si>
  <si>
    <t>COLORCHIPS</t>
  </si>
  <si>
    <t>Cargosol Logistics Ltd</t>
  </si>
  <si>
    <t>CARGOSOL</t>
  </si>
  <si>
    <t>Spenta International Ltd</t>
  </si>
  <si>
    <t>SPENTA</t>
  </si>
  <si>
    <t>Adhbhut Infrastructure Ltd</t>
  </si>
  <si>
    <t>ADHBHUTIN</t>
  </si>
  <si>
    <t>Parabolic Drugs Ltd</t>
  </si>
  <si>
    <t>PARABDRUGS</t>
  </si>
  <si>
    <t>Oneclick Logistics India Ltd</t>
  </si>
  <si>
    <t>OLIL</t>
  </si>
  <si>
    <t>Adeshwar Meditex Ltd</t>
  </si>
  <si>
    <t>ADESHWAR</t>
  </si>
  <si>
    <t>Scarnose International Ltd</t>
  </si>
  <si>
    <t>SCARNOSE</t>
  </si>
  <si>
    <t>Swojas Energy Foods Ltd</t>
  </si>
  <si>
    <t>SWOEF</t>
  </si>
  <si>
    <t>Continental Seeds and Chemicals Ltd</t>
  </si>
  <si>
    <t>CONTI</t>
  </si>
  <si>
    <t>Quality RO Industries Ltd</t>
  </si>
  <si>
    <t>QRIL</t>
  </si>
  <si>
    <t>KCD Industries India Ltd</t>
  </si>
  <si>
    <t>KCDGROUP</t>
  </si>
  <si>
    <t>Gayatri Highways Ltd</t>
  </si>
  <si>
    <t>GAYAHWS</t>
  </si>
  <si>
    <t>Texel Industries Ltd</t>
  </si>
  <si>
    <t>TEXELIN</t>
  </si>
  <si>
    <t>Polymechplast Machines Ltd</t>
  </si>
  <si>
    <t>POLYCHMP</t>
  </si>
  <si>
    <t>Aruna Hotels Ltd</t>
  </si>
  <si>
    <t>ARUNAHTEL</t>
  </si>
  <si>
    <t>Shantidoot Infra Services Ltd</t>
  </si>
  <si>
    <t>SISL</t>
  </si>
  <si>
    <t>BC Power Controls Ltd</t>
  </si>
  <si>
    <t>BCP</t>
  </si>
  <si>
    <t>Ace Integrated Solutions Ltd</t>
  </si>
  <si>
    <t>ACEINTEG</t>
  </si>
  <si>
    <t>A G Universal Ltd</t>
  </si>
  <si>
    <t>AGUL</t>
  </si>
  <si>
    <t>Harshil Agrotech Ltd</t>
  </si>
  <si>
    <t>HARSHILAGR</t>
  </si>
  <si>
    <t>Starcom Information Technology Ltd</t>
  </si>
  <si>
    <t>STARCOM</t>
  </si>
  <si>
    <t>Stanrose Mafatlal Investments and Finance Ltd</t>
  </si>
  <si>
    <t>STANROS</t>
  </si>
  <si>
    <t>Orient Tradelink Ltd</t>
  </si>
  <si>
    <t>ORIENTTR</t>
  </si>
  <si>
    <t>Global Longlife Hospital and Research Ltd</t>
  </si>
  <si>
    <t>GLHRL</t>
  </si>
  <si>
    <t>Kandarp Digi Smart Bpo Ltd</t>
  </si>
  <si>
    <t>KANDARP</t>
  </si>
  <si>
    <t>Vikas WSP Ltd</t>
  </si>
  <si>
    <t>VIKASWSP</t>
  </si>
  <si>
    <t>Blue Chip Tex Industries Ltd</t>
  </si>
  <si>
    <t>BLUECHIPT</t>
  </si>
  <si>
    <t>Suncare Traders Ltd</t>
  </si>
  <si>
    <t>SCTL</t>
  </si>
  <si>
    <t>Quality Foils (India) Ltd</t>
  </si>
  <si>
    <t>QFIL</t>
  </si>
  <si>
    <t>Neil Industries Ltd</t>
  </si>
  <si>
    <t>NEIL</t>
  </si>
  <si>
    <t>Nagreeka Capital &amp; Infrastructure Ltd</t>
  </si>
  <si>
    <t>NAGREEKCAP</t>
  </si>
  <si>
    <t>N K Industries Ltd</t>
  </si>
  <si>
    <t>NKIND</t>
  </si>
  <si>
    <t>RKD Agri &amp; Retail Ltd</t>
  </si>
  <si>
    <t>RKDAGRRTL</t>
  </si>
  <si>
    <t>Shahi Shipping Ltd</t>
  </si>
  <si>
    <t>SHAHISHIP</t>
  </si>
  <si>
    <t>KJMC Financial Services Ltd</t>
  </si>
  <si>
    <t>KJMCFIN</t>
  </si>
  <si>
    <t>Incap Ltd</t>
  </si>
  <si>
    <t>INCAP</t>
  </si>
  <si>
    <t>Leading Leasing Finance and Investment Company Ltd</t>
  </si>
  <si>
    <t>LLFICL</t>
  </si>
  <si>
    <t>Mini Diamonds (India) Ltd</t>
  </si>
  <si>
    <t>MINID</t>
  </si>
  <si>
    <t>Visagar Polytex Ltd</t>
  </si>
  <si>
    <t>VIVIDHA</t>
  </si>
  <si>
    <t>Jay Kailash Namkeen Ltd</t>
  </si>
  <si>
    <t>JAYKAILASH</t>
  </si>
  <si>
    <t>Mask Investments Ltd</t>
  </si>
  <si>
    <t>MASKINVEST</t>
  </si>
  <si>
    <t>Oriental Trimex Ltd</t>
  </si>
  <si>
    <t>ORIENTALTL</t>
  </si>
  <si>
    <t>Grandma Trading and Agencies Ltd</t>
  </si>
  <si>
    <t>GRANDMA</t>
  </si>
  <si>
    <t>Garden Silk Mills Ltd</t>
  </si>
  <si>
    <t>GARDENSILK</t>
  </si>
  <si>
    <t>BNR Udyog Ltd</t>
  </si>
  <si>
    <t>BNRUDY</t>
  </si>
  <si>
    <t>DSP Nifty50 Equal weight ETF</t>
  </si>
  <si>
    <t>EQUAL50ADD</t>
  </si>
  <si>
    <t>Aspira Pathlab &amp; Diagnostics Ltd</t>
  </si>
  <si>
    <t>ASPIRA</t>
  </si>
  <si>
    <t>Shree Hari Chemicals Export Ltd</t>
  </si>
  <si>
    <t>SHHARICH</t>
  </si>
  <si>
    <t>Laffans Petrochemicals Ltd</t>
  </si>
  <si>
    <t>LAFFANSQ</t>
  </si>
  <si>
    <t>Narendra Properties Ltd</t>
  </si>
  <si>
    <t>NARPROP</t>
  </si>
  <si>
    <t>Shree Rajasthan Syntex Ltd</t>
  </si>
  <si>
    <t>SHRAJSYNQ</t>
  </si>
  <si>
    <t>Kaushalya Infrastructure Development Corporation Ltd</t>
  </si>
  <si>
    <t>KAUSHALYA</t>
  </si>
  <si>
    <t>SBI Nifty 200 Quality 30 ETF</t>
  </si>
  <si>
    <t>SBIETFQLTY</t>
  </si>
  <si>
    <t>Arrowhead Seperation Engineering Ltd</t>
  </si>
  <si>
    <t>ARROWHEAD</t>
  </si>
  <si>
    <t>Anuroop Packaging Ltd</t>
  </si>
  <si>
    <t>ANUROOP</t>
  </si>
  <si>
    <t>Adarsh Plant Protect Ltd</t>
  </si>
  <si>
    <t>ADARSHPL</t>
  </si>
  <si>
    <t>Motilal Oswal M50 ETF</t>
  </si>
  <si>
    <t>MOM50</t>
  </si>
  <si>
    <t>Madhusudan Industries Ltd</t>
  </si>
  <si>
    <t>MADHUDIN</t>
  </si>
  <si>
    <t>Palco Metals Ltd</t>
  </si>
  <si>
    <t>PALCO</t>
  </si>
  <si>
    <t>Sobhaygya Mercantile Ltd</t>
  </si>
  <si>
    <t>SOBME</t>
  </si>
  <si>
    <t>Panjon Ltd</t>
  </si>
  <si>
    <t>PANJON</t>
  </si>
  <si>
    <t>Sreechem Resins Ltd</t>
  </si>
  <si>
    <t>SRECR</t>
  </si>
  <si>
    <t>MPIL Corporation Ltd</t>
  </si>
  <si>
    <t>MPILCORPL</t>
  </si>
  <si>
    <t>Zenith Fibres Ltd</t>
  </si>
  <si>
    <t>ZENIFIB</t>
  </si>
  <si>
    <t>Nippon India ETF Nifty 5 yr Benchmark G-Sec</t>
  </si>
  <si>
    <t>GILT5YBEES</t>
  </si>
  <si>
    <t>Ashish Polyplast Ltd</t>
  </si>
  <si>
    <t>ASHISHPO</t>
  </si>
  <si>
    <t>Sunil Industries Ltd</t>
  </si>
  <si>
    <t>SUNILTX</t>
  </si>
  <si>
    <t>Asian Tea &amp; Exports Ltd</t>
  </si>
  <si>
    <t>ASIANTNE</t>
  </si>
  <si>
    <t>Roselabs Finance Ltd</t>
  </si>
  <si>
    <t>ROSELABS</t>
  </si>
  <si>
    <t>Bombay Talkies Ltd</t>
  </si>
  <si>
    <t>BOMTALKIES</t>
  </si>
  <si>
    <t>Salguti Industries Ltd</t>
  </si>
  <si>
    <t>SALGUTI</t>
  </si>
  <si>
    <t>Maris Spinners Ltd</t>
  </si>
  <si>
    <t>MARIS</t>
  </si>
  <si>
    <t>Miven Machine Tools Ltd</t>
  </si>
  <si>
    <t>MIVENMACH</t>
  </si>
  <si>
    <t>COSYN Ltd</t>
  </si>
  <si>
    <t>COSYN</t>
  </si>
  <si>
    <t>Vera Synthetic Ltd</t>
  </si>
  <si>
    <t>VERA</t>
  </si>
  <si>
    <t>Pentokey Organy (India) Ltd</t>
  </si>
  <si>
    <t>PNTKYOR</t>
  </si>
  <si>
    <t>Kratos Energy &amp; Infrastructure Ltd</t>
  </si>
  <si>
    <t>KRATOSENER</t>
  </si>
  <si>
    <t>VR Films &amp; Studios Ltd</t>
  </si>
  <si>
    <t>VRFILMS</t>
  </si>
  <si>
    <t>Sumeet Industries Ltd</t>
  </si>
  <si>
    <t>SUMEETINDS</t>
  </si>
  <si>
    <t>KK Shah Hospitals Limited</t>
  </si>
  <si>
    <t>KKSHL</t>
  </si>
  <si>
    <t>Winro Commercial (India) Ltd</t>
  </si>
  <si>
    <t>WINROC</t>
  </si>
  <si>
    <t>Gconnect Logitech and Supply Chain Ltd</t>
  </si>
  <si>
    <t>GCONNECT</t>
  </si>
  <si>
    <t>Educomp Solutions Ltd</t>
  </si>
  <si>
    <t>EDUCOMP</t>
  </si>
  <si>
    <t>Chothani Foods Ltd</t>
  </si>
  <si>
    <t>CHOTHANI</t>
  </si>
  <si>
    <t>The Cochin Malabar Estates and Industries Ltd</t>
  </si>
  <si>
    <t>COCHMAL</t>
  </si>
  <si>
    <t>Venlon Enterprises Ltd</t>
  </si>
  <si>
    <t>VENLONENT</t>
  </si>
  <si>
    <t>BAMPSL Securities Ltd</t>
  </si>
  <si>
    <t>BAMPSL</t>
  </si>
  <si>
    <t>Abirami Financial Services (India) Ltd</t>
  </si>
  <si>
    <t>ABIRAFN</t>
  </si>
  <si>
    <t>J A Finance Ltd</t>
  </si>
  <si>
    <t>JAFINANCE</t>
  </si>
  <si>
    <t>Nuway Organic Naturals India Ltd</t>
  </si>
  <si>
    <t>NUWAY</t>
  </si>
  <si>
    <t>EP Biocomposites Ltd</t>
  </si>
  <si>
    <t>EPBIO</t>
  </si>
  <si>
    <t>Castex Technologies Ltd</t>
  </si>
  <si>
    <t>CASTEXTECH</t>
  </si>
  <si>
    <t>Best Eastern Hotels Ltd</t>
  </si>
  <si>
    <t>BESTEAST</t>
  </si>
  <si>
    <t>Popular Estate Management Ltd</t>
  </si>
  <si>
    <t>POPULARES</t>
  </si>
  <si>
    <t>Impex Ferro Tech Ltd</t>
  </si>
  <si>
    <t>IMPEXFERRO</t>
  </si>
  <si>
    <t>Sinnar Bidi Udyog Ltd</t>
  </si>
  <si>
    <t>SINNAR</t>
  </si>
  <si>
    <t>Pasupati Spinning and Weaving Mills Ltd</t>
  </si>
  <si>
    <t>PASUSPG</t>
  </si>
  <si>
    <t>Ventura Textiles Ltd</t>
  </si>
  <si>
    <t>VENTURA</t>
  </si>
  <si>
    <t>Computer Point Ltd</t>
  </si>
  <si>
    <t>COMPUPN</t>
  </si>
  <si>
    <t>Blue Chip India Ltd</t>
  </si>
  <si>
    <t>BLUECHIP</t>
  </si>
  <si>
    <t>Bangalore Fort Farms Ltd</t>
  </si>
  <si>
    <t>BFFL</t>
  </si>
  <si>
    <t>Libord Finance Ltd</t>
  </si>
  <si>
    <t>LIBORDFIN</t>
  </si>
  <si>
    <t>Aditya BSL Nifty IT ETF</t>
  </si>
  <si>
    <t>TECH</t>
  </si>
  <si>
    <t>Veer Energy &amp; Infrastructure Ltd</t>
  </si>
  <si>
    <t>VEERENRGY</t>
  </si>
  <si>
    <t>Intec Capital Ltd</t>
  </si>
  <si>
    <t>INTECCAP</t>
  </si>
  <si>
    <t>Marble City India Ltd</t>
  </si>
  <si>
    <t>MARBLE</t>
  </si>
  <si>
    <t>Sahaj Fashions Ltd</t>
  </si>
  <si>
    <t>SAHAJ</t>
  </si>
  <si>
    <t>ICICI Prudential S&amp;P BSE Midcap Select ETF</t>
  </si>
  <si>
    <t>MIDSELIETF</t>
  </si>
  <si>
    <t>Sangal Papers Ltd</t>
  </si>
  <si>
    <t>SANPA</t>
  </si>
  <si>
    <t>MFL India Ltd</t>
  </si>
  <si>
    <t>MFLINDIA</t>
  </si>
  <si>
    <t>Sancode Technologies Ltd</t>
  </si>
  <si>
    <t>SANCODE</t>
  </si>
  <si>
    <t>Citadel Realty and Developers Ltd</t>
  </si>
  <si>
    <t>CITADEL</t>
  </si>
  <si>
    <t>Alfa Ica (India) Ltd</t>
  </si>
  <si>
    <t>ALFAICA</t>
  </si>
  <si>
    <t>Gujarat Raffia Industries Ltd</t>
  </si>
  <si>
    <t>GUJRAFFIA</t>
  </si>
  <si>
    <t>NMS Global Ltd</t>
  </si>
  <si>
    <t>NMSRESRC</t>
  </si>
  <si>
    <t>Shree Securities Ltd</t>
  </si>
  <si>
    <t>SHREESEC</t>
  </si>
  <si>
    <t>Sanwaria Consumer Ltd</t>
  </si>
  <si>
    <t>SANWARIA</t>
  </si>
  <si>
    <t>Narmada Agrobase Ltd</t>
  </si>
  <si>
    <t>NARMADA</t>
  </si>
  <si>
    <t>Zenith Healthcare Ltd</t>
  </si>
  <si>
    <t>ZENITHHE</t>
  </si>
  <si>
    <t>Deep Diamond India Ltd</t>
  </si>
  <si>
    <t>DDIL</t>
  </si>
  <si>
    <t>Martin Burn Ltd</t>
  </si>
  <si>
    <t>MARBU</t>
  </si>
  <si>
    <t>H S India Ltd</t>
  </si>
  <si>
    <t>HOTLSILV</t>
  </si>
  <si>
    <t>Mega Corp Ltd</t>
  </si>
  <si>
    <t>MEGACOR</t>
  </si>
  <si>
    <t>SBI Nifty 10 yr Benchmark G-Sec ETF</t>
  </si>
  <si>
    <t>SETF10GILT</t>
  </si>
  <si>
    <t>Danube Industries Ltd</t>
  </si>
  <si>
    <t>DANUBE</t>
  </si>
  <si>
    <t>Invigorated Business Consulting Ltd</t>
  </si>
  <si>
    <t>INVIGO</t>
  </si>
  <si>
    <t>Winsome Yarns Ltd</t>
  </si>
  <si>
    <t>WINSOME</t>
  </si>
  <si>
    <t>Roopshri Resorts Ltd</t>
  </si>
  <si>
    <t>ROOPSHRI</t>
  </si>
  <si>
    <t>Cityman Ltd</t>
  </si>
  <si>
    <t>CITYMAN</t>
  </si>
  <si>
    <t>Compuage Infocom Ltd</t>
  </si>
  <si>
    <t>COMPINFO</t>
  </si>
  <si>
    <t>Rishab Special Yarns Ltd</t>
  </si>
  <si>
    <t>RISHYRN</t>
  </si>
  <si>
    <t>Advance Lifestyles Ltd</t>
  </si>
  <si>
    <t>ADVLIFE</t>
  </si>
  <si>
    <t>Associated Coaters Ltd</t>
  </si>
  <si>
    <t>ASSOCIATED</t>
  </si>
  <si>
    <t>Lex Nimble Solutions Ltd</t>
  </si>
  <si>
    <t>LEX</t>
  </si>
  <si>
    <t>Innovative Ideals and Services (India) Ltd</t>
  </si>
  <si>
    <t>INNOVATIVE</t>
  </si>
  <si>
    <t>Steel Strips Infrastructures Ltd</t>
  </si>
  <si>
    <t>STLSTRINF</t>
  </si>
  <si>
    <t>Ajel Ltd</t>
  </si>
  <si>
    <t>AJEL</t>
  </si>
  <si>
    <t>MPDLLtd</t>
  </si>
  <si>
    <t>MPDL</t>
  </si>
  <si>
    <t>Challani Capital Ltd</t>
  </si>
  <si>
    <t>CHALLANI</t>
  </si>
  <si>
    <t>Kotak Nifty IT ETF</t>
  </si>
  <si>
    <t>IT</t>
  </si>
  <si>
    <t>Interworld Digital Ltd</t>
  </si>
  <si>
    <t>INTERDIGI</t>
  </si>
  <si>
    <t>SMIFS Capital Markets Ltd</t>
  </si>
  <si>
    <t>SMIFS</t>
  </si>
  <si>
    <t>Kapil Cotex Ltd</t>
  </si>
  <si>
    <t>KAPILCO</t>
  </si>
  <si>
    <t>Grand Foundry Ltd</t>
  </si>
  <si>
    <t>GFSTEELS</t>
  </si>
  <si>
    <t>Choksi Imaging Ltd</t>
  </si>
  <si>
    <t>CHOKSI</t>
  </si>
  <si>
    <t>Purshottam Investofin Ltd</t>
  </si>
  <si>
    <t>PURSHOTTAM</t>
  </si>
  <si>
    <t>Nalin Lease Finance Ltd</t>
  </si>
  <si>
    <t>NLFL</t>
  </si>
  <si>
    <t>Lerthai Finance Ltd</t>
  </si>
  <si>
    <t>LERTHAI</t>
  </si>
  <si>
    <t>Quadpro Ites Ltd</t>
  </si>
  <si>
    <t>QUADPRO</t>
  </si>
  <si>
    <t>Cella Space Ltd</t>
  </si>
  <si>
    <t>CELLA</t>
  </si>
  <si>
    <t>Vikas Proppant &amp; Granite Ltd</t>
  </si>
  <si>
    <t>VIKASPROP</t>
  </si>
  <si>
    <t>Veerkrupa Jewellers Ltd</t>
  </si>
  <si>
    <t>VEERKRUPA</t>
  </si>
  <si>
    <t>MY Money Securities Ltd</t>
  </si>
  <si>
    <t>MYMONEY</t>
  </si>
  <si>
    <t>Sunrest Lifescience Ltd</t>
  </si>
  <si>
    <t>SUNREST</t>
  </si>
  <si>
    <t>Madhusudan Securities Ltd</t>
  </si>
  <si>
    <t>MADHUSE</t>
  </si>
  <si>
    <t>Apex Capital and Finance Ltd</t>
  </si>
  <si>
    <t>ACFL</t>
  </si>
  <si>
    <t>Modern Steel Ltd</t>
  </si>
  <si>
    <t>MDRNSTL</t>
  </si>
  <si>
    <t>Axis NIFTY Healthcare ETF</t>
  </si>
  <si>
    <t>AXISHCETF</t>
  </si>
  <si>
    <t>Prima Industries Ltd</t>
  </si>
  <si>
    <t>PRIMAIN</t>
  </si>
  <si>
    <t>HDFC Nifty IT ETF</t>
  </si>
  <si>
    <t>HDFCNIFIT</t>
  </si>
  <si>
    <t>Misquita Engineering Ltd</t>
  </si>
  <si>
    <t>MISQUITA</t>
  </si>
  <si>
    <t>JMJ Fintech Ltd</t>
  </si>
  <si>
    <t>JMJFIN</t>
  </si>
  <si>
    <t>Adcon Capital Services Ltd</t>
  </si>
  <si>
    <t>ADCON</t>
  </si>
  <si>
    <t>Shubham Polyspin Ltd</t>
  </si>
  <si>
    <t>SHUBHAM</t>
  </si>
  <si>
    <t>Elnet Technologies Ltd</t>
  </si>
  <si>
    <t>ELNET</t>
  </si>
  <si>
    <t>Croissance Ltd</t>
  </si>
  <si>
    <t>CROISSANCE</t>
  </si>
  <si>
    <t>Jayshree Chemicals Ltd</t>
  </si>
  <si>
    <t>JAYCH</t>
  </si>
  <si>
    <t>Naturo Indiabull Ltd</t>
  </si>
  <si>
    <t>NATURO</t>
  </si>
  <si>
    <t>Magenta Lifecare Ltd</t>
  </si>
  <si>
    <t>MAGENTA</t>
  </si>
  <si>
    <t>Triveni Glass Ltd</t>
  </si>
  <si>
    <t>TRIVENIGQ</t>
  </si>
  <si>
    <t>Amco India Ltd</t>
  </si>
  <si>
    <t>AMCOIND</t>
  </si>
  <si>
    <t>Rodium Realty Ltd</t>
  </si>
  <si>
    <t>RODIUM</t>
  </si>
  <si>
    <t>Sanblue Corporation Ltd</t>
  </si>
  <si>
    <t>SANBLUE</t>
  </si>
  <si>
    <t>Chennai Meenakshi Multispeciality Hospital Ltd</t>
  </si>
  <si>
    <t>CMMHOSP</t>
  </si>
  <si>
    <t>California Software Company Ltd</t>
  </si>
  <si>
    <t>CALSOFT</t>
  </si>
  <si>
    <t>Paragon Finance Ltd</t>
  </si>
  <si>
    <t>PARAGONF</t>
  </si>
  <si>
    <t>Brisk Technovision Ltd</t>
  </si>
  <si>
    <t>BRISK</t>
  </si>
  <si>
    <t>Jagjanani Textiles Ltd</t>
  </si>
  <si>
    <t>JAGJANANI</t>
  </si>
  <si>
    <t>SVS Ventures Ltd</t>
  </si>
  <si>
    <t>SVS</t>
  </si>
  <si>
    <t>Tai Industries Ltd</t>
  </si>
  <si>
    <t>TAIIND</t>
  </si>
  <si>
    <t>Benara Bearings and Pistons Ltd</t>
  </si>
  <si>
    <t>BENARA</t>
  </si>
  <si>
    <t>Prime Urban Development India Ltd</t>
  </si>
  <si>
    <t>PRIMEURB</t>
  </si>
  <si>
    <t>N D Metal Industries Ltd</t>
  </si>
  <si>
    <t>NDMETAL</t>
  </si>
  <si>
    <t>Caprolactam Chemicals Ltd</t>
  </si>
  <si>
    <t>CAPRO</t>
  </si>
  <si>
    <t>MRC Agrotech Ltd</t>
  </si>
  <si>
    <t>MRCAGRO</t>
  </si>
  <si>
    <t>ACI Infocom Ltd</t>
  </si>
  <si>
    <t>ACIIN</t>
  </si>
  <si>
    <t>Usha Martin Education And Solutions Ltd</t>
  </si>
  <si>
    <t>UMESLTD</t>
  </si>
  <si>
    <t>Onesource Ideas Venture Ltd</t>
  </si>
  <si>
    <t>OIVL</t>
  </si>
  <si>
    <t>New Light Apparels Ltd</t>
  </si>
  <si>
    <t>NEWLIGHT</t>
  </si>
  <si>
    <t>Plada Infotech Services Ltd</t>
  </si>
  <si>
    <t>PLADAINFO</t>
  </si>
  <si>
    <t>Shanti Guru Industries Ltd</t>
  </si>
  <si>
    <t>SHANTIGURU</t>
  </si>
  <si>
    <t>KJMC Corporate Advisors (India) Ltd</t>
  </si>
  <si>
    <t>KJMCCORP</t>
  </si>
  <si>
    <t>Samyak International Ltd</t>
  </si>
  <si>
    <t>SAMYAKINT</t>
  </si>
  <si>
    <t>Mukat Pipes Ltd</t>
  </si>
  <si>
    <t>MUKATPIP</t>
  </si>
  <si>
    <t>Yaan Enterprises Ltd</t>
  </si>
  <si>
    <t>YAANENT</t>
  </si>
  <si>
    <t>Indifra Ltd</t>
  </si>
  <si>
    <t>INDIFRA</t>
  </si>
  <si>
    <t>Heads UP Ventures Limited</t>
  </si>
  <si>
    <t>HEADSUP</t>
  </si>
  <si>
    <t>Kapil Raj Finance Ltd</t>
  </si>
  <si>
    <t>KAPILRAJ</t>
  </si>
  <si>
    <t>Omkar Pharmachem Ltd</t>
  </si>
  <si>
    <t>OMKARPH</t>
  </si>
  <si>
    <t>CIL Securities Ltd</t>
  </si>
  <si>
    <t>CILSEC</t>
  </si>
  <si>
    <t>Ajcon Global Services Ltd</t>
  </si>
  <si>
    <t>AJCON</t>
  </si>
  <si>
    <t>Cargotrans Maritime Ltd</t>
  </si>
  <si>
    <t>CARGOTRANS</t>
  </si>
  <si>
    <t>LWS Knitwear Ltd</t>
  </si>
  <si>
    <t>LWSKNIT</t>
  </si>
  <si>
    <t>Tuni Textile Mills Ltd</t>
  </si>
  <si>
    <t>TUNITEX</t>
  </si>
  <si>
    <t>Ajwa Fun World and Resort Ltd</t>
  </si>
  <si>
    <t>AJWAFUN</t>
  </si>
  <si>
    <t>Zenlabs Ethica Ltd</t>
  </si>
  <si>
    <t>ZENLABS</t>
  </si>
  <si>
    <t>Alan Scott Enterprises Ltd</t>
  </si>
  <si>
    <t>ALAN SCOTT</t>
  </si>
  <si>
    <t>Asian Warehousing Ltd</t>
  </si>
  <si>
    <t>ASIAN</t>
  </si>
  <si>
    <t>SSPDL Ltd</t>
  </si>
  <si>
    <t>SSPDL</t>
  </si>
  <si>
    <t>Vilin Bio Med Ltd</t>
  </si>
  <si>
    <t>VILINBIO</t>
  </si>
  <si>
    <t>Amin Tannery Ltd</t>
  </si>
  <si>
    <t>AMINTAN</t>
  </si>
  <si>
    <t>Command Polymers Ltd</t>
  </si>
  <si>
    <t>COMMAND</t>
  </si>
  <si>
    <t>White Organic Agro Ltd</t>
  </si>
  <si>
    <t>WHITEORG</t>
  </si>
  <si>
    <t>N D A Securities Ltd</t>
  </si>
  <si>
    <t>NDASEC</t>
  </si>
  <si>
    <t>SBI Nifty Next 50 ETF</t>
  </si>
  <si>
    <t>SETFNN50</t>
  </si>
  <si>
    <t>Suvidha Infraestate Corporation Ltd</t>
  </si>
  <si>
    <t>SICL</t>
  </si>
  <si>
    <t>Indergiri Finance Ltd</t>
  </si>
  <si>
    <t>INDERGR</t>
  </si>
  <si>
    <t>Bhakti Gems and Jewellery Ltd</t>
  </si>
  <si>
    <t>BGJL</t>
  </si>
  <si>
    <t>EVOQ Remedies Ltd</t>
  </si>
  <si>
    <t>EVOQ</t>
  </si>
  <si>
    <t>Scan Projects Ltd</t>
  </si>
  <si>
    <t>SCANPRO</t>
  </si>
  <si>
    <t>Aditya BSL Nifty Healthcare ETF</t>
  </si>
  <si>
    <t>HEALTHY</t>
  </si>
  <si>
    <t>Machhar Industries Ltd</t>
  </si>
  <si>
    <t>MACIND</t>
  </si>
  <si>
    <t>Paramount Cosmetics (India) Ltd</t>
  </si>
  <si>
    <t>PARMCOS-B</t>
  </si>
  <si>
    <t>Sahara Housingfina Corporation Ltd</t>
  </si>
  <si>
    <t>SAHARAHOUS</t>
  </si>
  <si>
    <t>Mahaan Foods Ltd</t>
  </si>
  <si>
    <t>MAHAANF</t>
  </si>
  <si>
    <t>Jindal Capital Ltd</t>
  </si>
  <si>
    <t>JINDCAP</t>
  </si>
  <si>
    <t>RO Jewels Ltd</t>
  </si>
  <si>
    <t>ROJL</t>
  </si>
  <si>
    <t>Samsrita Labs Ltd</t>
  </si>
  <si>
    <t>SAMSRITA</t>
  </si>
  <si>
    <t>Sanghvi Forging and Engineering Ltd</t>
  </si>
  <si>
    <t>SANGHVIFOR</t>
  </si>
  <si>
    <t>Ecs Biztech Ltd</t>
  </si>
  <si>
    <t>ECS</t>
  </si>
  <si>
    <t>Continental Securities Ltd</t>
  </si>
  <si>
    <t>CSL</t>
  </si>
  <si>
    <t>Gujarat Inject Kerala Ltd</t>
  </si>
  <si>
    <t>GUJINJEC</t>
  </si>
  <si>
    <t>Sungold Media and Entertainment Ltd</t>
  </si>
  <si>
    <t>SMEL</t>
  </si>
  <si>
    <t>Sanathnagar Enterprises Ltd</t>
  </si>
  <si>
    <t>Gajanan Securities Services Ltd</t>
  </si>
  <si>
    <t>GAJANANSEC</t>
  </si>
  <si>
    <t>Mihika Industries Ltd</t>
  </si>
  <si>
    <t>MIHIKA</t>
  </si>
  <si>
    <t>Vrundavan Plantation Ltd</t>
  </si>
  <si>
    <t>VPL</t>
  </si>
  <si>
    <t>Bervin Investment and Leasing Ltd</t>
  </si>
  <si>
    <t>BERVINL</t>
  </si>
  <si>
    <t>Jaihind Synthetics Ltd</t>
  </si>
  <si>
    <t>JAIHINDS</t>
  </si>
  <si>
    <t>Lead Reclaim and Rubber Products Ltd</t>
  </si>
  <si>
    <t>LRRPL</t>
  </si>
  <si>
    <t>Gian Life Care Ltd</t>
  </si>
  <si>
    <t>GIANLIFE</t>
  </si>
  <si>
    <t>Bhanderi Infracon Ltd</t>
  </si>
  <si>
    <t>BHANDERI</t>
  </si>
  <si>
    <t>ICL Organic Dairy Products Ltd</t>
  </si>
  <si>
    <t>ICLORGANIC</t>
  </si>
  <si>
    <t>Dynamic Archistructures Ltd</t>
  </si>
  <si>
    <t>DAL</t>
  </si>
  <si>
    <t>PlatinumOne Business Services Ltd</t>
  </si>
  <si>
    <t>POBS</t>
  </si>
  <si>
    <t>Gujarat Lease Financing Ltd</t>
  </si>
  <si>
    <t>GLFL</t>
  </si>
  <si>
    <t>Reliable Ventures India Ltd</t>
  </si>
  <si>
    <t>RELIABVEN</t>
  </si>
  <si>
    <t>Nirav Commercials Ltd</t>
  </si>
  <si>
    <t>NIRAVCOM</t>
  </si>
  <si>
    <t>Jyotirgamya Enterprises Ltd</t>
  </si>
  <si>
    <t>JEL</t>
  </si>
  <si>
    <t>TGIF Agribusiness Ltd</t>
  </si>
  <si>
    <t>TGIF</t>
  </si>
  <si>
    <t>Shree Hanuman Sugar &amp; Industries Ltd</t>
  </si>
  <si>
    <t>HANSUGAR</t>
  </si>
  <si>
    <t>Comfort Commotrade Ltd</t>
  </si>
  <si>
    <t>COMCL</t>
  </si>
  <si>
    <t>Advance Petrochemicals Ltd</t>
  </si>
  <si>
    <t>ADVPETR-B</t>
  </si>
  <si>
    <t>3C IT Solutions &amp; Telecoms (India) Ltd</t>
  </si>
  <si>
    <t>3CIT</t>
  </si>
  <si>
    <t>HDFC Silver ETF</t>
  </si>
  <si>
    <t>HDFCSILVER</t>
  </si>
  <si>
    <t>Trans Freight Containers Ltd</t>
  </si>
  <si>
    <t>TRANSFRE</t>
  </si>
  <si>
    <t>Easun Capital Markets Ltd</t>
  </si>
  <si>
    <t>EASUN</t>
  </si>
  <si>
    <t>Nanavati Ventures Ltd</t>
  </si>
  <si>
    <t>NVENTURES</t>
  </si>
  <si>
    <t>MT Educare Ltd</t>
  </si>
  <si>
    <t>MTEDUCARE</t>
  </si>
  <si>
    <t>Cindrella Hotels Ltd</t>
  </si>
  <si>
    <t>CINDHO</t>
  </si>
  <si>
    <t>Anupam Finserv Ltd</t>
  </si>
  <si>
    <t>ANUPAM</t>
  </si>
  <si>
    <t>WINPRO INDUSTRIES LIMITED</t>
  </si>
  <si>
    <t>WINPRO</t>
  </si>
  <si>
    <t>Karnavati Finance Ltd</t>
  </si>
  <si>
    <t>KARNAVATI</t>
  </si>
  <si>
    <t>Easy Fincorp Ltd</t>
  </si>
  <si>
    <t>EASYFIN</t>
  </si>
  <si>
    <t>Novateor Research Laboratories Ltd</t>
  </si>
  <si>
    <t>NOVATEOR</t>
  </si>
  <si>
    <t>Groarc Industries India Ltd</t>
  </si>
  <si>
    <t>TELESYS</t>
  </si>
  <si>
    <t>Frontline corporation Ltd</t>
  </si>
  <si>
    <t>FRONTCORP</t>
  </si>
  <si>
    <t>Ritesh International Ltd</t>
  </si>
  <si>
    <t>RITESHIN</t>
  </si>
  <si>
    <t>Jainex Aamcol Ltd</t>
  </si>
  <si>
    <t>JAINEX</t>
  </si>
  <si>
    <t>Pan Electronics (India) Ltd</t>
  </si>
  <si>
    <t>PANELEC</t>
  </si>
  <si>
    <t>Jaipan Industries Ltd</t>
  </si>
  <si>
    <t>JAIPAN</t>
  </si>
  <si>
    <t>IITL Projects Ltd</t>
  </si>
  <si>
    <t>IITLPROJ</t>
  </si>
  <si>
    <t>Diggi Multitrade Ltd</t>
  </si>
  <si>
    <t>DML</t>
  </si>
  <si>
    <t>Reetech International Cargo and Courier Ltd</t>
  </si>
  <si>
    <t>REETECH</t>
  </si>
  <si>
    <t>Vijay Textiles Ltd</t>
  </si>
  <si>
    <t>VIJAYTX</t>
  </si>
  <si>
    <t>Shreevatsaa Finance and Leasing Ltd</t>
  </si>
  <si>
    <t>SHVFL</t>
  </si>
  <si>
    <t>Prag Bosimi Synthetics Ltd</t>
  </si>
  <si>
    <t>PRAGBOS</t>
  </si>
  <si>
    <t>Octaware Technologies Ltd</t>
  </si>
  <si>
    <t>OCTAWARE</t>
  </si>
  <si>
    <t>Paos Industries Ltd</t>
  </si>
  <si>
    <t>PAOS</t>
  </si>
  <si>
    <t>Neeraj Paper Marketing Ltd</t>
  </si>
  <si>
    <t>NEERAJ</t>
  </si>
  <si>
    <t>Tarapur Transformers Ltd</t>
  </si>
  <si>
    <t>TARAPUR</t>
  </si>
  <si>
    <t>Innovatus Entertainment Networks Ltd</t>
  </si>
  <si>
    <t>INNOVATUS</t>
  </si>
  <si>
    <t>Axis NIFTY India Consumption ETF</t>
  </si>
  <si>
    <t>AXISCETF</t>
  </si>
  <si>
    <t>Ind Renewable Energy Ltd</t>
  </si>
  <si>
    <t>INDRENEW</t>
  </si>
  <si>
    <t>Franklin Leasing and Finance Ltd</t>
  </si>
  <si>
    <t>FRANKLIN</t>
  </si>
  <si>
    <t>Pro Fin Capital Services Ltd</t>
  </si>
  <si>
    <t>PROFINC</t>
  </si>
  <si>
    <t>Gautam Exim Ltd</t>
  </si>
  <si>
    <t>GEL</t>
  </si>
  <si>
    <t>Valson Industries Ltd</t>
  </si>
  <si>
    <t>VALSONQ</t>
  </si>
  <si>
    <t>Yash Management &amp; Satellite Ltd.</t>
  </si>
  <si>
    <t>YASHMGM</t>
  </si>
  <si>
    <t>Asian Petro Products and Exports Ltd</t>
  </si>
  <si>
    <t>ASINPET</t>
  </si>
  <si>
    <t>Labelkraft Technologies Ltd</t>
  </si>
  <si>
    <t>LABELKRAFT</t>
  </si>
  <si>
    <t>Bothra Metals and Alloys Ltd</t>
  </si>
  <si>
    <t>BMAL</t>
  </si>
  <si>
    <t>Emmessar Biotech and Nutrition Ltd</t>
  </si>
  <si>
    <t>EMMESSA</t>
  </si>
  <si>
    <t>Antarctica Ltd</t>
  </si>
  <si>
    <t>ANTGRAPHIC</t>
  </si>
  <si>
    <t>ICICI Pru Nifty 5 yr Benchmark G-SEC ETF</t>
  </si>
  <si>
    <t>GSEC5IETF</t>
  </si>
  <si>
    <t>Sterling Powergensys Ltd</t>
  </si>
  <si>
    <t>STERPOW</t>
  </si>
  <si>
    <t>Indus Finance Ltd</t>
  </si>
  <si>
    <t>INDUSFINL</t>
  </si>
  <si>
    <t>Margo Finance Ltd</t>
  </si>
  <si>
    <t>MARGOFIN</t>
  </si>
  <si>
    <t>Onelife Capital Advisors Ltd</t>
  </si>
  <si>
    <t>ONELIFECAP</t>
  </si>
  <si>
    <t>ETT Ltd</t>
  </si>
  <si>
    <t>ETT</t>
  </si>
  <si>
    <t>Kamanwala Housing Construction Ltd</t>
  </si>
  <si>
    <t>KAMANWALA</t>
  </si>
  <si>
    <t>Octavius Plantations Ltd</t>
  </si>
  <si>
    <t>OCTAVIUSPL</t>
  </si>
  <si>
    <t>R R Financial Consultants Ltd</t>
  </si>
  <si>
    <t>RRFIN</t>
  </si>
  <si>
    <t>Gujarat Hy Spin Ltd</t>
  </si>
  <si>
    <t>GUJHYSPIN</t>
  </si>
  <si>
    <t>RTCL Ltd</t>
  </si>
  <si>
    <t>RAGHUTOB</t>
  </si>
  <si>
    <t>Dynamic Industries Ltd</t>
  </si>
  <si>
    <t>DYNAMIND</t>
  </si>
  <si>
    <t>Nippon India ETF Nifty IT</t>
  </si>
  <si>
    <t>ITBEES</t>
  </si>
  <si>
    <t>G K P Printing &amp; Packaging Ltd</t>
  </si>
  <si>
    <t>GKP</t>
  </si>
  <si>
    <t>Glance Finance Ltd</t>
  </si>
  <si>
    <t>GLANCE</t>
  </si>
  <si>
    <t>Sarthak Industries Ltd</t>
  </si>
  <si>
    <t>SARTHAKIND</t>
  </si>
  <si>
    <t>Richirich Inventures Ltd</t>
  </si>
  <si>
    <t>KISAAN</t>
  </si>
  <si>
    <t>Duke Offshore Ltd</t>
  </si>
  <si>
    <t>DUKEOFS</t>
  </si>
  <si>
    <t>Sibar Auto Parts Ltd</t>
  </si>
  <si>
    <t>SIBARAUT</t>
  </si>
  <si>
    <t>O P Chains Ltd</t>
  </si>
  <si>
    <t>OPCHAINS</t>
  </si>
  <si>
    <t>Darshan Orna Ltd</t>
  </si>
  <si>
    <t>DARSHANORNA</t>
  </si>
  <si>
    <t>IEL Ltd</t>
  </si>
  <si>
    <t>INDXTRA</t>
  </si>
  <si>
    <t>Velan Hotels Ltd</t>
  </si>
  <si>
    <t>VELHO</t>
  </si>
  <si>
    <t>Shree Bhavya Fabrics Ltd</t>
  </si>
  <si>
    <t>SBFL</t>
  </si>
  <si>
    <t>Classic Filaments Ltd</t>
  </si>
  <si>
    <t>CFL</t>
  </si>
  <si>
    <t>Northlink Fiscal and Capital Services Ltd</t>
  </si>
  <si>
    <t>NORTHLINK</t>
  </si>
  <si>
    <t>Ishita Drugs and Industries Ltd</t>
  </si>
  <si>
    <t>ISHITADR</t>
  </si>
  <si>
    <t>Stephanotis Finance Ltd</t>
  </si>
  <si>
    <t>STEPHANOTIS</t>
  </si>
  <si>
    <t>Daulat Securities Ltd</t>
  </si>
  <si>
    <t>DAULAT</t>
  </si>
  <si>
    <t>Nippon India ETF Nifty India Consumption</t>
  </si>
  <si>
    <t>CONSUMBEES</t>
  </si>
  <si>
    <t>S R G Securities Finance Ltd</t>
  </si>
  <si>
    <t>SRGSFL</t>
  </si>
  <si>
    <t>Vamshi Rubber Ltd</t>
  </si>
  <si>
    <t>VAMSHIRU</t>
  </si>
  <si>
    <t>Palm Jewels Limited</t>
  </si>
  <si>
    <t>PALMJEWELS</t>
  </si>
  <si>
    <t>South Asian Enterprises Ltd</t>
  </si>
  <si>
    <t>SAENTER</t>
  </si>
  <si>
    <t>HB Leasing and Finance Co Ltd</t>
  </si>
  <si>
    <t>HBLEAS</t>
  </si>
  <si>
    <t>Gem Spinners India Ltd</t>
  </si>
  <si>
    <t>GEMSPIN</t>
  </si>
  <si>
    <t>Sanghvi Brands Ltd</t>
  </si>
  <si>
    <t>SBRANDS</t>
  </si>
  <si>
    <t>DSP Silver ETF</t>
  </si>
  <si>
    <t>SILVERADD</t>
  </si>
  <si>
    <t>Howard Hotels Ltd</t>
  </si>
  <si>
    <t>HOWARHO</t>
  </si>
  <si>
    <t>Stampede Capital Ltd</t>
  </si>
  <si>
    <t>GATECHDVR</t>
  </si>
  <si>
    <t>Fruition venture Ltd</t>
  </si>
  <si>
    <t>FRUTION</t>
  </si>
  <si>
    <t>Tasty Dairy Specialities Ltd</t>
  </si>
  <si>
    <t>TDSL</t>
  </si>
  <si>
    <t>Flora Textiles Ltd</t>
  </si>
  <si>
    <t>FLORATX</t>
  </si>
  <si>
    <t>Southern Latex Ltd</t>
  </si>
  <si>
    <t>SOUTLAT</t>
  </si>
  <si>
    <t>Crane Infrastructure Ltd</t>
  </si>
  <si>
    <t>CRANEINFRA</t>
  </si>
  <si>
    <t>Finelistings Technologies Ltd</t>
  </si>
  <si>
    <t>FTL</t>
  </si>
  <si>
    <t>Osiajee Texfab Ltd</t>
  </si>
  <si>
    <t>OSIAJEE</t>
  </si>
  <si>
    <t>Bohra Industries Ltd</t>
  </si>
  <si>
    <t>BOHRAIND</t>
  </si>
  <si>
    <t>Citizen Infoline Ltd</t>
  </si>
  <si>
    <t>CIL</t>
  </si>
  <si>
    <t>Jackson Investments Ltd</t>
  </si>
  <si>
    <t>JACKSON</t>
  </si>
  <si>
    <t>Ironwood Education Ltd</t>
  </si>
  <si>
    <t>IRONWOOD</t>
  </si>
  <si>
    <t>Kunststoffe Industries Ltd</t>
  </si>
  <si>
    <t>KUNSTOFF</t>
  </si>
  <si>
    <t>Euphoria Infotech (India) Ltd</t>
  </si>
  <si>
    <t>EUPHORIAIT</t>
  </si>
  <si>
    <t>Tavernier Resources Ltd</t>
  </si>
  <si>
    <t>TAVERNIER</t>
  </si>
  <si>
    <t>Yogi Infra Projects Ltd</t>
  </si>
  <si>
    <t>YOGISUNG</t>
  </si>
  <si>
    <t>Indiabulls NIFTY50 Exchange Traded Fund</t>
  </si>
  <si>
    <t>IBMFNIFTY</t>
  </si>
  <si>
    <t>Patron Exim Ltd</t>
  </si>
  <si>
    <t>PATRON</t>
  </si>
  <si>
    <t>NIKS Technology Ltd</t>
  </si>
  <si>
    <t>NIKSTECH</t>
  </si>
  <si>
    <t>Nippon India ETF S&amp;P BSE Sensex Next 50</t>
  </si>
  <si>
    <t>SNXT50BEES</t>
  </si>
  <si>
    <t>Spice Islands Industries Ltd</t>
  </si>
  <si>
    <t>SPICEISLIN</t>
  </si>
  <si>
    <t>Neelkanth Ltd</t>
  </si>
  <si>
    <t>NEELKANTH</t>
  </si>
  <si>
    <t>K-Lifestyle and Industries Ltd</t>
  </si>
  <si>
    <t>KLIFESTYL</t>
  </si>
  <si>
    <t>Suncity Synthetics Ltd</t>
  </si>
  <si>
    <t>SUNCITYSY</t>
  </si>
  <si>
    <t>Sarvottam Finvest Ltd</t>
  </si>
  <si>
    <t>SARVOTTAM</t>
  </si>
  <si>
    <t>Polymac Thermoformers Ltd</t>
  </si>
  <si>
    <t>POLYMAC</t>
  </si>
  <si>
    <t>Silver Oak (India) Ltd</t>
  </si>
  <si>
    <t>SILVOAK</t>
  </si>
  <si>
    <t>Sujala Trading &amp; Holdings Ltd</t>
  </si>
  <si>
    <t>SUJALA</t>
  </si>
  <si>
    <t>Hindustan Agrigentics Ltd</t>
  </si>
  <si>
    <t>HINDUST</t>
  </si>
  <si>
    <t>Brandbucket Media &amp; Technology Ltd</t>
  </si>
  <si>
    <t>BRANDBUCKT</t>
  </si>
  <si>
    <t>Marg Techno-Projects Ltd</t>
  </si>
  <si>
    <t>MTPL</t>
  </si>
  <si>
    <t>Ranjeet Mechatronics Ltd</t>
  </si>
  <si>
    <t>RANJEET</t>
  </si>
  <si>
    <t>Trimurthi Ltd</t>
  </si>
  <si>
    <t>TRIMURTHI</t>
  </si>
  <si>
    <t>Helpage Finlease Ltd</t>
  </si>
  <si>
    <t>HELPAGE</t>
  </si>
  <si>
    <t>ICICI Prudential Nifty FMCG ETF</t>
  </si>
  <si>
    <t>FMCGIETF</t>
  </si>
  <si>
    <t>Shree Karthik Papers Ltd</t>
  </si>
  <si>
    <t>SHKARTP</t>
  </si>
  <si>
    <t>Genesis IBRC India Ltd</t>
  </si>
  <si>
    <t>GENESIS</t>
  </si>
  <si>
    <t>Adinath Textiles Ltd</t>
  </si>
  <si>
    <t>ADINATH</t>
  </si>
  <si>
    <t>U H Zaveri Ltd</t>
  </si>
  <si>
    <t>UHZAVERI</t>
  </si>
  <si>
    <t>Shree Metalloys Ltd</t>
  </si>
  <si>
    <t>SHREMETAL</t>
  </si>
  <si>
    <t>Milestone Global Limited</t>
  </si>
  <si>
    <t>MILESTONE</t>
  </si>
  <si>
    <t>Husys Consulting Ltd</t>
  </si>
  <si>
    <t>HUSYSLTD</t>
  </si>
  <si>
    <t>Link Pharmachem Ltd</t>
  </si>
  <si>
    <t>LINKPH</t>
  </si>
  <si>
    <t>Samtex Fashions Ltd</t>
  </si>
  <si>
    <t>SAMTEX</t>
  </si>
  <si>
    <t>Eastern Treads Ltd</t>
  </si>
  <si>
    <t>EASTRED</t>
  </si>
  <si>
    <t>Bhudevi Infra Projects Ltd</t>
  </si>
  <si>
    <t>BHUDEVI</t>
  </si>
  <si>
    <t>Jai Mata Glass Ltd</t>
  </si>
  <si>
    <t>JAIMATAG</t>
  </si>
  <si>
    <t>Sterling Guaranty &amp; Finance Ltd</t>
  </si>
  <si>
    <t>STRLGUA</t>
  </si>
  <si>
    <t>Vivanza Biosciences Ltd</t>
  </si>
  <si>
    <t>VIVANZA</t>
  </si>
  <si>
    <t>Nyssa Corporation Ltd</t>
  </si>
  <si>
    <t>NYSSACORP</t>
  </si>
  <si>
    <t>A F Enterprises Ltd</t>
  </si>
  <si>
    <t>AFEL</t>
  </si>
  <si>
    <t>ICICI Prudential Nifty 100 ETF</t>
  </si>
  <si>
    <t>NIF100IETF</t>
  </si>
  <si>
    <t>Yunik Managing Advisors Ltd</t>
  </si>
  <si>
    <t>YUNIKM</t>
  </si>
  <si>
    <t>Switching Technologies Gunther Ltd</t>
  </si>
  <si>
    <t>SWITCHTE</t>
  </si>
  <si>
    <t>Natraj Proteins Ltd</t>
  </si>
  <si>
    <t>NATRAJPR</t>
  </si>
  <si>
    <t>Shree Ganesh Elastoplast Ltd</t>
  </si>
  <si>
    <t>SHGANEL</t>
  </si>
  <si>
    <t>K K Fincorp Ltd</t>
  </si>
  <si>
    <t>KKFIN</t>
  </si>
  <si>
    <t>ABC Gas (International) Ltd</t>
  </si>
  <si>
    <t>ABCGAS</t>
  </si>
  <si>
    <t>Shiva Granito Export Ltd</t>
  </si>
  <si>
    <t>SHIVAEXPO</t>
  </si>
  <si>
    <t>Gala Global Products Ltd</t>
  </si>
  <si>
    <t>GGPL</t>
  </si>
  <si>
    <t>Garbi Finvest Ltd</t>
  </si>
  <si>
    <t>GARBIFIN</t>
  </si>
  <si>
    <t>BKV Industries Ltd</t>
  </si>
  <si>
    <t>BKV</t>
  </si>
  <si>
    <t>7NR Retail Ltd</t>
  </si>
  <si>
    <t>7NR</t>
  </si>
  <si>
    <t>Tci Finance Ltd</t>
  </si>
  <si>
    <t>TCIFINANCE</t>
  </si>
  <si>
    <t>Rishabh Digha Steel and Allied Products Ltd</t>
  </si>
  <si>
    <t>RISHDIGA</t>
  </si>
  <si>
    <t>Vaxtex Cotfab Ltd</t>
  </si>
  <si>
    <t>VCL</t>
  </si>
  <si>
    <t>Manraj Housing Finance Ltd</t>
  </si>
  <si>
    <t>MANRAJH</t>
  </si>
  <si>
    <t>Prism Finance Ltd</t>
  </si>
  <si>
    <t>PRISMFN</t>
  </si>
  <si>
    <t>Lime Chemicals Ltd</t>
  </si>
  <si>
    <t>LIMECHM</t>
  </si>
  <si>
    <t>ISF Ltd</t>
  </si>
  <si>
    <t>ISFL</t>
  </si>
  <si>
    <t>GCM Securities Ltd</t>
  </si>
  <si>
    <t>GCMSECU</t>
  </si>
  <si>
    <t>Dhanuka Realty Ltd</t>
  </si>
  <si>
    <t>DRL</t>
  </si>
  <si>
    <t>Silly Monks Entertainment Ltd</t>
  </si>
  <si>
    <t>SILLYMONKS</t>
  </si>
  <si>
    <t>Dipna Pharmachem Ltd</t>
  </si>
  <si>
    <t>DPL</t>
  </si>
  <si>
    <t>Rajkamal Synthetics Ltd</t>
  </si>
  <si>
    <t>RAJKSYN</t>
  </si>
  <si>
    <t>Titaanium Ten Enterprise Ltd</t>
  </si>
  <si>
    <t>TITAANIUM</t>
  </si>
  <si>
    <t>IB Infotech Enterprises Ltd</t>
  </si>
  <si>
    <t>IBINFO</t>
  </si>
  <si>
    <t>Padam Cotton Yarns Ltd</t>
  </si>
  <si>
    <t>PADAMCO</t>
  </si>
  <si>
    <t>Parshwanath Corp Ltd</t>
  </si>
  <si>
    <t>PARSHWANA</t>
  </si>
  <si>
    <t>S V J Enterprises Ltd</t>
  </si>
  <si>
    <t>SVJ</t>
  </si>
  <si>
    <t>KMG Milk Food Ltd</t>
  </si>
  <si>
    <t>KMGMILK</t>
  </si>
  <si>
    <t>Sugal and Damani Share Brokers Ltd</t>
  </si>
  <si>
    <t>SUGALDAM</t>
  </si>
  <si>
    <t>Uniroyal Industries Ltd</t>
  </si>
  <si>
    <t>UNIROYAL</t>
  </si>
  <si>
    <t>APT Packaging Ltd</t>
  </si>
  <si>
    <t>APTPACK</t>
  </si>
  <si>
    <t>Span Divergent Ltd</t>
  </si>
  <si>
    <t>SDL</t>
  </si>
  <si>
    <t>Minaxi Textiles Ltd</t>
  </si>
  <si>
    <t>MINAXI</t>
  </si>
  <si>
    <t>Kartik Investments Trust Ltd</t>
  </si>
  <si>
    <t>KARTKIN</t>
  </si>
  <si>
    <t>Kahan Packaging Ltd</t>
  </si>
  <si>
    <t>KAHAN</t>
  </si>
  <si>
    <t>Saianand Commercial Ltd</t>
  </si>
  <si>
    <t>SAICOM</t>
  </si>
  <si>
    <t>Richfield Financial Services Ltd</t>
  </si>
  <si>
    <t>RFSL</t>
  </si>
  <si>
    <t>MPL Plastics Ltd</t>
  </si>
  <si>
    <t>MPL</t>
  </si>
  <si>
    <t>Nippon India ETF Nifty Infrastructure BeES</t>
  </si>
  <si>
    <t>INFRABEES</t>
  </si>
  <si>
    <t>RICHA INFO SYSTEMS LIMITED</t>
  </si>
  <si>
    <t>RICHA</t>
  </si>
  <si>
    <t>Mansi Finance (Chennai) Ltd</t>
  </si>
  <si>
    <t>MANSIFIN</t>
  </si>
  <si>
    <t>Polo Hotels Ltd</t>
  </si>
  <si>
    <t>POLOHOT</t>
  </si>
  <si>
    <t>Satra Properties (India) Ltd</t>
  </si>
  <si>
    <t>SATRAPROP</t>
  </si>
  <si>
    <t>Mehta Integrated Finance Ltd</t>
  </si>
  <si>
    <t>MEHIF</t>
  </si>
  <si>
    <t>Hira Automobiles Ltd</t>
  </si>
  <si>
    <t>HIRAUTO</t>
  </si>
  <si>
    <t>Amrapali Capital and Finance Services Ltd</t>
  </si>
  <si>
    <t>ACFSL</t>
  </si>
  <si>
    <t>Solid Stone Co Ltd</t>
  </si>
  <si>
    <t>SOLIDSTON</t>
  </si>
  <si>
    <t>Bridge Securities Ltd</t>
  </si>
  <si>
    <t>BRIDGESE</t>
  </si>
  <si>
    <t>Premier Capital Services Ltd</t>
  </si>
  <si>
    <t>PREMCAP</t>
  </si>
  <si>
    <t>Metalyst Forgings Ltd</t>
  </si>
  <si>
    <t>METALFORGE</t>
  </si>
  <si>
    <t>Econo Trade (India) Ltd</t>
  </si>
  <si>
    <t>ETIL</t>
  </si>
  <si>
    <t>Omkar Speciality Chemicals Ltd</t>
  </si>
  <si>
    <t>OMKARCHEM</t>
  </si>
  <si>
    <t>Regent Enterprises Ltd</t>
  </si>
  <si>
    <t>REGENTRP</t>
  </si>
  <si>
    <t>Mid India Industries Ltd</t>
  </si>
  <si>
    <t>MIDINDIA</t>
  </si>
  <si>
    <t>Rita Finance and Leasing Ltd</t>
  </si>
  <si>
    <t>RFLL</t>
  </si>
  <si>
    <t>Interstate Oil Carrier Ltd</t>
  </si>
  <si>
    <t>INTSTOIL</t>
  </si>
  <si>
    <t>Billwin Industries Ltd</t>
  </si>
  <si>
    <t>BILLWIN</t>
  </si>
  <si>
    <t>PBA Infrastructure Ltd</t>
  </si>
  <si>
    <t>PBAINFRA</t>
  </si>
  <si>
    <t>United Credit Ltd</t>
  </si>
  <si>
    <t>UNITDCR</t>
  </si>
  <si>
    <t>Shanti Overseas (India) Ltd</t>
  </si>
  <si>
    <t>SHANTI</t>
  </si>
  <si>
    <t>Kkalpana Plastick Limited</t>
  </si>
  <si>
    <t>KKPLASTICK</t>
  </si>
  <si>
    <t>Pradhin Ltd</t>
  </si>
  <si>
    <t>PRADHIN</t>
  </si>
  <si>
    <t>Aditya BSL Silver ETF</t>
  </si>
  <si>
    <t>SILVER</t>
  </si>
  <si>
    <t>S M Gold Ltd</t>
  </si>
  <si>
    <t>SMGOLD</t>
  </si>
  <si>
    <t>Future Supply Chain Solutions Ltd</t>
  </si>
  <si>
    <t>FSC</t>
  </si>
  <si>
    <t>Madhya Pradesh Today Media Ltd</t>
  </si>
  <si>
    <t>MPTODAY</t>
  </si>
  <si>
    <t>ICICI Prudential Nifty Healthcare ETF</t>
  </si>
  <si>
    <t>HEALTHIETF</t>
  </si>
  <si>
    <t>Nagarjuna Agri Tech Ltd</t>
  </si>
  <si>
    <t>NAGTECH</t>
  </si>
  <si>
    <t>Hisar Spinning Mills Ltd</t>
  </si>
  <si>
    <t>HISARSP</t>
  </si>
  <si>
    <t>Saroja Pharma Industries India Ltd</t>
  </si>
  <si>
    <t>SAROJA</t>
  </si>
  <si>
    <t>Amrapali Fincap Ltd</t>
  </si>
  <si>
    <t>AMRAFIN</t>
  </si>
  <si>
    <t>Decipher Labs Ltd</t>
  </si>
  <si>
    <t>DECIPHER</t>
  </si>
  <si>
    <t>Super Fine Knitters Ltd</t>
  </si>
  <si>
    <t>SKL</t>
  </si>
  <si>
    <t>Vikalp Securities Ltd</t>
  </si>
  <si>
    <t>VIKALPS</t>
  </si>
  <si>
    <t>ICICI Prudential Nifty Auto ETF</t>
  </si>
  <si>
    <t>AUTOIETF</t>
  </si>
  <si>
    <t>Amarnath Securities Ltd</t>
  </si>
  <si>
    <t>AMARSEC</t>
  </si>
  <si>
    <t>Rite Zone Chemcon India Ltd</t>
  </si>
  <si>
    <t>RITEZONE</t>
  </si>
  <si>
    <t>Vishvprabha Ventures Ltd</t>
  </si>
  <si>
    <t>VISVEN</t>
  </si>
  <si>
    <t>Harish Textile Engineers Ltd</t>
  </si>
  <si>
    <t>HARISH</t>
  </si>
  <si>
    <t>Meyer Apparel Ltd</t>
  </si>
  <si>
    <t>Ras Resorts and Apart Hotels Ltd</t>
  </si>
  <si>
    <t>RASRESOR</t>
  </si>
  <si>
    <t>Sahara Maritime Ltd</t>
  </si>
  <si>
    <t>SMARITIME</t>
  </si>
  <si>
    <t>Tarai Foods Ltd</t>
  </si>
  <si>
    <t>TARAI</t>
  </si>
  <si>
    <t>Yuvraaj Hygiene Products Ltd</t>
  </si>
  <si>
    <t>YUVRAAJHPL</t>
  </si>
  <si>
    <t>Unistar Multimedia Ltd</t>
  </si>
  <si>
    <t>UNISTRMU</t>
  </si>
  <si>
    <t>Enbee Trade and Finance Ltd</t>
  </si>
  <si>
    <t>ENBETRD</t>
  </si>
  <si>
    <t>Bloom Industries Ltd</t>
  </si>
  <si>
    <t>BLOIN</t>
  </si>
  <si>
    <t>Shyam Telecom Ltd</t>
  </si>
  <si>
    <t>SHYAMTEL</t>
  </si>
  <si>
    <t>Square Four Projects India Ltd</t>
  </si>
  <si>
    <t>SFPIL</t>
  </si>
  <si>
    <t>Premier Ltd</t>
  </si>
  <si>
    <t>PREMIER</t>
  </si>
  <si>
    <t>Jattashankar Industries Ltd</t>
  </si>
  <si>
    <t>JATTAINDUS</t>
  </si>
  <si>
    <t>Tokyo Finance Ltd</t>
  </si>
  <si>
    <t>TOKYOFIN</t>
  </si>
  <si>
    <t>Bright Solar Ltd</t>
  </si>
  <si>
    <t>Chandni Machines Ltd</t>
  </si>
  <si>
    <t>CHANDNIMACH</t>
  </si>
  <si>
    <t>Delta Industrial Resources Ltd</t>
  </si>
  <si>
    <t>DELTA</t>
  </si>
  <si>
    <t>Aryavan Enterprise Ltd</t>
  </si>
  <si>
    <t>ARYAVAN</t>
  </si>
  <si>
    <t>Mitshi India Ltd</t>
  </si>
  <si>
    <t>MITSHI</t>
  </si>
  <si>
    <t>Lypsa Gems &amp; Jewellery Ltd</t>
  </si>
  <si>
    <t>LYPSAGEMS</t>
  </si>
  <si>
    <t>White Organic Retail Ltd</t>
  </si>
  <si>
    <t>WORL</t>
  </si>
  <si>
    <t>Genomic Valley Biotech Ltd</t>
  </si>
  <si>
    <t>GVBL</t>
  </si>
  <si>
    <t>SBI Nifty Consumption ETF</t>
  </si>
  <si>
    <t>SBIETFCON</t>
  </si>
  <si>
    <t>Hathway Bhawani Cabletel and Datacom Ltd</t>
  </si>
  <si>
    <t>HATHWAYB</t>
  </si>
  <si>
    <t>Amforge Industries Ltd</t>
  </si>
  <si>
    <t>AMFORG</t>
  </si>
  <si>
    <t>Vivo Collaboration Solutions Ltd</t>
  </si>
  <si>
    <t>VIVO</t>
  </si>
  <si>
    <t>Continental Chemicals Ltd</t>
  </si>
  <si>
    <t>CONTCHM</t>
  </si>
  <si>
    <t>BFL Asset Finvest Ltd</t>
  </si>
  <si>
    <t>BFLAFL</t>
  </si>
  <si>
    <t>DSP Nifty Midcap 150 Quality 50 ETF</t>
  </si>
  <si>
    <t>MIDQ50ADD</t>
  </si>
  <si>
    <t>Sarda Proteins Ltd</t>
  </si>
  <si>
    <t>SRDAPRT</t>
  </si>
  <si>
    <t>Prism Medico and Pharmacy Ltd</t>
  </si>
  <si>
    <t>PRISMMEDI</t>
  </si>
  <si>
    <t>Tirth Plastic Ltd</t>
  </si>
  <si>
    <t>TIRTPLS</t>
  </si>
  <si>
    <t>Sovereign Diamonds Ltd</t>
  </si>
  <si>
    <t>SOVERDIA</t>
  </si>
  <si>
    <t>HDFC Nifty50 Value 20 ETF</t>
  </si>
  <si>
    <t>HDFCVALUE</t>
  </si>
  <si>
    <t>Muller and Phipps (India) Ltd</t>
  </si>
  <si>
    <t>MULLER</t>
  </si>
  <si>
    <t>Indo-City Infotech Ltd</t>
  </si>
  <si>
    <t>INDOCITY</t>
  </si>
  <si>
    <t>Kuwer Industries Ltd</t>
  </si>
  <si>
    <t>KUWERIN</t>
  </si>
  <si>
    <t>Orosil Smiths India Ltd</t>
  </si>
  <si>
    <t>OROSMITHS</t>
  </si>
  <si>
    <t>Koura Fine Diamond Jewelry Ltd</t>
  </si>
  <si>
    <t>KOURA</t>
  </si>
  <si>
    <t>Vivaa Tradecom Ltd</t>
  </si>
  <si>
    <t>VIVAA</t>
  </si>
  <si>
    <t>Neueon Towers Ltd</t>
  </si>
  <si>
    <t>NTL</t>
  </si>
  <si>
    <t>Triveni Enterprises Ltd</t>
  </si>
  <si>
    <t>TRIVENIENT</t>
  </si>
  <si>
    <t>Beryl Drugs Ltd</t>
  </si>
  <si>
    <t>BERLDRG</t>
  </si>
  <si>
    <t>Avasara Finance Ltd</t>
  </si>
  <si>
    <t>AVASARA</t>
  </si>
  <si>
    <t>CRP Risk Management Ltd</t>
  </si>
  <si>
    <t>CRPRISK</t>
  </si>
  <si>
    <t>Raasi Refractories Ltd</t>
  </si>
  <si>
    <t>RASSIREF</t>
  </si>
  <si>
    <t>DAPS Advertising Ltd</t>
  </si>
  <si>
    <t>DAPS</t>
  </si>
  <si>
    <t>Kretto Syscon Ltd</t>
  </si>
  <si>
    <t>KRETTOSYS</t>
  </si>
  <si>
    <t>Tata Nifty India Digital Exchange Traded Fund</t>
  </si>
  <si>
    <t>TNIDETF</t>
  </si>
  <si>
    <t>Jindal Leasefin Ltd</t>
  </si>
  <si>
    <t>JLL</t>
  </si>
  <si>
    <t>Yash Innoventures Ltd</t>
  </si>
  <si>
    <t>YASHINNO</t>
  </si>
  <si>
    <t>Octal Credit Capital Ltd</t>
  </si>
  <si>
    <t>OCTAL</t>
  </si>
  <si>
    <t>R J Shah and Company Ltd</t>
  </si>
  <si>
    <t>RJSHAH</t>
  </si>
  <si>
    <t>Swarna Securities Ltd</t>
  </si>
  <si>
    <t>SWRNASE</t>
  </si>
  <si>
    <t>Golechha Global Finance Ltd</t>
  </si>
  <si>
    <t>GOLECHA</t>
  </si>
  <si>
    <t>Globe Multi Ventures Ltd</t>
  </si>
  <si>
    <t>GLCL</t>
  </si>
  <si>
    <t>Objectone Information Systems Ltd</t>
  </si>
  <si>
    <t>OONE</t>
  </si>
  <si>
    <t>United Interactive Ltd</t>
  </si>
  <si>
    <t>UNITEDINT</t>
  </si>
  <si>
    <t>SOFCOM Systems Ltd</t>
  </si>
  <si>
    <t>SOFCOM</t>
  </si>
  <si>
    <t>Olympic Oil Industries Ltd</t>
  </si>
  <si>
    <t>OLYOI</t>
  </si>
  <si>
    <t>Parle Industries Ltd</t>
  </si>
  <si>
    <t>PARLEIND</t>
  </si>
  <si>
    <t>Sri Nachammai Cotton Mills Ltd</t>
  </si>
  <si>
    <t>SRINACHA</t>
  </si>
  <si>
    <t>Colinz Laboratories Ltd</t>
  </si>
  <si>
    <t>COLINZ</t>
  </si>
  <si>
    <t>Sita Enterprises Ltd</t>
  </si>
  <si>
    <t>SITAENT</t>
  </si>
  <si>
    <t>HDFC Nifty 100 ETF</t>
  </si>
  <si>
    <t>HDFCNIF100</t>
  </si>
  <si>
    <t>Ortin Laboratories Ltd</t>
  </si>
  <si>
    <t>ORTINLAB</t>
  </si>
  <si>
    <t>RAP Media Ltd</t>
  </si>
  <si>
    <t>RAP</t>
  </si>
  <si>
    <t>Kotak Nifty Midcap 50 ETF</t>
  </si>
  <si>
    <t>MIDCAP</t>
  </si>
  <si>
    <t>Amalgamated Electricity Company Ltd</t>
  </si>
  <si>
    <t>AMALGAM</t>
  </si>
  <si>
    <t>Moongipa Capital Finance Ltd</t>
  </si>
  <si>
    <t>MONGIPA</t>
  </si>
  <si>
    <t>Mayukh Dealtrade Ltd</t>
  </si>
  <si>
    <t>MAYUKH</t>
  </si>
  <si>
    <t>Pasari Spinning Mills Ltd</t>
  </si>
  <si>
    <t>PASARI</t>
  </si>
  <si>
    <t>Ador Multi Products Ltd</t>
  </si>
  <si>
    <t>ADORMUL</t>
  </si>
  <si>
    <t>GTN Textiles Ltd</t>
  </si>
  <si>
    <t>GTNTEX</t>
  </si>
  <si>
    <t>Abate AS Industries Ltd</t>
  </si>
  <si>
    <t>ABATEAS</t>
  </si>
  <si>
    <t>Maitri Enterprises Ltd</t>
  </si>
  <si>
    <t>MAITRI</t>
  </si>
  <si>
    <t>SPS International Ltd</t>
  </si>
  <si>
    <t>SPSINT</t>
  </si>
  <si>
    <t>Southern Infosys Ltd</t>
  </si>
  <si>
    <t>SOUTHERNIN</t>
  </si>
  <si>
    <t>First Custodian Fund (India) Ltd</t>
  </si>
  <si>
    <t>1STCUS</t>
  </si>
  <si>
    <t>Ekennis Software Service Ltd</t>
  </si>
  <si>
    <t>EKENNIS</t>
  </si>
  <si>
    <t>Padmanabh Alloys and Polymers Ltd</t>
  </si>
  <si>
    <t>PADALPO</t>
  </si>
  <si>
    <t>Raama Paper Mills Ltd</t>
  </si>
  <si>
    <t>RAMAPPR-B</t>
  </si>
  <si>
    <t>Parmax Pharma Ltd</t>
  </si>
  <si>
    <t>PARMAX</t>
  </si>
  <si>
    <t>Coastal Roadways Ltd</t>
  </si>
  <si>
    <t>COARO</t>
  </si>
  <si>
    <t>Norben Tea and Exports Ltd</t>
  </si>
  <si>
    <t>NORBTEAEXP</t>
  </si>
  <si>
    <t>Abhishek Finlease Ltd</t>
  </si>
  <si>
    <t>ABHIFIN</t>
  </si>
  <si>
    <t>Kachchh Minerals Ltd</t>
  </si>
  <si>
    <t>KACHCHH</t>
  </si>
  <si>
    <t>Sun Retail Ltd</t>
  </si>
  <si>
    <t>SUNRETAIL</t>
  </si>
  <si>
    <t>Svaraj Trading and Agencies Ltd</t>
  </si>
  <si>
    <t>ZSVARAJT</t>
  </si>
  <si>
    <t>Rajdarshan Industries Ltd</t>
  </si>
  <si>
    <t>ARENTERP</t>
  </si>
  <si>
    <t>Shricon Industries Ltd</t>
  </si>
  <si>
    <t>SHRICON</t>
  </si>
  <si>
    <t>EPIC Energy Ltd</t>
  </si>
  <si>
    <t>EPIC</t>
  </si>
  <si>
    <t>Aroma Enterprises (India) Ltd</t>
  </si>
  <si>
    <t>AROMAENT</t>
  </si>
  <si>
    <t>Galaxy Agrico Exports Ltd</t>
  </si>
  <si>
    <t>GALAGEX</t>
  </si>
  <si>
    <t>Step Two Corporation Ltd</t>
  </si>
  <si>
    <t>STEP2COR</t>
  </si>
  <si>
    <t>Transwind Infrastructures Ltd</t>
  </si>
  <si>
    <t>TRANSWIND</t>
  </si>
  <si>
    <t>Sarup Industries Ltd</t>
  </si>
  <si>
    <t>SARUPINDUS</t>
  </si>
  <si>
    <t>Raunaq lnternational Ltd</t>
  </si>
  <si>
    <t>RAUNAQEPC</t>
  </si>
  <si>
    <t>Modern Shares and Stockbrokers Ltd</t>
  </si>
  <si>
    <t>MODRNSH</t>
  </si>
  <si>
    <t>Opal Luxury Time Products Ltd</t>
  </si>
  <si>
    <t>OPAL</t>
  </si>
  <si>
    <t>Radaan Media Works India Ltd</t>
  </si>
  <si>
    <t>RADAAN</t>
  </si>
  <si>
    <t>Rapid Investments Ltd</t>
  </si>
  <si>
    <t>RAPIDIN</t>
  </si>
  <si>
    <t>Mirae Asset Hang Seng TECH ETF</t>
  </si>
  <si>
    <t>MAHKTECH</t>
  </si>
  <si>
    <t>Cubical Financial Services Ltd</t>
  </si>
  <si>
    <t>CUBIFIN</t>
  </si>
  <si>
    <t>Kotia Enterprises Ltd</t>
  </si>
  <si>
    <t>Dalal Street Investments Ltd</t>
  </si>
  <si>
    <t>DSINVEST</t>
  </si>
  <si>
    <t>Rajasthan Tube Manufacturing Co Ltd</t>
  </si>
  <si>
    <t>RAJTUBE</t>
  </si>
  <si>
    <t>Sri Lakshmi Saraswathi Textiles (Arni) Ltd</t>
  </si>
  <si>
    <t>SLSTLQ</t>
  </si>
  <si>
    <t>Asia Pack Ltd</t>
  </si>
  <si>
    <t>ASIAPAK</t>
  </si>
  <si>
    <t>Beryl Securities Ltd</t>
  </si>
  <si>
    <t>BERYLSE</t>
  </si>
  <si>
    <t>SRM Energy Ltd</t>
  </si>
  <si>
    <t>SRMENERGY</t>
  </si>
  <si>
    <t>Longview Tea Co Ltd</t>
  </si>
  <si>
    <t>LONTE</t>
  </si>
  <si>
    <t>Integrated Capital Services Ltd</t>
  </si>
  <si>
    <t>ICSL</t>
  </si>
  <si>
    <t>Bharat Bhushan Finance And Commodity Brokers Ltd</t>
  </si>
  <si>
    <t>BHARAT</t>
  </si>
  <si>
    <t>Supreme (India) Impex Ltd</t>
  </si>
  <si>
    <t>SIIL</t>
  </si>
  <si>
    <t>Konark Synthetic Ltd</t>
  </si>
  <si>
    <t>KONARKSY</t>
  </si>
  <si>
    <t>Alps Industries Ltd</t>
  </si>
  <si>
    <t>ALPSINDUS</t>
  </si>
  <si>
    <t>Gilada Finance and Investments Ltd</t>
  </si>
  <si>
    <t>GILADAFINS</t>
  </si>
  <si>
    <t>Deccan Bearings Ltd</t>
  </si>
  <si>
    <t>DECANBRG</t>
  </si>
  <si>
    <t>Midwest Gold Ltd</t>
  </si>
  <si>
    <t>MIDWEST</t>
  </si>
  <si>
    <t>Kakatiya Textiles Ltd</t>
  </si>
  <si>
    <t>KAKTEX</t>
  </si>
  <si>
    <t>Eastcoast Steel Ltd</t>
  </si>
  <si>
    <t>ECSTSTL</t>
  </si>
  <si>
    <t>Prima Agro Ltd</t>
  </si>
  <si>
    <t>PRIMAGR</t>
  </si>
  <si>
    <t>Jakharia Fabric Ltd</t>
  </si>
  <si>
    <t>JAKHARIA</t>
  </si>
  <si>
    <t>ICICI Prudential Nifty50 Value 20 ETF</t>
  </si>
  <si>
    <t>NV20IETF</t>
  </si>
  <si>
    <t>Polycon International Ltd</t>
  </si>
  <si>
    <t>POLYCON</t>
  </si>
  <si>
    <t>Prime Capital Market Ltd</t>
  </si>
  <si>
    <t>PRIMECAPM</t>
  </si>
  <si>
    <t>Yashraj Containeurs Ltd</t>
  </si>
  <si>
    <t>YASHRAJC</t>
  </si>
  <si>
    <t>Rander Corp Ltd</t>
  </si>
  <si>
    <t>RANDER</t>
  </si>
  <si>
    <t>Disha Resources Ltd</t>
  </si>
  <si>
    <t>Radha Madhav Corp Ltd</t>
  </si>
  <si>
    <t>RMCL</t>
  </si>
  <si>
    <t>DCM Financial Services Ltd</t>
  </si>
  <si>
    <t>DCMFINSERV</t>
  </si>
  <si>
    <t>Norris Medicines Ltd</t>
  </si>
  <si>
    <t>NORRIS</t>
  </si>
  <si>
    <t>Amraworld Agrico Ltd</t>
  </si>
  <si>
    <t>AMRAAGRI</t>
  </si>
  <si>
    <t>Raj Packaging Industries Ltd</t>
  </si>
  <si>
    <t>RAJPACK</t>
  </si>
  <si>
    <t>Anka India Ltd</t>
  </si>
  <si>
    <t>ANKIN</t>
  </si>
  <si>
    <t>India Lease Development Ltd</t>
  </si>
  <si>
    <t>INDLEASE</t>
  </si>
  <si>
    <t>Skyline Ventures India Ltd</t>
  </si>
  <si>
    <t>SKILVEN</t>
  </si>
  <si>
    <t>Velox Industries Ltd</t>
  </si>
  <si>
    <t>VELOXIND</t>
  </si>
  <si>
    <t>Organic Coatings Ltd</t>
  </si>
  <si>
    <t>ORGCOAT</t>
  </si>
  <si>
    <t>Esaar (India) Ltd</t>
  </si>
  <si>
    <t>ESARIND</t>
  </si>
  <si>
    <t>Photoquip India Ltd</t>
  </si>
  <si>
    <t>PHOTOQUP</t>
  </si>
  <si>
    <t>Rich Universe Network Ltd</t>
  </si>
  <si>
    <t>RICHUNV</t>
  </si>
  <si>
    <t>Arunis Abode Ltd</t>
  </si>
  <si>
    <t>ARUNIS</t>
  </si>
  <si>
    <t>Amiable Logistics (India) Ltd</t>
  </si>
  <si>
    <t>AMIABLE</t>
  </si>
  <si>
    <t>Ace men engg works Ltd</t>
  </si>
  <si>
    <t>ACEMEN</t>
  </si>
  <si>
    <t>Alexander Stamps and Coin Ltd</t>
  </si>
  <si>
    <t>ALEXANDER</t>
  </si>
  <si>
    <t>Shalimar Agencies Ltd</t>
  </si>
  <si>
    <t>SAGL</t>
  </si>
  <si>
    <t>Garware Marine Industries Ltd</t>
  </si>
  <si>
    <t>GARWAMAR</t>
  </si>
  <si>
    <t>Trinity League India Ltd</t>
  </si>
  <si>
    <t>TRINITYLEA</t>
  </si>
  <si>
    <t>Kothari Industrial Corp Ltd</t>
  </si>
  <si>
    <t>KOTIC</t>
  </si>
  <si>
    <t>York Exports Ltd</t>
  </si>
  <si>
    <t>YORKEXP</t>
  </si>
  <si>
    <t>Gemstone Investments Ltd</t>
  </si>
  <si>
    <t>GEMSI</t>
  </si>
  <si>
    <t>Manav Infra Projects Ltd</t>
  </si>
  <si>
    <t>MANAV</t>
  </si>
  <si>
    <t>Kush Industries Ltd</t>
  </si>
  <si>
    <t>KUSHIND</t>
  </si>
  <si>
    <t>SK International Export Ltd</t>
  </si>
  <si>
    <t>SKIEL</t>
  </si>
  <si>
    <t>Sonalis Consumer Products Ltd</t>
  </si>
  <si>
    <t>SONALIS</t>
  </si>
  <si>
    <t>Catvision Ltd</t>
  </si>
  <si>
    <t>CATVISION</t>
  </si>
  <si>
    <t>ICICI Prudential Nifty India Consumption ETF</t>
  </si>
  <si>
    <t>CONSUMIETF</t>
  </si>
  <si>
    <t>Shah Foods Ltd</t>
  </si>
  <si>
    <t>SHAHFOOD</t>
  </si>
  <si>
    <t>Prabhat Dairy Ltd</t>
  </si>
  <si>
    <t>PRABHAT</t>
  </si>
  <si>
    <t>Libord Securities Ltd</t>
  </si>
  <si>
    <t>LIBORD</t>
  </si>
  <si>
    <t>SMVD Poly Pack Ltd</t>
  </si>
  <si>
    <t>SMVD</t>
  </si>
  <si>
    <t>SI Capital &amp; Financial Services Ltd</t>
  </si>
  <si>
    <t>SICAPIT</t>
  </si>
  <si>
    <t>Seven Hill Industries Ltd</t>
  </si>
  <si>
    <t>SEVENHILL</t>
  </si>
  <si>
    <t>Pratiksha Chemicals Ltd</t>
  </si>
  <si>
    <t>PRATIKSH</t>
  </si>
  <si>
    <t>NPR Finance Ltd</t>
  </si>
  <si>
    <t>NPRFIN</t>
  </si>
  <si>
    <t>Lords Ishwar Hotels Ltd</t>
  </si>
  <si>
    <t>LORDSHOTL</t>
  </si>
  <si>
    <t>Suryavanshi Spinning Mills Ltd</t>
  </si>
  <si>
    <t>SURYVANSP</t>
  </si>
  <si>
    <t>Sumeru Industries Ltd</t>
  </si>
  <si>
    <t>SUMERUIND</t>
  </si>
  <si>
    <t>Phyto Chem (India) Ltd</t>
  </si>
  <si>
    <t>PHYTO</t>
  </si>
  <si>
    <t>DSP Nifty 50 ETF</t>
  </si>
  <si>
    <t>NIFTY50ADD</t>
  </si>
  <si>
    <t>Panth Infinity Ltd</t>
  </si>
  <si>
    <t>PANTH</t>
  </si>
  <si>
    <t>UTL Industries Ltd</t>
  </si>
  <si>
    <t>UTLINDS</t>
  </si>
  <si>
    <t>HDFC Nifty Private Bank ETF</t>
  </si>
  <si>
    <t>HDFCPVTBAN</t>
  </si>
  <si>
    <t>Surya India Ltd</t>
  </si>
  <si>
    <t>SURYAINDIA</t>
  </si>
  <si>
    <t>Sterling Greenwoods Ltd</t>
  </si>
  <si>
    <t>STRGRENWO</t>
  </si>
  <si>
    <t>BCL Enterprises Ltd</t>
  </si>
  <si>
    <t>BCLENTERPR</t>
  </si>
  <si>
    <t>Kashyap Tele-Medicines Ltd</t>
  </si>
  <si>
    <t>KASHYAP</t>
  </si>
  <si>
    <t>Shree Steel Wire Ropes Ltd</t>
  </si>
  <si>
    <t>SSWRL</t>
  </si>
  <si>
    <t>Shyamkamal Investments Ltd</t>
  </si>
  <si>
    <t>SHYMINV</t>
  </si>
  <si>
    <t>Aditya BSL S&amp;P BSE Sensex ETF</t>
  </si>
  <si>
    <t>BSLSENETFG</t>
  </si>
  <si>
    <t>Sharpline Broadcast Ltd</t>
  </si>
  <si>
    <t>SHARPLINE</t>
  </si>
  <si>
    <t>Eurotex Industries and Exports Ltd</t>
  </si>
  <si>
    <t>EUROTEXIND</t>
  </si>
  <si>
    <t>Nippon IN ETF Nifty 8-13 yr G-Sec Long Term Gilt</t>
  </si>
  <si>
    <t>LTGILTBEES</t>
  </si>
  <si>
    <t>Transpact Enterprises Ltd</t>
  </si>
  <si>
    <t>TRANSPACT</t>
  </si>
  <si>
    <t>S V Trading and Agencies Ltd</t>
  </si>
  <si>
    <t>ZSVTRADI</t>
  </si>
  <si>
    <t>Jointeca Education Solutions Ltd</t>
  </si>
  <si>
    <t>JOINTECAED</t>
  </si>
  <si>
    <t>Inani Securities Ltd</t>
  </si>
  <si>
    <t>INANISEC</t>
  </si>
  <si>
    <t>Devine Impex Ltd</t>
  </si>
  <si>
    <t>DEVINE</t>
  </si>
  <si>
    <t>Times Green Energy (India) Ltd</t>
  </si>
  <si>
    <t>TIMESGREEN</t>
  </si>
  <si>
    <t>Sharma East India Hospitals and Medical Research Ltd</t>
  </si>
  <si>
    <t>SHARMEH</t>
  </si>
  <si>
    <t>Anjani Finance Ltd</t>
  </si>
  <si>
    <t>ANJANIFIN</t>
  </si>
  <si>
    <t>Munoth Communication Ltd</t>
  </si>
  <si>
    <t>MCLTD</t>
  </si>
  <si>
    <t>Indo Euro Indchem Ltd</t>
  </si>
  <si>
    <t>INDOEURO</t>
  </si>
  <si>
    <t>Lippi Systems Ltd</t>
  </si>
  <si>
    <t>LIPPISYS</t>
  </si>
  <si>
    <t>Mac Hotels Ltd</t>
  </si>
  <si>
    <t>MACH</t>
  </si>
  <si>
    <t>Millennium Online Solutions (India) Ltd</t>
  </si>
  <si>
    <t>MILLENNIUM</t>
  </si>
  <si>
    <t>National Plywood Industries Ltd</t>
  </si>
  <si>
    <t>NATPLY</t>
  </si>
  <si>
    <t>Swagtam Trading and Services Ltd</t>
  </si>
  <si>
    <t>SWAGTAM</t>
  </si>
  <si>
    <t>Gowra Leasing and Finance Ltd</t>
  </si>
  <si>
    <t>GOWRALE</t>
  </si>
  <si>
    <t>Rajasthan Cylinders and Containers Ltd</t>
  </si>
  <si>
    <t>RCCL</t>
  </si>
  <si>
    <t>Panafic Industrials Ltd</t>
  </si>
  <si>
    <t>PANAFIC</t>
  </si>
  <si>
    <t>Quantum Nifty 50 ETF</t>
  </si>
  <si>
    <t>QNIFTY</t>
  </si>
  <si>
    <t>Sirohia &amp; Sons Ltd</t>
  </si>
  <si>
    <t>SIROHIA</t>
  </si>
  <si>
    <t>SC Agrotech Ltd</t>
  </si>
  <si>
    <t>SCAGRO</t>
  </si>
  <si>
    <t>Shukra Bullions Ltd</t>
  </si>
  <si>
    <t>SKRABUL</t>
  </si>
  <si>
    <t>Motilal Oswal S&amp;P BSE Low Volatility ETF</t>
  </si>
  <si>
    <t>MOLOWVOL</t>
  </si>
  <si>
    <t>Mahan Industries Ltd</t>
  </si>
  <si>
    <t>MAHANIN</t>
  </si>
  <si>
    <t>Bisil Plast Ltd</t>
  </si>
  <si>
    <t>BISIL</t>
  </si>
  <si>
    <t>Vani Commercials Ltd</t>
  </si>
  <si>
    <t>VANICOM</t>
  </si>
  <si>
    <t>Goenka Business &amp; Finance Ltd</t>
  </si>
  <si>
    <t>GBFL</t>
  </si>
  <si>
    <t>Seasons Textiles Ltd</t>
  </si>
  <si>
    <t>SEASONST</t>
  </si>
  <si>
    <t>Anna Infrastructures Ltd</t>
  </si>
  <si>
    <t>ANNAINFRA</t>
  </si>
  <si>
    <t>Elegant Floriculture &amp; Agrotech (India) Ltd</t>
  </si>
  <si>
    <t>ELEFLOR</t>
  </si>
  <si>
    <t>Dr Lalchandani Labs Ltd</t>
  </si>
  <si>
    <t>DLCL</t>
  </si>
  <si>
    <t>Ganga Pharmaceuticals Ltd</t>
  </si>
  <si>
    <t>GANGAPHARM</t>
  </si>
  <si>
    <t>Kalyani Commercials Ltd</t>
  </si>
  <si>
    <t>Consecutive Investments &amp; Trading Co Ltd</t>
  </si>
  <si>
    <t>CITL</t>
  </si>
  <si>
    <t>Natural Biocon (India) Ltd</t>
  </si>
  <si>
    <t>NATURAL</t>
  </si>
  <si>
    <t>Blue Coast Hotels Ltd</t>
  </si>
  <si>
    <t>BLUECOAST</t>
  </si>
  <si>
    <t>Shree Manufacturing Co Ltd</t>
  </si>
  <si>
    <t>SHRMFGC</t>
  </si>
  <si>
    <t>Santosh Fine Fab Ltd</t>
  </si>
  <si>
    <t>SANTOSHF</t>
  </si>
  <si>
    <t>VKJ Infra Developers Ltd</t>
  </si>
  <si>
    <t>VKJINFRA</t>
  </si>
  <si>
    <t>SRU Steels Ltd</t>
  </si>
  <si>
    <t>SRUSTEELS</t>
  </si>
  <si>
    <t>MPAgro Industries Ltd</t>
  </si>
  <si>
    <t>MPAGI</t>
  </si>
  <si>
    <t>Aanchal Ispat Ltd</t>
  </si>
  <si>
    <t>AANCHALISP</t>
  </si>
  <si>
    <t>Sailani Tours N Travel Limited</t>
  </si>
  <si>
    <t>SAILANI</t>
  </si>
  <si>
    <t>Kotak Nifty Alpha 50 ETF</t>
  </si>
  <si>
    <t>ALPHA</t>
  </si>
  <si>
    <t>Creative Eye Ltd</t>
  </si>
  <si>
    <t>CREATIVEYE</t>
  </si>
  <si>
    <t>Soma Papers and Industries Ltd</t>
  </si>
  <si>
    <t>SOMAPPR</t>
  </si>
  <si>
    <t>Harmony Capital Services Ltd</t>
  </si>
  <si>
    <t>HRMNYCP</t>
  </si>
  <si>
    <t>Niraj Ispat Industries Ltd</t>
  </si>
  <si>
    <t>NIRAJISPAT</t>
  </si>
  <si>
    <t>Mipco Seamless Rings (Gujarat) Ltd</t>
  </si>
  <si>
    <t>MPCOSEMB</t>
  </si>
  <si>
    <t>Gallops Enterprise Ltd</t>
  </si>
  <si>
    <t>GALLOPENT</t>
  </si>
  <si>
    <t>Univa Foods Ltd</t>
  </si>
  <si>
    <t>UNIVAFOODS</t>
  </si>
  <si>
    <t>RGF Capital Markets Ltd</t>
  </si>
  <si>
    <t>RGF</t>
  </si>
  <si>
    <t>Arihant's Securities Ltd</t>
  </si>
  <si>
    <t>ARISE</t>
  </si>
  <si>
    <t>Navigant Corporate Advisors Ltd</t>
  </si>
  <si>
    <t>NAVIGANT</t>
  </si>
  <si>
    <t>Senthil Infotek Ltd</t>
  </si>
  <si>
    <t>SENINFO</t>
  </si>
  <si>
    <t>Kotak Nifty 100 Low Volatility 30 ETF</t>
  </si>
  <si>
    <t>LOWVOL1</t>
  </si>
  <si>
    <t>Encash Entertainment Ltd</t>
  </si>
  <si>
    <t>ENCASH</t>
  </si>
  <si>
    <t>Supertex Industries Ltd</t>
  </si>
  <si>
    <t>SUPERTEX</t>
  </si>
  <si>
    <t>GCM Capital Advisors Ltd</t>
  </si>
  <si>
    <t>GCMCAPI</t>
  </si>
  <si>
    <t>Nippon India ETF Nifty 100</t>
  </si>
  <si>
    <t>NIF100BEES</t>
  </si>
  <si>
    <t>Stellar Capital Services Ltd</t>
  </si>
  <si>
    <t>STELLAR</t>
  </si>
  <si>
    <t>Pyxis Finvest Ltd</t>
  </si>
  <si>
    <t>PYXISFIN</t>
  </si>
  <si>
    <t>Premier Synthetics Ltd</t>
  </si>
  <si>
    <t>PREMSYN</t>
  </si>
  <si>
    <t>Nexus Surgical and Medicare Ltd</t>
  </si>
  <si>
    <t>NEXUSSURGL</t>
  </si>
  <si>
    <t>Sab Events &amp; Governance Now Media Ltd</t>
  </si>
  <si>
    <t>SABEVENTS</t>
  </si>
  <si>
    <t>Synthiko Foils Ltd</t>
  </si>
  <si>
    <t>SYNTHFO</t>
  </si>
  <si>
    <t>Bacil Pharma Ltd</t>
  </si>
  <si>
    <t>BACPHAR</t>
  </si>
  <si>
    <t>Accord Synergy Ltd</t>
  </si>
  <si>
    <t>ACCORD</t>
  </si>
  <si>
    <t>Polytex India Ltd</t>
  </si>
  <si>
    <t>POLYTEX</t>
  </si>
  <si>
    <t>Garware Synthetics Ltd</t>
  </si>
  <si>
    <t>GARWSYN</t>
  </si>
  <si>
    <t>Glittek Granites Ltd</t>
  </si>
  <si>
    <t>GLITTEKG</t>
  </si>
  <si>
    <t>Sanco Industries Ltd</t>
  </si>
  <si>
    <t>SANCO</t>
  </si>
  <si>
    <t>Rajasthan Petro Synthetics Ltd</t>
  </si>
  <si>
    <t>RAJSPTR</t>
  </si>
  <si>
    <t>Nippon India ETF Hang Seng BeES</t>
  </si>
  <si>
    <t>HNGSNGBEES</t>
  </si>
  <si>
    <t>Soni Medicare Ltd</t>
  </si>
  <si>
    <t>SML</t>
  </si>
  <si>
    <t>Motilal Oswal Nasdaq Q50 ETF</t>
  </si>
  <si>
    <t>MONQ50</t>
  </si>
  <si>
    <t>Avishkar Infra Realty Ltd</t>
  </si>
  <si>
    <t>AIRLTD</t>
  </si>
  <si>
    <t>Sea TV Network Ltd</t>
  </si>
  <si>
    <t>SEATV</t>
  </si>
  <si>
    <t>Risa International Ltd</t>
  </si>
  <si>
    <t>RISAINTL</t>
  </si>
  <si>
    <t>Market Creators Ltd</t>
  </si>
  <si>
    <t>MKTCREAT</t>
  </si>
  <si>
    <t>Esha Media Research Ltd</t>
  </si>
  <si>
    <t>ESHAMEDIA</t>
  </si>
  <si>
    <t>Abhinav Leasing &amp; Finance Ltd</t>
  </si>
  <si>
    <t>ALFL</t>
  </si>
  <si>
    <t>Triton Corp Ltd</t>
  </si>
  <si>
    <t>TRITON</t>
  </si>
  <si>
    <t>VCU Data Management Ltd</t>
  </si>
  <si>
    <t>VCU</t>
  </si>
  <si>
    <t>Sanchay Finvest Ltd</t>
  </si>
  <si>
    <t>SANCF</t>
  </si>
  <si>
    <t>Photon Capital Advisors Ltd</t>
  </si>
  <si>
    <t>PHOTON</t>
  </si>
  <si>
    <t>Raconteur Global Resources Ltd</t>
  </si>
  <si>
    <t>RACONTEUR</t>
  </si>
  <si>
    <t>Pankaj Piyush Trade and Investment Ltd</t>
  </si>
  <si>
    <t>PANKAJPIYUS</t>
  </si>
  <si>
    <t>Vedant Asset Ltd</t>
  </si>
  <si>
    <t>VEDANTASSET</t>
  </si>
  <si>
    <t>GSB Finance Ltd</t>
  </si>
  <si>
    <t>GSBFIN</t>
  </si>
  <si>
    <t>Panabyte Technologies Ltd</t>
  </si>
  <si>
    <t>PANABYTE</t>
  </si>
  <si>
    <t>HDFC Nifty100 Quality 30 ETF</t>
  </si>
  <si>
    <t>HDFCQUAL</t>
  </si>
  <si>
    <t>Simplex Mills Company Ltd</t>
  </si>
  <si>
    <t>SIMPLXMIL</t>
  </si>
  <si>
    <t>Shivagrico Implements Ltd</t>
  </si>
  <si>
    <t>SHIVAGR</t>
  </si>
  <si>
    <t>Shakti Press Ltd</t>
  </si>
  <si>
    <t>SHAKTIPR</t>
  </si>
  <si>
    <t>Suumaya Corporation Ltd</t>
  </si>
  <si>
    <t>SUUMAYA</t>
  </si>
  <si>
    <t>Tulasee Bio-Ethanol Ltd</t>
  </si>
  <si>
    <t>TULASEEBIOE</t>
  </si>
  <si>
    <t>Subhash Silk Mills Ltd</t>
  </si>
  <si>
    <t>SUBSM</t>
  </si>
  <si>
    <t>G K Consultants Ltd</t>
  </si>
  <si>
    <t>GKCONS</t>
  </si>
  <si>
    <t>First Fintec Ltd</t>
  </si>
  <si>
    <t>FIRSTFIN</t>
  </si>
  <si>
    <t>Bhagawati Oxygen Ltd</t>
  </si>
  <si>
    <t>BHAGWOX</t>
  </si>
  <si>
    <t>Longspur International Ventures Ltd</t>
  </si>
  <si>
    <t>CONFINT</t>
  </si>
  <si>
    <t>C J Gelatine Products Ltd</t>
  </si>
  <si>
    <t>CJGEL</t>
  </si>
  <si>
    <t>Zinema Media and Entertainment Ltd</t>
  </si>
  <si>
    <t>ZINEMA</t>
  </si>
  <si>
    <t>Euro-Leder Fashion Ltd</t>
  </si>
  <si>
    <t>EUROLED</t>
  </si>
  <si>
    <t>Dhruv Wellness Ltd</t>
  </si>
  <si>
    <t>DWL</t>
  </si>
  <si>
    <t>Universal Office Automation Ltd</t>
  </si>
  <si>
    <t>UNIOFFICE</t>
  </si>
  <si>
    <t>Rajputana Investment &amp; Finance Ltd</t>
  </si>
  <si>
    <t>RAJPUTANA</t>
  </si>
  <si>
    <t>Net Pix Shorts Digital Media Ltd</t>
  </si>
  <si>
    <t>NETPIX</t>
  </si>
  <si>
    <t>NB Footwear Ltd</t>
  </si>
  <si>
    <t>NBFOOT</t>
  </si>
  <si>
    <t>Unjha Formulations Ltd</t>
  </si>
  <si>
    <t>UNJHAFOR</t>
  </si>
  <si>
    <t>Indian Link Chain Manufactrers Ltd</t>
  </si>
  <si>
    <t>INLCM</t>
  </si>
  <si>
    <t>Ladam Affordable Housing Ltd</t>
  </si>
  <si>
    <t>LAHL</t>
  </si>
  <si>
    <t>Ashtasidhhi Industries Ltd</t>
  </si>
  <si>
    <t>GUJINV</t>
  </si>
  <si>
    <t>Vaksons Automobiles Ltd</t>
  </si>
  <si>
    <t>NAKSH</t>
  </si>
  <si>
    <t>KOBO Biotech Ltd</t>
  </si>
  <si>
    <t>KOBO</t>
  </si>
  <si>
    <t>Bazel International Ltd</t>
  </si>
  <si>
    <t>BAZELINTER</t>
  </si>
  <si>
    <t>Kandagiri Spinning Millis Ltd</t>
  </si>
  <si>
    <t>KANDAGIRI</t>
  </si>
  <si>
    <t>Dhyaani Tradeventtures Ltd</t>
  </si>
  <si>
    <t>DHYAANITR</t>
  </si>
  <si>
    <t>KMF Builders and Developers Ltd</t>
  </si>
  <si>
    <t>KMFBLDR</t>
  </si>
  <si>
    <t>OTCO International Ltd</t>
  </si>
  <si>
    <t>OTCO</t>
  </si>
  <si>
    <t>Agio Paper &amp; Industries Ltd</t>
  </si>
  <si>
    <t>AGIOPAPER</t>
  </si>
  <si>
    <t>Mystic Electronics Ltd</t>
  </si>
  <si>
    <t>MYSTICELE</t>
  </si>
  <si>
    <t>Chemo Pharma Laboratories Ltd</t>
  </si>
  <si>
    <t>CHEMOPH</t>
  </si>
  <si>
    <t>Setubandhan Infrastructure Ltd</t>
  </si>
  <si>
    <t>SETUINFRA</t>
  </si>
  <si>
    <t>Virgo Global Ltd</t>
  </si>
  <si>
    <t>VIRGOGLOB</t>
  </si>
  <si>
    <t>Uniroyal Marine Exports Ltd</t>
  </si>
  <si>
    <t>UNRYLMA</t>
  </si>
  <si>
    <t>VB Industries Ltd</t>
  </si>
  <si>
    <t>VBIND</t>
  </si>
  <si>
    <t>Bindal Exports Ltd</t>
  </si>
  <si>
    <t>BINDALEXPO</t>
  </si>
  <si>
    <t>F G P Ltd</t>
  </si>
  <si>
    <t>FGP</t>
  </si>
  <si>
    <t>Neo Infracon Ltd</t>
  </si>
  <si>
    <t>NEOINFRA</t>
  </si>
  <si>
    <t>VR Woodart Ltd</t>
  </si>
  <si>
    <t>VRWODAR</t>
  </si>
  <si>
    <t>Integra Capital Ltd</t>
  </si>
  <si>
    <t>INTCAPL</t>
  </si>
  <si>
    <t>Chemiesynth (Vapi) Ltd</t>
  </si>
  <si>
    <t>CHEMIESYNT</t>
  </si>
  <si>
    <t>HDFC Nifty Growth Sectors 15 ETF</t>
  </si>
  <si>
    <t>HDFCGROWTH</t>
  </si>
  <si>
    <t>Minolta Finance Ltd</t>
  </si>
  <si>
    <t>MINOLTAF</t>
  </si>
  <si>
    <t>RLF Ltd</t>
  </si>
  <si>
    <t>RLF</t>
  </si>
  <si>
    <t>Adinath Exim Resources Ltd</t>
  </si>
  <si>
    <t>ADIEXRE</t>
  </si>
  <si>
    <t>RCI Industries &amp; Technologies Ltd</t>
  </si>
  <si>
    <t>RCIIND</t>
  </si>
  <si>
    <t>Indra Industries Ltd</t>
  </si>
  <si>
    <t>INDRAIND</t>
  </si>
  <si>
    <t>K Z Leasing and Finance Ltd</t>
  </si>
  <si>
    <t>KZLFIN</t>
  </si>
  <si>
    <t>Vaghani Techno Build Ltd</t>
  </si>
  <si>
    <t>VAGHANI</t>
  </si>
  <si>
    <t>Ashiana Agro Industries Ltd</t>
  </si>
  <si>
    <t>ASHAI</t>
  </si>
  <si>
    <t>Goyal Associates Ltd</t>
  </si>
  <si>
    <t>GOYALASS</t>
  </si>
  <si>
    <t>Gagan Gases Ltd</t>
  </si>
  <si>
    <t>GAGAN</t>
  </si>
  <si>
    <t>Flora Corporation Ltd</t>
  </si>
  <si>
    <t>FLORACORP</t>
  </si>
  <si>
    <t>Quantum Build-Tech Ltd</t>
  </si>
  <si>
    <t>QUANTBUILD</t>
  </si>
  <si>
    <t>J J Finance Corporation Ltd</t>
  </si>
  <si>
    <t>JJFINCOR</t>
  </si>
  <si>
    <t>ANS Industries Ltd</t>
  </si>
  <si>
    <t>ANSINDUS</t>
  </si>
  <si>
    <t>V B Desai Financial Services Ltd</t>
  </si>
  <si>
    <t>VBDESAI</t>
  </si>
  <si>
    <t>BKM Industries Ltd</t>
  </si>
  <si>
    <t>BKMINDST</t>
  </si>
  <si>
    <t>Jagsonpal Finance and Leasing Ltd</t>
  </si>
  <si>
    <t>JAGSONFI</t>
  </si>
  <si>
    <t>Rotographics India Ltd</t>
  </si>
  <si>
    <t>RGIL</t>
  </si>
  <si>
    <t>Nouveau Global Ventures Ltd</t>
  </si>
  <si>
    <t>NOUVEAU</t>
  </si>
  <si>
    <t>Mount Housing and Infrastructure Ltd</t>
  </si>
  <si>
    <t>MOUNT</t>
  </si>
  <si>
    <t>Super Bakers Ltd</t>
  </si>
  <si>
    <t>SUPERBAK</t>
  </si>
  <si>
    <t>Artificial Electronics Intelligent Material Ltd</t>
  </si>
  <si>
    <t>AEIM</t>
  </si>
  <si>
    <t>BGIL Films &amp; Technologies Ltd</t>
  </si>
  <si>
    <t>BGIL</t>
  </si>
  <si>
    <t>Siddha Ventures Ltd</t>
  </si>
  <si>
    <t>SIDDHA</t>
  </si>
  <si>
    <t>Rama Petrochemicals Ltd</t>
  </si>
  <si>
    <t>RAMAPETRO</t>
  </si>
  <si>
    <t>Vision Cinemas Ltd</t>
  </si>
  <si>
    <t>VISIONCINE</t>
  </si>
  <si>
    <t>Dhanvantri Jeevan Rekha Ltd</t>
  </si>
  <si>
    <t>ZDHJERK</t>
  </si>
  <si>
    <t>Welcure Drugs and Pharmaceuticals Ltd</t>
  </si>
  <si>
    <t>WELCURE</t>
  </si>
  <si>
    <t>Jonjua Overseas Ltd</t>
  </si>
  <si>
    <t>JONJUA</t>
  </si>
  <si>
    <t>Shashwat Furnishing Solutions Ltd</t>
  </si>
  <si>
    <t>SFSL</t>
  </si>
  <si>
    <t>Adline Chem Lab Ltd</t>
  </si>
  <si>
    <t>ADLINE</t>
  </si>
  <si>
    <t>Kiran Print Pack Ltd</t>
  </si>
  <si>
    <t>KIRANPR</t>
  </si>
  <si>
    <t>Perfect-Octave Media Projects Ltd</t>
  </si>
  <si>
    <t>OCTAVE</t>
  </si>
  <si>
    <t>Symbiox Investment &amp; Trading Co Ltd</t>
  </si>
  <si>
    <t>SYMBIOX</t>
  </si>
  <si>
    <t>Chadha Papers Ltd</t>
  </si>
  <si>
    <t>CHADPAP</t>
  </si>
  <si>
    <t>Ushakiran Finance Ltd</t>
  </si>
  <si>
    <t>USHAKIRA</t>
  </si>
  <si>
    <t>Hasti Finance Ltd</t>
  </si>
  <si>
    <t>HASTIFIN</t>
  </si>
  <si>
    <t>Peeti Securities Ltd</t>
  </si>
  <si>
    <t>PEETISEC</t>
  </si>
  <si>
    <t>Jet infraventure Ltd</t>
  </si>
  <si>
    <t>JETINFRA</t>
  </si>
  <si>
    <t>Parker Agro Chem Exports Ltd</t>
  </si>
  <si>
    <t>PARKERAC</t>
  </si>
  <si>
    <t>Ambassador Intra Holdings Ltd</t>
  </si>
  <si>
    <t>AIHL</t>
  </si>
  <si>
    <t>IGC Industries Ltd</t>
  </si>
  <si>
    <t>IGCIL</t>
  </si>
  <si>
    <t>Retro Green Revolution Ltd</t>
  </si>
  <si>
    <t>RGRL</t>
  </si>
  <si>
    <t>Rajath Finance Ltd</t>
  </si>
  <si>
    <t>RAJATH</t>
  </si>
  <si>
    <t>Karnimata Cold Storage Ltd</t>
  </si>
  <si>
    <t>KCSL</t>
  </si>
  <si>
    <t>Tashi India Ltd</t>
  </si>
  <si>
    <t>TASHIND</t>
  </si>
  <si>
    <t>HDFC Nifty NEXT 50 ETF</t>
  </si>
  <si>
    <t>HDFCNEXT50</t>
  </si>
  <si>
    <t>Kumbhat Financial Services Ltd</t>
  </si>
  <si>
    <t>KUMPFIN</t>
  </si>
  <si>
    <t>AMS Polymers Ltd</t>
  </si>
  <si>
    <t>AMS</t>
  </si>
  <si>
    <t>Haria Apparels Ltd</t>
  </si>
  <si>
    <t>HARIAAPL</t>
  </si>
  <si>
    <t>Golden Carpets Ltd</t>
  </si>
  <si>
    <t>GOLCA</t>
  </si>
  <si>
    <t>Ramsons Projects Ltd</t>
  </si>
  <si>
    <t>RAMSONS</t>
  </si>
  <si>
    <t>Bloom Dekor Ltd</t>
  </si>
  <si>
    <t>BLOOM</t>
  </si>
  <si>
    <t>Mega Fin (India) Ltd</t>
  </si>
  <si>
    <t>MEGFI</t>
  </si>
  <si>
    <t>Shukra Jewellery Ltd</t>
  </si>
  <si>
    <t>SHUKJEW</t>
  </si>
  <si>
    <t>UTI S&amp;P BSE Sensex Next 50 Exchange Traded Fund</t>
  </si>
  <si>
    <t>UTISXN50</t>
  </si>
  <si>
    <t>Aravali Securities and Finance Ltd</t>
  </si>
  <si>
    <t>ARAVALIS</t>
  </si>
  <si>
    <t>Shoora Designs Ltd</t>
  </si>
  <si>
    <t>SHOORA</t>
  </si>
  <si>
    <t>Shangar Decor Ltd</t>
  </si>
  <si>
    <t>SHANGAR</t>
  </si>
  <si>
    <t>Hittco Tools Ltd</t>
  </si>
  <si>
    <t>HITTCO</t>
  </si>
  <si>
    <t>Vaxfab Enterprises Ltd</t>
  </si>
  <si>
    <t>VEL</t>
  </si>
  <si>
    <t>Worldwide Aluminium Limited</t>
  </si>
  <si>
    <t>WWALUM</t>
  </si>
  <si>
    <t>Shree Salasar Investments Ltd</t>
  </si>
  <si>
    <t>SALSAIN</t>
  </si>
  <si>
    <t>Welterman International Ltd</t>
  </si>
  <si>
    <t>WELTI</t>
  </si>
  <si>
    <t>iStreet Network Ltd</t>
  </si>
  <si>
    <t>ISTRNETWK</t>
  </si>
  <si>
    <t>Promact Impex Ltd</t>
  </si>
  <si>
    <t>PROMACT</t>
  </si>
  <si>
    <t>Sabrimala Industries India Ltd</t>
  </si>
  <si>
    <t>Gujarat Cotex Ltd</t>
  </si>
  <si>
    <t>GUJCOTEX</t>
  </si>
  <si>
    <t>Monind Ltd</t>
  </si>
  <si>
    <t>MONIND</t>
  </si>
  <si>
    <t>Agarwal Fortune India Ltd</t>
  </si>
  <si>
    <t>AGARWAL</t>
  </si>
  <si>
    <t>Milestone Furniture Ltd</t>
  </si>
  <si>
    <t>MILEFUR</t>
  </si>
  <si>
    <t>Vinayak Polycon International Ltd</t>
  </si>
  <si>
    <t>VINAYAKPOL</t>
  </si>
  <si>
    <t>Hindustan Bio Sciences Ltd</t>
  </si>
  <si>
    <t>HINDBIO</t>
  </si>
  <si>
    <t>GSL Securities Ltd</t>
  </si>
  <si>
    <t>GSLSEC</t>
  </si>
  <si>
    <t>Kore Foods Ltd</t>
  </si>
  <si>
    <t>Amanaya Ventures Ltd</t>
  </si>
  <si>
    <t>AMANAYA</t>
  </si>
  <si>
    <t>RSC International Ltd</t>
  </si>
  <si>
    <t>RSCINT</t>
  </si>
  <si>
    <t>Sybly Industries Ltd</t>
  </si>
  <si>
    <t>SYBLY</t>
  </si>
  <si>
    <t>Axis Silver ETF</t>
  </si>
  <si>
    <t>AXISILVER</t>
  </si>
  <si>
    <t>CDG Petchem Ltd</t>
  </si>
  <si>
    <t>CDG</t>
  </si>
  <si>
    <t>Edynamics Solutions Limited</t>
  </si>
  <si>
    <t>EDSL</t>
  </si>
  <si>
    <t>Mafia Trends Ltd</t>
  </si>
  <si>
    <t>MAFIA</t>
  </si>
  <si>
    <t>Containerway International Ltd</t>
  </si>
  <si>
    <t>CONTAINER</t>
  </si>
  <si>
    <t>Mukta Agriculture Ltd</t>
  </si>
  <si>
    <t>MUKTA</t>
  </si>
  <si>
    <t>Enterprise International Ltd</t>
  </si>
  <si>
    <t>ENTRINT</t>
  </si>
  <si>
    <t>Sri Amarnath Finance Ltd</t>
  </si>
  <si>
    <t>AMARNATH</t>
  </si>
  <si>
    <t>Lexoraa Industries Ltd</t>
  </si>
  <si>
    <t>SERVOTEACH</t>
  </si>
  <si>
    <t>Janus Corporation Ltd</t>
  </si>
  <si>
    <t>JANUSCORP</t>
  </si>
  <si>
    <t>Shri Niwas Leasing and Finance Ltd</t>
  </si>
  <si>
    <t>SHRINIWAS</t>
  </si>
  <si>
    <t>Sword-Edge Commercials Ltd</t>
  </si>
  <si>
    <t>SWORDEDGE</t>
  </si>
  <si>
    <t>Continental Controls Ltd</t>
  </si>
  <si>
    <t>CONTICON</t>
  </si>
  <si>
    <t>Kabra Commercial Ltd</t>
  </si>
  <si>
    <t>KCL</t>
  </si>
  <si>
    <t>CMI Ltd</t>
  </si>
  <si>
    <t>CMICABLES</t>
  </si>
  <si>
    <t>N2N Technologies Ltd</t>
  </si>
  <si>
    <t>NNTL</t>
  </si>
  <si>
    <t>Tranway Technologies Ltd</t>
  </si>
  <si>
    <t>TRANWAY</t>
  </si>
  <si>
    <t>Shashank Traders Ltd</t>
  </si>
  <si>
    <t>SHASHANK</t>
  </si>
  <si>
    <t>Thirani Projects Ltd</t>
  </si>
  <si>
    <t>TPROJECT</t>
  </si>
  <si>
    <t>Nutricircle Ltd</t>
  </si>
  <si>
    <t>NUTRICIRCLE</t>
  </si>
  <si>
    <t>Vision Corporation Ltd</t>
  </si>
  <si>
    <t>VISIONCO</t>
  </si>
  <si>
    <t>Wherrelz IT Solutions Ltd</t>
  </si>
  <si>
    <t>WITS</t>
  </si>
  <si>
    <t>Golkonda Aluminium Extrusions Ltd</t>
  </si>
  <si>
    <t>GOLKONDA</t>
  </si>
  <si>
    <t>Fone4 Communications(India) Ltd</t>
  </si>
  <si>
    <t>FONE4</t>
  </si>
  <si>
    <t>Brawn Biotech Ltd</t>
  </si>
  <si>
    <t>BRAWN</t>
  </si>
  <si>
    <t>Tamil Nadu Steel Tubes Ltd</t>
  </si>
  <si>
    <t>TNSTLTU</t>
  </si>
  <si>
    <t>Krishna Capital and Securities Ltd</t>
  </si>
  <si>
    <t>KRISHNACAP</t>
  </si>
  <si>
    <t>Advance Syntex Ltd</t>
  </si>
  <si>
    <t>ASYL</t>
  </si>
  <si>
    <t>Stanpacks (India) Ltd</t>
  </si>
  <si>
    <t>STANPACK</t>
  </si>
  <si>
    <t>S G N Telecoms Ltd</t>
  </si>
  <si>
    <t>SGNTE</t>
  </si>
  <si>
    <t>Silver Pearl Hospitality &amp; Luxury Spaces Ltd</t>
  </si>
  <si>
    <t>SILVERPRL</t>
  </si>
  <si>
    <t>NCC Blue Water Products Ltd</t>
  </si>
  <si>
    <t>NCCBLUE</t>
  </si>
  <si>
    <t>SDC Techmedia Ltd</t>
  </si>
  <si>
    <t>SDC</t>
  </si>
  <si>
    <t>Foundry Fuel Products Ltd</t>
  </si>
  <si>
    <t>FFPL</t>
  </si>
  <si>
    <t>Trio Mercantile And Trading Ltd</t>
  </si>
  <si>
    <t>TRIOMERC</t>
  </si>
  <si>
    <t>Jain Marmo Industries Ltd</t>
  </si>
  <si>
    <t>JAINMARMO</t>
  </si>
  <si>
    <t>Umiya Tubes Ltd</t>
  </si>
  <si>
    <t>UMIYA</t>
  </si>
  <si>
    <t>Rahul Merchandising Ltd</t>
  </si>
  <si>
    <t>RAHME</t>
  </si>
  <si>
    <t>Oswal Yarns Ltd</t>
  </si>
  <si>
    <t>OSWAYRN</t>
  </si>
  <si>
    <t>Lynx Machinery and Commercials Ltd</t>
  </si>
  <si>
    <t>LYNMC</t>
  </si>
  <si>
    <t>Neelkanth Rock-Minerals Ltd</t>
  </si>
  <si>
    <t>NEELKAN</t>
  </si>
  <si>
    <t>Khandelwal Extractions Ltd</t>
  </si>
  <si>
    <t>ZKHANDEN</t>
  </si>
  <si>
    <t>Narmada Macplast Drip Irrigation Systems Ltd</t>
  </si>
  <si>
    <t>NARMP</t>
  </si>
  <si>
    <t>Amit International Ltd</t>
  </si>
  <si>
    <t>AMITINT</t>
  </si>
  <si>
    <t>Aris International Ltd</t>
  </si>
  <si>
    <t>ARISINT</t>
  </si>
  <si>
    <t>Ashram Online.com Ltd</t>
  </si>
  <si>
    <t>ASHRAM</t>
  </si>
  <si>
    <t>Decillion Finance Ltd</t>
  </si>
  <si>
    <t>DFL</t>
  </si>
  <si>
    <t>Beeyu Overseas Ltd</t>
  </si>
  <si>
    <t>BEEYU</t>
  </si>
  <si>
    <t>MPS Pharmaa Ltd</t>
  </si>
  <si>
    <t>ADVIKLA</t>
  </si>
  <si>
    <t>Ramgopal Polytex Ltd</t>
  </si>
  <si>
    <t>RAMGOPOLY</t>
  </si>
  <si>
    <t>Jayatma Industries Ltd</t>
  </si>
  <si>
    <t>JAYIND</t>
  </si>
  <si>
    <t>Bijoy Hans Ltd</t>
  </si>
  <si>
    <t>BIJHANS</t>
  </si>
  <si>
    <t>Quasar India Ltd</t>
  </si>
  <si>
    <t>QUASAR</t>
  </si>
  <si>
    <t>Triliance Polymers Ltd</t>
  </si>
  <si>
    <t>TRILIANCE</t>
  </si>
  <si>
    <t>Integrated Hitech Ltd</t>
  </si>
  <si>
    <t>INTEGHIT</t>
  </si>
  <si>
    <t>Kanungo Financiers Ltd</t>
  </si>
  <si>
    <t>KANUNGO</t>
  </si>
  <si>
    <t>AVI Products India Ltd</t>
  </si>
  <si>
    <t>APIL</t>
  </si>
  <si>
    <t>Omnipotent Industries Ltd</t>
  </si>
  <si>
    <t>OMNIPOTENT</t>
  </si>
  <si>
    <t>HDFC Nifty200 Momentum 30 ETF</t>
  </si>
  <si>
    <t>HDFCMOMENT</t>
  </si>
  <si>
    <t>Jetmall Spices and Masala Ltd</t>
  </si>
  <si>
    <t>JETMALL</t>
  </si>
  <si>
    <t>Satiate Agri Ltd</t>
  </si>
  <si>
    <t>SATAGRI</t>
  </si>
  <si>
    <t>Sharanam Infraproject and Trading Ltd</t>
  </si>
  <si>
    <t>SIPTL</t>
  </si>
  <si>
    <t>Interactive Financial Services Ltd</t>
  </si>
  <si>
    <t>IFINSER</t>
  </si>
  <si>
    <t>Haria Exports Ltd</t>
  </si>
  <si>
    <t>HARIAEXPO</t>
  </si>
  <si>
    <t>VXL Instruments Ltd</t>
  </si>
  <si>
    <t>VXLINSTR</t>
  </si>
  <si>
    <t>Oswal Overseas Ltd</t>
  </si>
  <si>
    <t>OSWALOR</t>
  </si>
  <si>
    <t>CHD Chemicals Ltd</t>
  </si>
  <si>
    <t>CHDCHEM</t>
  </si>
  <si>
    <t>Lakshmi Precision Screws Ltd</t>
  </si>
  <si>
    <t>LAKPRE</t>
  </si>
  <si>
    <t>Chambal Breweries and Distilleries Ltd</t>
  </si>
  <si>
    <t>CHMBBRW</t>
  </si>
  <si>
    <t>Vintage Securities Ltd</t>
  </si>
  <si>
    <t>VINTAGES</t>
  </si>
  <si>
    <t>Sheshadri Industries Ltd</t>
  </si>
  <si>
    <t>SHESHAINDS</t>
  </si>
  <si>
    <t>Wagend Infra Venture Ltd</t>
  </si>
  <si>
    <t>WAGEND</t>
  </si>
  <si>
    <t>Integra Telecommunication and Software Ltd</t>
  </si>
  <si>
    <t>INTELSOFT</t>
  </si>
  <si>
    <t>Aryan Share &amp; Stock Brokers Ltd</t>
  </si>
  <si>
    <t>ARYAN</t>
  </si>
  <si>
    <t>Starlit Power Systems Ltd</t>
  </si>
  <si>
    <t>STARLIT</t>
  </si>
  <si>
    <t>Incon Engineers Ltd</t>
  </si>
  <si>
    <t>INCON</t>
  </si>
  <si>
    <t>Modella Woollens Ltd</t>
  </si>
  <si>
    <t>MODWOOL</t>
  </si>
  <si>
    <t>Clio Infotech Ltd</t>
  </si>
  <si>
    <t>CLIOINFO</t>
  </si>
  <si>
    <t>Taparia Tools Ltd</t>
  </si>
  <si>
    <t>TAPARIA</t>
  </si>
  <si>
    <t>Ganesh Holdings Ltd</t>
  </si>
  <si>
    <t>GANHOLD</t>
  </si>
  <si>
    <t>United Leasing &amp; Industries Ltd</t>
  </si>
  <si>
    <t>UNTTEMI</t>
  </si>
  <si>
    <t>Hypersoft Technologies Ltd</t>
  </si>
  <si>
    <t>HYPERSOFT</t>
  </si>
  <si>
    <t>Jainco Projects (India) Ltd</t>
  </si>
  <si>
    <t>JAINCO</t>
  </si>
  <si>
    <t>Ramchandra Leasing and Finance Ltd</t>
  </si>
  <si>
    <t>RLFL</t>
  </si>
  <si>
    <t>Melstar Information Technologies Ltd</t>
  </si>
  <si>
    <t>MELSTAR</t>
  </si>
  <si>
    <t>Sophia Traexpo Ltd</t>
  </si>
  <si>
    <t>STRAEXPO</t>
  </si>
  <si>
    <t>Olympic Cards Ltd</t>
  </si>
  <si>
    <t>OLPCL</t>
  </si>
  <si>
    <t>Svam Software Ltd</t>
  </si>
  <si>
    <t>SVAMSOF</t>
  </si>
  <si>
    <t>Omni AX's Software Ltd</t>
  </si>
  <si>
    <t>OMNIAX</t>
  </si>
  <si>
    <t>Unishire Urban Infra Ltd</t>
  </si>
  <si>
    <t>UNISHIRE</t>
  </si>
  <si>
    <t>Integrated Proteins Ltd</t>
  </si>
  <si>
    <t>INTEGFD</t>
  </si>
  <si>
    <t>Classic Leasing &amp; Finance Ltd</t>
  </si>
  <si>
    <t>CLFL</t>
  </si>
  <si>
    <t>ICICI Prudential Nifty Infrastructure ETF</t>
  </si>
  <si>
    <t>INFRAIETF</t>
  </si>
  <si>
    <t>Shri Ram Switchgears Ltd</t>
  </si>
  <si>
    <t>SRIRAM</t>
  </si>
  <si>
    <t>Virtualsoft Systems Ltd</t>
  </si>
  <si>
    <t>VIRTUALS</t>
  </si>
  <si>
    <t>Progrex Ventures Ltd</t>
  </si>
  <si>
    <t>PROGREXV</t>
  </si>
  <si>
    <t>Shree Precoated Steels Ltd</t>
  </si>
  <si>
    <t>SPSL</t>
  </si>
  <si>
    <t>Woodsvilla Ltd</t>
  </si>
  <si>
    <t>WOODSVILA</t>
  </si>
  <si>
    <t>Sturdy Industries Ltd</t>
  </si>
  <si>
    <t>STURDY</t>
  </si>
  <si>
    <t>Mathew Easow Research Securities Ltd</t>
  </si>
  <si>
    <t>MATHEWE</t>
  </si>
  <si>
    <t>Motilal Oswal S&amp;P BSE Enhanced Value ETF</t>
  </si>
  <si>
    <t>MOVALUE</t>
  </si>
  <si>
    <t>TeleCanor Global Ltd</t>
  </si>
  <si>
    <t>TELECANOR</t>
  </si>
  <si>
    <t>Vas Infrastructure Ltd (cn)</t>
  </si>
  <si>
    <t>VASINFRA</t>
  </si>
  <si>
    <t>ADITYA BSL Nifty 200 Momentum 30 ETF</t>
  </si>
  <si>
    <t>MOMENTUM</t>
  </si>
  <si>
    <t>RCC Cements Ltd</t>
  </si>
  <si>
    <t>RCCEMEN</t>
  </si>
  <si>
    <t>Space Incubatrics Technologies Ltd</t>
  </si>
  <si>
    <t>SPACEINCUBA</t>
  </si>
  <si>
    <t>International Data Management Ltd</t>
  </si>
  <si>
    <t>IDM</t>
  </si>
  <si>
    <t>Mahalaxmi Seamless Ltd</t>
  </si>
  <si>
    <t>MAHALXSE</t>
  </si>
  <si>
    <t>Prashant India Ltd</t>
  </si>
  <si>
    <t>PRSNTIN</t>
  </si>
  <si>
    <t>Patidar Buildcon Ltd</t>
  </si>
  <si>
    <t>PATIDAR</t>
  </si>
  <si>
    <t>Suryo Foods and Industries Ltd</t>
  </si>
  <si>
    <t>SURFI</t>
  </si>
  <si>
    <t>Pankaj Polymers Ltd</t>
  </si>
  <si>
    <t>PANKAJPO</t>
  </si>
  <si>
    <t>Standard Shoe Sole and Mould (India) Ltd</t>
  </si>
  <si>
    <t>STDSHOE</t>
  </si>
  <si>
    <t>Chandrima Mercantiles Ltd</t>
  </si>
  <si>
    <t>CHANDRIMA</t>
  </si>
  <si>
    <t>Looks Health Services Ltd</t>
  </si>
  <si>
    <t>LOOKS</t>
  </si>
  <si>
    <t>Bharat Textiles &amp; Proofing Industries Ltd</t>
  </si>
  <si>
    <t>BHATEXT</t>
  </si>
  <si>
    <t>Fabino Enterprises Ltd</t>
  </si>
  <si>
    <t>FABINO</t>
  </si>
  <si>
    <t>Citi Port Financial Services Ltd</t>
  </si>
  <si>
    <t>CITIPOR</t>
  </si>
  <si>
    <t>Nihar Info Global Ltd</t>
  </si>
  <si>
    <t>NIHARINF</t>
  </si>
  <si>
    <t>Mercury Trade Links Ltd</t>
  </si>
  <si>
    <t>MERCTRD</t>
  </si>
  <si>
    <t>Union Quality Plastics Ltd</t>
  </si>
  <si>
    <t>UNQTYMI</t>
  </si>
  <si>
    <t>Nutech Global Ltd</t>
  </si>
  <si>
    <t>NUTECGLOB</t>
  </si>
  <si>
    <t>Voltaire Leasing and Finance Ltd</t>
  </si>
  <si>
    <t>VOLLF</t>
  </si>
  <si>
    <t>Raghunath International Ltd</t>
  </si>
  <si>
    <t>RAGHUNAT</t>
  </si>
  <si>
    <t>Starlite Components Ltd</t>
  </si>
  <si>
    <t>STARLITE</t>
  </si>
  <si>
    <t>Gratex Industries Ltd</t>
  </si>
  <si>
    <t>GRATEXI</t>
  </si>
  <si>
    <t>Sree Jayalakshmi Autospin Ltd</t>
  </si>
  <si>
    <t>SREEJAYA</t>
  </si>
  <si>
    <t>Shamrock Industrial Company Ltd</t>
  </si>
  <si>
    <t>SHAMROIN</t>
  </si>
  <si>
    <t>Navoday Enterprises Ltd</t>
  </si>
  <si>
    <t>NAVODAYENT</t>
  </si>
  <si>
    <t>Kinetic Trust Ltd</t>
  </si>
  <si>
    <t>KINETRU</t>
  </si>
  <si>
    <t>Konndor Industries Ltd</t>
  </si>
  <si>
    <t>KONNDOR</t>
  </si>
  <si>
    <t>Pacheli Industrial Finance Ltd</t>
  </si>
  <si>
    <t>PIFL</t>
  </si>
  <si>
    <t>Svarnim Trade Udyog Ltd</t>
  </si>
  <si>
    <t>SNIM</t>
  </si>
  <si>
    <t>Quintegra Solutions Ltd</t>
  </si>
  <si>
    <t>QUINTEGRA</t>
  </si>
  <si>
    <t>Alchemist Corporation Ltd</t>
  </si>
  <si>
    <t>ALCHCORP</t>
  </si>
  <si>
    <t>Motilal Oswal S&amp;P BSE Quality ETF</t>
  </si>
  <si>
    <t>MOQUALITY</t>
  </si>
  <si>
    <t>Ridings Consulting Engineers India Ltd</t>
  </si>
  <si>
    <t>RIDINGS</t>
  </si>
  <si>
    <t>Motilal Oswal S&amp;P BSE Healthcare ETF</t>
  </si>
  <si>
    <t>MOHEALTH</t>
  </si>
  <si>
    <t>Sikozy Realtors Ltd</t>
  </si>
  <si>
    <t>SIKOZY</t>
  </si>
  <si>
    <t>Typhoon Financial Services Ltd</t>
  </si>
  <si>
    <t>TFSL</t>
  </si>
  <si>
    <t>Ramasigns Industries Ltd</t>
  </si>
  <si>
    <t>RAMASIGNS</t>
  </si>
  <si>
    <t>Ganon Products Ltd</t>
  </si>
  <si>
    <t>GANONPRO</t>
  </si>
  <si>
    <t>Shyama Infosys Ltd</t>
  </si>
  <si>
    <t>SHYAMAINFO</t>
  </si>
  <si>
    <t>52 Weeks Entertainment Ltd</t>
  </si>
  <si>
    <t>SHAQUAK</t>
  </si>
  <si>
    <t>HDFC Nifty100 Low Volatility 30 ETF</t>
  </si>
  <si>
    <t>HDFCLOWVOL</t>
  </si>
  <si>
    <t>East Buildtech Ltd</t>
  </si>
  <si>
    <t>EASTBUILD</t>
  </si>
  <si>
    <t>Vardhman Concrete Ltd</t>
  </si>
  <si>
    <t>VARDHMAN</t>
  </si>
  <si>
    <t>Aadi Industries Ltd</t>
  </si>
  <si>
    <t>AADIIND</t>
  </si>
  <si>
    <t>Sungold Capital Ltd</t>
  </si>
  <si>
    <t>SUNGOLD</t>
  </si>
  <si>
    <t>Pradip Overseas Ltd</t>
  </si>
  <si>
    <t>PRADIP</t>
  </si>
  <si>
    <t>I Power Solutions India Ltd</t>
  </si>
  <si>
    <t>IPOWER</t>
  </si>
  <si>
    <t>Penta Gold Ltd</t>
  </si>
  <si>
    <t>PENTAGOLD</t>
  </si>
  <si>
    <t>Brijlaxmi Leasing &amp; Finance Ltd</t>
  </si>
  <si>
    <t>BRIJLEAS</t>
  </si>
  <si>
    <t>Jayabharat Credit Ltd</t>
  </si>
  <si>
    <t>JAYBHCR</t>
  </si>
  <si>
    <t>Mega Nirman &amp; Industries Ltd</t>
  </si>
  <si>
    <t>MNIL</t>
  </si>
  <si>
    <t>Saffron Industries Ltd</t>
  </si>
  <si>
    <t>SAFFRON</t>
  </si>
  <si>
    <t>Corporate Merchant Bankers Ltd</t>
  </si>
  <si>
    <t>CMBL</t>
  </si>
  <si>
    <t>Kuber Udyog Ltd</t>
  </si>
  <si>
    <t>KUBERJI</t>
  </si>
  <si>
    <t>Coral Newsprints Ltd</t>
  </si>
  <si>
    <t>CORNE</t>
  </si>
  <si>
    <t>Afloat Enterprises Ltd</t>
  </si>
  <si>
    <t>ADISHAKTI</t>
  </si>
  <si>
    <t>United Textiles Ltd</t>
  </si>
  <si>
    <t>UNITEDTE</t>
  </si>
  <si>
    <t>Aditya Ispat Ltd</t>
  </si>
  <si>
    <t>ADITYA</t>
  </si>
  <si>
    <t>Quantum Digital Vision (India) Ltd</t>
  </si>
  <si>
    <t>QUANTDIA</t>
  </si>
  <si>
    <t>Kotak Nifty MNC ETF</t>
  </si>
  <si>
    <t>MNC</t>
  </si>
  <si>
    <t>Ontic Finserve Ltd</t>
  </si>
  <si>
    <t>ONTIC</t>
  </si>
  <si>
    <t>Garodia Chemicals Ltd</t>
  </si>
  <si>
    <t>GARODCH</t>
  </si>
  <si>
    <t>Relic Technologies Ltd</t>
  </si>
  <si>
    <t>RELICTEC</t>
  </si>
  <si>
    <t>Kotak Nifty India Consumption ETF</t>
  </si>
  <si>
    <t>CONS</t>
  </si>
  <si>
    <t>Explicit Finance Ltd</t>
  </si>
  <si>
    <t>EXPLICITFIN</t>
  </si>
  <si>
    <t>Unitech International Ltd</t>
  </si>
  <si>
    <t>UNITINT</t>
  </si>
  <si>
    <t>SW Investments Ltd</t>
  </si>
  <si>
    <t>SW1</t>
  </si>
  <si>
    <t>Athena Constructions Ltd</t>
  </si>
  <si>
    <t>ATHCON</t>
  </si>
  <si>
    <t>Mayur Floorings Ltd</t>
  </si>
  <si>
    <t>MAYURFL</t>
  </si>
  <si>
    <t>ADITYA BSL Nifty 200 Quality 30 ETF</t>
  </si>
  <si>
    <t>NIFTYQLITY</t>
  </si>
  <si>
    <t>Bharatiya Global Infomedia Ltd</t>
  </si>
  <si>
    <t>BGLOBAL</t>
  </si>
  <si>
    <t>Vallabh Steels Ltd</t>
  </si>
  <si>
    <t>VALLABHSQ</t>
  </si>
  <si>
    <t>Shantai Industries Ltd</t>
  </si>
  <si>
    <t>SHANTAI</t>
  </si>
  <si>
    <t>Aananda Lakshmi Spinning Mills Ltd</t>
  </si>
  <si>
    <t>AANANDALAK</t>
  </si>
  <si>
    <t>Epsom Properties Ltd</t>
  </si>
  <si>
    <t>EPSOMPRO</t>
  </si>
  <si>
    <t>Ishaan Infrastructures and Shelters Ltd</t>
  </si>
  <si>
    <t>IISL</t>
  </si>
  <si>
    <t>P M Telelinnks Ltd</t>
  </si>
  <si>
    <t>PMTELELIN</t>
  </si>
  <si>
    <t>Mahasagar Travels Ltd</t>
  </si>
  <si>
    <t>MHSGRMS</t>
  </si>
  <si>
    <t>Hanman Fit Ltd</t>
  </si>
  <si>
    <t>HANMAN</t>
  </si>
  <si>
    <t>Pithampur Poly Products Ltd</t>
  </si>
  <si>
    <t>PITHP</t>
  </si>
  <si>
    <t>Asia Capital Ltd</t>
  </si>
  <si>
    <t>ASIACAP</t>
  </si>
  <si>
    <t>Universal Arts Ltd</t>
  </si>
  <si>
    <t>UNIVARTS</t>
  </si>
  <si>
    <t>Sunraj Diamond Exports Ltd</t>
  </si>
  <si>
    <t>SUNRAJDI</t>
  </si>
  <si>
    <t>Sashwat Technocrats Ltd</t>
  </si>
  <si>
    <t>SASHWAT</t>
  </si>
  <si>
    <t>JMG Corporation Ltd</t>
  </si>
  <si>
    <t>JMGCORP</t>
  </si>
  <si>
    <t>Sujana Universal Industries Ltd</t>
  </si>
  <si>
    <t>SUJANAUNI</t>
  </si>
  <si>
    <t>Scintilla Commercial &amp; Credit Ltd</t>
  </si>
  <si>
    <t>SCC</t>
  </si>
  <si>
    <t>Jayatma Enterprises Ltd</t>
  </si>
  <si>
    <t>JAYATMA</t>
  </si>
  <si>
    <t>Pushpanjali Realms and Infratech Ltd</t>
  </si>
  <si>
    <t>PUSHPREALM</t>
  </si>
  <si>
    <t>Simplex Papers Ltd</t>
  </si>
  <si>
    <t>SIMPLXPAP</t>
  </si>
  <si>
    <t>Ekam Leasing and Finance Co Ltd</t>
  </si>
  <si>
    <t>EKAMLEA</t>
  </si>
  <si>
    <t>Williamson Financial Services Ltd</t>
  </si>
  <si>
    <t>WILLIMFI</t>
  </si>
  <si>
    <t>Ken Financial Services Ltd</t>
  </si>
  <si>
    <t>KENFIN</t>
  </si>
  <si>
    <t>Khyati Multimedia Entertainment Ltd</t>
  </si>
  <si>
    <t>KHYATI</t>
  </si>
  <si>
    <t>Datiware Maritime Infra Ltd</t>
  </si>
  <si>
    <t>DATIWARE</t>
  </si>
  <si>
    <t>Galada Finance Ltd</t>
  </si>
  <si>
    <t>GALADAFIN</t>
  </si>
  <si>
    <t>Multipurpose Trading and Agencies Ltd</t>
  </si>
  <si>
    <t>ZMULTIPU</t>
  </si>
  <si>
    <t>Purohit Construction Ltd</t>
  </si>
  <si>
    <t>PUROHITCON</t>
  </si>
  <si>
    <t>Mideast Portfolio Management Ltd</t>
  </si>
  <si>
    <t>MIDEASTP</t>
  </si>
  <si>
    <t>Padmalaya Telefilms Ltd</t>
  </si>
  <si>
    <t>PADMALAYAT</t>
  </si>
  <si>
    <t>Siddheswari Garments Ltd</t>
  </si>
  <si>
    <t>SIDDHEGA</t>
  </si>
  <si>
    <t>Maruti Securities Ltd</t>
  </si>
  <si>
    <t>MARUTISE</t>
  </si>
  <si>
    <t>Jalan Transolutions (India) Ltd</t>
  </si>
  <si>
    <t>JALAN</t>
  </si>
  <si>
    <t>GCM Commodity &amp; Derivatives Ltd</t>
  </si>
  <si>
    <t>GCMCOMM</t>
  </si>
  <si>
    <t>Lead Financial Services Ltd</t>
  </si>
  <si>
    <t>LEADFIN</t>
  </si>
  <si>
    <t>Checkpoint Trends Ltd</t>
  </si>
  <si>
    <t>CHECKPOINT</t>
  </si>
  <si>
    <t>Ortel Communications Ltd</t>
  </si>
  <si>
    <t>ORTEL</t>
  </si>
  <si>
    <t>Cindrella Financial Services Ltd</t>
  </si>
  <si>
    <t>CINDRELL</t>
  </si>
  <si>
    <t>IMP Powers Ltd</t>
  </si>
  <si>
    <t>INDLMETER</t>
  </si>
  <si>
    <t>Swadha Nature Ltd</t>
  </si>
  <si>
    <t>SWADHATURE</t>
  </si>
  <si>
    <t>Ambitious Plastomac Company Ltd</t>
  </si>
  <si>
    <t>AMBIT</t>
  </si>
  <si>
    <t>AVI Polymers Ltd</t>
  </si>
  <si>
    <t>AVI</t>
  </si>
  <si>
    <t>Jyothi Infraventures Ltd</t>
  </si>
  <si>
    <t>JYOTHI</t>
  </si>
  <si>
    <t>Pae Ltd</t>
  </si>
  <si>
    <t>PAEL</t>
  </si>
  <si>
    <t>Atharv Enterprises Ltd</t>
  </si>
  <si>
    <t>ATHARVENT</t>
  </si>
  <si>
    <t>Dhenu Buildcon Infra Ltd</t>
  </si>
  <si>
    <t>DHENUBUILD</t>
  </si>
  <si>
    <t>Amerise Biosciences Ltd</t>
  </si>
  <si>
    <t>AMERISE</t>
  </si>
  <si>
    <t>Superior Finlease Ltd</t>
  </si>
  <si>
    <t>SUPERIOR</t>
  </si>
  <si>
    <t>Pro Clb Global Ltd</t>
  </si>
  <si>
    <t>PROCLB</t>
  </si>
  <si>
    <t>Hit Kit Global Solutions Ltd</t>
  </si>
  <si>
    <t>HITKITGLO</t>
  </si>
  <si>
    <t>Elango Industries Ltd</t>
  </si>
  <si>
    <t>ELANGO</t>
  </si>
  <si>
    <t>Futuristic Securities Ltd</t>
  </si>
  <si>
    <t>FUTURSEC</t>
  </si>
  <si>
    <t>Ashoka Refineries Ltd</t>
  </si>
  <si>
    <t>ASHOKRE</t>
  </si>
  <si>
    <t>Desh Rakshak Aushdhalaya Ltd</t>
  </si>
  <si>
    <t>DESHRAK</t>
  </si>
  <si>
    <t>Richa Industries Ltd</t>
  </si>
  <si>
    <t>RICHAIND</t>
  </si>
  <si>
    <t>Gyan Developers and Builders Ltd</t>
  </si>
  <si>
    <t>GYANDEV</t>
  </si>
  <si>
    <t>Rajkot Investment Trust Ltd</t>
  </si>
  <si>
    <t>RAJKOTINV</t>
  </si>
  <si>
    <t>S K S Textiles Ltd</t>
  </si>
  <si>
    <t>SKSTEXTILE</t>
  </si>
  <si>
    <t>Mahaveer Infoway Ltd</t>
  </si>
  <si>
    <t>MINFY</t>
  </si>
  <si>
    <t>Ambition Mica Ltd</t>
  </si>
  <si>
    <t>AMBITION</t>
  </si>
  <si>
    <t>Oscar Global Ltd</t>
  </si>
  <si>
    <t>OSCARGLO</t>
  </si>
  <si>
    <t>Manipal Finance Corp Ltd</t>
  </si>
  <si>
    <t>MNPLFIN</t>
  </si>
  <si>
    <t>Crimson Metal Engineering Company Ltd</t>
  </si>
  <si>
    <t>CRIMSON</t>
  </si>
  <si>
    <t>Aarcon Facilities Ltd</t>
  </si>
  <si>
    <t>RBGUPTA</t>
  </si>
  <si>
    <t>Mahesh Developers Ltd</t>
  </si>
  <si>
    <t>MAHESH</t>
  </si>
  <si>
    <t>Shelter Infra Projects Ltd</t>
  </si>
  <si>
    <t>SIPL</t>
  </si>
  <si>
    <t>KLG Capital Services Ltd</t>
  </si>
  <si>
    <t>KLGCAP</t>
  </si>
  <si>
    <t>Diamant Infrastructure Ltd</t>
  </si>
  <si>
    <t>DIAMANT</t>
  </si>
  <si>
    <t>Manor Estates and Industries Ltd</t>
  </si>
  <si>
    <t>KARANWO</t>
  </si>
  <si>
    <t>Innocorp Ltd</t>
  </si>
  <si>
    <t>INNOCORP</t>
  </si>
  <si>
    <t>Purple Entertainment Ltd</t>
  </si>
  <si>
    <t>PURPLE</t>
  </si>
  <si>
    <t>Kaarya Facilities &amp; Services Ltd</t>
  </si>
  <si>
    <t>KAARYAFSL</t>
  </si>
  <si>
    <t>Encode Packaging India Ltd</t>
  </si>
  <si>
    <t>ENCODE</t>
  </si>
  <si>
    <t>EMA India Ltd</t>
  </si>
  <si>
    <t>EMAINDIA</t>
  </si>
  <si>
    <t>Gangotri Textiles Ltd</t>
  </si>
  <si>
    <t>GANGOTRI</t>
  </si>
  <si>
    <t>Rajeswari Infrastructure Ltd</t>
  </si>
  <si>
    <t>RAJINFRA</t>
  </si>
  <si>
    <t>IEC Education Ltd</t>
  </si>
  <si>
    <t>IECEDU</t>
  </si>
  <si>
    <t>Filmcity Media Ltd</t>
  </si>
  <si>
    <t>FILME</t>
  </si>
  <si>
    <t>Gravity (India) Ltd</t>
  </si>
  <si>
    <t>GRAVITY</t>
  </si>
  <si>
    <t>Capricorn Systems Global Solutions Ltd</t>
  </si>
  <si>
    <t>CAPRICORN</t>
  </si>
  <si>
    <t>Fraser and Co Ltd</t>
  </si>
  <si>
    <t>FRASER</t>
  </si>
  <si>
    <t>Pioneer Agro Extracts Ltd</t>
  </si>
  <si>
    <t>PIONAGR</t>
  </si>
  <si>
    <t>T Spiritual World Ltd</t>
  </si>
  <si>
    <t>TSPIRITUAL</t>
  </si>
  <si>
    <t>Adjia Technologies Ltd</t>
  </si>
  <si>
    <t>ADJIA</t>
  </si>
  <si>
    <t>Dharani Finance Ltd</t>
  </si>
  <si>
    <t>DHARFIN</t>
  </si>
  <si>
    <t>Sarthak Global Ltd</t>
  </si>
  <si>
    <t>SARTHAKGL</t>
  </si>
  <si>
    <t>CKP Leisure Ltd</t>
  </si>
  <si>
    <t>CKPLEISURE</t>
  </si>
  <si>
    <t>Nippon India ETF Nifty 50 Shariah BeES</t>
  </si>
  <si>
    <t>SHARIABEES</t>
  </si>
  <si>
    <t>Jauss Polymers Ltd</t>
  </si>
  <si>
    <t>JAUSPOL</t>
  </si>
  <si>
    <t>High Street Filatex Ltd</t>
  </si>
  <si>
    <t>HIGHSTREE</t>
  </si>
  <si>
    <t>Diksha Greens Ltd</t>
  </si>
  <si>
    <t>DGL</t>
  </si>
  <si>
    <t>Heera Ispat Ltd</t>
  </si>
  <si>
    <t>HEERAISP</t>
  </si>
  <si>
    <t>Abhishek Infraventures Ltd</t>
  </si>
  <si>
    <t>ABHIINFRA</t>
  </si>
  <si>
    <t>Gopal Iron and Steels Company (Gujarat) Ltd</t>
  </si>
  <si>
    <t>GOPAIST</t>
  </si>
  <si>
    <t>Aviva Industries Ltd</t>
  </si>
  <si>
    <t>AVIVA</t>
  </si>
  <si>
    <t>Pagaria Energy Ltd</t>
  </si>
  <si>
    <t>WOMENNET</t>
  </si>
  <si>
    <t>Shiva Suitings Ltd</t>
  </si>
  <si>
    <t>SHVSUIT</t>
  </si>
  <si>
    <t>Vasa Retail and Overseas Ltd</t>
  </si>
  <si>
    <t>VASA</t>
  </si>
  <si>
    <t>SS Infrastructure Development Consultants Ltd</t>
  </si>
  <si>
    <t>SSINFRA</t>
  </si>
  <si>
    <t>Autoriders International Ltd</t>
  </si>
  <si>
    <t>AUTOINT</t>
  </si>
  <si>
    <t>Priya Ltd</t>
  </si>
  <si>
    <t>PRIYALT</t>
  </si>
  <si>
    <t>Padmanabh Industries Ltd</t>
  </si>
  <si>
    <t>PADMAIND</t>
  </si>
  <si>
    <t>Krishna Filament Industries Ltd</t>
  </si>
  <si>
    <t>KRIFILIND</t>
  </si>
  <si>
    <t>Spectra Industries Ltd</t>
  </si>
  <si>
    <t>SPECTRA</t>
  </si>
  <si>
    <t>Tridev Infraestates Ltd</t>
  </si>
  <si>
    <t>ASHUTPM</t>
  </si>
  <si>
    <t>Regency Trust Ltd</t>
  </si>
  <si>
    <t>REGTRUS</t>
  </si>
  <si>
    <t>Kiran Syntex Ltd</t>
  </si>
  <si>
    <t>KIRANSY-B</t>
  </si>
  <si>
    <t>Jumbo Bag Ltd</t>
  </si>
  <si>
    <t>JUMBO</t>
  </si>
  <si>
    <t>Kabra Drugs Ltd</t>
  </si>
  <si>
    <t>KABRADG</t>
  </si>
  <si>
    <t>Hemo Organic Ltd</t>
  </si>
  <si>
    <t>HEMORGANIC</t>
  </si>
  <si>
    <t>R R Securities Ltd</t>
  </si>
  <si>
    <t>RRSECUR</t>
  </si>
  <si>
    <t>Edelweiss Nifty 50 ETF</t>
  </si>
  <si>
    <t>NIFTYEES</t>
  </si>
  <si>
    <t>Systematix Securities Ltd</t>
  </si>
  <si>
    <t>SYTIXSE</t>
  </si>
  <si>
    <t>Hi-Klass Trading and Investment Ltd</t>
  </si>
  <si>
    <t>HIKLASS</t>
  </si>
  <si>
    <t>Vax Housing Ltd</t>
  </si>
  <si>
    <t>VAXHS</t>
  </si>
  <si>
    <t>Ahimsa Industries Ltd</t>
  </si>
  <si>
    <t>AHIMSA</t>
  </si>
  <si>
    <t>B P Capital Ltd</t>
  </si>
  <si>
    <t>BPCAP</t>
  </si>
  <si>
    <t>CMM Infraprojects Ltd</t>
  </si>
  <si>
    <t>CMMIPL</t>
  </si>
  <si>
    <t>Cistro Telelink Ltd</t>
  </si>
  <si>
    <t>CISTRO</t>
  </si>
  <si>
    <t>Vitesse Agro Ltd</t>
  </si>
  <si>
    <t>VITESSE</t>
  </si>
  <si>
    <t>Adarsh Mercantile Ltd</t>
  </si>
  <si>
    <t>ADARSH</t>
  </si>
  <si>
    <t>Taaza International Ltd</t>
  </si>
  <si>
    <t>TAAZAINT</t>
  </si>
  <si>
    <t>Invesco India Nifty 50 ETF</t>
  </si>
  <si>
    <t>IVZINNIFTY</t>
  </si>
  <si>
    <t>MFS Intercorp Ltd</t>
  </si>
  <si>
    <t>MFSINTRCRP</t>
  </si>
  <si>
    <t>City Online Services Ltd</t>
  </si>
  <si>
    <t>CITYONLINE</t>
  </si>
  <si>
    <t>Eureka Industries Ltd</t>
  </si>
  <si>
    <t>EUREKAI</t>
  </si>
  <si>
    <t>Arcee Industries Ltd</t>
  </si>
  <si>
    <t>ARCEEIN</t>
  </si>
  <si>
    <t>PFL Infotech Ltd</t>
  </si>
  <si>
    <t>PFLINFOTC</t>
  </si>
  <si>
    <t>Natura Hue Chem Ltd</t>
  </si>
  <si>
    <t>NATHUEC</t>
  </si>
  <si>
    <t>Uniworth Ltd</t>
  </si>
  <si>
    <t>UNIWORTH</t>
  </si>
  <si>
    <t>Kuberan Global Edu Solutions Ltd</t>
  </si>
  <si>
    <t>KGES</t>
  </si>
  <si>
    <t>SSPN Finance Ltd</t>
  </si>
  <si>
    <t>SSPNFIN</t>
  </si>
  <si>
    <t>Radhagobind Commercial Ltd</t>
  </si>
  <si>
    <t>RCL</t>
  </si>
  <si>
    <t>Nippon India ETF Nifty Dividend Opportunities 50</t>
  </si>
  <si>
    <t>DIVOPPBEES</t>
  </si>
  <si>
    <t>Shri Kalyan Holdings Ltd</t>
  </si>
  <si>
    <t>SHKALYN</t>
  </si>
  <si>
    <t>SBL Infratech Ltd</t>
  </si>
  <si>
    <t>SBLI</t>
  </si>
  <si>
    <t>Decorous Investment and Trading Co Ltd</t>
  </si>
  <si>
    <t>DITCO</t>
  </si>
  <si>
    <t>Capfin India Ltd</t>
  </si>
  <si>
    <t>CAPFIN</t>
  </si>
  <si>
    <t>Kovalam Investment and Trading Co Ltd</t>
  </si>
  <si>
    <t>ZKOVALIN</t>
  </si>
  <si>
    <t>Twinstar Industries Ltd</t>
  </si>
  <si>
    <t>TWINSTAR</t>
  </si>
  <si>
    <t>Source Industries (India) Ltd</t>
  </si>
  <si>
    <t>SOURCEIND</t>
  </si>
  <si>
    <t>Saptak Chem and Business Ltd</t>
  </si>
  <si>
    <t>SCBL</t>
  </si>
  <si>
    <t>S R Industries Ltd</t>
  </si>
  <si>
    <t>SRIND</t>
  </si>
  <si>
    <t>Ace Edutrend Ltd</t>
  </si>
  <si>
    <t>ACEEDU</t>
  </si>
  <si>
    <t>People's Investment Ltd</t>
  </si>
  <si>
    <t>PEOPLIN</t>
  </si>
  <si>
    <t>Charms Industries Ltd</t>
  </si>
  <si>
    <t>CHARMS</t>
  </si>
  <si>
    <t>Dolphin Medical Services Ltd</t>
  </si>
  <si>
    <t>DOLPHMED</t>
  </si>
  <si>
    <t>Thakkers Group Limited</t>
  </si>
  <si>
    <t>THAKKERS</t>
  </si>
  <si>
    <t>Gleam Fabmat Ltd</t>
  </si>
  <si>
    <t>GLEAM</t>
  </si>
  <si>
    <t>AAR Shyam India Investment Company Ltd</t>
  </si>
  <si>
    <t>AARSHYAM</t>
  </si>
  <si>
    <t>IDFC Nifty 50 ETF</t>
  </si>
  <si>
    <t>IDFNIFTYET</t>
  </si>
  <si>
    <t>Nikki Global Finance Ltd</t>
  </si>
  <si>
    <t>NIKKIGL</t>
  </si>
  <si>
    <t>Rajvir Industries Ltd</t>
  </si>
  <si>
    <t>RAJVIR</t>
  </si>
  <si>
    <t>Tiaan Consumer Ltd</t>
  </si>
  <si>
    <t>TIAANC</t>
  </si>
  <si>
    <t>Kome-on Communication Ltd</t>
  </si>
  <si>
    <t>KOCL</t>
  </si>
  <si>
    <t>Premium Capital Market and Investment Ltd</t>
  </si>
  <si>
    <t>PREMCAPM</t>
  </si>
  <si>
    <t>Shivansh Finserve Ltd</t>
  </si>
  <si>
    <t>SHIVA</t>
  </si>
  <si>
    <t>JPT Securities Ltd</t>
  </si>
  <si>
    <t>JPTSEC</t>
  </si>
  <si>
    <t>Kanel Industries Ltd</t>
  </si>
  <si>
    <t>KANELIND</t>
  </si>
  <si>
    <t>SPV Global Trading Ltd</t>
  </si>
  <si>
    <t>SPVGLOBAL</t>
  </si>
  <si>
    <t>SVA India Ltd</t>
  </si>
  <si>
    <t>SVAINDIA</t>
  </si>
  <si>
    <t>Carnation Industries Ltd</t>
  </si>
  <si>
    <t>CARNATIN</t>
  </si>
  <si>
    <t>Bansisons Tea Industries Ltd</t>
  </si>
  <si>
    <t>BANSTEA</t>
  </si>
  <si>
    <t>JLA Infraville Shoppers Ltd</t>
  </si>
  <si>
    <t>JSHL</t>
  </si>
  <si>
    <t>Swadeshi Industries and Leasing Ltd</t>
  </si>
  <si>
    <t>SWADEIN</t>
  </si>
  <si>
    <t>Tricom Fruit Products Ltd</t>
  </si>
  <si>
    <t>TRICOMFRU</t>
  </si>
  <si>
    <t>Bronze Infra-Tech Ltd</t>
  </si>
  <si>
    <t>BITL</t>
  </si>
  <si>
    <t>Euro Asia Exports Ltd</t>
  </si>
  <si>
    <t>EUROASIA</t>
  </si>
  <si>
    <t>Madhur Industries Ltd</t>
  </si>
  <si>
    <t>MADHURIND</t>
  </si>
  <si>
    <t>G D L Leasing and Finance Ltd</t>
  </si>
  <si>
    <t>GDLLEAS</t>
  </si>
  <si>
    <t>Gaekwar Mills Ltd</t>
  </si>
  <si>
    <t>ZGAEKWAR</t>
  </si>
  <si>
    <t>Omkar Overseas Ltd</t>
  </si>
  <si>
    <t>OMKAR</t>
  </si>
  <si>
    <t>Concrete Infra and Media Ltd</t>
  </si>
  <si>
    <t>CONCRETE</t>
  </si>
  <si>
    <t>Neogem India Ltd</t>
  </si>
  <si>
    <t>NOGMIND</t>
  </si>
  <si>
    <t>Transglobe Foods Ltd</t>
  </si>
  <si>
    <t>TRANSFD</t>
  </si>
  <si>
    <t>Darjeeling Ropeway Co Ltd</t>
  </si>
  <si>
    <t>DARJEELING</t>
  </si>
  <si>
    <t>Jaihind Projects Ltd</t>
  </si>
  <si>
    <t>JAIHINDPRO</t>
  </si>
  <si>
    <t>Anand Projects Ltd</t>
  </si>
  <si>
    <t>ANANDPROJ</t>
  </si>
  <si>
    <t>Hindusthan Udyog Ltd</t>
  </si>
  <si>
    <t>ZHINUDYP</t>
  </si>
  <si>
    <t>Supra Trends Ltd</t>
  </si>
  <si>
    <t>SUPRATRE</t>
  </si>
  <si>
    <t>M Lakhamsi Industries Ltd</t>
  </si>
  <si>
    <t>MLINDLTD</t>
  </si>
  <si>
    <t>Pasupati Fincap Ltd</t>
  </si>
  <si>
    <t>PASUFIN</t>
  </si>
  <si>
    <t>Motilal Oswal Nifty 200 Momentum 30 ETF</t>
  </si>
  <si>
    <t>MOMOMENTUM</t>
  </si>
  <si>
    <t>Linaks Micro Electronics Ltd</t>
  </si>
  <si>
    <t>LINAKS</t>
  </si>
  <si>
    <t>Brilliant Portfolios Ltd</t>
  </si>
  <si>
    <t>BRIPORT</t>
  </si>
  <si>
    <t>Fourth Generation Information Systems Ltd</t>
  </si>
  <si>
    <t>4THGEN</t>
  </si>
  <si>
    <t>Goldcoin Health Foods Ltd</t>
  </si>
  <si>
    <t>GOLDCOINHF</t>
  </si>
  <si>
    <t>ID Info Business Services Ltd</t>
  </si>
  <si>
    <t>IDINFO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</si>
  <si>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</si>
  <si>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</si>
  <si>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</si>
  <si>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</si>
  <si>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</si>
  <si>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</si>
  <si>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TMT (India) Ltd</t>
  </si>
  <si>
    <t>TMTIND-B1</t>
  </si>
  <si>
    <t>Stellant Securities (India) Ltd</t>
  </si>
  <si>
    <t>STELLANT</t>
  </si>
  <si>
    <t>Magnus Retail Ltd</t>
  </si>
  <si>
    <t>MAGNUS</t>
  </si>
  <si>
    <t>Aneri Fincap Ltd</t>
  </si>
  <si>
    <t>ANERI</t>
  </si>
  <si>
    <t>Deccan Polypacks Ltd</t>
  </si>
  <si>
    <t>DECPO</t>
  </si>
  <si>
    <t>Geetanjali Credit and Capital Ltd</t>
  </si>
  <si>
    <t>GEETANJ</t>
  </si>
  <si>
    <t>Edelweiss ETF-Nifty Bank</t>
  </si>
  <si>
    <t>EBANK</t>
  </si>
  <si>
    <t>Oswal Leasing Ltd</t>
  </si>
  <si>
    <t>OSWALEA</t>
  </si>
  <si>
    <t>CES Ltd</t>
  </si>
  <si>
    <t>CESL</t>
  </si>
  <si>
    <t>Indo Credit Capital Ltd</t>
  </si>
  <si>
    <t>INDOCRED</t>
  </si>
  <si>
    <t>Surbhi Industries Ltd</t>
  </si>
  <si>
    <t>SURBHIN</t>
  </si>
  <si>
    <t>IMEC Services Ltd</t>
  </si>
  <si>
    <t>IMEC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</si>
  <si>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</si>
  <si>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</si>
  <si>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</si>
  <si>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</si>
  <si>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</si>
  <si>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</si>
  <si>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</si>
  <si>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</si>
  <si>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</si>
  <si>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</si>
  <si>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</si>
  <si>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</si>
  <si>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</si>
  <si>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</si>
  <si>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Blue Pearl Texspin Ltd</t>
  </si>
  <si>
    <t>BPTEX</t>
  </si>
  <si>
    <t>Rajvi Logitrade Ltd</t>
  </si>
  <si>
    <t>RAJVI</t>
  </si>
  <si>
    <t>MPF Systems Ltd</t>
  </si>
  <si>
    <t>MPFSL</t>
  </si>
  <si>
    <t>Bansal Multiflex Ltd</t>
  </si>
  <si>
    <t>BANSAL</t>
  </si>
  <si>
    <t>Raymed Labs Ltd</t>
  </si>
  <si>
    <t>RAYLA</t>
  </si>
  <si>
    <t>Silveroak Commercials Ltd</t>
  </si>
  <si>
    <t>SILVERO</t>
  </si>
  <si>
    <t>Baron Infotech Ltd</t>
  </si>
  <si>
    <t>BARONINF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</si>
  <si>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</si>
  <si>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</si>
  <si>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</si>
  <si>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</si>
  <si>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</si>
  <si>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</si>
  <si>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</si>
  <si>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</si>
  <si>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</si>
  <si>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</si>
  <si>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Master Chemicals Ltd</t>
  </si>
  <si>
    <t>MASCH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</si>
  <si>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</si>
  <si>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</si>
  <si>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</si>
  <si>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</si>
  <si>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</si>
  <si>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</si>
  <si>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</si>
  <si>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</si>
  <si>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</si>
  <si>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</si>
  <si>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</si>
  <si>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</si>
  <si>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</si>
  <si>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</si>
  <si>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</si>
  <si>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</si>
  <si>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</si>
  <si>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</si>
  <si>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</si>
  <si>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</si>
  <si>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</si>
  <si>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</si>
  <si>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</si>
  <si>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</si>
  <si>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</si>
  <si>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</si>
  <si>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</si>
  <si>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</si>
  <si>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</si>
  <si>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</si>
  <si>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</si>
  <si>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</si>
  <si>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</si>
  <si>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</si>
  <si>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RRP Semiconductor Ltd</t>
  </si>
  <si>
    <t>GDTRAGN</t>
  </si>
  <si>
    <t>Nibe Ordnance and Maritime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</si>
  <si>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</si>
  <si>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</si>
  <si>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</si>
  <si>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</si>
  <si>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</si>
  <si>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</si>
  <si>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</si>
  <si>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</si>
  <si>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</si>
  <si>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</si>
  <si>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</si>
  <si>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</si>
  <si>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</si>
  <si>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</si>
  <si>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</si>
  <si>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</si>
  <si>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</si>
  <si>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</si>
  <si>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</si>
  <si>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</si>
  <si>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</si>
  <si>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</si>
  <si>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</si>
  <si>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</si>
  <si>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</si>
  <si>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</si>
  <si>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</si>
  <si>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</si>
  <si>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</si>
  <si>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</si>
  <si>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</si>
  <si>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</si>
  <si>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</si>
  <si>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</si>
  <si>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</si>
  <si>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</si>
  <si>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</si>
  <si>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</si>
  <si>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</si>
  <si>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</si>
  <si>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</si>
  <si>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</si>
  <si>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</si>
  <si>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</si>
  <si>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</si>
  <si>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</si>
  <si>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</si>
  <si>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</si>
  <si>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</si>
  <si>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</si>
  <si>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</si>
  <si>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</si>
  <si>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</si>
  <si>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</si>
  <si>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</si>
  <si>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</si>
  <si>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</si>
  <si>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</si>
  <si>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</si>
  <si>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</si>
  <si>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</si>
  <si>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</si>
  <si>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</si>
  <si>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</si>
  <si>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</si>
  <si>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</si>
  <si>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</si>
  <si>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</si>
  <si>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</si>
  <si>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</si>
  <si>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</si>
  <si>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</si>
  <si>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</si>
  <si>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</si>
  <si>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</si>
  <si>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</si>
  <si>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</si>
  <si>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</si>
  <si>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</si>
  <si>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</si>
  <si>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</si>
  <si>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</si>
  <si>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</si>
  <si>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</si>
  <si>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</si>
  <si>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</si>
  <si>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</si>
  <si>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</si>
  <si>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</si>
  <si>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</si>
  <si>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</si>
  <si>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</si>
  <si>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</si>
  <si>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</si>
  <si>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</si>
  <si>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</si>
  <si>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</si>
  <si>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</si>
  <si>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</si>
  <si>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</si>
  <si>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</si>
  <si>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</si>
  <si>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</si>
  <si>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</si>
  <si>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</si>
  <si>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</si>
  <si>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</si>
  <si>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</si>
  <si>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</si>
  <si>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</si>
  <si>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</si>
  <si>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</si>
  <si>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</si>
  <si>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</si>
  <si>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</si>
  <si>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</si>
  <si>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</si>
  <si>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</si>
  <si>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</si>
  <si>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</si>
  <si>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</si>
  <si>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</si>
  <si>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</si>
  <si>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</si>
  <si>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</si>
  <si>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</si>
  <si>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</si>
  <si>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</si>
  <si>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</si>
  <si>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</si>
  <si>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</si>
  <si>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</si>
  <si>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</si>
  <si>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</si>
  <si>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</si>
  <si>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</si>
  <si>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</si>
  <si>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</si>
  <si>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</si>
  <si>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</si>
  <si>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</si>
  <si>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</si>
  <si>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</si>
  <si>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</si>
  <si>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</si>
  <si>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</si>
  <si>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</si>
  <si>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</si>
  <si>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</si>
  <si>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</si>
  <si>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</si>
  <si>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</si>
  <si>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</si>
  <si>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</si>
  <si>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</si>
  <si>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</si>
  <si>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</si>
  <si>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</si>
  <si>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</si>
  <si>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</si>
  <si>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</si>
  <si>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</si>
  <si>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</si>
  <si>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</si>
  <si>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</si>
  <si>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</si>
  <si>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</si>
  <si>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</si>
  <si>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</si>
  <si>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</si>
  <si>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</si>
  <si>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</si>
  <si>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</si>
  <si>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</si>
  <si>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</si>
  <si>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</si>
  <si>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</si>
  <si>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</si>
  <si>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</si>
  <si>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</si>
  <si>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</si>
  <si>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</si>
  <si>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</si>
  <si>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</si>
  <si>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</si>
  <si>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</si>
  <si>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</si>
  <si>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</si>
  <si>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</si>
  <si>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</si>
  <si>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</si>
  <si>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</si>
  <si>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</si>
  <si>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</si>
  <si>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</si>
  <si>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</si>
  <si>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</si>
  <si>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</si>
  <si>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</si>
  <si>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</si>
  <si>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</si>
  <si>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</si>
  <si>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</si>
  <si>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</si>
  <si>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</si>
  <si>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</si>
  <si>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</si>
  <si>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</si>
  <si>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</si>
  <si>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</si>
  <si>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</si>
  <si>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</si>
  <si>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</si>
  <si>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</si>
  <si>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</si>
  <si>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</si>
  <si>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</si>
  <si>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</si>
  <si>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</si>
  <si>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</si>
  <si>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</si>
  <si>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</si>
  <si>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</si>
  <si>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</si>
  <si>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</si>
  <si>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</si>
  <si>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</si>
  <si>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</si>
  <si>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</si>
  <si>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</si>
  <si>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</si>
  <si>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</si>
  <si>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</si>
  <si>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</si>
  <si>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</si>
  <si>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</si>
  <si>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</si>
  <si>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</si>
  <si>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</si>
  <si>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</si>
  <si>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</si>
  <si>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</si>
  <si>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</si>
  <si>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</si>
  <si>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</si>
  <si>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</si>
  <si>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</si>
  <si>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</si>
  <si>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</si>
  <si>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</si>
  <si>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</si>
  <si>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</si>
  <si>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</si>
  <si>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</si>
  <si>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</si>
  <si>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</si>
  <si>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</si>
  <si>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</si>
  <si>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</si>
  <si>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</si>
  <si>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</si>
  <si>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</si>
  <si>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</si>
  <si>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</si>
  <si>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</si>
  <si>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</si>
  <si>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</si>
  <si>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</si>
  <si>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</si>
  <si>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</si>
  <si>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</si>
  <si>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</si>
  <si>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</si>
  <si>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</si>
  <si>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</si>
  <si>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</si>
  <si>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</si>
  <si>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</si>
  <si>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</si>
  <si>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</si>
  <si>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</si>
  <si>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</si>
  <si>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</si>
  <si>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</si>
  <si>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</si>
  <si>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</si>
  <si>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</si>
  <si>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</si>
  <si>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</si>
  <si>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</si>
  <si>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</si>
  <si>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</si>
  <si>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</si>
  <si>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</si>
  <si>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</si>
  <si>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</si>
  <si>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</si>
  <si>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</si>
  <si>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</si>
  <si>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</si>
  <si>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</si>
  <si>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</si>
  <si>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</si>
  <si>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</si>
  <si>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</si>
  <si>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</si>
  <si>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</si>
  <si>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</si>
  <si>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</si>
  <si>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</si>
  <si>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</si>
  <si>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</si>
  <si>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</si>
  <si>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</si>
  <si>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</si>
  <si>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</si>
  <si>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</si>
  <si>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</si>
  <si>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</si>
  <si>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</si>
  <si>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</si>
  <si>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</si>
  <si>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</si>
  <si>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</si>
  <si>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</si>
  <si>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</si>
  <si>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</si>
  <si>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</si>
  <si>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</si>
  <si>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</si>
  <si>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</si>
  <si>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</si>
  <si>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</si>
  <si>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</si>
  <si>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</si>
  <si>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</si>
  <si>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</si>
  <si>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</si>
  <si>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</si>
  <si>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</si>
  <si>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</si>
  <si>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</si>
  <si>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</si>
  <si>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</si>
  <si>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</si>
  <si>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</si>
  <si>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</si>
  <si>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</si>
  <si>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</si>
  <si>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</si>
  <si>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</si>
  <si>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</si>
  <si>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</si>
  <si>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</si>
  <si>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</si>
  <si>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</si>
  <si>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</si>
  <si>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</si>
  <si>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</si>
  <si>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</si>
  <si>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</si>
  <si>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</si>
  <si>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</si>
  <si>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</si>
  <si>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</si>
  <si>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</si>
  <si>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</si>
  <si>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</si>
  <si>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</si>
  <si>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</si>
  <si>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</si>
  <si>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</si>
  <si>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</si>
  <si>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</si>
  <si>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</si>
  <si>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</si>
  <si>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</si>
  <si>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</si>
  <si>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</si>
  <si>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</si>
  <si>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</si>
  <si>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</si>
  <si>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</si>
  <si>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</si>
  <si>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</si>
  <si>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</si>
  <si>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</si>
  <si>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</si>
  <si>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</si>
  <si>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</si>
  <si>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</si>
  <si>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</si>
  <si>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</si>
  <si>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</si>
  <si>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</si>
  <si>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</si>
  <si>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</si>
  <si>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</si>
  <si>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</si>
  <si>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</si>
  <si>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</si>
  <si>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</si>
  <si>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VSF Projects Ltd Partly Paidup</t>
  </si>
  <si>
    <t>VSFPROJPP</t>
  </si>
  <si>
    <t>Aditya Birla Sun Life CRISIL Broad Based Gilt ETF</t>
  </si>
  <si>
    <t>ABGSEC</t>
  </si>
  <si>
    <t>Mirae Asset Nifty EV and New Age Automotive ETF</t>
  </si>
  <si>
    <t>EVINDIA</t>
  </si>
  <si>
    <t>Nakoda Group of Industries Ltd Partly Paidup</t>
  </si>
  <si>
    <t>NGILPP</t>
  </si>
  <si>
    <t>Sahaj Solar Ltd</t>
  </si>
  <si>
    <t>SAHAJSOLAR</t>
  </si>
  <si>
    <t>Sobha Ltd Partly Paidup</t>
  </si>
  <si>
    <t>SOBHAPP</t>
  </si>
  <si>
    <t>Prizor Viztech Ltd</t>
  </si>
  <si>
    <t>PRIZOR</t>
  </si>
  <si>
    <t>Aelea Commodities Ltd</t>
  </si>
  <si>
    <t>ACLD</t>
  </si>
  <si>
    <t>Three M Paper Boards Ltd</t>
  </si>
  <si>
    <t>THREEMPAPE</t>
  </si>
  <si>
    <t>Sati Poly Plast Ltd</t>
  </si>
  <si>
    <t>SATIPOLY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</si>
  <si>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</si>
  <si>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</si>
  <si>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</si>
  <si>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</si>
  <si>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</si>
  <si>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</si>
  <si>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</si>
  <si>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</si>
  <si>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Healthcare</t>
  </si>
  <si>
    <t>Power</t>
  </si>
  <si>
    <t>Metals &amp; Mining</t>
  </si>
  <si>
    <t>Consumer Services</t>
  </si>
  <si>
    <t>Construction Materials</t>
  </si>
  <si>
    <t>Capital Goods</t>
  </si>
  <si>
    <t>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</si>
  <si>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</si>
  <si>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</si>
  <si>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</si>
  <si>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</si>
  <si>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</si>
  <si>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</si>
  <si>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</si>
  <si>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</si>
  <si>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</si>
  <si>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</si>
  <si>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</si>
  <si>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</si>
  <si>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</si>
  <si>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</si>
  <si>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</si>
  <si>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</si>
  <si>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</si>
  <si>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</si>
  <si>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</si>
  <si>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</si>
  <si>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</si>
  <si>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</si>
  <si>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</si>
  <si>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</si>
  <si>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</si>
  <si>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</si>
  <si>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</si>
  <si>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</si>
  <si>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</si>
  <si>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</si>
  <si>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</si>
  <si>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</si>
  <si>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Sharpe Ratio Z-Score</t>
  </si>
  <si>
    <t>Score</t>
  </si>
  <si>
    <t>Rank 1Y</t>
  </si>
  <si>
    <t>Rank 6M</t>
  </si>
  <si>
    <t>Rank Sharpe</t>
  </si>
  <si>
    <t>Avg</t>
  </si>
  <si>
    <t>Positive</t>
  </si>
  <si>
    <t>Negative</t>
  </si>
  <si>
    <t>Neutral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</si>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</sst>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Market%20Breadth\ind_niftytotalmarket_list.xlsx" TargetMode="External"/><Relationship Id="rId1" Type="http://schemas.openxmlformats.org/officeDocument/2006/relationships/externalLinkPath" Target="/Users/DELL/Desktop/Market%20Data/Market%20Breadth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  <sheetName val="ind_niftytotalmarket_list (1)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2C9D7E-BC80-4B12-B669-E846399144A0}" name="Table3" displayName="Table3" ref="A1:Z122" totalsRowShown="0">
  <autoFilter ref="A1:Z122" xr:uid="{E22C9D7E-BC80-4B12-B669-E846399144A0}"/>
  <sortState xmlns:xlrd2="http://schemas.microsoft.com/office/spreadsheetml/2017/richdata2" ref="A2:Z122">
    <sortCondition ref="Z1:Z122"/>
  </sortState>
  <tableColumns count="26">
    <tableColumn id="1" xr3:uid="{B3BD5127-46C5-4BB4-AB04-35D4603A07DB}" name="Sub-Sector"/>
    <tableColumn id="2" xr3:uid="{113AE84B-6883-4348-A663-158FF9948FBC}" name="Count" dataDxfId="56">
      <calculatedColumnFormula>COUNTIFS(Table2[Sub-Sector],Table3[[#This Row],[Sub-Sector]])</calculatedColumnFormula>
    </tableColumn>
    <tableColumn id="3" xr3:uid="{35E203F0-73BE-4C61-8762-7B1491E9C7E5}" name="Uptrend" dataDxfId="55">
      <calculatedColumnFormula>COUNTIFS(Table2[Sub-Sector],Table3[[#This Row],[Sub-Sector]],Table2[Uptrend],"Uptrend")/Table3[[#This Row],[Count]]</calculatedColumnFormula>
    </tableColumn>
    <tableColumn id="4" xr3:uid="{5A1D62B0-FD46-41BE-B906-E21E6CBE56BB}" name="1W Out-Performance" dataDxfId="54">
      <calculatedColumnFormula>COUNTIFS(Table2[Sub-Sector],Table3[[#This Row],[Sub-Sector]],Table2[1W Return vs Nifty],"&gt;=5")/Table3[[#This Row],[Count]]</calculatedColumnFormula>
    </tableColumn>
    <tableColumn id="5" xr3:uid="{93CAFF88-E039-48F9-BEE1-477B36E82EF0}" name="1M Out-Performance" dataDxfId="53">
      <calculatedColumnFormula>COUNTIFS(Table2[Sub-Sector],Table3[[#This Row],[Sub-Sector]],Table2[1M Return vs Nifty],"&gt;=5")/Table3[[#This Row],[Count]]</calculatedColumnFormula>
    </tableColumn>
    <tableColumn id="6" xr3:uid="{66F465A5-41F6-41F5-8DBC-45A9890ED6FB}" name="6M Return vs Nifty" dataDxfId="52">
      <calculatedColumnFormula>COUNTIFS(Table2[Sub-Sector],Table3[[#This Row],[Sub-Sector]],Table2[6M Return vs Nifty],"&gt;=10")/Table3[[#This Row],[Count]]</calculatedColumnFormula>
    </tableColumn>
    <tableColumn id="7" xr3:uid="{4F04791E-712F-40DF-86D4-1438B4801DB8}" name="1Y Return vs Nifty" dataDxfId="51">
      <calculatedColumnFormula>COUNTIFS(Table2[Sub-Sector],Table3[[#This Row],[Sub-Sector]],Table2[1Y Return vs Nifty],"&gt;=10")/Table3[[#This Row],[Count]]</calculatedColumnFormula>
    </tableColumn>
    <tableColumn id="8" xr3:uid="{C5E07170-A6A3-44BF-B37B-F21DE9F52845}" name="RSI" dataDxfId="50">
      <calculatedColumnFormula>COUNTIFS(Table2[Sub-Sector],Table3[[#This Row],[Sub-Sector]],Table2[RSI Exponential â€“ 14D],"&gt;=50")/Table3[[#This Row],[Count]]</calculatedColumnFormula>
    </tableColumn>
    <tableColumn id="9" xr3:uid="{C7FECD35-C265-4984-80EF-D563EA0B4453}" name="Relative Volume" dataDxfId="49">
      <calculatedColumnFormula>COUNTIFS(Table2[Sub-Sector],Table3[[#This Row],[Sub-Sector]],Table2[Relative Volume],"&gt;=1")/Table3[[#This Row],[Count]]</calculatedColumnFormula>
    </tableColumn>
    <tableColumn id="10" xr3:uid="{97293BDB-F7F7-434A-BE92-17DD5B77CE13}" name="% Away From Day Low" dataDxfId="48">
      <calculatedColumnFormula>COUNTIFS(Table2[Sub-Sector],Table3[[#This Row],[Sub-Sector]],Table2[% Away From Day Low],"&gt;=0.05")/Table3[[#This Row],[Count]]</calculatedColumnFormula>
    </tableColumn>
    <tableColumn id="11" xr3:uid="{0A2674F5-351B-4AAD-BA8B-8F301CBA54CA}" name="% Away From Day High" dataDxfId="47">
      <calculatedColumnFormula>COUNTIFS(Table2[Sub-Sector],Table3[[#This Row],[Sub-Sector]],Table2[% Away From Day High],"&lt;=0.05")/Table3[[#This Row],[Count]]</calculatedColumnFormula>
    </tableColumn>
    <tableColumn id="12" xr3:uid="{00252FB4-AF88-4D0E-9AB1-2498D9FC999C}" name="% Away From Current Week Low" dataDxfId="46">
      <calculatedColumnFormula>COUNTIFS(Table2[Sub-Sector],Table3[[#This Row],[Sub-Sector]],Table2[% Away From Current Week Low],"&gt;=0.05")/Table3[[#This Row],[Count]]</calculatedColumnFormula>
    </tableColumn>
    <tableColumn id="13" xr3:uid="{7602AD50-88A5-4946-ACE7-C75845220023}" name="% Away From Current Week High" dataDxfId="45">
      <calculatedColumnFormula>COUNTIFS(Table2[Sub-Sector],Table3[[#This Row],[Sub-Sector]],Table2[% Away From Current Week High],"&lt;=0.05")/Table3[[#This Row],[Count]]</calculatedColumnFormula>
    </tableColumn>
    <tableColumn id="14" xr3:uid="{90504A8B-33E5-48D4-8168-A16DCED7F136}" name="% Away From Current Month Low" dataDxfId="44">
      <calculatedColumnFormula>COUNTIFS(Table2[Sub-Sector],Table3[[#This Row],[Sub-Sector]],Table2[% Away From Current Month Low],"&gt;=0.05")/Table3[[#This Row],[Count]]</calculatedColumnFormula>
    </tableColumn>
    <tableColumn id="15" xr3:uid="{057AC7BE-8AB9-41CD-9A10-2FFE4AEC61B0}" name="% Away From Current Month High" dataDxfId="43">
      <calculatedColumnFormula>COUNTIFS(Table2[Sub-Sector],Table3[[#This Row],[Sub-Sector]],Table2[% Away From Current Month High],"&lt;=0.05")/Table3[[#This Row],[Count]]</calculatedColumnFormula>
    </tableColumn>
    <tableColumn id="16" xr3:uid="{EDA71C43-FB33-4B7A-A439-787C2B3F7ED4}" name="% Away From 52W High" dataDxfId="42">
      <calculatedColumnFormula>COUNTIFS(Table2[Sub-Sector],Table3[[#This Row],[Sub-Sector]],Table2[% Away From 52W High],"&lt;=10")/Table3[[#This Row],[Count]]</calculatedColumnFormula>
    </tableColumn>
    <tableColumn id="17" xr3:uid="{9D048961-8D5D-40BE-94EB-63339E94D9AD}" name="% Away From 52W Low" dataDxfId="41">
      <calculatedColumnFormula>COUNTIFS(Table2[Sub-Sector],Table3[[#This Row],[Sub-Sector]],Table2[% Away From 52W Low],"&gt;=10")/Table3[[#This Row],[Count]]</calculatedColumnFormula>
    </tableColumn>
    <tableColumn id="18" xr3:uid="{1CAFE636-3E21-488B-B109-15209F3E1374}" name="% Price above 20D EMA" dataDxfId="40">
      <calculatedColumnFormula>COUNTIFS(Table2[Sub-Sector],Table3[[#This Row],[Sub-Sector]],Table2[% Price above 20 EMA],"&gt;=0")/Table3[[#This Row],[Count]]</calculatedColumnFormula>
    </tableColumn>
    <tableColumn id="19" xr3:uid="{81F6252E-3B31-4483-A2CA-5B153F201CD0}" name="% Price above 50 EMA" dataDxfId="39">
      <calculatedColumnFormula>COUNTIFS(Table2[Sub-Sector],Table3[[#This Row],[Sub-Sector]],Table2[% Price above 50 EMA],"&gt;=0")/Table3[[#This Row],[Count]]</calculatedColumnFormula>
    </tableColumn>
    <tableColumn id="20" xr3:uid="{E6D3309F-3467-4569-BBB3-C8E3242CBD47}" name="% Price above 200 EMA" dataDxfId="38">
      <calculatedColumnFormula>COUNTIFS(Table2[Sub-Sector],Table3[[#This Row],[Sub-Sector]],Table2[% Price above 200 EMA],"&gt;=0")/Table3[[#This Row],[Count]]</calculatedColumnFormula>
    </tableColumn>
    <tableColumn id="21" xr3:uid="{D99A0776-6B25-4DBC-80D3-EF028AA9CE44}" name="Rate of Change - Zone" dataDxfId="37">
      <calculatedColumnFormula>COUNTIFS(Table2[Sub-Sector],Table3[[#This Row],[Sub-Sector]],Table2[Rate of Change - Zone],"Positive")/Table3[[#This Row],[Count]]</calculatedColumnFormula>
    </tableColumn>
    <tableColumn id="22" xr3:uid="{09A6B8BD-89C8-44AF-BC37-E24A7F945596}" name="Sharpe Ratio" dataDxfId="36">
      <calculatedColumnFormula>COUNTIFS(Table2[Sub-Sector],Table3[[#This Row],[Sub-Sector]],Table2[Sharpe Ratio],"&gt;=0.10")/Table3[[#This Row],[Count]]</calculatedColumnFormula>
    </tableColumn>
    <tableColumn id="23" xr3:uid="{2A651B55-B4A7-4918-8A74-23B425A3A1B0}" name="Score" dataDxfId="35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8C8F1B0B-75F2-4CC0-A287-076165EAFD8E}" name="Rank" dataDxfId="34">
      <calculatedColumnFormula>_xlfn.RANK.AVG(Table3[[#This Row],[Score]],Table3[Score],1)</calculatedColumnFormula>
    </tableColumn>
    <tableColumn id="25" xr3:uid="{5DF7C7F5-E362-447F-BBC9-4C5BF87CB7EC}" name="Score 2 " dataDxfId="33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BF0F59B4-70C9-4958-87DE-E1D112A1F897}" name="Rank 2" dataDxfId="32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833C5C-5861-4A5A-8793-4AB1E85A29A3}" name="Table2" displayName="Table2" ref="A1:AV732" totalsRowShown="0">
  <sortState xmlns:xlrd2="http://schemas.microsoft.com/office/spreadsheetml/2017/richdata2" ref="A2:AV732">
    <sortCondition ref="AV1:AV732"/>
  </sortState>
  <tableColumns count="48">
    <tableColumn id="1" xr3:uid="{D4A39BAB-9EE8-4430-A5F1-16ABB6FDD8E4}" name="Name"/>
    <tableColumn id="2" xr3:uid="{FF15F689-2767-43DF-9C23-84650CE8A8A4}" name="Ticker"/>
    <tableColumn id="3" xr3:uid="{48808F16-D221-4AF1-AD99-11612E2DA23C}" name="Industry"/>
    <tableColumn id="4" xr3:uid="{5BD1586E-AC45-42D5-AB8C-C7EB320748A0}" name="Sub-Sector"/>
    <tableColumn id="5" xr3:uid="{EAD081FC-833F-4349-A98A-398157C82DBD}" name="Market Cap"/>
    <tableColumn id="6" xr3:uid="{8C0AB0FA-A909-4816-9BB1-4DF580701CE8}" name="Close Price"/>
    <tableColumn id="7" xr3:uid="{25849EAB-E50C-4A01-8D97-DEAF96456295}" name="1Y Return vs Nifty"/>
    <tableColumn id="18" xr3:uid="{1D96D504-CD16-4D30-A6BB-4EA37F868F29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958254DF-FD0D-439F-8353-6623F58ADEA6}" name="1M Return vs Nifty"/>
    <tableColumn id="19" xr3:uid="{FF65B052-3C11-477F-92AD-21CD76126801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CDDF0203-D70A-428E-BF58-5A6A8026DF10}" name="6M Return vs Nifty"/>
    <tableColumn id="20" xr3:uid="{90EE2D3E-E3B0-47E7-A1BF-5346208C48BD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6FADC727-D5CD-4343-9083-8639A96B49C6}" name="1W Return vs Nifty"/>
    <tableColumn id="22" xr3:uid="{BE54C0A9-006D-4827-8F45-0E2A5B52F815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CA505E4A-CC5E-4181-B854-835FCEEEA0E3}" name="20D EMA" dataDxfId="27"/>
    <tableColumn id="11" xr3:uid="{FD4DCDA8-2FFE-4E7C-878F-B6CA7B20F588}" name="50D EMA"/>
    <tableColumn id="12" xr3:uid="{A4078EA0-DE4E-46AD-BD1B-7FB3A529CF46}" name="200D EMA"/>
    <tableColumn id="13" xr3:uid="{167FDEC4-E92E-4669-99F6-A53C5E1B03DF}" name="RSI Exponential â€“ 14D"/>
    <tableColumn id="25" xr3:uid="{CA515280-A207-4ECD-8D6D-7FF1ECB12553}" name="% Price above 20 EMA" dataDxfId="26">
      <calculatedColumnFormula>(Table2[[#This Row],[Close Price]]-Table2[[#This Row],[20D EMA]])/Table2[[#This Row],[20D EMA]]</calculatedColumnFormula>
    </tableColumn>
    <tableColumn id="24" xr3:uid="{53E89B0A-8149-4DAA-8678-160068791CC0}" name="% Price above 50 EMA" dataDxfId="25">
      <calculatedColumnFormula>(Table2[[#This Row],[Close Price]]-Table2[[#This Row],[50D EMA]])/Table2[[#This Row],[50D EMA]]</calculatedColumnFormula>
    </tableColumn>
    <tableColumn id="23" xr3:uid="{F30E9705-F6E3-4AC6-BA23-0278923DDFA3}" name="% Price above 200 EMA" dataDxfId="24">
      <calculatedColumnFormula>(Table2[[#This Row],[Close Price]]-Table2[[#This Row],[200D EMA]])/Table2[[#This Row],[200D EMA]]</calculatedColumnFormula>
    </tableColumn>
    <tableColumn id="14" xr3:uid="{BBED5CB4-C98A-431C-B594-02F2356F0DC2}" name="Relative Volume"/>
    <tableColumn id="37" xr3:uid="{499547DF-DB92-4922-B03B-19305057A823}" name="Day Low" dataDxfId="23"/>
    <tableColumn id="36" xr3:uid="{29C76B0E-A644-47CF-8A17-DFFDD4637856}" name="Day High" dataDxfId="22"/>
    <tableColumn id="35" xr3:uid="{F1F55754-0F66-4C1E-9387-141C9F57E7C0}" name="Current Week Low" dataDxfId="21"/>
    <tableColumn id="34" xr3:uid="{ECF29979-78CB-4CFE-90AD-A33FBB3BE98E}" name="Current Week High" dataDxfId="20"/>
    <tableColumn id="33" xr3:uid="{D63294A0-C278-4745-B051-BDD97F75E930}" name="Current Month Low" dataDxfId="19"/>
    <tableColumn id="32" xr3:uid="{AE68BA75-959B-4BEB-B48B-AF86CA5C34F4}" name="Current Month High" dataDxfId="18"/>
    <tableColumn id="31" xr3:uid="{B4ADF3CD-4D33-4CF1-B708-84EA10726641}" name="% Away From Day Low" dataDxfId="17">
      <calculatedColumnFormula>(Table2[[#This Row],[Close Price]]/Table2[[#This Row],[Day Low]])-1</calculatedColumnFormula>
    </tableColumn>
    <tableColumn id="30" xr3:uid="{316AAE2F-A0B1-4DCD-B7AC-40177A260046}" name="% Away From Day High" dataDxfId="16">
      <calculatedColumnFormula>(Table2[[#This Row],[Day High]]/Table2[[#This Row],[Close Price]])-1</calculatedColumnFormula>
    </tableColumn>
    <tableColumn id="29" xr3:uid="{0FB395B2-4E82-4980-9845-7EE645BA0A56}" name="% Away From Current Week Low" dataDxfId="15">
      <calculatedColumnFormula>(Table2[[#This Row],[Close Price]]/Table2[[#This Row],[Current Week Low]])-1</calculatedColumnFormula>
    </tableColumn>
    <tableColumn id="28" xr3:uid="{B4070BFB-97F3-4A06-82D9-2F082DB6A79D}" name="% Away From Current Week High" dataDxfId="14">
      <calculatedColumnFormula>(Table2[[#This Row],[Current Week High]]/Table2[[#This Row],[Close Price]])-1</calculatedColumnFormula>
    </tableColumn>
    <tableColumn id="27" xr3:uid="{7292B3A8-B081-456A-B9CC-9A1246658CFD}" name="% Away From Current Month Low" dataDxfId="13">
      <calculatedColumnFormula>(Table2[[#This Row],[Close Price]]/Table2[[#This Row],[Current Month Low]])-1</calculatedColumnFormula>
    </tableColumn>
    <tableColumn id="26" xr3:uid="{6428EAED-435B-42EF-9FB0-BA3B196EDD4D}" name="% Away From Current Month High" dataDxfId="12">
      <calculatedColumnFormula>(Table2[[#This Row],[Current Month High]]/Table2[[#This Row],[Close Price]])-1</calculatedColumnFormula>
    </tableColumn>
    <tableColumn id="15" xr3:uid="{773221EF-C48D-491F-8F17-E7A3C8CDEC97}" name="% Away From 52W High"/>
    <tableColumn id="16" xr3:uid="{A9E687B3-F145-4E19-BEA6-EE9225EE354D}" name="% Away From 52W Low"/>
    <tableColumn id="38" xr3:uid="{DE356315-EC10-4BF0-8C2E-2117F87BFD87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AD1A8E94-3A94-4E6C-9457-84DBF04129B0}" name="Relative Strength Sector Index" dataDxfId="10"/>
    <tableColumn id="41" xr3:uid="{09347F53-C6F3-4839-BA7E-DA1A0988B609}" name="Relative Strength Sector Index - Zone" dataDxfId="9"/>
    <tableColumn id="40" xr3:uid="{CA12E571-A29B-4F57-885E-5C17BB9E5C6D}" name="Rate of Change" dataDxfId="8"/>
    <tableColumn id="39" xr3:uid="{7E752985-FBFA-43AF-BCE1-ED3BFFBB68A3}" name="Rate of Change - Zone" dataDxfId="7"/>
    <tableColumn id="17" xr3:uid="{BC0AE368-1699-4796-82FE-DE6267D1BB9A}" name="Sharpe Ratio"/>
    <tableColumn id="43" xr3:uid="{51FCB5A9-D7E5-46C9-B253-82728F10BAA6}" name="Sharpe Ratio Z-Score" dataDxfId="6">
      <calculatedColumnFormula>(Table2[[#This Row],[Sharpe Ratio]]-AVERAGE(Table2[Sharpe Ratio]))/_xlfn.STDEV.P(Table2[Sharpe Ratio])</calculatedColumnFormula>
    </tableColumn>
    <tableColumn id="44" xr3:uid="{5639D8D9-37F4-4196-988D-CC91500FAD50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980F8710-E29F-4FE1-9B1F-70EA767AD177}" name="Rank 1Y" dataDxfId="4">
      <calculatedColumnFormula>_xlfn.RANK.AVG(Table2[[#This Row],[1Y Return vs Nifty Z-Score]],Table2[1Y Return vs Nifty Z-Score])</calculatedColumnFormula>
    </tableColumn>
    <tableColumn id="46" xr3:uid="{F91EBF77-AF93-4EF0-920A-D3BD397E33C0}" name="Rank 6M" dataDxfId="3">
      <calculatedColumnFormula>_xlfn.RANK.AVG(Table2[[#This Row],[6M Return vs Nifty Z-Score]],Table2[6M Return vs Nifty Z-Score])</calculatedColumnFormula>
    </tableColumn>
    <tableColumn id="47" xr3:uid="{ADA41F6B-23C3-4572-A005-996AAFD84429}" name="Rank Sharpe" dataDxfId="2">
      <calculatedColumnFormula>_xlfn.RANK.AVG(Table2[[#This Row],[Sharpe Ratio Z-Score]],Table2[Sharpe Ratio Z-Score])</calculatedColumnFormula>
    </tableColumn>
    <tableColumn id="48" xr3:uid="{601AC76F-D67B-4D13-9FA1-E139707F0B64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FD8961-3F27-46C6-BD06-9D1045AE4792}" name="Table1" displayName="Table1" ref="A1:Q5151" totalsRowShown="0">
  <autoFilter ref="A1:Q5151" xr:uid="{90FD8961-3F27-46C6-BD06-9D1045AE4792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2345E0FF-8256-4BA5-AA50-DEFD0AAE2607}" name="Name"/>
    <tableColumn id="2" xr3:uid="{D6D96DA8-A6EF-41BF-8ADD-4648FD28F18F}" name="Ticker"/>
    <tableColumn id="17" xr3:uid="{34777F9C-8130-4385-A93F-CE3C48119B5D}" name="Industry" dataDxfId="0">
      <calculatedColumnFormula>IFERROR(VLOOKUP(Table1[[#This Row],[Ticker]],[1]!Table1[[Symbol]:[Industry]],2,FALSE),"-")</calculatedColumnFormula>
    </tableColumn>
    <tableColumn id="3" xr3:uid="{B8269C44-EC92-4155-8962-96D43632DEA8}" name="Sub-Sector"/>
    <tableColumn id="4" xr3:uid="{00D4545B-0996-4130-82C9-B52CA5823BDA}" name="Market Cap"/>
    <tableColumn id="5" xr3:uid="{40474EFF-4320-4F08-8E95-D37B52BDCEAE}" name="Close Price"/>
    <tableColumn id="6" xr3:uid="{F7159C70-78ED-429E-A95E-2A2233EEE153}" name="1Y Return vs Nifty"/>
    <tableColumn id="7" xr3:uid="{96EADBDE-DCDE-4282-8AF2-ACA0B1D3431B}" name="1M Return vs Nifty"/>
    <tableColumn id="8" xr3:uid="{59FA7005-F449-4BAE-AD9B-BDDA987CDCDB}" name="6M Return vs Nifty"/>
    <tableColumn id="9" xr3:uid="{641D63DB-6912-4259-AD1F-2232DCE6F503}" name="1W Return vs Nifty"/>
    <tableColumn id="10" xr3:uid="{7B06292C-0CF2-44A0-B4B1-D4C2849AD90B}" name="50D EMA"/>
    <tableColumn id="11" xr3:uid="{DDED91FC-D1A3-43CB-BCB5-A49A19672A2D}" name="200D EMA"/>
    <tableColumn id="12" xr3:uid="{9B57AB6E-FF0E-4822-B472-033567CA6DE9}" name="RSI Exponential â€“ 14D"/>
    <tableColumn id="13" xr3:uid="{DACB7C1B-9966-49EE-8FC6-1532206A93CD}" name="Relative Volume"/>
    <tableColumn id="14" xr3:uid="{DDB21B7E-5E3B-4069-A4BD-BDE1644D8DF2}" name="% Away From 52W High"/>
    <tableColumn id="15" xr3:uid="{7382C549-975B-4D64-827D-796ECDE4881F}" name="% Away From 52W Low"/>
    <tableColumn id="16" xr3:uid="{CBB7040E-9257-4C75-A2F7-675CFF402485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0A757-3554-48CC-9F78-5581C8BC5252}">
  <dimension ref="A1:Z122"/>
  <sheetViews>
    <sheetView topLeftCell="P1" workbookViewId="0">
      <selection activeCell="Z13" sqref="Z13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33203125" bestFit="1" customWidth="1"/>
    <col min="4" max="5" width="21.33203125" bestFit="1" customWidth="1"/>
    <col min="6" max="6" width="19" bestFit="1" customWidth="1"/>
    <col min="7" max="7" width="18.3320312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33203125" bestFit="1" customWidth="1"/>
    <col min="14" max="14" width="32" bestFit="1" customWidth="1"/>
    <col min="15" max="15" width="32.33203125" bestFit="1" customWidth="1"/>
    <col min="16" max="16" width="23.33203125" bestFit="1" customWidth="1"/>
    <col min="17" max="17" width="22.88671875" bestFit="1" customWidth="1"/>
    <col min="18" max="18" width="23.3320312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6" x14ac:dyDescent="0.3">
      <c r="A1" t="s">
        <v>2</v>
      </c>
      <c r="B1" t="s">
        <v>10514</v>
      </c>
      <c r="C1" t="s">
        <v>10500</v>
      </c>
      <c r="D1" t="s">
        <v>10515</v>
      </c>
      <c r="E1" t="s">
        <v>10516</v>
      </c>
      <c r="F1" t="s">
        <v>7</v>
      </c>
      <c r="G1" t="s">
        <v>5</v>
      </c>
      <c r="H1" t="s">
        <v>10517</v>
      </c>
      <c r="I1" t="s">
        <v>12</v>
      </c>
      <c r="J1" t="s">
        <v>10494</v>
      </c>
      <c r="K1" t="s">
        <v>10495</v>
      </c>
      <c r="L1" t="s">
        <v>10496</v>
      </c>
      <c r="M1" t="s">
        <v>10497</v>
      </c>
      <c r="N1" t="s">
        <v>10498</v>
      </c>
      <c r="O1" t="s">
        <v>10499</v>
      </c>
      <c r="P1" t="s">
        <v>13</v>
      </c>
      <c r="Q1" t="s">
        <v>14</v>
      </c>
      <c r="R1" t="s">
        <v>10518</v>
      </c>
      <c r="S1" t="s">
        <v>10486</v>
      </c>
      <c r="T1" t="s">
        <v>10487</v>
      </c>
      <c r="U1" t="s">
        <v>10504</v>
      </c>
      <c r="V1" t="s">
        <v>15</v>
      </c>
      <c r="W1" t="s">
        <v>10506</v>
      </c>
      <c r="X1" t="s">
        <v>10519</v>
      </c>
      <c r="Y1" t="s">
        <v>10520</v>
      </c>
      <c r="Z1" t="s">
        <v>10521</v>
      </c>
    </row>
    <row r="2" spans="1:26" x14ac:dyDescent="0.3">
      <c r="A2" t="s">
        <v>276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1</v>
      </c>
      <c r="E2" s="2">
        <f>COUNTIFS(Table2[Sub-Sector],Table3[[#This Row],[Sub-Sector]],Table2[1M Return vs Nifty],"&gt;=5")/Table3[[#This Row],[Count]]</f>
        <v>0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0</v>
      </c>
      <c r="L2" s="2">
        <f>COUNTIFS(Table2[Sub-Sector],Table3[[#This Row],[Sub-Sector]],Table2[% Away From Current Week Low],"&gt;=0.05")/Table3[[#This Row],[Count]]</f>
        <v>0</v>
      </c>
      <c r="M2" s="2">
        <f>COUNTIFS(Table2[Sub-Sector],Table3[[#This Row],[Sub-Sector]],Table2[% Away From Current Week High],"&lt;=0.05")/Table3[[#This Row],[Count]]</f>
        <v>0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0</v>
      </c>
      <c r="P2" s="2">
        <f>COUNTIFS(Table2[Sub-Sector],Table3[[#This Row],[Sub-Sector]],Table2[% Away From 52W High],"&lt;=10")/Table3[[#This Row],[Count]]</f>
        <v>0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0</v>
      </c>
      <c r="W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164.5</v>
      </c>
      <c r="X2" s="3">
        <f>_xlfn.RANK.AVG(Table3[[#This Row],[Score]],Table3[Score],1)</f>
        <v>2</v>
      </c>
      <c r="Y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</v>
      </c>
      <c r="Z2" s="3">
        <f>_xlfn.RANK.AVG(Table3[[#This Row],[Score 2 ]],Table3[[Score 2 ]],1)</f>
        <v>1</v>
      </c>
    </row>
    <row r="3" spans="1:26" x14ac:dyDescent="0.3">
      <c r="A3" t="s">
        <v>54</v>
      </c>
      <c r="B3">
        <f>COUNTIFS(Table2[Sub-Sector],Table3[[#This Row],[Sub-Sector]])</f>
        <v>3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0.66666666666666663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0.66666666666666663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0.33333333333333331</v>
      </c>
      <c r="M3" s="2">
        <f>COUNTIFS(Table2[Sub-Sector],Table3[[#This Row],[Sub-Sector]],Table2[% Away From Current Week High],"&lt;=0.05")/Table3[[#This Row],[Count]]</f>
        <v>0.66666666666666663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0.66666666666666663</v>
      </c>
      <c r="P3" s="2">
        <f>COUNTIFS(Table2[Sub-Sector],Table3[[#This Row],[Sub-Sector]],Table2[% Away From 52W High],"&lt;=10")/Table3[[#This Row],[Count]]</f>
        <v>0.66666666666666663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0.66666666666666663</v>
      </c>
      <c r="W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115</v>
      </c>
      <c r="X3" s="3">
        <f>_xlfn.RANK.AVG(Table3[[#This Row],[Score]],Table3[Score],1)</f>
        <v>1</v>
      </c>
      <c r="Y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79.5</v>
      </c>
      <c r="Z3" s="3">
        <f>_xlfn.RANK.AVG(Table3[[#This Row],[Score 2 ]],Table3[[Score 2 ]],1)</f>
        <v>2</v>
      </c>
    </row>
    <row r="4" spans="1:26" x14ac:dyDescent="0.3">
      <c r="A4" t="s">
        <v>109</v>
      </c>
      <c r="B4">
        <f>COUNTIFS(Table2[Sub-Sector],Table3[[#This Row],[Sub-Sector]])</f>
        <v>7</v>
      </c>
      <c r="C4" s="2">
        <f>COUNTIFS(Table2[Sub-Sector],Table3[[#This Row],[Sub-Sector]],Table2[Uptrend],"Uptrend")/Table3[[#This Row],[Count]]</f>
        <v>0.8571428571428571</v>
      </c>
      <c r="D4" s="2">
        <f>COUNTIFS(Table2[Sub-Sector],Table3[[#This Row],[Sub-Sector]],Table2[1W Return vs Nifty],"&gt;=5")/Table3[[#This Row],[Count]]</f>
        <v>0.14285714285714285</v>
      </c>
      <c r="E4" s="2">
        <f>COUNTIFS(Table2[Sub-Sector],Table3[[#This Row],[Sub-Sector]],Table2[1M Return vs Nifty],"&gt;=5")/Table3[[#This Row],[Count]]</f>
        <v>0.7142857142857143</v>
      </c>
      <c r="F4" s="2">
        <f>COUNTIFS(Table2[Sub-Sector],Table3[[#This Row],[Sub-Sector]],Table2[6M Return vs Nifty],"&gt;=10")/Table3[[#This Row],[Count]]</f>
        <v>0.8571428571428571</v>
      </c>
      <c r="G4" s="2">
        <f>COUNTIFS(Table2[Sub-Sector],Table3[[#This Row],[Sub-Sector]],Table2[1Y Return vs Nifty],"&gt;=10")/Table3[[#This Row],[Count]]</f>
        <v>0.8571428571428571</v>
      </c>
      <c r="H4" s="2">
        <f>COUNTIFS(Table2[Sub-Sector],Table3[[#This Row],[Sub-Sector]],Table2[RSI Exponential â€“ 14D],"&gt;=50")/Table3[[#This Row],[Count]]</f>
        <v>0.5714285714285714</v>
      </c>
      <c r="I4" s="2">
        <f>COUNTIFS(Table2[Sub-Sector],Table3[[#This Row],[Sub-Sector]],Table2[Relative Volume],"&gt;=1")/Table3[[#This Row],[Count]]</f>
        <v>0.5714285714285714</v>
      </c>
      <c r="J4" s="2">
        <f>COUNTIFS(Table2[Sub-Sector],Table3[[#This Row],[Sub-Sector]],Table2[% Away From Day Low],"&gt;=0.05")/Table3[[#This Row],[Count]]</f>
        <v>0.14285714285714285</v>
      </c>
      <c r="K4" s="2">
        <f>COUNTIFS(Table2[Sub-Sector],Table3[[#This Row],[Sub-Sector]],Table2[% Away From Day High],"&lt;=0.05")/Table3[[#This Row],[Count]]</f>
        <v>0.8571428571428571</v>
      </c>
      <c r="L4" s="2">
        <f>COUNTIFS(Table2[Sub-Sector],Table3[[#This Row],[Sub-Sector]],Table2[% Away From Current Week Low],"&gt;=0.05")/Table3[[#This Row],[Count]]</f>
        <v>0.14285714285714285</v>
      </c>
      <c r="M4" s="2">
        <f>COUNTIFS(Table2[Sub-Sector],Table3[[#This Row],[Sub-Sector]],Table2[% Away From Current Week High],"&lt;=0.05")/Table3[[#This Row],[Count]]</f>
        <v>0.14285714285714285</v>
      </c>
      <c r="N4" s="2">
        <f>COUNTIFS(Table2[Sub-Sector],Table3[[#This Row],[Sub-Sector]],Table2[% Away From Current Month Low],"&gt;=0.05")/Table3[[#This Row],[Count]]</f>
        <v>0.8571428571428571</v>
      </c>
      <c r="O4" s="2">
        <f>COUNTIFS(Table2[Sub-Sector],Table3[[#This Row],[Sub-Sector]],Table2[% Away From Current Month High],"&lt;=0.05")/Table3[[#This Row],[Count]]</f>
        <v>0.14285714285714285</v>
      </c>
      <c r="P4" s="2">
        <f>COUNTIFS(Table2[Sub-Sector],Table3[[#This Row],[Sub-Sector]],Table2[% Away From 52W High],"&lt;=10")/Table3[[#This Row],[Count]]</f>
        <v>0.42857142857142855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0.8571428571428571</v>
      </c>
      <c r="S4" s="2">
        <f>COUNTIFS(Table2[Sub-Sector],Table3[[#This Row],[Sub-Sector]],Table2[% Price above 50 EMA],"&gt;=0")/Table3[[#This Row],[Count]]</f>
        <v>0.8571428571428571</v>
      </c>
      <c r="T4" s="2">
        <f>COUNTIFS(Table2[Sub-Sector],Table3[[#This Row],[Sub-Sector]],Table2[% Price above 200 EMA],"&gt;=0")/Table3[[#This Row],[Count]]</f>
        <v>0.8571428571428571</v>
      </c>
      <c r="U4" s="2">
        <f>COUNTIFS(Table2[Sub-Sector],Table3[[#This Row],[Sub-Sector]],Table2[Rate of Change - Zone],"Positive")/Table3[[#This Row],[Count]]</f>
        <v>0.8571428571428571</v>
      </c>
      <c r="V4" s="2">
        <f>COUNTIFS(Table2[Sub-Sector],Table3[[#This Row],[Sub-Sector]],Table2[Sharpe Ratio],"&gt;=0.10")/Table3[[#This Row],[Count]]</f>
        <v>0.8571428571428571</v>
      </c>
      <c r="W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194</v>
      </c>
      <c r="X4" s="3">
        <f>_xlfn.RANK.AVG(Table3[[#This Row],[Score]],Table3[Score],1)</f>
        <v>4</v>
      </c>
      <c r="Y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103</v>
      </c>
      <c r="Z4" s="3">
        <f>_xlfn.RANK.AVG(Table3[[#This Row],[Score 2 ]],Table3[[Score 2 ]],1)</f>
        <v>3</v>
      </c>
    </row>
    <row r="5" spans="1:26" x14ac:dyDescent="0.3">
      <c r="A5" t="s">
        <v>103</v>
      </c>
      <c r="B5">
        <f>COUNTIFS(Table2[Sub-Sector],Table3[[#This Row],[Sub-Sector]])</f>
        <v>5</v>
      </c>
      <c r="C5" s="2">
        <f>COUNTIFS(Table2[Sub-Sector],Table3[[#This Row],[Sub-Sector]],Table2[Uptrend],"Uptrend")/Table3[[#This Row],[Count]]</f>
        <v>0.6</v>
      </c>
      <c r="D5" s="2">
        <f>COUNTIFS(Table2[Sub-Sector],Table3[[#This Row],[Sub-Sector]],Table2[1W Return vs Nifty],"&gt;=5")/Table3[[#This Row],[Count]]</f>
        <v>0.2</v>
      </c>
      <c r="E5" s="2">
        <f>COUNTIFS(Table2[Sub-Sector],Table3[[#This Row],[Sub-Sector]],Table2[1M Return vs Nifty],"&gt;=5")/Table3[[#This Row],[Count]]</f>
        <v>0.2</v>
      </c>
      <c r="F5" s="2">
        <f>COUNTIFS(Table2[Sub-Sector],Table3[[#This Row],[Sub-Sector]],Table2[6M Return vs Nifty],"&gt;=10")/Table3[[#This Row],[Count]]</f>
        <v>0.6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0.2</v>
      </c>
      <c r="I5" s="2">
        <f>COUNTIFS(Table2[Sub-Sector],Table3[[#This Row],[Sub-Sector]],Table2[Relative Volume],"&gt;=1")/Table3[[#This Row],[Count]]</f>
        <v>0.6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0.8</v>
      </c>
      <c r="L5" s="2">
        <f>COUNTIFS(Table2[Sub-Sector],Table3[[#This Row],[Sub-Sector]],Table2[% Away From Current Week Low],"&gt;=0.05")/Table3[[#This Row],[Count]]</f>
        <v>0.2</v>
      </c>
      <c r="M5" s="2">
        <f>COUNTIFS(Table2[Sub-Sector],Table3[[#This Row],[Sub-Sector]],Table2[% Away From Current Week High],"&lt;=0.05")/Table3[[#This Row],[Count]]</f>
        <v>0</v>
      </c>
      <c r="N5" s="2">
        <f>COUNTIFS(Table2[Sub-Sector],Table3[[#This Row],[Sub-Sector]],Table2[% Away From Current Month Low],"&gt;=0.05")/Table3[[#This Row],[Count]]</f>
        <v>0.6</v>
      </c>
      <c r="O5" s="2">
        <f>COUNTIFS(Table2[Sub-Sector],Table3[[#This Row],[Sub-Sector]],Table2[% Away From Current Month High],"&lt;=0.05")/Table3[[#This Row],[Count]]</f>
        <v>0</v>
      </c>
      <c r="P5" s="2">
        <f>COUNTIFS(Table2[Sub-Sector],Table3[[#This Row],[Sub-Sector]],Table2[% Away From 52W High],"&lt;=10")/Table3[[#This Row],[Count]]</f>
        <v>0.2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0.2</v>
      </c>
      <c r="S5" s="2">
        <f>COUNTIFS(Table2[Sub-Sector],Table3[[#This Row],[Sub-Sector]],Table2[% Price above 50 EMA],"&gt;=0")/Table3[[#This Row],[Count]]</f>
        <v>0.6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0.6</v>
      </c>
      <c r="V5" s="2">
        <f>COUNTIFS(Table2[Sub-Sector],Table3[[#This Row],[Sub-Sector]],Table2[Sharpe Ratio],"&gt;=0.10")/Table3[[#This Row],[Count]]</f>
        <v>0.8</v>
      </c>
      <c r="W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262</v>
      </c>
      <c r="X5" s="3">
        <f>_xlfn.RANK.AVG(Table3[[#This Row],[Score]],Table3[Score],1)</f>
        <v>11</v>
      </c>
      <c r="Y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106</v>
      </c>
      <c r="Z5" s="3">
        <f>_xlfn.RANK.AVG(Table3[[#This Row],[Score 2 ]],Table3[[Score 2 ]],1)</f>
        <v>4</v>
      </c>
    </row>
    <row r="6" spans="1:26" x14ac:dyDescent="0.3">
      <c r="A6" t="s">
        <v>891</v>
      </c>
      <c r="B6">
        <f>COUNTIFS(Table2[Sub-Sector],Table3[[#This Row],[Sub-Sector]])</f>
        <v>2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0</v>
      </c>
      <c r="E6" s="2">
        <f>COUNTIFS(Table2[Sub-Sector],Table3[[#This Row],[Sub-Sector]],Table2[1M Return vs Nifty],"&gt;=5")/Table3[[#This Row],[Count]]</f>
        <v>0.5</v>
      </c>
      <c r="F6" s="2">
        <f>COUNTIFS(Table2[Sub-Sector],Table3[[#This Row],[Sub-Sector]],Table2[6M Return vs Nifty],"&gt;=10")/Table3[[#This Row],[Count]]</f>
        <v>1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0</v>
      </c>
      <c r="I6" s="2">
        <f>COUNTIFS(Table2[Sub-Sector],Table3[[#This Row],[Sub-Sector]],Table2[Relative Volume],"&gt;=1")/Table3[[#This Row],[Count]]</f>
        <v>0.5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0.5</v>
      </c>
      <c r="L6" s="2">
        <f>COUNTIFS(Table2[Sub-Sector],Table3[[#This Row],[Sub-Sector]],Table2[% Away From Current Week Low],"&gt;=0.05")/Table3[[#This Row],[Count]]</f>
        <v>0</v>
      </c>
      <c r="M6" s="2">
        <f>COUNTIFS(Table2[Sub-Sector],Table3[[#This Row],[Sub-Sector]],Table2[% Away From Current Week High],"&lt;=0.05")/Table3[[#This Row],[Count]]</f>
        <v>0</v>
      </c>
      <c r="N6" s="2">
        <f>COUNTIFS(Table2[Sub-Sector],Table3[[#This Row],[Sub-Sector]],Table2[% Away From Current Month Low],"&gt;=0.05")/Table3[[#This Row],[Count]]</f>
        <v>0.5</v>
      </c>
      <c r="O6" s="2">
        <f>COUNTIFS(Table2[Sub-Sector],Table3[[#This Row],[Sub-Sector]],Table2[% Away From Current Month High],"&lt;=0.05")/Table3[[#This Row],[Count]]</f>
        <v>0</v>
      </c>
      <c r="P6" s="2">
        <f>COUNTIFS(Table2[Sub-Sector],Table3[[#This Row],[Sub-Sector]],Table2[% Away From 52W High],"&lt;=10")/Table3[[#This Row],[Count]]</f>
        <v>0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0.5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0.5</v>
      </c>
      <c r="V6" s="2">
        <f>COUNTIFS(Table2[Sub-Sector],Table3[[#This Row],[Sub-Sector]],Table2[Sharpe Ratio],"&gt;=0.10")/Table3[[#This Row],[Count]]</f>
        <v>1</v>
      </c>
      <c r="W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231.5</v>
      </c>
      <c r="X6" s="3">
        <f>_xlfn.RANK.AVG(Table3[[#This Row],[Score]],Table3[Score],1)</f>
        <v>7.5</v>
      </c>
      <c r="Y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107</v>
      </c>
      <c r="Z6" s="3">
        <f>_xlfn.RANK.AVG(Table3[[#This Row],[Score 2 ]],Table3[[Score 2 ]],1)</f>
        <v>5.5</v>
      </c>
    </row>
    <row r="7" spans="1:26" x14ac:dyDescent="0.3">
      <c r="A7" t="s">
        <v>328</v>
      </c>
      <c r="B7">
        <f>COUNTIFS(Table2[Sub-Sector],Table3[[#This Row],[Sub-Sector]])</f>
        <v>2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</v>
      </c>
      <c r="E7" s="2">
        <f>COUNTIFS(Table2[Sub-Sector],Table3[[#This Row],[Sub-Sector]],Table2[1M Return vs Nifty],"&gt;=5")/Table3[[#This Row],[Count]]</f>
        <v>0.5</v>
      </c>
      <c r="F7" s="2">
        <f>COUNTIFS(Table2[Sub-Sector],Table3[[#This Row],[Sub-Sector]],Table2[6M Return vs Nifty],"&gt;=10")/Table3[[#This Row],[Count]]</f>
        <v>1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0.5</v>
      </c>
      <c r="I7" s="2">
        <f>COUNTIFS(Table2[Sub-Sector],Table3[[#This Row],[Sub-Sector]],Table2[Relative Volume],"&gt;=1")/Table3[[#This Row],[Count]]</f>
        <v>0.5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0.5</v>
      </c>
      <c r="L7" s="2">
        <f>COUNTIFS(Table2[Sub-Sector],Table3[[#This Row],[Sub-Sector]],Table2[% Away From Current Week Low],"&gt;=0.05")/Table3[[#This Row],[Count]]</f>
        <v>0</v>
      </c>
      <c r="M7" s="2">
        <f>COUNTIFS(Table2[Sub-Sector],Table3[[#This Row],[Sub-Sector]],Table2[% Away From Current Week High],"&lt;=0.05")/Table3[[#This Row],[Count]]</f>
        <v>0.5</v>
      </c>
      <c r="N7" s="2">
        <f>COUNTIFS(Table2[Sub-Sector],Table3[[#This Row],[Sub-Sector]],Table2[% Away From Current Month Low],"&gt;=0.05")/Table3[[#This Row],[Count]]</f>
        <v>0</v>
      </c>
      <c r="O7" s="2">
        <f>COUNTIFS(Table2[Sub-Sector],Table3[[#This Row],[Sub-Sector]],Table2[% Away From Current Month High],"&lt;=0.05")/Table3[[#This Row],[Count]]</f>
        <v>0.5</v>
      </c>
      <c r="P7" s="2">
        <f>COUNTIFS(Table2[Sub-Sector],Table3[[#This Row],[Sub-Sector]],Table2[% Away From 52W High],"&lt;=10")/Table3[[#This Row],[Count]]</f>
        <v>0.5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0.5</v>
      </c>
      <c r="S7" s="2">
        <f>COUNTIFS(Table2[Sub-Sector],Table3[[#This Row],[Sub-Sector]],Table2[% Price above 50 EMA],"&gt;=0")/Table3[[#This Row],[Count]]</f>
        <v>0.5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0.5</v>
      </c>
      <c r="V7" s="2">
        <f>COUNTIFS(Table2[Sub-Sector],Table3[[#This Row],[Sub-Sector]],Table2[Sharpe Ratio],"&gt;=0.10")/Table3[[#This Row],[Count]]</f>
        <v>0.5</v>
      </c>
      <c r="W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231.5</v>
      </c>
      <c r="X7" s="3">
        <f>_xlfn.RANK.AVG(Table3[[#This Row],[Score]],Table3[Score],1)</f>
        <v>7.5</v>
      </c>
      <c r="Y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107</v>
      </c>
      <c r="Z7" s="3">
        <f>_xlfn.RANK.AVG(Table3[[#This Row],[Score 2 ]],Table3[[Score 2 ]],1)</f>
        <v>5.5</v>
      </c>
    </row>
    <row r="8" spans="1:26" x14ac:dyDescent="0.3">
      <c r="A8" t="s">
        <v>77</v>
      </c>
      <c r="B8">
        <f>COUNTIFS(Table2[Sub-Sector],Table3[[#This Row],[Sub-Sector]])</f>
        <v>3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</v>
      </c>
      <c r="E8" s="2">
        <f>COUNTIFS(Table2[Sub-Sector],Table3[[#This Row],[Sub-Sector]],Table2[1M Return vs Nifty],"&gt;=5")/Table3[[#This Row],[Count]]</f>
        <v>0.66666666666666663</v>
      </c>
      <c r="F8" s="2">
        <f>COUNTIFS(Table2[Sub-Sector],Table3[[#This Row],[Sub-Sector]],Table2[6M Return vs Nifty],"&gt;=10")/Table3[[#This Row],[Count]]</f>
        <v>0.66666666666666663</v>
      </c>
      <c r="G8" s="2">
        <f>COUNTIFS(Table2[Sub-Sector],Table3[[#This Row],[Sub-Sector]],Table2[1Y Return vs Nifty],"&gt;=10")/Table3[[#This Row],[Count]]</f>
        <v>0.66666666666666663</v>
      </c>
      <c r="H8" s="2">
        <f>COUNTIFS(Table2[Sub-Sector],Table3[[#This Row],[Sub-Sector]],Table2[RSI Exponential â€“ 14D],"&gt;=50")/Table3[[#This Row],[Count]]</f>
        <v>0.66666666666666663</v>
      </c>
      <c r="I8" s="2">
        <f>COUNTIFS(Table2[Sub-Sector],Table3[[#This Row],[Sub-Sector]],Table2[Relative Volume],"&gt;=1")/Table3[[#This Row],[Count]]</f>
        <v>0.66666666666666663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0.33333333333333331</v>
      </c>
      <c r="N8" s="2">
        <f>COUNTIFS(Table2[Sub-Sector],Table3[[#This Row],[Sub-Sector]],Table2[% Away From Current Month Low],"&gt;=0.05")/Table3[[#This Row],[Count]]</f>
        <v>0.66666666666666663</v>
      </c>
      <c r="O8" s="2">
        <f>COUNTIFS(Table2[Sub-Sector],Table3[[#This Row],[Sub-Sector]],Table2[% Away From Current Month High],"&lt;=0.05")/Table3[[#This Row],[Count]]</f>
        <v>0.33333333333333331</v>
      </c>
      <c r="P8" s="2">
        <f>COUNTIFS(Table2[Sub-Sector],Table3[[#This Row],[Sub-Sector]],Table2[% Away From 52W High],"&lt;=10")/Table3[[#This Row],[Count]]</f>
        <v>0.66666666666666663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0.66666666666666663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0.33333333333333331</v>
      </c>
      <c r="W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229</v>
      </c>
      <c r="X8" s="3">
        <f>_xlfn.RANK.AVG(Table3[[#This Row],[Score]],Table3[Score],1)</f>
        <v>6</v>
      </c>
      <c r="Y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113</v>
      </c>
      <c r="Z8" s="3">
        <f>_xlfn.RANK.AVG(Table3[[#This Row],[Score 2 ]],Table3[[Score 2 ]],1)</f>
        <v>7</v>
      </c>
    </row>
    <row r="9" spans="1:26" x14ac:dyDescent="0.3">
      <c r="A9" t="s">
        <v>162</v>
      </c>
      <c r="B9">
        <f>COUNTIFS(Table2[Sub-Sector],Table3[[#This Row],[Sub-Sector]])</f>
        <v>3</v>
      </c>
      <c r="C9" s="2">
        <f>COUNTIFS(Table2[Sub-Sector],Table3[[#This Row],[Sub-Sector]],Table2[Uptrend],"Uptrend")/Table3[[#This Row],[Count]]</f>
        <v>1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0.33333333333333331</v>
      </c>
      <c r="F9" s="2">
        <f>COUNTIFS(Table2[Sub-Sector],Table3[[#This Row],[Sub-Sector]],Table2[6M Return vs Nifty],"&gt;=10")/Table3[[#This Row],[Count]]</f>
        <v>0.33333333333333331</v>
      </c>
      <c r="G9" s="2">
        <f>COUNTIFS(Table2[Sub-Sector],Table3[[#This Row],[Sub-Sector]],Table2[1Y Return vs Nifty],"&gt;=10")/Table3[[#This Row],[Count]]</f>
        <v>1</v>
      </c>
      <c r="H9" s="2">
        <f>COUNTIFS(Table2[Sub-Sector],Table3[[#This Row],[Sub-Sector]],Table2[RSI Exponential â€“ 14D],"&gt;=50")/Table3[[#This Row],[Count]]</f>
        <v>0</v>
      </c>
      <c r="I9" s="2">
        <f>COUNTIFS(Table2[Sub-Sector],Table3[[#This Row],[Sub-Sector]],Table2[Relative Volume],"&gt;=1")/Table3[[#This Row],[Count]]</f>
        <v>0.66666666666666663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0</v>
      </c>
      <c r="N9" s="2">
        <f>COUNTIFS(Table2[Sub-Sector],Table3[[#This Row],[Sub-Sector]],Table2[% Away From Current Month Low],"&gt;=0.05")/Table3[[#This Row],[Count]]</f>
        <v>0.66666666666666663</v>
      </c>
      <c r="O9" s="2">
        <f>COUNTIFS(Table2[Sub-Sector],Table3[[#This Row],[Sub-Sector]],Table2[% Away From Current Month High],"&lt;=0.05")/Table3[[#This Row],[Count]]</f>
        <v>0</v>
      </c>
      <c r="P9" s="2">
        <f>COUNTIFS(Table2[Sub-Sector],Table3[[#This Row],[Sub-Sector]],Table2[% Away From 52W High],"&lt;=10")/Table3[[#This Row],[Count]]</f>
        <v>0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0.33333333333333331</v>
      </c>
      <c r="S9" s="2">
        <f>COUNTIFS(Table2[Sub-Sector],Table3[[#This Row],[Sub-Sector]],Table2[% Price above 50 EMA],"&gt;=0")/Table3[[#This Row],[Count]]</f>
        <v>1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0.66666666666666663</v>
      </c>
      <c r="V9" s="2">
        <f>COUNTIFS(Table2[Sub-Sector],Table3[[#This Row],[Sub-Sector]],Table2[Sharpe Ratio],"&gt;=0.10")/Table3[[#This Row],[Count]]</f>
        <v>0.33333333333333331</v>
      </c>
      <c r="W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260.5</v>
      </c>
      <c r="X9" s="3">
        <f>_xlfn.RANK.AVG(Table3[[#This Row],[Score]],Table3[Score],1)</f>
        <v>10</v>
      </c>
      <c r="Y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123</v>
      </c>
      <c r="Z9" s="3">
        <f>_xlfn.RANK.AVG(Table3[[#This Row],[Score 2 ]],Table3[[Score 2 ]],1)</f>
        <v>8</v>
      </c>
    </row>
    <row r="10" spans="1:26" x14ac:dyDescent="0.3">
      <c r="A10" t="s">
        <v>59</v>
      </c>
      <c r="B10">
        <f>COUNTIFS(Table2[Sub-Sector],Table3[[#This Row],[Sub-Sector]])</f>
        <v>4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</v>
      </c>
      <c r="E10" s="2">
        <f>COUNTIFS(Table2[Sub-Sector],Table3[[#This Row],[Sub-Sector]],Table2[1M Return vs Nifty],"&gt;=5")/Table3[[#This Row],[Count]]</f>
        <v>0</v>
      </c>
      <c r="F10" s="2">
        <f>COUNTIFS(Table2[Sub-Sector],Table3[[#This Row],[Sub-Sector]],Table2[6M Return vs Nifty],"&gt;=10")/Table3[[#This Row],[Count]]</f>
        <v>0.75</v>
      </c>
      <c r="G10" s="2">
        <f>COUNTIFS(Table2[Sub-Sector],Table3[[#This Row],[Sub-Sector]],Table2[1Y Return vs Nifty],"&gt;=10")/Table3[[#This Row],[Count]]</f>
        <v>0.75</v>
      </c>
      <c r="H10" s="2">
        <f>COUNTIFS(Table2[Sub-Sector],Table3[[#This Row],[Sub-Sector]],Table2[RSI Exponential â€“ 14D],"&gt;=50")/Table3[[#This Row],[Count]]</f>
        <v>0.25</v>
      </c>
      <c r="I10" s="2">
        <f>COUNTIFS(Table2[Sub-Sector],Table3[[#This Row],[Sub-Sector]],Table2[Relative Volume],"&gt;=1")/Table3[[#This Row],[Count]]</f>
        <v>0.5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</v>
      </c>
      <c r="M10" s="2">
        <f>COUNTIFS(Table2[Sub-Sector],Table3[[#This Row],[Sub-Sector]],Table2[% Away From Current Week High],"&lt;=0.05")/Table3[[#This Row],[Count]]</f>
        <v>1</v>
      </c>
      <c r="N10" s="2">
        <f>COUNTIFS(Table2[Sub-Sector],Table3[[#This Row],[Sub-Sector]],Table2[% Away From Current Month Low],"&gt;=0.05")/Table3[[#This Row],[Count]]</f>
        <v>0</v>
      </c>
      <c r="O10" s="2">
        <f>COUNTIFS(Table2[Sub-Sector],Table3[[#This Row],[Sub-Sector]],Table2[% Away From Current Month High],"&lt;=0.05")/Table3[[#This Row],[Count]]</f>
        <v>0.5</v>
      </c>
      <c r="P10" s="2">
        <f>COUNTIFS(Table2[Sub-Sector],Table3[[#This Row],[Sub-Sector]],Table2[% Away From 52W High],"&lt;=10")/Table3[[#This Row],[Count]]</f>
        <v>1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0.25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0.75</v>
      </c>
      <c r="V10" s="2">
        <f>COUNTIFS(Table2[Sub-Sector],Table3[[#This Row],[Sub-Sector]],Table2[Sharpe Ratio],"&gt;=0.10")/Table3[[#This Row],[Count]]</f>
        <v>0.75</v>
      </c>
      <c r="W1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326.5</v>
      </c>
      <c r="X10" s="3">
        <f>_xlfn.RANK.AVG(Table3[[#This Row],[Score]],Table3[Score],1)</f>
        <v>23</v>
      </c>
      <c r="Y1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127</v>
      </c>
      <c r="Z10" s="3">
        <f>_xlfn.RANK.AVG(Table3[[#This Row],[Score 2 ]],Table3[[Score 2 ]],1)</f>
        <v>9</v>
      </c>
    </row>
    <row r="11" spans="1:26" x14ac:dyDescent="0.3">
      <c r="A11" t="s">
        <v>237</v>
      </c>
      <c r="B11">
        <f>COUNTIFS(Table2[Sub-Sector],Table3[[#This Row],[Sub-Sector]])</f>
        <v>1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1</v>
      </c>
      <c r="E11" s="2">
        <f>COUNTIFS(Table2[Sub-Sector],Table3[[#This Row],[Sub-Sector]],Table2[1M Return vs Nifty],"&gt;=5")/Table3[[#This Row],[Count]]</f>
        <v>1</v>
      </c>
      <c r="F11" s="2">
        <f>COUNTIFS(Table2[Sub-Sector],Table3[[#This Row],[Sub-Sector]],Table2[6M Return vs Nifty],"&gt;=10")/Table3[[#This Row],[Count]]</f>
        <v>1</v>
      </c>
      <c r="G11" s="2">
        <f>COUNTIFS(Table2[Sub-Sector],Table3[[#This Row],[Sub-Sector]],Table2[1Y Return vs Nifty],"&gt;=10")/Table3[[#This Row],[Count]]</f>
        <v>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1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1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</v>
      </c>
      <c r="W1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176</v>
      </c>
      <c r="X11" s="3">
        <f>_xlfn.RANK.AVG(Table3[[#This Row],[Score]],Table3[Score],1)</f>
        <v>3</v>
      </c>
      <c r="Y1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1" s="3">
        <f>_xlfn.RANK.AVG(Table3[[#This Row],[Score 2 ]],Table3[[Score 2 ]],1)</f>
        <v>12</v>
      </c>
    </row>
    <row r="12" spans="1:26" x14ac:dyDescent="0.3">
      <c r="A12" t="s">
        <v>253</v>
      </c>
      <c r="B12">
        <f>COUNTIFS(Table2[Sub-Sector],Table3[[#This Row],[Sub-Sector]])</f>
        <v>3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1</v>
      </c>
      <c r="F12" s="2">
        <f>COUNTIFS(Table2[Sub-Sector],Table3[[#This Row],[Sub-Sector]],Table2[6M Return vs Nifty],"&gt;=10")/Table3[[#This Row],[Count]]</f>
        <v>1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0.66666666666666663</v>
      </c>
      <c r="I12" s="2">
        <f>COUNTIFS(Table2[Sub-Sector],Table3[[#This Row],[Sub-Sector]],Table2[Relative Volume],"&gt;=1")/Table3[[#This Row],[Count]]</f>
        <v>0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0.33333333333333331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0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0</v>
      </c>
      <c r="P12" s="2">
        <f>COUNTIFS(Table2[Sub-Sector],Table3[[#This Row],[Sub-Sector]],Table2[% Away From 52W High],"&lt;=10")/Table3[[#This Row],[Count]]</f>
        <v>0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1</v>
      </c>
      <c r="W1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252</v>
      </c>
      <c r="X12" s="3">
        <f>_xlfn.RANK.AVG(Table3[[#This Row],[Score]],Table3[Score],1)</f>
        <v>9</v>
      </c>
      <c r="Y1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2" s="3">
        <f>_xlfn.RANK.AVG(Table3[[#This Row],[Score 2 ]],Table3[[Score 2 ]],1)</f>
        <v>12</v>
      </c>
    </row>
    <row r="13" spans="1:26" x14ac:dyDescent="0.3">
      <c r="A13" t="s">
        <v>92</v>
      </c>
      <c r="B13">
        <f>COUNTIFS(Table2[Sub-Sector],Table3[[#This Row],[Sub-Sector]])</f>
        <v>1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</v>
      </c>
      <c r="F13" s="2">
        <f>COUNTIFS(Table2[Sub-Sector],Table3[[#This Row],[Sub-Sector]],Table2[6M Return vs Nifty],"&gt;=10")/Table3[[#This Row],[Count]]</f>
        <v>1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0</v>
      </c>
      <c r="I13" s="2">
        <f>COUNTIFS(Table2[Sub-Sector],Table3[[#This Row],[Sub-Sector]],Table2[Relative Volume],"&gt;=1")/Table3[[#This Row],[Count]]</f>
        <v>0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0</v>
      </c>
      <c r="N13" s="2">
        <f>COUNTIFS(Table2[Sub-Sector],Table3[[#This Row],[Sub-Sector]],Table2[% Away From Current Month Low],"&gt;=0.05")/Table3[[#This Row],[Count]]</f>
        <v>0</v>
      </c>
      <c r="O13" s="2">
        <f>COUNTIFS(Table2[Sub-Sector],Table3[[#This Row],[Sub-Sector]],Table2[% Away From Current Month High],"&lt;=0.05")/Table3[[#This Row],[Count]]</f>
        <v>0</v>
      </c>
      <c r="P13" s="2">
        <f>COUNTIFS(Table2[Sub-Sector],Table3[[#This Row],[Sub-Sector]],Table2[% Away From 52W High],"&lt;=10")/Table3[[#This Row],[Count]]</f>
        <v>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0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1</v>
      </c>
      <c r="W1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342</v>
      </c>
      <c r="X13" s="3">
        <f>_xlfn.RANK.AVG(Table3[[#This Row],[Score]],Table3[Score],1)</f>
        <v>29</v>
      </c>
      <c r="Y1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3" s="3">
        <f>_xlfn.RANK.AVG(Table3[[#This Row],[Score 2 ]],Table3[[Score 2 ]],1)</f>
        <v>12</v>
      </c>
    </row>
    <row r="14" spans="1:26" x14ac:dyDescent="0.3">
      <c r="A14" t="s">
        <v>157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0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0</v>
      </c>
      <c r="I14" s="2">
        <f>COUNTIFS(Table2[Sub-Sector],Table3[[#This Row],[Sub-Sector]],Table2[Relative Volume],"&gt;=1")/Table3[[#This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0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0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</v>
      </c>
      <c r="W1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342</v>
      </c>
      <c r="X14" s="3">
        <f>_xlfn.RANK.AVG(Table3[[#This Row],[Score]],Table3[Score],1)</f>
        <v>29</v>
      </c>
      <c r="Y1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4" s="3">
        <f>_xlfn.RANK.AVG(Table3[[#This Row],[Score 2 ]],Table3[[Score 2 ]],1)</f>
        <v>12</v>
      </c>
    </row>
    <row r="15" spans="1:26" x14ac:dyDescent="0.3">
      <c r="A15" t="s">
        <v>1646</v>
      </c>
      <c r="B15">
        <f>COUNTIFS(Table2[Sub-Sector],Table3[[#This Row],[Sub-Sector]])</f>
        <v>1</v>
      </c>
      <c r="C15" s="2">
        <f>COUNTIFS(Table2[Sub-Sector],Table3[[#This Row],[Sub-Sector]],Table2[Uptrend],"Uptrend")/Table3[[#This Row],[Count]]</f>
        <v>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0</v>
      </c>
      <c r="F15" s="2">
        <f>COUNTIFS(Table2[Sub-Sector],Table3[[#This Row],[Sub-Sector]],Table2[6M Return vs Nifty],"&gt;=10")/Table3[[#This Row],[Count]]</f>
        <v>1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0</v>
      </c>
      <c r="I15" s="2">
        <f>COUNTIFS(Table2[Sub-Sector],Table3[[#This Row],[Sub-Sector]],Table2[Relative Volume],"&gt;=1")/Table3[[#This Row],[Count]]</f>
        <v>0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</v>
      </c>
      <c r="O15" s="2">
        <f>COUNTIFS(Table2[Sub-Sector],Table3[[#This Row],[Sub-Sector]],Table2[% Away From Current Month High],"&lt;=0.05")/Table3[[#This Row],[Count]]</f>
        <v>0</v>
      </c>
      <c r="P15" s="2">
        <f>COUNTIFS(Table2[Sub-Sector],Table3[[#This Row],[Sub-Sector]],Table2[% Away From 52W High],"&lt;=10")/Table3[[#This Row],[Count]]</f>
        <v>1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0</v>
      </c>
      <c r="W1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342</v>
      </c>
      <c r="X15" s="3">
        <f>_xlfn.RANK.AVG(Table3[[#This Row],[Score]],Table3[Score],1)</f>
        <v>29</v>
      </c>
      <c r="Y1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5" s="3">
        <f>_xlfn.RANK.AVG(Table3[[#This Row],[Score 2 ]],Table3[[Score 2 ]],1)</f>
        <v>12</v>
      </c>
    </row>
    <row r="16" spans="1:26" x14ac:dyDescent="0.3">
      <c r="A16" t="s">
        <v>621</v>
      </c>
      <c r="B16">
        <f>COUNTIFS(Table2[Sub-Sector],Table3[[#This Row],[Sub-Sector]])</f>
        <v>4</v>
      </c>
      <c r="C16" s="2">
        <f>COUNTIFS(Table2[Sub-Sector],Table3[[#This Row],[Sub-Sector]],Table2[Uptrend],"Uptrend")/Table3[[#This Row],[Count]]</f>
        <v>0.5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0.75</v>
      </c>
      <c r="G16" s="2">
        <f>COUNTIFS(Table2[Sub-Sector],Table3[[#This Row],[Sub-Sector]],Table2[1Y Return vs Nifty],"&gt;=10")/Table3[[#This Row],[Count]]</f>
        <v>0.75</v>
      </c>
      <c r="H16" s="2">
        <f>COUNTIFS(Table2[Sub-Sector],Table3[[#This Row],[Sub-Sector]],Table2[RSI Exponential â€“ 14D],"&gt;=50")/Table3[[#This Row],[Count]]</f>
        <v>0.25</v>
      </c>
      <c r="I16" s="2">
        <f>COUNTIFS(Table2[Sub-Sector],Table3[[#This Row],[Sub-Sector]],Table2[Relative Volume],"&gt;=1")/Table3[[#This Row],[Count]]</f>
        <v>0.5</v>
      </c>
      <c r="J16" s="2">
        <f>COUNTIFS(Table2[Sub-Sector],Table3[[#This Row],[Sub-Sector]],Table2[% Away From Day Low],"&gt;=0.05")/Table3[[#This Row],[Count]]</f>
        <v>0.25</v>
      </c>
      <c r="K16" s="2">
        <f>COUNTIFS(Table2[Sub-Sector],Table3[[#This Row],[Sub-Sector]],Table2[% Away From Day High],"&lt;=0.05")/Table3[[#This Row],[Count]]</f>
        <v>0.75</v>
      </c>
      <c r="L16" s="2">
        <f>COUNTIFS(Table2[Sub-Sector],Table3[[#This Row],[Sub-Sector]],Table2[% Away From Current Week Low],"&gt;=0.05")/Table3[[#This Row],[Count]]</f>
        <v>0.25</v>
      </c>
      <c r="M16" s="2">
        <f>COUNTIFS(Table2[Sub-Sector],Table3[[#This Row],[Sub-Sector]],Table2[% Away From Current Week High],"&lt;=0.05")/Table3[[#This Row],[Count]]</f>
        <v>0.5</v>
      </c>
      <c r="N16" s="2">
        <f>COUNTIFS(Table2[Sub-Sector],Table3[[#This Row],[Sub-Sector]],Table2[% Away From Current Month Low],"&gt;=0.05")/Table3[[#This Row],[Count]]</f>
        <v>0.5</v>
      </c>
      <c r="O16" s="2">
        <f>COUNTIFS(Table2[Sub-Sector],Table3[[#This Row],[Sub-Sector]],Table2[% Away From Current Month High],"&lt;=0.05")/Table3[[#This Row],[Count]]</f>
        <v>0</v>
      </c>
      <c r="P16" s="2">
        <f>COUNTIFS(Table2[Sub-Sector],Table3[[#This Row],[Sub-Sector]],Table2[% Away From 52W High],"&lt;=10")/Table3[[#This Row],[Count]]</f>
        <v>0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0.25</v>
      </c>
      <c r="S16" s="2">
        <f>COUNTIFS(Table2[Sub-Sector],Table3[[#This Row],[Sub-Sector]],Table2[% Price above 50 EMA],"&gt;=0")/Table3[[#This Row],[Count]]</f>
        <v>0.75</v>
      </c>
      <c r="T16" s="2">
        <f>COUNTIFS(Table2[Sub-Sector],Table3[[#This Row],[Sub-Sector]],Table2[% Price above 200 EMA],"&gt;=0")/Table3[[#This Row],[Count]]</f>
        <v>0.75</v>
      </c>
      <c r="U16" s="2">
        <f>COUNTIFS(Table2[Sub-Sector],Table3[[#This Row],[Sub-Sector]],Table2[Rate of Change - Zone],"Positive")/Table3[[#This Row],[Count]]</f>
        <v>0.5</v>
      </c>
      <c r="V16" s="2">
        <f>COUNTIFS(Table2[Sub-Sector],Table3[[#This Row],[Sub-Sector]],Table2[Sharpe Ratio],"&gt;=0.10")/Table3[[#This Row],[Count]]</f>
        <v>0.25</v>
      </c>
      <c r="W1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423</v>
      </c>
      <c r="X16" s="3">
        <f>_xlfn.RANK.AVG(Table3[[#This Row],[Score]],Table3[Score],1)</f>
        <v>58</v>
      </c>
      <c r="Y1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149.5</v>
      </c>
      <c r="Z16" s="3">
        <f>_xlfn.RANK.AVG(Table3[[#This Row],[Score 2 ]],Table3[[Score 2 ]],1)</f>
        <v>15</v>
      </c>
    </row>
    <row r="17" spans="1:26" x14ac:dyDescent="0.3">
      <c r="A17" t="s">
        <v>660</v>
      </c>
      <c r="B17">
        <f>COUNTIFS(Table2[Sub-Sector],Table3[[#This Row],[Sub-Sector]])</f>
        <v>5</v>
      </c>
      <c r="C17" s="2">
        <f>COUNTIFS(Table2[Sub-Sector],Table3[[#This Row],[Sub-Sector]],Table2[Uptrend],"Uptrend")/Table3[[#This Row],[Count]]</f>
        <v>1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0.2</v>
      </c>
      <c r="F17" s="2">
        <f>COUNTIFS(Table2[Sub-Sector],Table3[[#This Row],[Sub-Sector]],Table2[6M Return vs Nifty],"&gt;=10")/Table3[[#This Row],[Count]]</f>
        <v>0.8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0.2</v>
      </c>
      <c r="I17" s="2">
        <f>COUNTIFS(Table2[Sub-Sector],Table3[[#This Row],[Sub-Sector]],Table2[Relative Volume],"&gt;=1")/Table3[[#This Row],[Count]]</f>
        <v>0.4</v>
      </c>
      <c r="J17" s="2">
        <f>COUNTIFS(Table2[Sub-Sector],Table3[[#This Row],[Sub-Sector]],Table2[% Away From Day Low],"&gt;=0.05")/Table3[[#This Row],[Count]]</f>
        <v>0.2</v>
      </c>
      <c r="K17" s="2">
        <f>COUNTIFS(Table2[Sub-Sector],Table3[[#This Row],[Sub-Sector]],Table2[% Away From Day High],"&lt;=0.05")/Table3[[#This Row],[Count]]</f>
        <v>0.8</v>
      </c>
      <c r="L17" s="2">
        <f>COUNTIFS(Table2[Sub-Sector],Table3[[#This Row],[Sub-Sector]],Table2[% Away From Current Week Low],"&gt;=0.05")/Table3[[#This Row],[Count]]</f>
        <v>0.2</v>
      </c>
      <c r="M17" s="2">
        <f>COUNTIFS(Table2[Sub-Sector],Table3[[#This Row],[Sub-Sector]],Table2[% Away From Current Week High],"&lt;=0.05")/Table3[[#This Row],[Count]]</f>
        <v>0</v>
      </c>
      <c r="N17" s="2">
        <f>COUNTIFS(Table2[Sub-Sector],Table3[[#This Row],[Sub-Sector]],Table2[% Away From Current Month Low],"&gt;=0.05")/Table3[[#This Row],[Count]]</f>
        <v>0.4</v>
      </c>
      <c r="O17" s="2">
        <f>COUNTIFS(Table2[Sub-Sector],Table3[[#This Row],[Sub-Sector]],Table2[% Away From Current Month High],"&lt;=0.05")/Table3[[#This Row],[Count]]</f>
        <v>0</v>
      </c>
      <c r="P17" s="2">
        <f>COUNTIFS(Table2[Sub-Sector],Table3[[#This Row],[Sub-Sector]],Table2[% Away From 52W High],"&lt;=10")/Table3[[#This Row],[Count]]</f>
        <v>0.2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0.2</v>
      </c>
      <c r="S17" s="2">
        <f>COUNTIFS(Table2[Sub-Sector],Table3[[#This Row],[Sub-Sector]],Table2[% Price above 50 EMA],"&gt;=0")/Table3[[#This Row],[Count]]</f>
        <v>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0.4</v>
      </c>
      <c r="V17" s="2">
        <f>COUNTIFS(Table2[Sub-Sector],Table3[[#This Row],[Sub-Sector]],Table2[Sharpe Ratio],"&gt;=0.10")/Table3[[#This Row],[Count]]</f>
        <v>1</v>
      </c>
      <c r="W1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308</v>
      </c>
      <c r="X17" s="3">
        <f>_xlfn.RANK.AVG(Table3[[#This Row],[Score]],Table3[Score],1)</f>
        <v>18</v>
      </c>
      <c r="Y1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153.5</v>
      </c>
      <c r="Z17" s="3">
        <f>_xlfn.RANK.AVG(Table3[[#This Row],[Score 2 ]],Table3[[Score 2 ]],1)</f>
        <v>16</v>
      </c>
    </row>
    <row r="18" spans="1:26" x14ac:dyDescent="0.3">
      <c r="A18" t="s">
        <v>222</v>
      </c>
      <c r="B18">
        <f>COUNTIFS(Table2[Sub-Sector],Table3[[#This Row],[Sub-Sector]])</f>
        <v>3</v>
      </c>
      <c r="C18" s="2">
        <f>COUNTIFS(Table2[Sub-Sector],Table3[[#This Row],[Sub-Sector]],Table2[Uptrend],"Uptrend")/Table3[[#This Row],[Count]]</f>
        <v>0.66666666666666663</v>
      </c>
      <c r="D18" s="2">
        <f>COUNTIFS(Table2[Sub-Sector],Table3[[#This Row],[Sub-Sector]],Table2[1W Return vs Nifty],"&gt;=5")/Table3[[#This Row],[Count]]</f>
        <v>0.33333333333333331</v>
      </c>
      <c r="E18" s="2">
        <f>COUNTIFS(Table2[Sub-Sector],Table3[[#This Row],[Sub-Sector]],Table2[1M Return vs Nifty],"&gt;=5")/Table3[[#This Row],[Count]]</f>
        <v>0.33333333333333331</v>
      </c>
      <c r="F18" s="2">
        <f>COUNTIFS(Table2[Sub-Sector],Table3[[#This Row],[Sub-Sector]],Table2[6M Return vs Nifty],"&gt;=10")/Table3[[#This Row],[Count]]</f>
        <v>0.33333333333333331</v>
      </c>
      <c r="G18" s="2">
        <f>COUNTIFS(Table2[Sub-Sector],Table3[[#This Row],[Sub-Sector]],Table2[1Y Return vs Nifty],"&gt;=10")/Table3[[#This Row],[Count]]</f>
        <v>0.66666666666666663</v>
      </c>
      <c r="H18" s="2">
        <f>COUNTIFS(Table2[Sub-Sector],Table3[[#This Row],[Sub-Sector]],Table2[RSI Exponential â€“ 14D],"&gt;=50")/Table3[[#This Row],[Count]]</f>
        <v>0.33333333333333331</v>
      </c>
      <c r="I18" s="2">
        <f>COUNTIFS(Table2[Sub-Sector],Table3[[#This Row],[Sub-Sector]],Table2[Relative Volume],"&gt;=1")/Table3[[#This Row],[Count]]</f>
        <v>0.66666666666666663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0.66666666666666663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0.66666666666666663</v>
      </c>
      <c r="N18" s="2">
        <f>COUNTIFS(Table2[Sub-Sector],Table3[[#This Row],[Sub-Sector]],Table2[% Away From Current Month Low],"&gt;=0.05")/Table3[[#This Row],[Count]]</f>
        <v>0.66666666666666663</v>
      </c>
      <c r="O18" s="2">
        <f>COUNTIFS(Table2[Sub-Sector],Table3[[#This Row],[Sub-Sector]],Table2[% Away From Current Month High],"&lt;=0.05")/Table3[[#This Row],[Count]]</f>
        <v>0.66666666666666663</v>
      </c>
      <c r="P18" s="2">
        <f>COUNTIFS(Table2[Sub-Sector],Table3[[#This Row],[Sub-Sector]],Table2[% Away From 52W High],"&lt;=10")/Table3[[#This Row],[Count]]</f>
        <v>0.33333333333333331</v>
      </c>
      <c r="Q18" s="2">
        <f>COUNTIFS(Table2[Sub-Sector],Table3[[#This Row],[Sub-Sector]],Table2[% Away From 52W Low],"&gt;=10")/Table3[[#This Row],[Count]]</f>
        <v>0.66666666666666663</v>
      </c>
      <c r="R18" s="2">
        <f>COUNTIFS(Table2[Sub-Sector],Table3[[#This Row],[Sub-Sector]],Table2[% Price above 20 EMA],"&gt;=0")/Table3[[#This Row],[Count]]</f>
        <v>0.66666666666666663</v>
      </c>
      <c r="S18" s="2">
        <f>COUNTIFS(Table2[Sub-Sector],Table3[[#This Row],[Sub-Sector]],Table2[% Price above 50 EMA],"&gt;=0")/Table3[[#This Row],[Count]]</f>
        <v>0.66666666666666663</v>
      </c>
      <c r="T18" s="2">
        <f>COUNTIFS(Table2[Sub-Sector],Table3[[#This Row],[Sub-Sector]],Table2[% Price above 200 EMA],"&gt;=0")/Table3[[#This Row],[Count]]</f>
        <v>0.66666666666666663</v>
      </c>
      <c r="U18" s="2">
        <f>COUNTIFS(Table2[Sub-Sector],Table3[[#This Row],[Sub-Sector]],Table2[Rate of Change - Zone],"Positive")/Table3[[#This Row],[Count]]</f>
        <v>0.66666666666666663</v>
      </c>
      <c r="V18" s="2">
        <f>COUNTIFS(Table2[Sub-Sector],Table3[[#This Row],[Sub-Sector]],Table2[Sharpe Ratio],"&gt;=0.10")/Table3[[#This Row],[Count]]</f>
        <v>0</v>
      </c>
      <c r="W1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286</v>
      </c>
      <c r="X18" s="3">
        <f>_xlfn.RANK.AVG(Table3[[#This Row],[Score]],Table3[Score],1)</f>
        <v>13</v>
      </c>
      <c r="Y1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18" s="3">
        <f>_xlfn.RANK.AVG(Table3[[#This Row],[Score 2 ]],Table3[[Score 2 ]],1)</f>
        <v>17</v>
      </c>
    </row>
    <row r="19" spans="1:26" x14ac:dyDescent="0.3">
      <c r="A19" t="s">
        <v>43</v>
      </c>
      <c r="B19">
        <f>COUNTIFS(Table2[Sub-Sector],Table3[[#This Row],[Sub-Sector]])</f>
        <v>2</v>
      </c>
      <c r="C19" s="2">
        <f>COUNTIFS(Table2[Sub-Sector],Table3[[#This Row],[Sub-Sector]],Table2[Uptrend],"Uptrend")/Table3[[#This Row],[Count]]</f>
        <v>1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</v>
      </c>
      <c r="F19" s="2">
        <f>COUNTIFS(Table2[Sub-Sector],Table3[[#This Row],[Sub-Sector]],Table2[6M Return vs Nifty],"&gt;=10")/Table3[[#This Row],[Count]]</f>
        <v>0.5</v>
      </c>
      <c r="G19" s="2">
        <f>COUNTIFS(Table2[Sub-Sector],Table3[[#This Row],[Sub-Sector]],Table2[1Y Return vs Nifty],"&gt;=10")/Table3[[#This Row],[Count]]</f>
        <v>0.5</v>
      </c>
      <c r="H19" s="2">
        <f>COUNTIFS(Table2[Sub-Sector],Table3[[#This Row],[Sub-Sector]],Table2[RSI Exponential â€“ 14D],"&gt;=50")/Table3[[#This Row],[Count]]</f>
        <v>0.5</v>
      </c>
      <c r="I19" s="2">
        <f>COUNTIFS(Table2[Sub-Sector],Table3[[#This Row],[Sub-Sector]],Table2[Relative Volume],"&gt;=1")/Table3[[#This Row],[Count]]</f>
        <v>1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0.5</v>
      </c>
      <c r="N19" s="2">
        <f>COUNTIFS(Table2[Sub-Sector],Table3[[#This Row],[Sub-Sector]],Table2[% Away From Current Month Low],"&gt;=0.05")/Table3[[#This Row],[Count]]</f>
        <v>1</v>
      </c>
      <c r="O19" s="2">
        <f>COUNTIFS(Table2[Sub-Sector],Table3[[#This Row],[Sub-Sector]],Table2[% Away From Current Month High],"&lt;=0.05")/Table3[[#This Row],[Count]]</f>
        <v>0.5</v>
      </c>
      <c r="P19" s="2">
        <f>COUNTIFS(Table2[Sub-Sector],Table3[[#This Row],[Sub-Sector]],Table2[% Away From 52W High],"&lt;=10")/Table3[[#This Row],[Count]]</f>
        <v>0.5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0.5</v>
      </c>
      <c r="S19" s="2">
        <f>COUNTIFS(Table2[Sub-Sector],Table3[[#This Row],[Sub-Sector]],Table2[% Price above 50 EMA],"&gt;=0")/Table3[[#This Row],[Count]]</f>
        <v>1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0.5</v>
      </c>
      <c r="V19" s="2">
        <f>COUNTIFS(Table2[Sub-Sector],Table3[[#This Row],[Sub-Sector]],Table2[Sharpe Ratio],"&gt;=0.10")/Table3[[#This Row],[Count]]</f>
        <v>0.5</v>
      </c>
      <c r="W1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365.5</v>
      </c>
      <c r="X19" s="3">
        <f>_xlfn.RANK.AVG(Table3[[#This Row],[Score]],Table3[Score],1)</f>
        <v>37</v>
      </c>
      <c r="Y1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166</v>
      </c>
      <c r="Z19" s="3">
        <f>_xlfn.RANK.AVG(Table3[[#This Row],[Score 2 ]],Table3[[Score 2 ]],1)</f>
        <v>18</v>
      </c>
    </row>
    <row r="20" spans="1:26" x14ac:dyDescent="0.3">
      <c r="A20" t="s">
        <v>469</v>
      </c>
      <c r="B20">
        <f>COUNTIFS(Table2[Sub-Sector],Table3[[#This Row],[Sub-Sector]])</f>
        <v>4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0.25</v>
      </c>
      <c r="E20" s="2">
        <f>COUNTIFS(Table2[Sub-Sector],Table3[[#This Row],[Sub-Sector]],Table2[1M Return vs Nifty],"&gt;=5")/Table3[[#This Row],[Count]]</f>
        <v>0.75</v>
      </c>
      <c r="F20" s="2">
        <f>COUNTIFS(Table2[Sub-Sector],Table3[[#This Row],[Sub-Sector]],Table2[6M Return vs Nifty],"&gt;=10")/Table3[[#This Row],[Count]]</f>
        <v>0.5</v>
      </c>
      <c r="G20" s="2">
        <f>COUNTIFS(Table2[Sub-Sector],Table3[[#This Row],[Sub-Sector]],Table2[1Y Return vs Nifty],"&gt;=10")/Table3[[#This Row],[Count]]</f>
        <v>0.75</v>
      </c>
      <c r="H20" s="2">
        <f>COUNTIFS(Table2[Sub-Sector],Table3[[#This Row],[Sub-Sector]],Table2[RSI Exponential â€“ 14D],"&gt;=50")/Table3[[#This Row],[Count]]</f>
        <v>0.5</v>
      </c>
      <c r="I20" s="2">
        <f>COUNTIFS(Table2[Sub-Sector],Table3[[#This Row],[Sub-Sector]],Table2[Relative Volume],"&gt;=1")/Table3[[#This Row],[Count]]</f>
        <v>0.5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0.75</v>
      </c>
      <c r="L20" s="2">
        <f>COUNTIFS(Table2[Sub-Sector],Table3[[#This Row],[Sub-Sector]],Table2[% Away From Current Week Low],"&gt;=0.05")/Table3[[#This Row],[Count]]</f>
        <v>0</v>
      </c>
      <c r="M20" s="2">
        <f>COUNTIFS(Table2[Sub-Sector],Table3[[#This Row],[Sub-Sector]],Table2[% Away From Current Week High],"&lt;=0.05")/Table3[[#This Row],[Count]]</f>
        <v>0.25</v>
      </c>
      <c r="N20" s="2">
        <f>COUNTIFS(Table2[Sub-Sector],Table3[[#This Row],[Sub-Sector]],Table2[% Away From Current Month Low],"&gt;=0.05")/Table3[[#This Row],[Count]]</f>
        <v>0.5</v>
      </c>
      <c r="O20" s="2">
        <f>COUNTIFS(Table2[Sub-Sector],Table3[[#This Row],[Sub-Sector]],Table2[% Away From Current Month High],"&lt;=0.05")/Table3[[#This Row],[Count]]</f>
        <v>0</v>
      </c>
      <c r="P20" s="2">
        <f>COUNTIFS(Table2[Sub-Sector],Table3[[#This Row],[Sub-Sector]],Table2[% Away From 52W High],"&lt;=10")/Table3[[#This Row],[Count]]</f>
        <v>0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0.5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0.5</v>
      </c>
      <c r="V20" s="2">
        <f>COUNTIFS(Table2[Sub-Sector],Table3[[#This Row],[Sub-Sector]],Table2[Sharpe Ratio],"&gt;=0.10")/Table3[[#This Row],[Count]]</f>
        <v>0.5</v>
      </c>
      <c r="W2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216</v>
      </c>
      <c r="X20" s="3">
        <f>_xlfn.RANK.AVG(Table3[[#This Row],[Score]],Table3[Score],1)</f>
        <v>5</v>
      </c>
      <c r="Y2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168.5</v>
      </c>
      <c r="Z20" s="3">
        <f>_xlfn.RANK.AVG(Table3[[#This Row],[Score 2 ]],Table3[[Score 2 ]],1)</f>
        <v>19</v>
      </c>
    </row>
    <row r="21" spans="1:26" x14ac:dyDescent="0.3">
      <c r="A21" t="s">
        <v>89</v>
      </c>
      <c r="B21">
        <f>COUNTIFS(Table2[Sub-Sector],Table3[[#This Row],[Sub-Sector]])</f>
        <v>3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</v>
      </c>
      <c r="E21" s="2">
        <f>COUNTIFS(Table2[Sub-Sector],Table3[[#This Row],[Sub-Sector]],Table2[1M Return vs Nifty],"&gt;=5")/Table3[[#This Row],[Count]]</f>
        <v>0</v>
      </c>
      <c r="F21" s="2">
        <f>COUNTIFS(Table2[Sub-Sector],Table3[[#This Row],[Sub-Sector]],Table2[6M Return vs Nifty],"&gt;=10")/Table3[[#This Row],[Count]]</f>
        <v>0.66666666666666663</v>
      </c>
      <c r="G21" s="2">
        <f>COUNTIFS(Table2[Sub-Sector],Table3[[#This Row],[Sub-Sector]],Table2[1Y Return vs Nifty],"&gt;=10")/Table3[[#This Row],[Count]]</f>
        <v>1</v>
      </c>
      <c r="H21" s="2">
        <f>COUNTIFS(Table2[Sub-Sector],Table3[[#This Row],[Sub-Sector]],Table2[RSI Exponential â€“ 14D],"&gt;=50")/Table3[[#This Row],[Count]]</f>
        <v>0.33333333333333331</v>
      </c>
      <c r="I21" s="2">
        <f>COUNTIFS(Table2[Sub-Sector],Table3[[#This Row],[Sub-Sector]],Table2[Relative Volume],"&gt;=1")/Table3[[#This Row],[Count]]</f>
        <v>0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</v>
      </c>
      <c r="M21" s="2">
        <f>COUNTIFS(Table2[Sub-Sector],Table3[[#This Row],[Sub-Sector]],Table2[% Away From Current Week High],"&lt;=0.05")/Table3[[#This Row],[Count]]</f>
        <v>0.33333333333333331</v>
      </c>
      <c r="N21" s="2">
        <f>COUNTIFS(Table2[Sub-Sector],Table3[[#This Row],[Sub-Sector]],Table2[% Away From Current Month Low],"&gt;=0.05")/Table3[[#This Row],[Count]]</f>
        <v>0.33333333333333331</v>
      </c>
      <c r="O21" s="2">
        <f>COUNTIFS(Table2[Sub-Sector],Table3[[#This Row],[Sub-Sector]],Table2[% Away From Current Month High],"&lt;=0.05")/Table3[[#This Row],[Count]]</f>
        <v>0.33333333333333331</v>
      </c>
      <c r="P21" s="2">
        <f>COUNTIFS(Table2[Sub-Sector],Table3[[#This Row],[Sub-Sector]],Table2[% Away From 52W High],"&lt;=10")/Table3[[#This Row],[Count]]</f>
        <v>0.33333333333333331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0.33333333333333331</v>
      </c>
      <c r="S21" s="2">
        <f>COUNTIFS(Table2[Sub-Sector],Table3[[#This Row],[Sub-Sector]],Table2[% Price above 50 EMA],"&gt;=0")/Table3[[#This Row],[Count]]</f>
        <v>0.66666666666666663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0.66666666666666663</v>
      </c>
      <c r="V21" s="2">
        <f>COUNTIFS(Table2[Sub-Sector],Table3[[#This Row],[Sub-Sector]],Table2[Sharpe Ratio],"&gt;=0.10")/Table3[[#This Row],[Count]]</f>
        <v>1</v>
      </c>
      <c r="W2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373.5</v>
      </c>
      <c r="X21" s="3">
        <f>_xlfn.RANK.AVG(Table3[[#This Row],[Score]],Table3[Score],1)</f>
        <v>42.5</v>
      </c>
      <c r="Y2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174</v>
      </c>
      <c r="Z21" s="3">
        <f>_xlfn.RANK.AVG(Table3[[#This Row],[Score 2 ]],Table3[[Score 2 ]],1)</f>
        <v>20</v>
      </c>
    </row>
    <row r="22" spans="1:26" x14ac:dyDescent="0.3">
      <c r="A22" t="s">
        <v>904</v>
      </c>
      <c r="B22">
        <f>COUNTIFS(Table2[Sub-Sector],Table3[[#This Row],[Sub-Sector]])</f>
        <v>2</v>
      </c>
      <c r="C22" s="2">
        <f>COUNTIFS(Table2[Sub-Sector],Table3[[#This Row],[Sub-Sector]],Table2[Uptrend],"Uptrend")/Table3[[#This Row],[Count]]</f>
        <v>1</v>
      </c>
      <c r="D22" s="2">
        <f>COUNTIFS(Table2[Sub-Sector],Table3[[#This Row],[Sub-Sector]],Table2[1W Return vs Nifty],"&gt;=5")/Table3[[#This Row],[Count]]</f>
        <v>0</v>
      </c>
      <c r="E22" s="2">
        <f>COUNTIFS(Table2[Sub-Sector],Table3[[#This Row],[Sub-Sector]],Table2[1M Return vs Nifty],"&gt;=5")/Table3[[#This Row],[Count]]</f>
        <v>0.5</v>
      </c>
      <c r="F22" s="2">
        <f>COUNTIFS(Table2[Sub-Sector],Table3[[#This Row],[Sub-Sector]],Table2[6M Return vs Nifty],"&gt;=10")/Table3[[#This Row],[Count]]</f>
        <v>1</v>
      </c>
      <c r="G22" s="2">
        <f>COUNTIFS(Table2[Sub-Sector],Table3[[#This Row],[Sub-Sector]],Table2[1Y Return vs Nifty],"&gt;=10")/Table3[[#This Row],[Count]]</f>
        <v>1</v>
      </c>
      <c r="H22" s="2">
        <f>COUNTIFS(Table2[Sub-Sector],Table3[[#This Row],[Sub-Sector]],Table2[RSI Exponential â€“ 14D],"&gt;=50")/Table3[[#This Row],[Count]]</f>
        <v>0.5</v>
      </c>
      <c r="I22" s="2">
        <f>COUNTIFS(Table2[Sub-Sector],Table3[[#This Row],[Sub-Sector]],Table2[Relative Volume],"&gt;=1")/Table3[[#This Row],[Count]]</f>
        <v>0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</v>
      </c>
      <c r="M22" s="2">
        <f>COUNTIFS(Table2[Sub-Sector],Table3[[#This Row],[Sub-Sector]],Table2[% Away From Current Week High],"&lt;=0.05")/Table3[[#This Row],[Count]]</f>
        <v>0</v>
      </c>
      <c r="N22" s="2">
        <f>COUNTIFS(Table2[Sub-Sector],Table3[[#This Row],[Sub-Sector]],Table2[% Away From Current Month Low],"&gt;=0.05")/Table3[[#This Row],[Count]]</f>
        <v>0.5</v>
      </c>
      <c r="O22" s="2">
        <f>COUNTIFS(Table2[Sub-Sector],Table3[[#This Row],[Sub-Sector]],Table2[% Away From Current Month High],"&lt;=0.05")/Table3[[#This Row],[Count]]</f>
        <v>0</v>
      </c>
      <c r="P22" s="2">
        <f>COUNTIFS(Table2[Sub-Sector],Table3[[#This Row],[Sub-Sector]],Table2[% Away From 52W High],"&lt;=10")/Table3[[#This Row],[Count]]</f>
        <v>0.5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0.5</v>
      </c>
      <c r="S22" s="2">
        <f>COUNTIFS(Table2[Sub-Sector],Table3[[#This Row],[Sub-Sector]],Table2[% Price above 50 EMA],"&gt;=0")/Table3[[#This Row],[Count]]</f>
        <v>0.5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0.5</v>
      </c>
      <c r="V22" s="2">
        <f>COUNTIFS(Table2[Sub-Sector],Table3[[#This Row],[Sub-Sector]],Table2[Sharpe Ratio],"&gt;=0.10")/Table3[[#This Row],[Count]]</f>
        <v>0.5</v>
      </c>
      <c r="W2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299.5</v>
      </c>
      <c r="X22" s="3">
        <f>_xlfn.RANK.AVG(Table3[[#This Row],[Score]],Table3[Score],1)</f>
        <v>16.5</v>
      </c>
      <c r="Y2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175</v>
      </c>
      <c r="Z22" s="3">
        <f>_xlfn.RANK.AVG(Table3[[#This Row],[Score 2 ]],Table3[[Score 2 ]],1)</f>
        <v>21</v>
      </c>
    </row>
    <row r="23" spans="1:26" x14ac:dyDescent="0.3">
      <c r="A23" t="s">
        <v>83</v>
      </c>
      <c r="B23">
        <f>COUNTIFS(Table2[Sub-Sector],Table3[[#This Row],[Sub-Sector]])</f>
        <v>5</v>
      </c>
      <c r="C23" s="2">
        <f>COUNTIFS(Table2[Sub-Sector],Table3[[#This Row],[Sub-Sector]],Table2[Uptrend],"Uptrend")/Table3[[#This Row],[Count]]</f>
        <v>0.8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</v>
      </c>
      <c r="F23" s="2">
        <f>COUNTIFS(Table2[Sub-Sector],Table3[[#This Row],[Sub-Sector]],Table2[6M Return vs Nifty],"&gt;=10")/Table3[[#This Row],[Count]]</f>
        <v>0.8</v>
      </c>
      <c r="G23" s="2">
        <f>COUNTIFS(Table2[Sub-Sector],Table3[[#This Row],[Sub-Sector]],Table2[1Y Return vs Nifty],"&gt;=10")/Table3[[#This Row],[Count]]</f>
        <v>0.8</v>
      </c>
      <c r="H23" s="2">
        <f>COUNTIFS(Table2[Sub-Sector],Table3[[#This Row],[Sub-Sector]],Table2[RSI Exponential â€“ 14D],"&gt;=50")/Table3[[#This Row],[Count]]</f>
        <v>0</v>
      </c>
      <c r="I23" s="2">
        <f>COUNTIFS(Table2[Sub-Sector],Table3[[#This Row],[Sub-Sector]],Table2[Relative Volume],"&gt;=1")/Table3[[#This Row],[Count]]</f>
        <v>0.4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0.8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0</v>
      </c>
      <c r="N23" s="2">
        <f>COUNTIFS(Table2[Sub-Sector],Table3[[#This Row],[Sub-Sector]],Table2[% Away From Current Month Low],"&gt;=0.05")/Table3[[#This Row],[Count]]</f>
        <v>0.2</v>
      </c>
      <c r="O23" s="2">
        <f>COUNTIFS(Table2[Sub-Sector],Table3[[#This Row],[Sub-Sector]],Table2[% Away From Current Month High],"&lt;=0.05")/Table3[[#This Row],[Count]]</f>
        <v>0</v>
      </c>
      <c r="P23" s="2">
        <f>COUNTIFS(Table2[Sub-Sector],Table3[[#This Row],[Sub-Sector]],Table2[% Away From 52W High],"&lt;=10")/Table3[[#This Row],[Count]]</f>
        <v>0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</v>
      </c>
      <c r="S23" s="2">
        <f>COUNTIFS(Table2[Sub-Sector],Table3[[#This Row],[Sub-Sector]],Table2[% Price above 50 EMA],"&gt;=0")/Table3[[#This Row],[Count]]</f>
        <v>0.8</v>
      </c>
      <c r="T23" s="2">
        <f>COUNTIFS(Table2[Sub-Sector],Table3[[#This Row],[Sub-Sector]],Table2[% Price above 200 EMA],"&gt;=0")/Table3[[#This Row],[Count]]</f>
        <v>0.8</v>
      </c>
      <c r="U23" s="2">
        <f>COUNTIFS(Table2[Sub-Sector],Table3[[#This Row],[Sub-Sector]],Table2[Rate of Change - Zone],"Positive")/Table3[[#This Row],[Count]]</f>
        <v>0.4</v>
      </c>
      <c r="V23" s="2">
        <f>COUNTIFS(Table2[Sub-Sector],Table3[[#This Row],[Sub-Sector]],Table2[Sharpe Ratio],"&gt;=0.10")/Table3[[#This Row],[Count]]</f>
        <v>0.6</v>
      </c>
      <c r="W2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</v>
      </c>
      <c r="X23" s="3">
        <f>_xlfn.RANK.AVG(Table3[[#This Row],[Score]],Table3[Score],1)</f>
        <v>56</v>
      </c>
      <c r="Y2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177</v>
      </c>
      <c r="Z23" s="3">
        <f>_xlfn.RANK.AVG(Table3[[#This Row],[Score 2 ]],Table3[[Score 2 ]],1)</f>
        <v>22</v>
      </c>
    </row>
    <row r="24" spans="1:26" x14ac:dyDescent="0.3">
      <c r="A24" t="s">
        <v>441</v>
      </c>
      <c r="B24">
        <f>COUNTIFS(Table2[Sub-Sector],Table3[[#This Row],[Sub-Sector]])</f>
        <v>3</v>
      </c>
      <c r="C24" s="2">
        <f>COUNTIFS(Table2[Sub-Sector],Table3[[#This Row],[Sub-Sector]],Table2[Uptrend],"Uptrend")/Table3[[#This Row],[Count]]</f>
        <v>0.66666666666666663</v>
      </c>
      <c r="D24" s="2">
        <f>COUNTIFS(Table2[Sub-Sector],Table3[[#This Row],[Sub-Sector]],Table2[1W Return vs Nifty],"&gt;=5")/Table3[[#This Row],[Count]]</f>
        <v>0</v>
      </c>
      <c r="E24" s="2">
        <f>COUNTIFS(Table2[Sub-Sector],Table3[[#This Row],[Sub-Sector]],Table2[1M Return vs Nifty],"&gt;=5")/Table3[[#This Row],[Count]]</f>
        <v>0</v>
      </c>
      <c r="F24" s="2">
        <f>COUNTIFS(Table2[Sub-Sector],Table3[[#This Row],[Sub-Sector]],Table2[6M Return vs Nifty],"&gt;=10")/Table3[[#This Row],[Count]]</f>
        <v>0.66666666666666663</v>
      </c>
      <c r="G24" s="2">
        <f>COUNTIFS(Table2[Sub-Sector],Table3[[#This Row],[Sub-Sector]],Table2[1Y Return vs Nifty],"&gt;=10")/Table3[[#This Row],[Count]]</f>
        <v>0.66666666666666663</v>
      </c>
      <c r="H24" s="2">
        <f>COUNTIFS(Table2[Sub-Sector],Table3[[#This Row],[Sub-Sector]],Table2[RSI Exponential â€“ 14D],"&gt;=50")/Table3[[#This Row],[Count]]</f>
        <v>0.33333333333333331</v>
      </c>
      <c r="I24" s="2">
        <f>COUNTIFS(Table2[Sub-Sector],Table3[[#This Row],[Sub-Sector]],Table2[Relative Volume],"&gt;=1")/Table3[[#This Row],[Count]]</f>
        <v>0.33333333333333331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</v>
      </c>
      <c r="M24" s="2">
        <f>COUNTIFS(Table2[Sub-Sector],Table3[[#This Row],[Sub-Sector]],Table2[% Away From Current Week High],"&lt;=0.05")/Table3[[#This Row],[Count]]</f>
        <v>0.33333333333333331</v>
      </c>
      <c r="N24" s="2">
        <f>COUNTIFS(Table2[Sub-Sector],Table3[[#This Row],[Sub-Sector]],Table2[% Away From Current Month Low],"&gt;=0.05")/Table3[[#This Row],[Count]]</f>
        <v>0.66666666666666663</v>
      </c>
      <c r="O24" s="2">
        <f>COUNTIFS(Table2[Sub-Sector],Table3[[#This Row],[Sub-Sector]],Table2[% Away From Current Month High],"&lt;=0.05")/Table3[[#This Row],[Count]]</f>
        <v>0.33333333333333331</v>
      </c>
      <c r="P24" s="2">
        <f>COUNTIFS(Table2[Sub-Sector],Table3[[#This Row],[Sub-Sector]],Table2[% Away From 52W High],"&lt;=10")/Table3[[#This Row],[Count]]</f>
        <v>0.33333333333333331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0.33333333333333331</v>
      </c>
      <c r="S24" s="2">
        <f>COUNTIFS(Table2[Sub-Sector],Table3[[#This Row],[Sub-Sector]],Table2[% Price above 50 EMA],"&gt;=0")/Table3[[#This Row],[Count]]</f>
        <v>0.66666666666666663</v>
      </c>
      <c r="T24" s="2">
        <f>COUNTIFS(Table2[Sub-Sector],Table3[[#This Row],[Sub-Sector]],Table2[% Price above 200 EMA],"&gt;=0")/Table3[[#This Row],[Count]]</f>
        <v>0.66666666666666663</v>
      </c>
      <c r="U24" s="2">
        <f>COUNTIFS(Table2[Sub-Sector],Table3[[#This Row],[Sub-Sector]],Table2[Rate of Change - Zone],"Positive")/Table3[[#This Row],[Count]]</f>
        <v>0.66666666666666663</v>
      </c>
      <c r="V24" s="2">
        <f>COUNTIFS(Table2[Sub-Sector],Table3[[#This Row],[Sub-Sector]],Table2[Sharpe Ratio],"&gt;=0.10")/Table3[[#This Row],[Count]]</f>
        <v>0.33333333333333331</v>
      </c>
      <c r="W2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</v>
      </c>
      <c r="X24" s="3">
        <f>_xlfn.RANK.AVG(Table3[[#This Row],[Score]],Table3[Score],1)</f>
        <v>63.5</v>
      </c>
      <c r="Y2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178.5</v>
      </c>
      <c r="Z24" s="3">
        <f>_xlfn.RANK.AVG(Table3[[#This Row],[Score 2 ]],Table3[[Score 2 ]],1)</f>
        <v>23.5</v>
      </c>
    </row>
    <row r="25" spans="1:26" x14ac:dyDescent="0.3">
      <c r="A25" t="s">
        <v>46</v>
      </c>
      <c r="B25">
        <f>COUNTIFS(Table2[Sub-Sector],Table3[[#This Row],[Sub-Sector]])</f>
        <v>27</v>
      </c>
      <c r="C25" s="2">
        <f>COUNTIFS(Table2[Sub-Sector],Table3[[#This Row],[Sub-Sector]],Table2[Uptrend],"Uptrend")/Table3[[#This Row],[Count]]</f>
        <v>0.88888888888888884</v>
      </c>
      <c r="D25" s="2">
        <f>COUNTIFS(Table2[Sub-Sector],Table3[[#This Row],[Sub-Sector]],Table2[1W Return vs Nifty],"&gt;=5")/Table3[[#This Row],[Count]]</f>
        <v>3.7037037037037035E-2</v>
      </c>
      <c r="E25" s="2">
        <f>COUNTIFS(Table2[Sub-Sector],Table3[[#This Row],[Sub-Sector]],Table2[1M Return vs Nifty],"&gt;=5")/Table3[[#This Row],[Count]]</f>
        <v>0.22222222222222221</v>
      </c>
      <c r="F25" s="2">
        <f>COUNTIFS(Table2[Sub-Sector],Table3[[#This Row],[Sub-Sector]],Table2[6M Return vs Nifty],"&gt;=10")/Table3[[#This Row],[Count]]</f>
        <v>0.70370370370370372</v>
      </c>
      <c r="G25" s="2">
        <f>COUNTIFS(Table2[Sub-Sector],Table3[[#This Row],[Sub-Sector]],Table2[1Y Return vs Nifty],"&gt;=10")/Table3[[#This Row],[Count]]</f>
        <v>0.85185185185185186</v>
      </c>
      <c r="H25" s="2">
        <f>COUNTIFS(Table2[Sub-Sector],Table3[[#This Row],[Sub-Sector]],Table2[RSI Exponential â€“ 14D],"&gt;=50")/Table3[[#This Row],[Count]]</f>
        <v>0.14814814814814814</v>
      </c>
      <c r="I25" s="2">
        <f>COUNTIFS(Table2[Sub-Sector],Table3[[#This Row],[Sub-Sector]],Table2[Relative Volume],"&gt;=1")/Table3[[#This Row],[Count]]</f>
        <v>0.44444444444444442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0.92592592592592593</v>
      </c>
      <c r="L25" s="2">
        <f>COUNTIFS(Table2[Sub-Sector],Table3[[#This Row],[Sub-Sector]],Table2[% Away From Current Week Low],"&gt;=0.05")/Table3[[#This Row],[Count]]</f>
        <v>0.1111111111111111</v>
      </c>
      <c r="M25" s="2">
        <f>COUNTIFS(Table2[Sub-Sector],Table3[[#This Row],[Sub-Sector]],Table2[% Away From Current Week High],"&lt;=0.05")/Table3[[#This Row],[Count]]</f>
        <v>0.18518518518518517</v>
      </c>
      <c r="N25" s="2">
        <f>COUNTIFS(Table2[Sub-Sector],Table3[[#This Row],[Sub-Sector]],Table2[% Away From Current Month Low],"&gt;=0.05")/Table3[[#This Row],[Count]]</f>
        <v>0.33333333333333331</v>
      </c>
      <c r="O25" s="2">
        <f>COUNTIFS(Table2[Sub-Sector],Table3[[#This Row],[Sub-Sector]],Table2[% Away From Current Month High],"&lt;=0.05")/Table3[[#This Row],[Count]]</f>
        <v>7.407407407407407E-2</v>
      </c>
      <c r="P25" s="2">
        <f>COUNTIFS(Table2[Sub-Sector],Table3[[#This Row],[Sub-Sector]],Table2[% Away From 52W High],"&lt;=10")/Table3[[#This Row],[Count]]</f>
        <v>0.14814814814814814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0.25925925925925924</v>
      </c>
      <c r="S25" s="2">
        <f>COUNTIFS(Table2[Sub-Sector],Table3[[#This Row],[Sub-Sector]],Table2[% Price above 50 EMA],"&gt;=0")/Table3[[#This Row],[Count]]</f>
        <v>0.81481481481481477</v>
      </c>
      <c r="T25" s="2">
        <f>COUNTIFS(Table2[Sub-Sector],Table3[[#This Row],[Sub-Sector]],Table2[% Price above 200 EMA],"&gt;=0")/Table3[[#This Row],[Count]]</f>
        <v>0.96296296296296291</v>
      </c>
      <c r="U25" s="2">
        <f>COUNTIFS(Table2[Sub-Sector],Table3[[#This Row],[Sub-Sector]],Table2[Rate of Change - Zone],"Positive")/Table3[[#This Row],[Count]]</f>
        <v>0.33333333333333331</v>
      </c>
      <c r="V25" s="2">
        <f>COUNTIFS(Table2[Sub-Sector],Table3[[#This Row],[Sub-Sector]],Table2[Sharpe Ratio],"&gt;=0.10")/Table3[[#This Row],[Count]]</f>
        <v>0.66666666666666663</v>
      </c>
      <c r="W2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313.5</v>
      </c>
      <c r="X25" s="3">
        <f>_xlfn.RANK.AVG(Table3[[#This Row],[Score]],Table3[Score],1)</f>
        <v>20</v>
      </c>
      <c r="Y2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178.5</v>
      </c>
      <c r="Z25" s="3">
        <f>_xlfn.RANK.AVG(Table3[[#This Row],[Score 2 ]],Table3[[Score 2 ]],1)</f>
        <v>23.5</v>
      </c>
    </row>
    <row r="26" spans="1:26" x14ac:dyDescent="0.3">
      <c r="A26" t="s">
        <v>143</v>
      </c>
      <c r="B26">
        <f>COUNTIFS(Table2[Sub-Sector],Table3[[#This Row],[Sub-Sector]])</f>
        <v>8</v>
      </c>
      <c r="C26" s="2">
        <f>COUNTIFS(Table2[Sub-Sector],Table3[[#This Row],[Sub-Sector]],Table2[Uptrend],"Uptrend")/Table3[[#This Row],[Count]]</f>
        <v>0.875</v>
      </c>
      <c r="D26" s="2">
        <f>COUNTIFS(Table2[Sub-Sector],Table3[[#This Row],[Sub-Sector]],Table2[1W Return vs Nifty],"&gt;=5")/Table3[[#This Row],[Count]]</f>
        <v>0.25</v>
      </c>
      <c r="E26" s="2">
        <f>COUNTIFS(Table2[Sub-Sector],Table3[[#This Row],[Sub-Sector]],Table2[1M Return vs Nifty],"&gt;=5")/Table3[[#This Row],[Count]]</f>
        <v>0.5</v>
      </c>
      <c r="F26" s="2">
        <f>COUNTIFS(Table2[Sub-Sector],Table3[[#This Row],[Sub-Sector]],Table2[6M Return vs Nifty],"&gt;=10")/Table3[[#This Row],[Count]]</f>
        <v>0.5</v>
      </c>
      <c r="G26" s="2">
        <f>COUNTIFS(Table2[Sub-Sector],Table3[[#This Row],[Sub-Sector]],Table2[1Y Return vs Nifty],"&gt;=10")/Table3[[#This Row],[Count]]</f>
        <v>0.75</v>
      </c>
      <c r="H26" s="2">
        <f>COUNTIFS(Table2[Sub-Sector],Table3[[#This Row],[Sub-Sector]],Table2[RSI Exponential â€“ 14D],"&gt;=50")/Table3[[#This Row],[Count]]</f>
        <v>0.625</v>
      </c>
      <c r="I26" s="2">
        <f>COUNTIFS(Table2[Sub-Sector],Table3[[#This Row],[Sub-Sector]],Table2[Relative Volume],"&gt;=1")/Table3[[#This Row],[Count]]</f>
        <v>0.375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0.875</v>
      </c>
      <c r="L26" s="2">
        <f>COUNTIFS(Table2[Sub-Sector],Table3[[#This Row],[Sub-Sector]],Table2[% Away From Current Week Low],"&gt;=0.05")/Table3[[#This Row],[Count]]</f>
        <v>0.125</v>
      </c>
      <c r="M26" s="2">
        <f>COUNTIFS(Table2[Sub-Sector],Table3[[#This Row],[Sub-Sector]],Table2[% Away From Current Week High],"&lt;=0.05")/Table3[[#This Row],[Count]]</f>
        <v>0.5</v>
      </c>
      <c r="N26" s="2">
        <f>COUNTIFS(Table2[Sub-Sector],Table3[[#This Row],[Sub-Sector]],Table2[% Away From Current Month Low],"&gt;=0.05")/Table3[[#This Row],[Count]]</f>
        <v>0.5</v>
      </c>
      <c r="O26" s="2">
        <f>COUNTIFS(Table2[Sub-Sector],Table3[[#This Row],[Sub-Sector]],Table2[% Away From Current Month High],"&lt;=0.05")/Table3[[#This Row],[Count]]</f>
        <v>0.5</v>
      </c>
      <c r="P26" s="2">
        <f>COUNTIFS(Table2[Sub-Sector],Table3[[#This Row],[Sub-Sector]],Table2[% Away From 52W High],"&lt;=10")/Table3[[#This Row],[Count]]</f>
        <v>0.5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0.75</v>
      </c>
      <c r="S26" s="2">
        <f>COUNTIFS(Table2[Sub-Sector],Table3[[#This Row],[Sub-Sector]],Table2[% Price above 50 EMA],"&gt;=0")/Table3[[#This Row],[Count]]</f>
        <v>0.75</v>
      </c>
      <c r="T26" s="2">
        <f>COUNTIFS(Table2[Sub-Sector],Table3[[#This Row],[Sub-Sector]],Table2[% Price above 200 EMA],"&gt;=0")/Table3[[#This Row],[Count]]</f>
        <v>0.875</v>
      </c>
      <c r="U26" s="2">
        <f>COUNTIFS(Table2[Sub-Sector],Table3[[#This Row],[Sub-Sector]],Table2[Rate of Change - Zone],"Positive")/Table3[[#This Row],[Count]]</f>
        <v>0.625</v>
      </c>
      <c r="V26" s="2">
        <f>COUNTIFS(Table2[Sub-Sector],Table3[[#This Row],[Sub-Sector]],Table2[Sharpe Ratio],"&gt;=0.10")/Table3[[#This Row],[Count]]</f>
        <v>0</v>
      </c>
      <c r="W2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270.5</v>
      </c>
      <c r="X26" s="3">
        <f>_xlfn.RANK.AVG(Table3[[#This Row],[Score]],Table3[Score],1)</f>
        <v>12</v>
      </c>
      <c r="Y2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182</v>
      </c>
      <c r="Z26" s="3">
        <f>_xlfn.RANK.AVG(Table3[[#This Row],[Score 2 ]],Table3[[Score 2 ]],1)</f>
        <v>25</v>
      </c>
    </row>
    <row r="27" spans="1:26" x14ac:dyDescent="0.3">
      <c r="A27" t="s">
        <v>371</v>
      </c>
      <c r="B27">
        <f>COUNTIFS(Table2[Sub-Sector],Table3[[#This Row],[Sub-Sector]])</f>
        <v>14</v>
      </c>
      <c r="C27" s="2">
        <f>COUNTIFS(Table2[Sub-Sector],Table3[[#This Row],[Sub-Sector]],Table2[Uptrend],"Uptrend")/Table3[[#This Row],[Count]]</f>
        <v>0.8571428571428571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0.42857142857142855</v>
      </c>
      <c r="F27" s="2">
        <f>COUNTIFS(Table2[Sub-Sector],Table3[[#This Row],[Sub-Sector]],Table2[6M Return vs Nifty],"&gt;=10")/Table3[[#This Row],[Count]]</f>
        <v>0.42857142857142855</v>
      </c>
      <c r="G27" s="2">
        <f>COUNTIFS(Table2[Sub-Sector],Table3[[#This Row],[Sub-Sector]],Table2[1Y Return vs Nifty],"&gt;=10")/Table3[[#This Row],[Count]]</f>
        <v>0.7142857142857143</v>
      </c>
      <c r="H27" s="2">
        <f>COUNTIFS(Table2[Sub-Sector],Table3[[#This Row],[Sub-Sector]],Table2[RSI Exponential â€“ 14D],"&gt;=50")/Table3[[#This Row],[Count]]</f>
        <v>0.21428571428571427</v>
      </c>
      <c r="I27" s="2">
        <f>COUNTIFS(Table2[Sub-Sector],Table3[[#This Row],[Sub-Sector]],Table2[Relative Volume],"&gt;=1")/Table3[[#This Row],[Count]]</f>
        <v>0.42857142857142855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0.7857142857142857</v>
      </c>
      <c r="L27" s="2">
        <f>COUNTIFS(Table2[Sub-Sector],Table3[[#This Row],[Sub-Sector]],Table2[% Away From Current Week Low],"&gt;=0.05")/Table3[[#This Row],[Count]]</f>
        <v>0</v>
      </c>
      <c r="M27" s="2">
        <f>COUNTIFS(Table2[Sub-Sector],Table3[[#This Row],[Sub-Sector]],Table2[% Away From Current Week High],"&lt;=0.05")/Table3[[#This Row],[Count]]</f>
        <v>0.2857142857142857</v>
      </c>
      <c r="N27" s="2">
        <f>COUNTIFS(Table2[Sub-Sector],Table3[[#This Row],[Sub-Sector]],Table2[% Away From Current Month Low],"&gt;=0.05")/Table3[[#This Row],[Count]]</f>
        <v>0.2857142857142857</v>
      </c>
      <c r="O27" s="2">
        <f>COUNTIFS(Table2[Sub-Sector],Table3[[#This Row],[Sub-Sector]],Table2[% Away From Current Month High],"&lt;=0.05")/Table3[[#This Row],[Count]]</f>
        <v>7.1428571428571425E-2</v>
      </c>
      <c r="P27" s="2">
        <f>COUNTIFS(Table2[Sub-Sector],Table3[[#This Row],[Sub-Sector]],Table2[% Away From 52W High],"&lt;=10")/Table3[[#This Row],[Count]]</f>
        <v>0.2857142857142857</v>
      </c>
      <c r="Q27" s="2">
        <f>COUNTIFS(Table2[Sub-Sector],Table3[[#This Row],[Sub-Sector]],Table2[% Away From 52W Low],"&gt;=10")/Table3[[#This Row],[Count]]</f>
        <v>0.9285714285714286</v>
      </c>
      <c r="R27" s="2">
        <f>COUNTIFS(Table2[Sub-Sector],Table3[[#This Row],[Sub-Sector]],Table2[% Price above 20 EMA],"&gt;=0")/Table3[[#This Row],[Count]]</f>
        <v>0.5</v>
      </c>
      <c r="S27" s="2">
        <f>COUNTIFS(Table2[Sub-Sector],Table3[[#This Row],[Sub-Sector]],Table2[% Price above 50 EMA],"&gt;=0")/Table3[[#This Row],[Count]]</f>
        <v>0.7857142857142857</v>
      </c>
      <c r="T27" s="2">
        <f>COUNTIFS(Table2[Sub-Sector],Table3[[#This Row],[Sub-Sector]],Table2[% Price above 200 EMA],"&gt;=0")/Table3[[#This Row],[Count]]</f>
        <v>0.7857142857142857</v>
      </c>
      <c r="U27" s="2">
        <f>COUNTIFS(Table2[Sub-Sector],Table3[[#This Row],[Sub-Sector]],Table2[Rate of Change - Zone],"Positive")/Table3[[#This Row],[Count]]</f>
        <v>0.5714285714285714</v>
      </c>
      <c r="V27" s="2">
        <f>COUNTIFS(Table2[Sub-Sector],Table3[[#This Row],[Sub-Sector]],Table2[Sharpe Ratio],"&gt;=0.10")/Table3[[#This Row],[Count]]</f>
        <v>7.1428571428571425E-2</v>
      </c>
      <c r="W2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352.5</v>
      </c>
      <c r="X27" s="3">
        <f>_xlfn.RANK.AVG(Table3[[#This Row],[Score]],Table3[Score],1)</f>
        <v>34</v>
      </c>
      <c r="Y2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187</v>
      </c>
      <c r="Z27" s="3">
        <f>_xlfn.RANK.AVG(Table3[[#This Row],[Score 2 ]],Table3[[Score 2 ]],1)</f>
        <v>26</v>
      </c>
    </row>
    <row r="28" spans="1:26" x14ac:dyDescent="0.3">
      <c r="A28" t="s">
        <v>32</v>
      </c>
      <c r="B28">
        <f>COUNTIFS(Table2[Sub-Sector],Table3[[#This Row],[Sub-Sector]])</f>
        <v>11</v>
      </c>
      <c r="C28" s="2">
        <f>COUNTIFS(Table2[Sub-Sector],Table3[[#This Row],[Sub-Sector]],Table2[Uptrend],"Uptrend")/Table3[[#This Row],[Count]]</f>
        <v>0.54545454545454541</v>
      </c>
      <c r="D28" s="2">
        <f>COUNTIFS(Table2[Sub-Sector],Table3[[#This Row],[Sub-Sector]],Table2[1W Return vs Nifty],"&gt;=5")/Table3[[#This Row],[Count]]</f>
        <v>0.18181818181818182</v>
      </c>
      <c r="E28" s="2">
        <f>COUNTIFS(Table2[Sub-Sector],Table3[[#This Row],[Sub-Sector]],Table2[1M Return vs Nifty],"&gt;=5")/Table3[[#This Row],[Count]]</f>
        <v>0</v>
      </c>
      <c r="F28" s="2">
        <f>COUNTIFS(Table2[Sub-Sector],Table3[[#This Row],[Sub-Sector]],Table2[6M Return vs Nifty],"&gt;=10")/Table3[[#This Row],[Count]]</f>
        <v>0.45454545454545453</v>
      </c>
      <c r="G28" s="2">
        <f>COUNTIFS(Table2[Sub-Sector],Table3[[#This Row],[Sub-Sector]],Table2[1Y Return vs Nifty],"&gt;=10")/Table3[[#This Row],[Count]]</f>
        <v>0.90909090909090906</v>
      </c>
      <c r="H28" s="2">
        <f>COUNTIFS(Table2[Sub-Sector],Table3[[#This Row],[Sub-Sector]],Table2[RSI Exponential â€“ 14D],"&gt;=50")/Table3[[#This Row],[Count]]</f>
        <v>0.27272727272727271</v>
      </c>
      <c r="I28" s="2">
        <f>COUNTIFS(Table2[Sub-Sector],Table3[[#This Row],[Sub-Sector]],Table2[Relative Volume],"&gt;=1")/Table3[[#This Row],[Count]]</f>
        <v>0.27272727272727271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0.81818181818181823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0.45454545454545453</v>
      </c>
      <c r="N28" s="2">
        <f>COUNTIFS(Table2[Sub-Sector],Table3[[#This Row],[Sub-Sector]],Table2[% Away From Current Month Low],"&gt;=0.05")/Table3[[#This Row],[Count]]</f>
        <v>0.18181818181818182</v>
      </c>
      <c r="O28" s="2">
        <f>COUNTIFS(Table2[Sub-Sector],Table3[[#This Row],[Sub-Sector]],Table2[% Away From Current Month High],"&lt;=0.05")/Table3[[#This Row],[Count]]</f>
        <v>0.18181818181818182</v>
      </c>
      <c r="P28" s="2">
        <f>COUNTIFS(Table2[Sub-Sector],Table3[[#This Row],[Sub-Sector]],Table2[% Away From 52W High],"&lt;=10")/Table3[[#This Row],[Count]]</f>
        <v>9.0909090909090912E-2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0.27272727272727271</v>
      </c>
      <c r="S28" s="2">
        <f>COUNTIFS(Table2[Sub-Sector],Table3[[#This Row],[Sub-Sector]],Table2[% Price above 50 EMA],"&gt;=0")/Table3[[#This Row],[Count]]</f>
        <v>0.27272727272727271</v>
      </c>
      <c r="T28" s="2">
        <f>COUNTIFS(Table2[Sub-Sector],Table3[[#This Row],[Sub-Sector]],Table2[% Price above 200 EMA],"&gt;=0")/Table3[[#This Row],[Count]]</f>
        <v>0.90909090909090906</v>
      </c>
      <c r="U28" s="2">
        <f>COUNTIFS(Table2[Sub-Sector],Table3[[#This Row],[Sub-Sector]],Table2[Rate of Change - Zone],"Positive")/Table3[[#This Row],[Count]]</f>
        <v>0.63636363636363635</v>
      </c>
      <c r="V28" s="2">
        <f>COUNTIFS(Table2[Sub-Sector],Table3[[#This Row],[Sub-Sector]],Table2[Sharpe Ratio],"&gt;=0.10")/Table3[[#This Row],[Count]]</f>
        <v>0.63636363636363635</v>
      </c>
      <c r="W2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396.5</v>
      </c>
      <c r="X28" s="3">
        <f>_xlfn.RANK.AVG(Table3[[#This Row],[Score]],Table3[Score],1)</f>
        <v>49</v>
      </c>
      <c r="Y2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191</v>
      </c>
      <c r="Z28" s="3">
        <f>_xlfn.RANK.AVG(Table3[[#This Row],[Score 2 ]],Table3[[Score 2 ]],1)</f>
        <v>27</v>
      </c>
    </row>
    <row r="29" spans="1:26" x14ac:dyDescent="0.3">
      <c r="A29" t="s">
        <v>359</v>
      </c>
      <c r="B29">
        <f>COUNTIFS(Table2[Sub-Sector],Table3[[#This Row],[Sub-Sector]])</f>
        <v>10</v>
      </c>
      <c r="C29" s="2">
        <f>COUNTIFS(Table2[Sub-Sector],Table3[[#This Row],[Sub-Sector]],Table2[Uptrend],"Uptrend")/Table3[[#This Row],[Count]]</f>
        <v>1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0.3</v>
      </c>
      <c r="F29" s="2">
        <f>COUNTIFS(Table2[Sub-Sector],Table3[[#This Row],[Sub-Sector]],Table2[6M Return vs Nifty],"&gt;=10")/Table3[[#This Row],[Count]]</f>
        <v>0.6</v>
      </c>
      <c r="G29" s="2">
        <f>COUNTIFS(Table2[Sub-Sector],Table3[[#This Row],[Sub-Sector]],Table2[1Y Return vs Nifty],"&gt;=10")/Table3[[#This Row],[Count]]</f>
        <v>0.8</v>
      </c>
      <c r="H29" s="2">
        <f>COUNTIFS(Table2[Sub-Sector],Table3[[#This Row],[Sub-Sector]],Table2[RSI Exponential â€“ 14D],"&gt;=50")/Table3[[#This Row],[Count]]</f>
        <v>0.4</v>
      </c>
      <c r="I29" s="2">
        <f>COUNTIFS(Table2[Sub-Sector],Table3[[#This Row],[Sub-Sector]],Table2[Relative Volume],"&gt;=1")/Table3[[#This Row],[Count]]</f>
        <v>0.3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0.8</v>
      </c>
      <c r="L29" s="2">
        <f>COUNTIFS(Table2[Sub-Sector],Table3[[#This Row],[Sub-Sector]],Table2[% Away From Current Week Low],"&gt;=0.05")/Table3[[#This Row],[Count]]</f>
        <v>0</v>
      </c>
      <c r="M29" s="2">
        <f>COUNTIFS(Table2[Sub-Sector],Table3[[#This Row],[Sub-Sector]],Table2[% Away From Current Week High],"&lt;=0.05")/Table3[[#This Row],[Count]]</f>
        <v>0.5</v>
      </c>
      <c r="N29" s="2">
        <f>COUNTIFS(Table2[Sub-Sector],Table3[[#This Row],[Sub-Sector]],Table2[% Away From Current Month Low],"&gt;=0.05")/Table3[[#This Row],[Count]]</f>
        <v>0.2</v>
      </c>
      <c r="O29" s="2">
        <f>COUNTIFS(Table2[Sub-Sector],Table3[[#This Row],[Sub-Sector]],Table2[% Away From Current Month High],"&lt;=0.05")/Table3[[#This Row],[Count]]</f>
        <v>0.4</v>
      </c>
      <c r="P29" s="2">
        <f>COUNTIFS(Table2[Sub-Sector],Table3[[#This Row],[Sub-Sector]],Table2[% Away From 52W High],"&lt;=10")/Table3[[#This Row],[Count]]</f>
        <v>0.6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0.5</v>
      </c>
      <c r="S29" s="2">
        <f>COUNTIFS(Table2[Sub-Sector],Table3[[#This Row],[Sub-Sector]],Table2[% Price above 50 EMA],"&gt;=0")/Table3[[#This Row],[Count]]</f>
        <v>0.9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0.5</v>
      </c>
      <c r="V29" s="2">
        <f>COUNTIFS(Table2[Sub-Sector],Table3[[#This Row],[Sub-Sector]],Table2[Sharpe Ratio],"&gt;=0.10")/Table3[[#This Row],[Count]]</f>
        <v>0.1</v>
      </c>
      <c r="W2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336.5</v>
      </c>
      <c r="X29" s="3">
        <f>_xlfn.RANK.AVG(Table3[[#This Row],[Score]],Table3[Score],1)</f>
        <v>26</v>
      </c>
      <c r="Y2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193</v>
      </c>
      <c r="Z29" s="3">
        <f>_xlfn.RANK.AVG(Table3[[#This Row],[Score 2 ]],Table3[[Score 2 ]],1)</f>
        <v>28</v>
      </c>
    </row>
    <row r="30" spans="1:26" x14ac:dyDescent="0.3">
      <c r="A30" t="s">
        <v>979</v>
      </c>
      <c r="B30">
        <f>COUNTIFS(Table2[Sub-Sector],Table3[[#This Row],[Sub-Sector]])</f>
        <v>6</v>
      </c>
      <c r="C30" s="2">
        <f>COUNTIFS(Table2[Sub-Sector],Table3[[#This Row],[Sub-Sector]],Table2[Uptrend],"Uptrend")/Table3[[#This Row],[Count]]</f>
        <v>1</v>
      </c>
      <c r="D30" s="2">
        <f>COUNTIFS(Table2[Sub-Sector],Table3[[#This Row],[Sub-Sector]],Table2[1W Return vs Nifty],"&gt;=5")/Table3[[#This Row],[Count]]</f>
        <v>0</v>
      </c>
      <c r="E30" s="2">
        <f>COUNTIFS(Table2[Sub-Sector],Table3[[#This Row],[Sub-Sector]],Table2[1M Return vs Nifty],"&gt;=5")/Table3[[#This Row],[Count]]</f>
        <v>0</v>
      </c>
      <c r="F30" s="2">
        <f>COUNTIFS(Table2[Sub-Sector],Table3[[#This Row],[Sub-Sector]],Table2[6M Return vs Nifty],"&gt;=10")/Table3[[#This Row],[Count]]</f>
        <v>0.33333333333333331</v>
      </c>
      <c r="G30" s="2">
        <f>COUNTIFS(Table2[Sub-Sector],Table3[[#This Row],[Sub-Sector]],Table2[1Y Return vs Nifty],"&gt;=10")/Table3[[#This Row],[Count]]</f>
        <v>0.5</v>
      </c>
      <c r="H30" s="2">
        <f>COUNTIFS(Table2[Sub-Sector],Table3[[#This Row],[Sub-Sector]],Table2[RSI Exponential â€“ 14D],"&gt;=50")/Table3[[#This Row],[Count]]</f>
        <v>0.33333333333333331</v>
      </c>
      <c r="I30" s="2">
        <f>COUNTIFS(Table2[Sub-Sector],Table3[[#This Row],[Sub-Sector]],Table2[Relative Volume],"&gt;=1")/Table3[[#This Row],[Count]]</f>
        <v>0.83333333333333337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</v>
      </c>
      <c r="M30" s="2">
        <f>COUNTIFS(Table2[Sub-Sector],Table3[[#This Row],[Sub-Sector]],Table2[% Away From Current Week High],"&lt;=0.05")/Table3[[#This Row],[Count]]</f>
        <v>0.33333333333333331</v>
      </c>
      <c r="N30" s="2">
        <f>COUNTIFS(Table2[Sub-Sector],Table3[[#This Row],[Sub-Sector]],Table2[% Away From Current Month Low],"&gt;=0.05")/Table3[[#This Row],[Count]]</f>
        <v>0</v>
      </c>
      <c r="O30" s="2">
        <f>COUNTIFS(Table2[Sub-Sector],Table3[[#This Row],[Sub-Sector]],Table2[% Away From Current Month High],"&lt;=0.05")/Table3[[#This Row],[Count]]</f>
        <v>0.33333333333333331</v>
      </c>
      <c r="P30" s="2">
        <f>COUNTIFS(Table2[Sub-Sector],Table3[[#This Row],[Sub-Sector]],Table2[% Away From 52W High],"&lt;=10")/Table3[[#This Row],[Count]]</f>
        <v>0.33333333333333331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0.33333333333333331</v>
      </c>
      <c r="S30" s="2">
        <f>COUNTIFS(Table2[Sub-Sector],Table3[[#This Row],[Sub-Sector]],Table2[% Price above 50 EMA],"&gt;=0")/Table3[[#This Row],[Count]]</f>
        <v>0.83333333333333337</v>
      </c>
      <c r="T30" s="2">
        <f>COUNTIFS(Table2[Sub-Sector],Table3[[#This Row],[Sub-Sector]],Table2[% Price above 200 EMA],"&gt;=0")/Table3[[#This Row],[Count]]</f>
        <v>1</v>
      </c>
      <c r="U30" s="2">
        <f>COUNTIFS(Table2[Sub-Sector],Table3[[#This Row],[Sub-Sector]],Table2[Rate of Change - Zone],"Positive")/Table3[[#This Row],[Count]]</f>
        <v>0.5</v>
      </c>
      <c r="V30" s="2">
        <f>COUNTIFS(Table2[Sub-Sector],Table3[[#This Row],[Sub-Sector]],Table2[Sharpe Ratio],"&gt;=0.10")/Table3[[#This Row],[Count]]</f>
        <v>0</v>
      </c>
      <c r="W3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393</v>
      </c>
      <c r="X30" s="3">
        <f>_xlfn.RANK.AVG(Table3[[#This Row],[Score]],Table3[Score],1)</f>
        <v>47</v>
      </c>
      <c r="Y3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193.5</v>
      </c>
      <c r="Z30" s="3">
        <f>_xlfn.RANK.AVG(Table3[[#This Row],[Score 2 ]],Table3[[Score 2 ]],1)</f>
        <v>29</v>
      </c>
    </row>
    <row r="31" spans="1:26" x14ac:dyDescent="0.3">
      <c r="A31" t="s">
        <v>62</v>
      </c>
      <c r="B31">
        <f>COUNTIFS(Table2[Sub-Sector],Table3[[#This Row],[Sub-Sector]])</f>
        <v>43</v>
      </c>
      <c r="C31" s="2">
        <f>COUNTIFS(Table2[Sub-Sector],Table3[[#This Row],[Sub-Sector]],Table2[Uptrend],"Uptrend")/Table3[[#This Row],[Count]]</f>
        <v>0.88372093023255816</v>
      </c>
      <c r="D31" s="2">
        <f>COUNTIFS(Table2[Sub-Sector],Table3[[#This Row],[Sub-Sector]],Table2[1W Return vs Nifty],"&gt;=5")/Table3[[#This Row],[Count]]</f>
        <v>4.6511627906976744E-2</v>
      </c>
      <c r="E31" s="2">
        <f>COUNTIFS(Table2[Sub-Sector],Table3[[#This Row],[Sub-Sector]],Table2[1M Return vs Nifty],"&gt;=5")/Table3[[#This Row],[Count]]</f>
        <v>0.2558139534883721</v>
      </c>
      <c r="F31" s="2">
        <f>COUNTIFS(Table2[Sub-Sector],Table3[[#This Row],[Sub-Sector]],Table2[6M Return vs Nifty],"&gt;=10")/Table3[[#This Row],[Count]]</f>
        <v>0.23255813953488372</v>
      </c>
      <c r="G31" s="2">
        <f>COUNTIFS(Table2[Sub-Sector],Table3[[#This Row],[Sub-Sector]],Table2[1Y Return vs Nifty],"&gt;=10")/Table3[[#This Row],[Count]]</f>
        <v>0.79069767441860461</v>
      </c>
      <c r="H31" s="2">
        <f>COUNTIFS(Table2[Sub-Sector],Table3[[#This Row],[Sub-Sector]],Table2[RSI Exponential â€“ 14D],"&gt;=50")/Table3[[#This Row],[Count]]</f>
        <v>0.44186046511627908</v>
      </c>
      <c r="I31" s="2">
        <f>COUNTIFS(Table2[Sub-Sector],Table3[[#This Row],[Sub-Sector]],Table2[Relative Volume],"&gt;=1")/Table3[[#This Row],[Count]]</f>
        <v>0.46511627906976744</v>
      </c>
      <c r="J31" s="2">
        <f>COUNTIFS(Table2[Sub-Sector],Table3[[#This Row],[Sub-Sector]],Table2[% Away From Day Low],"&gt;=0.05")/Table3[[#This Row],[Count]]</f>
        <v>2.3255813953488372E-2</v>
      </c>
      <c r="K31" s="2">
        <f>COUNTIFS(Table2[Sub-Sector],Table3[[#This Row],[Sub-Sector]],Table2[% Away From Day High],"&lt;=0.05")/Table3[[#This Row],[Count]]</f>
        <v>0.93023255813953487</v>
      </c>
      <c r="L31" s="2">
        <f>COUNTIFS(Table2[Sub-Sector],Table3[[#This Row],[Sub-Sector]],Table2[% Away From Current Week Low],"&gt;=0.05")/Table3[[#This Row],[Count]]</f>
        <v>6.9767441860465115E-2</v>
      </c>
      <c r="M31" s="2">
        <f>COUNTIFS(Table2[Sub-Sector],Table3[[#This Row],[Sub-Sector]],Table2[% Away From Current Week High],"&lt;=0.05")/Table3[[#This Row],[Count]]</f>
        <v>0.53488372093023251</v>
      </c>
      <c r="N31" s="2">
        <f>COUNTIFS(Table2[Sub-Sector],Table3[[#This Row],[Sub-Sector]],Table2[% Away From Current Month Low],"&gt;=0.05")/Table3[[#This Row],[Count]]</f>
        <v>0.51162790697674421</v>
      </c>
      <c r="O31" s="2">
        <f>COUNTIFS(Table2[Sub-Sector],Table3[[#This Row],[Sub-Sector]],Table2[% Away From Current Month High],"&lt;=0.05")/Table3[[#This Row],[Count]]</f>
        <v>0.27906976744186046</v>
      </c>
      <c r="P31" s="2">
        <f>COUNTIFS(Table2[Sub-Sector],Table3[[#This Row],[Sub-Sector]],Table2[% Away From 52W High],"&lt;=10")/Table3[[#This Row],[Count]]</f>
        <v>0.62790697674418605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0.53488372093023251</v>
      </c>
      <c r="S31" s="2">
        <f>COUNTIFS(Table2[Sub-Sector],Table3[[#This Row],[Sub-Sector]],Table2[% Price above 50 EMA],"&gt;=0")/Table3[[#This Row],[Count]]</f>
        <v>0.7441860465116279</v>
      </c>
      <c r="T31" s="2">
        <f>COUNTIFS(Table2[Sub-Sector],Table3[[#This Row],[Sub-Sector]],Table2[% Price above 200 EMA],"&gt;=0")/Table3[[#This Row],[Count]]</f>
        <v>0.95348837209302328</v>
      </c>
      <c r="U31" s="2">
        <f>COUNTIFS(Table2[Sub-Sector],Table3[[#This Row],[Sub-Sector]],Table2[Rate of Change - Zone],"Positive")/Table3[[#This Row],[Count]]</f>
        <v>0.58139534883720934</v>
      </c>
      <c r="V31" s="2">
        <f>COUNTIFS(Table2[Sub-Sector],Table3[[#This Row],[Sub-Sector]],Table2[Sharpe Ratio],"&gt;=0.10")/Table3[[#This Row],[Count]]</f>
        <v>2.3255813953488372E-2</v>
      </c>
      <c r="W3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325</v>
      </c>
      <c r="X31" s="3">
        <f>_xlfn.RANK.AVG(Table3[[#This Row],[Score]],Table3[Score],1)</f>
        <v>22</v>
      </c>
      <c r="Y3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195</v>
      </c>
      <c r="Z31" s="3">
        <f>_xlfn.RANK.AVG(Table3[[#This Row],[Score 2 ]],Table3[[Score 2 ]],1)</f>
        <v>30</v>
      </c>
    </row>
    <row r="32" spans="1:26" x14ac:dyDescent="0.3">
      <c r="A32" t="s">
        <v>165</v>
      </c>
      <c r="B32">
        <f>COUNTIFS(Table2[Sub-Sector],Table3[[#This Row],[Sub-Sector]])</f>
        <v>10</v>
      </c>
      <c r="C32" s="2">
        <f>COUNTIFS(Table2[Sub-Sector],Table3[[#This Row],[Sub-Sector]],Table2[Uptrend],"Uptrend")/Table3[[#This Row],[Count]]</f>
        <v>1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0.1</v>
      </c>
      <c r="F32" s="2">
        <f>COUNTIFS(Table2[Sub-Sector],Table3[[#This Row],[Sub-Sector]],Table2[6M Return vs Nifty],"&gt;=10")/Table3[[#This Row],[Count]]</f>
        <v>0.9</v>
      </c>
      <c r="G32" s="2">
        <f>COUNTIFS(Table2[Sub-Sector],Table3[[#This Row],[Sub-Sector]],Table2[1Y Return vs Nifty],"&gt;=10")/Table3[[#This Row],[Count]]</f>
        <v>1</v>
      </c>
      <c r="H32" s="2">
        <f>COUNTIFS(Table2[Sub-Sector],Table3[[#This Row],[Sub-Sector]],Table2[RSI Exponential â€“ 14D],"&gt;=50")/Table3[[#This Row],[Count]]</f>
        <v>0</v>
      </c>
      <c r="I32" s="2">
        <f>COUNTIFS(Table2[Sub-Sector],Table3[[#This Row],[Sub-Sector]],Table2[Relative Volume],"&gt;=1")/Table3[[#This Row],[Count]]</f>
        <v>0.3</v>
      </c>
      <c r="J32" s="2">
        <f>COUNTIFS(Table2[Sub-Sector],Table3[[#This Row],[Sub-Sector]],Table2[% Away From Day Low],"&gt;=0.05")/Table3[[#This Row],[Count]]</f>
        <v>0.1</v>
      </c>
      <c r="K32" s="2">
        <f>COUNTIFS(Table2[Sub-Sector],Table3[[#This Row],[Sub-Sector]],Table2[% Away From Day High],"&lt;=0.05")/Table3[[#This Row],[Count]]</f>
        <v>0.7</v>
      </c>
      <c r="L32" s="2">
        <f>COUNTIFS(Table2[Sub-Sector],Table3[[#This Row],[Sub-Sector]],Table2[% Away From Current Week Low],"&gt;=0.05")/Table3[[#This Row],[Count]]</f>
        <v>0.2</v>
      </c>
      <c r="M32" s="2">
        <f>COUNTIFS(Table2[Sub-Sector],Table3[[#This Row],[Sub-Sector]],Table2[% Away From Current Week High],"&lt;=0.05")/Table3[[#This Row],[Count]]</f>
        <v>0</v>
      </c>
      <c r="N32" s="2">
        <f>COUNTIFS(Table2[Sub-Sector],Table3[[#This Row],[Sub-Sector]],Table2[% Away From Current Month Low],"&gt;=0.05")/Table3[[#This Row],[Count]]</f>
        <v>0.3</v>
      </c>
      <c r="O32" s="2">
        <f>COUNTIFS(Table2[Sub-Sector],Table3[[#This Row],[Sub-Sector]],Table2[% Away From Current Month High],"&lt;=0.05")/Table3[[#This Row],[Count]]</f>
        <v>0</v>
      </c>
      <c r="P32" s="2">
        <f>COUNTIFS(Table2[Sub-Sector],Table3[[#This Row],[Sub-Sector]],Table2[% Away From 52W High],"&lt;=10")/Table3[[#This Row],[Count]]</f>
        <v>0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</v>
      </c>
      <c r="S32" s="2">
        <f>COUNTIFS(Table2[Sub-Sector],Table3[[#This Row],[Sub-Sector]],Table2[% Price above 50 EMA],"&gt;=0")/Table3[[#This Row],[Count]]</f>
        <v>0.5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0.2</v>
      </c>
      <c r="V32" s="2">
        <f>COUNTIFS(Table2[Sub-Sector],Table3[[#This Row],[Sub-Sector]],Table2[Sharpe Ratio],"&gt;=0.10")/Table3[[#This Row],[Count]]</f>
        <v>1</v>
      </c>
      <c r="W3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367</v>
      </c>
      <c r="X32" s="3">
        <f>_xlfn.RANK.AVG(Table3[[#This Row],[Score]],Table3[Score],1)</f>
        <v>39</v>
      </c>
      <c r="Y3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197</v>
      </c>
      <c r="Z32" s="3">
        <f>_xlfn.RANK.AVG(Table3[[#This Row],[Score 2 ]],Table3[[Score 2 ]],1)</f>
        <v>31</v>
      </c>
    </row>
    <row r="33" spans="1:26" x14ac:dyDescent="0.3">
      <c r="A33" t="s">
        <v>18</v>
      </c>
      <c r="B33">
        <f>COUNTIFS(Table2[Sub-Sector],Table3[[#This Row],[Sub-Sector]])</f>
        <v>6</v>
      </c>
      <c r="C33" s="2">
        <f>COUNTIFS(Table2[Sub-Sector],Table3[[#This Row],[Sub-Sector]],Table2[Uptrend],"Uptrend")/Table3[[#This Row],[Count]]</f>
        <v>1</v>
      </c>
      <c r="D33" s="2">
        <f>COUNTIFS(Table2[Sub-Sector],Table3[[#This Row],[Sub-Sector]],Table2[1W Return vs Nifty],"&gt;=5")/Table3[[#This Row],[Count]]</f>
        <v>0.16666666666666666</v>
      </c>
      <c r="E33" s="2">
        <f>COUNTIFS(Table2[Sub-Sector],Table3[[#This Row],[Sub-Sector]],Table2[1M Return vs Nifty],"&gt;=5")/Table3[[#This Row],[Count]]</f>
        <v>0.16666666666666666</v>
      </c>
      <c r="F33" s="2">
        <f>COUNTIFS(Table2[Sub-Sector],Table3[[#This Row],[Sub-Sector]],Table2[6M Return vs Nifty],"&gt;=10")/Table3[[#This Row],[Count]]</f>
        <v>0.16666666666666666</v>
      </c>
      <c r="G33" s="2">
        <f>COUNTIFS(Table2[Sub-Sector],Table3[[#This Row],[Sub-Sector]],Table2[1Y Return vs Nifty],"&gt;=10")/Table3[[#This Row],[Count]]</f>
        <v>0.83333333333333337</v>
      </c>
      <c r="H33" s="2">
        <f>COUNTIFS(Table2[Sub-Sector],Table3[[#This Row],[Sub-Sector]],Table2[RSI Exponential â€“ 14D],"&gt;=50")/Table3[[#This Row],[Count]]</f>
        <v>0</v>
      </c>
      <c r="I33" s="2">
        <f>COUNTIFS(Table2[Sub-Sector],Table3[[#This Row],[Sub-Sector]],Table2[Relative Volume],"&gt;=1")/Table3[[#This Row],[Count]]</f>
        <v>0.5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0.5</v>
      </c>
      <c r="L33" s="2">
        <f>COUNTIFS(Table2[Sub-Sector],Table3[[#This Row],[Sub-Sector]],Table2[% Away From Current Week Low],"&gt;=0.05")/Table3[[#This Row],[Count]]</f>
        <v>0</v>
      </c>
      <c r="M33" s="2">
        <f>COUNTIFS(Table2[Sub-Sector],Table3[[#This Row],[Sub-Sector]],Table2[% Away From Current Week High],"&lt;=0.05")/Table3[[#This Row],[Count]]</f>
        <v>0.33333333333333331</v>
      </c>
      <c r="N33" s="2">
        <f>COUNTIFS(Table2[Sub-Sector],Table3[[#This Row],[Sub-Sector]],Table2[% Away From Current Month Low],"&gt;=0.05")/Table3[[#This Row],[Count]]</f>
        <v>0.33333333333333331</v>
      </c>
      <c r="O33" s="2">
        <f>COUNTIFS(Table2[Sub-Sector],Table3[[#This Row],[Sub-Sector]],Table2[% Away From Current Month High],"&lt;=0.05")/Table3[[#This Row],[Count]]</f>
        <v>0.16666666666666666</v>
      </c>
      <c r="P33" s="2">
        <f>COUNTIFS(Table2[Sub-Sector],Table3[[#This Row],[Sub-Sector]],Table2[% Away From 52W High],"&lt;=10")/Table3[[#This Row],[Count]]</f>
        <v>0.16666666666666666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0.16666666666666666</v>
      </c>
      <c r="S33" s="2">
        <f>COUNTIFS(Table2[Sub-Sector],Table3[[#This Row],[Sub-Sector]],Table2[% Price above 50 EMA],"&gt;=0")/Table3[[#This Row],[Count]]</f>
        <v>0.5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0.5</v>
      </c>
      <c r="V33" s="2">
        <f>COUNTIFS(Table2[Sub-Sector],Table3[[#This Row],[Sub-Sector]],Table2[Sharpe Ratio],"&gt;=0.10")/Table3[[#This Row],[Count]]</f>
        <v>0.33333333333333331</v>
      </c>
      <c r="W3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299.5</v>
      </c>
      <c r="X33" s="3">
        <f>_xlfn.RANK.AVG(Table3[[#This Row],[Score]],Table3[Score],1)</f>
        <v>16.5</v>
      </c>
      <c r="Y3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199</v>
      </c>
      <c r="Z33" s="3">
        <f>_xlfn.RANK.AVG(Table3[[#This Row],[Score 2 ]],Table3[[Score 2 ]],1)</f>
        <v>32.5</v>
      </c>
    </row>
    <row r="34" spans="1:26" x14ac:dyDescent="0.3">
      <c r="A34" t="s">
        <v>97</v>
      </c>
      <c r="B34">
        <f>COUNTIFS(Table2[Sub-Sector],Table3[[#This Row],[Sub-Sector]])</f>
        <v>5</v>
      </c>
      <c r="C34" s="2">
        <f>COUNTIFS(Table2[Sub-Sector],Table3[[#This Row],[Sub-Sector]],Table2[Uptrend],"Uptrend")/Table3[[#This Row],[Count]]</f>
        <v>0.6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0.2</v>
      </c>
      <c r="F34" s="2">
        <f>COUNTIFS(Table2[Sub-Sector],Table3[[#This Row],[Sub-Sector]],Table2[6M Return vs Nifty],"&gt;=10")/Table3[[#This Row],[Count]]</f>
        <v>0.4</v>
      </c>
      <c r="G34" s="2">
        <f>COUNTIFS(Table2[Sub-Sector],Table3[[#This Row],[Sub-Sector]],Table2[1Y Return vs Nifty],"&gt;=10")/Table3[[#This Row],[Count]]</f>
        <v>0.6</v>
      </c>
      <c r="H34" s="2">
        <f>COUNTIFS(Table2[Sub-Sector],Table3[[#This Row],[Sub-Sector]],Table2[RSI Exponential â€“ 14D],"&gt;=50")/Table3[[#This Row],[Count]]</f>
        <v>0.6</v>
      </c>
      <c r="I34" s="2">
        <f>COUNTIFS(Table2[Sub-Sector],Table3[[#This Row],[Sub-Sector]],Table2[Relative Volume],"&gt;=1")/Table3[[#This Row],[Count]]</f>
        <v>0.6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0.8</v>
      </c>
      <c r="L34" s="2">
        <f>COUNTIFS(Table2[Sub-Sector],Table3[[#This Row],[Sub-Sector]],Table2[% Away From Current Week Low],"&gt;=0.05")/Table3[[#This Row],[Count]]</f>
        <v>0.2</v>
      </c>
      <c r="M34" s="2">
        <f>COUNTIFS(Table2[Sub-Sector],Table3[[#This Row],[Sub-Sector]],Table2[% Away From Current Week High],"&lt;=0.05")/Table3[[#This Row],[Count]]</f>
        <v>0.8</v>
      </c>
      <c r="N34" s="2">
        <f>COUNTIFS(Table2[Sub-Sector],Table3[[#This Row],[Sub-Sector]],Table2[% Away From Current Month Low],"&gt;=0.05")/Table3[[#This Row],[Count]]</f>
        <v>0.6</v>
      </c>
      <c r="O34" s="2">
        <f>COUNTIFS(Table2[Sub-Sector],Table3[[#This Row],[Sub-Sector]],Table2[% Away From Current Month High],"&lt;=0.05")/Table3[[#This Row],[Count]]</f>
        <v>0.2</v>
      </c>
      <c r="P34" s="2">
        <f>COUNTIFS(Table2[Sub-Sector],Table3[[#This Row],[Sub-Sector]],Table2[% Away From 52W High],"&lt;=10")/Table3[[#This Row],[Count]]</f>
        <v>0.4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0.6</v>
      </c>
      <c r="S34" s="2">
        <f>COUNTIFS(Table2[Sub-Sector],Table3[[#This Row],[Sub-Sector]],Table2[% Price above 50 EMA],"&gt;=0")/Table3[[#This Row],[Count]]</f>
        <v>0.6</v>
      </c>
      <c r="T34" s="2">
        <f>COUNTIFS(Table2[Sub-Sector],Table3[[#This Row],[Sub-Sector]],Table2[% Price above 200 EMA],"&gt;=0")/Table3[[#This Row],[Count]]</f>
        <v>0.6</v>
      </c>
      <c r="U34" s="2">
        <f>COUNTIFS(Table2[Sub-Sector],Table3[[#This Row],[Sub-Sector]],Table2[Rate of Change - Zone],"Positive")/Table3[[#This Row],[Count]]</f>
        <v>0.4</v>
      </c>
      <c r="V34" s="2">
        <f>COUNTIFS(Table2[Sub-Sector],Table3[[#This Row],[Sub-Sector]],Table2[Sharpe Ratio],"&gt;=0.10")/Table3[[#This Row],[Count]]</f>
        <v>0.4</v>
      </c>
      <c r="W3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417.5</v>
      </c>
      <c r="X34" s="3">
        <f>_xlfn.RANK.AVG(Table3[[#This Row],[Score]],Table3[Score],1)</f>
        <v>55</v>
      </c>
      <c r="Y3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199</v>
      </c>
      <c r="Z34" s="3">
        <f>_xlfn.RANK.AVG(Table3[[#This Row],[Score 2 ]],Table3[[Score 2 ]],1)</f>
        <v>32.5</v>
      </c>
    </row>
    <row r="35" spans="1:26" x14ac:dyDescent="0.3">
      <c r="A35" t="s">
        <v>921</v>
      </c>
      <c r="B35">
        <f>COUNTIFS(Table2[Sub-Sector],Table3[[#This Row],[Sub-Sector]])</f>
        <v>2</v>
      </c>
      <c r="C35" s="2">
        <f>COUNTIFS(Table2[Sub-Sector],Table3[[#This Row],[Sub-Sector]],Table2[Uptrend],"Uptrend")/Table3[[#This Row],[Count]]</f>
        <v>0.5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0.5</v>
      </c>
      <c r="F35" s="2">
        <f>COUNTIFS(Table2[Sub-Sector],Table3[[#This Row],[Sub-Sector]],Table2[6M Return vs Nifty],"&gt;=10")/Table3[[#This Row],[Count]]</f>
        <v>0.5</v>
      </c>
      <c r="G35" s="2">
        <f>COUNTIFS(Table2[Sub-Sector],Table3[[#This Row],[Sub-Sector]],Table2[1Y Return vs Nifty],"&gt;=10")/Table3[[#This Row],[Count]]</f>
        <v>0.5</v>
      </c>
      <c r="H35" s="2">
        <f>COUNTIFS(Table2[Sub-Sector],Table3[[#This Row],[Sub-Sector]],Table2[RSI Exponential â€“ 14D],"&gt;=50")/Table3[[#This Row],[Count]]</f>
        <v>0.5</v>
      </c>
      <c r="I35" s="2">
        <f>COUNTIFS(Table2[Sub-Sector],Table3[[#This Row],[Sub-Sector]],Table2[Relative Volume],"&gt;=1")/Table3[[#This Row],[Count]]</f>
        <v>0.5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</v>
      </c>
      <c r="M35" s="2">
        <f>COUNTIFS(Table2[Sub-Sector],Table3[[#This Row],[Sub-Sector]],Table2[% Away From Current Week High],"&lt;=0.05")/Table3[[#This Row],[Count]]</f>
        <v>0</v>
      </c>
      <c r="N35" s="2">
        <f>COUNTIFS(Table2[Sub-Sector],Table3[[#This Row],[Sub-Sector]],Table2[% Away From Current Month Low],"&gt;=0.05")/Table3[[#This Row],[Count]]</f>
        <v>0.5</v>
      </c>
      <c r="O35" s="2">
        <f>COUNTIFS(Table2[Sub-Sector],Table3[[#This Row],[Sub-Sector]],Table2[% Away From Current Month High],"&lt;=0.05")/Table3[[#This Row],[Count]]</f>
        <v>0</v>
      </c>
      <c r="P35" s="2">
        <f>COUNTIFS(Table2[Sub-Sector],Table3[[#This Row],[Sub-Sector]],Table2[% Away From 52W High],"&lt;=10")/Table3[[#This Row],[Count]]</f>
        <v>0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0.5</v>
      </c>
      <c r="S35" s="2">
        <f>COUNTIFS(Table2[Sub-Sector],Table3[[#This Row],[Sub-Sector]],Table2[% Price above 50 EMA],"&gt;=0")/Table3[[#This Row],[Count]]</f>
        <v>0.5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0.5</v>
      </c>
      <c r="V35" s="2">
        <f>COUNTIFS(Table2[Sub-Sector],Table3[[#This Row],[Sub-Sector]],Table2[Sharpe Ratio],"&gt;=0.10")/Table3[[#This Row],[Count]]</f>
        <v>0</v>
      </c>
      <c r="W3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398</v>
      </c>
      <c r="X35" s="3">
        <f>_xlfn.RANK.AVG(Table3[[#This Row],[Score]],Table3[Score],1)</f>
        <v>50</v>
      </c>
      <c r="Y3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199.5</v>
      </c>
      <c r="Z35" s="3">
        <f>_xlfn.RANK.AVG(Table3[[#This Row],[Score 2 ]],Table3[[Score 2 ]],1)</f>
        <v>34</v>
      </c>
    </row>
    <row r="36" spans="1:26" x14ac:dyDescent="0.3">
      <c r="A36" t="s">
        <v>286</v>
      </c>
      <c r="B36">
        <f>COUNTIFS(Table2[Sub-Sector],Table3[[#This Row],[Sub-Sector]])</f>
        <v>14</v>
      </c>
      <c r="C36" s="2">
        <f>COUNTIFS(Table2[Sub-Sector],Table3[[#This Row],[Sub-Sector]],Table2[Uptrend],"Uptrend")/Table3[[#This Row],[Count]]</f>
        <v>0.7857142857142857</v>
      </c>
      <c r="D36" s="2">
        <f>COUNTIFS(Table2[Sub-Sector],Table3[[#This Row],[Sub-Sector]],Table2[1W Return vs Nifty],"&gt;=5")/Table3[[#This Row],[Count]]</f>
        <v>0.21428571428571427</v>
      </c>
      <c r="E36" s="2">
        <f>COUNTIFS(Table2[Sub-Sector],Table3[[#This Row],[Sub-Sector]],Table2[1M Return vs Nifty],"&gt;=5")/Table3[[#This Row],[Count]]</f>
        <v>0.42857142857142855</v>
      </c>
      <c r="F36" s="2">
        <f>COUNTIFS(Table2[Sub-Sector],Table3[[#This Row],[Sub-Sector]],Table2[6M Return vs Nifty],"&gt;=10")/Table3[[#This Row],[Count]]</f>
        <v>0.21428571428571427</v>
      </c>
      <c r="G36" s="2">
        <f>COUNTIFS(Table2[Sub-Sector],Table3[[#This Row],[Sub-Sector]],Table2[1Y Return vs Nifty],"&gt;=10")/Table3[[#This Row],[Count]]</f>
        <v>0.5714285714285714</v>
      </c>
      <c r="H36" s="2">
        <f>COUNTIFS(Table2[Sub-Sector],Table3[[#This Row],[Sub-Sector]],Table2[RSI Exponential â€“ 14D],"&gt;=50")/Table3[[#This Row],[Count]]</f>
        <v>0.5</v>
      </c>
      <c r="I36" s="2">
        <f>COUNTIFS(Table2[Sub-Sector],Table3[[#This Row],[Sub-Sector]],Table2[Relative Volume],"&gt;=1")/Table3[[#This Row],[Count]]</f>
        <v>0.5714285714285714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0.7857142857142857</v>
      </c>
      <c r="L36" s="2">
        <f>COUNTIFS(Table2[Sub-Sector],Table3[[#This Row],[Sub-Sector]],Table2[% Away From Current Week Low],"&gt;=0.05")/Table3[[#This Row],[Count]]</f>
        <v>7.1428571428571425E-2</v>
      </c>
      <c r="M36" s="2">
        <f>COUNTIFS(Table2[Sub-Sector],Table3[[#This Row],[Sub-Sector]],Table2[% Away From Current Week High],"&lt;=0.05")/Table3[[#This Row],[Count]]</f>
        <v>0.42857142857142855</v>
      </c>
      <c r="N36" s="2">
        <f>COUNTIFS(Table2[Sub-Sector],Table3[[#This Row],[Sub-Sector]],Table2[% Away From Current Month Low],"&gt;=0.05")/Table3[[#This Row],[Count]]</f>
        <v>0.5</v>
      </c>
      <c r="O36" s="2">
        <f>COUNTIFS(Table2[Sub-Sector],Table3[[#This Row],[Sub-Sector]],Table2[% Away From Current Month High],"&lt;=0.05")/Table3[[#This Row],[Count]]</f>
        <v>0.21428571428571427</v>
      </c>
      <c r="P36" s="2">
        <f>COUNTIFS(Table2[Sub-Sector],Table3[[#This Row],[Sub-Sector]],Table2[% Away From 52W High],"&lt;=10")/Table3[[#This Row],[Count]]</f>
        <v>0.35714285714285715</v>
      </c>
      <c r="Q36" s="2">
        <f>COUNTIFS(Table2[Sub-Sector],Table3[[#This Row],[Sub-Sector]],Table2[% Away From 52W Low],"&gt;=10")/Table3[[#This Row],[Count]]</f>
        <v>0.9285714285714286</v>
      </c>
      <c r="R36" s="2">
        <f>COUNTIFS(Table2[Sub-Sector],Table3[[#This Row],[Sub-Sector]],Table2[% Price above 20 EMA],"&gt;=0")/Table3[[#This Row],[Count]]</f>
        <v>0.7142857142857143</v>
      </c>
      <c r="S36" s="2">
        <f>COUNTIFS(Table2[Sub-Sector],Table3[[#This Row],[Sub-Sector]],Table2[% Price above 50 EMA],"&gt;=0")/Table3[[#This Row],[Count]]</f>
        <v>0.7857142857142857</v>
      </c>
      <c r="T36" s="2">
        <f>COUNTIFS(Table2[Sub-Sector],Table3[[#This Row],[Sub-Sector]],Table2[% Price above 200 EMA],"&gt;=0")/Table3[[#This Row],[Count]]</f>
        <v>0.8571428571428571</v>
      </c>
      <c r="U36" s="2">
        <f>COUNTIFS(Table2[Sub-Sector],Table3[[#This Row],[Sub-Sector]],Table2[Rate of Change - Zone],"Positive")/Table3[[#This Row],[Count]]</f>
        <v>0.5714285714285714</v>
      </c>
      <c r="V36" s="2">
        <f>COUNTIFS(Table2[Sub-Sector],Table3[[#This Row],[Sub-Sector]],Table2[Sharpe Ratio],"&gt;=0.10")/Table3[[#This Row],[Count]]</f>
        <v>0.21428571428571427</v>
      </c>
      <c r="W3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314</v>
      </c>
      <c r="X36" s="3">
        <f>_xlfn.RANK.AVG(Table3[[#This Row],[Score]],Table3[Score],1)</f>
        <v>21</v>
      </c>
      <c r="Y3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203.5</v>
      </c>
      <c r="Z36" s="3">
        <f>_xlfn.RANK.AVG(Table3[[#This Row],[Score 2 ]],Table3[[Score 2 ]],1)</f>
        <v>35</v>
      </c>
    </row>
    <row r="37" spans="1:26" x14ac:dyDescent="0.3">
      <c r="A37" t="s">
        <v>639</v>
      </c>
      <c r="B37">
        <f>COUNTIFS(Table2[Sub-Sector],Table3[[#This Row],[Sub-Sector]])</f>
        <v>4</v>
      </c>
      <c r="C37" s="2">
        <f>COUNTIFS(Table2[Sub-Sector],Table3[[#This Row],[Sub-Sector]],Table2[Uptrend],"Uptrend")/Table3[[#This Row],[Count]]</f>
        <v>0.75</v>
      </c>
      <c r="D37" s="2">
        <f>COUNTIFS(Table2[Sub-Sector],Table3[[#This Row],[Sub-Sector]],Table2[1W Return vs Nifty],"&gt;=5")/Table3[[#This Row],[Count]]</f>
        <v>0</v>
      </c>
      <c r="E37" s="2">
        <f>COUNTIFS(Table2[Sub-Sector],Table3[[#This Row],[Sub-Sector]],Table2[1M Return vs Nifty],"&gt;=5")/Table3[[#This Row],[Count]]</f>
        <v>0</v>
      </c>
      <c r="F37" s="2">
        <f>COUNTIFS(Table2[Sub-Sector],Table3[[#This Row],[Sub-Sector]],Table2[6M Return vs Nifty],"&gt;=10")/Table3[[#This Row],[Count]]</f>
        <v>0.5</v>
      </c>
      <c r="G37" s="2">
        <f>COUNTIFS(Table2[Sub-Sector],Table3[[#This Row],[Sub-Sector]],Table2[1Y Return vs Nifty],"&gt;=10")/Table3[[#This Row],[Count]]</f>
        <v>0.75</v>
      </c>
      <c r="H37" s="2">
        <f>COUNTIFS(Table2[Sub-Sector],Table3[[#This Row],[Sub-Sector]],Table2[RSI Exponential â€“ 14D],"&gt;=50")/Table3[[#This Row],[Count]]</f>
        <v>0</v>
      </c>
      <c r="I37" s="2">
        <f>COUNTIFS(Table2[Sub-Sector],Table3[[#This Row],[Sub-Sector]],Table2[Relative Volume],"&gt;=1")/Table3[[#This Row],[Count]]</f>
        <v>0.5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0.75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0.25</v>
      </c>
      <c r="N37" s="2">
        <f>COUNTIFS(Table2[Sub-Sector],Table3[[#This Row],[Sub-Sector]],Table2[% Away From Current Month Low],"&gt;=0.05")/Table3[[#This Row],[Count]]</f>
        <v>0.25</v>
      </c>
      <c r="O37" s="2">
        <f>COUNTIFS(Table2[Sub-Sector],Table3[[#This Row],[Sub-Sector]],Table2[% Away From Current Month High],"&lt;=0.05")/Table3[[#This Row],[Count]]</f>
        <v>0.25</v>
      </c>
      <c r="P37" s="2">
        <f>COUNTIFS(Table2[Sub-Sector],Table3[[#This Row],[Sub-Sector]],Table2[% Away From 52W High],"&lt;=10")/Table3[[#This Row],[Count]]</f>
        <v>0.25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0.25</v>
      </c>
      <c r="S37" s="2">
        <f>COUNTIFS(Table2[Sub-Sector],Table3[[#This Row],[Sub-Sector]],Table2[% Price above 50 EMA],"&gt;=0")/Table3[[#This Row],[Count]]</f>
        <v>0.75</v>
      </c>
      <c r="T37" s="2">
        <f>COUNTIFS(Table2[Sub-Sector],Table3[[#This Row],[Sub-Sector]],Table2[% Price above 200 EMA],"&gt;=0")/Table3[[#This Row],[Count]]</f>
        <v>0.75</v>
      </c>
      <c r="U37" s="2">
        <f>COUNTIFS(Table2[Sub-Sector],Table3[[#This Row],[Sub-Sector]],Table2[Rate of Change - Zone],"Positive")/Table3[[#This Row],[Count]]</f>
        <v>0.25</v>
      </c>
      <c r="V37" s="2">
        <f>COUNTIFS(Table2[Sub-Sector],Table3[[#This Row],[Sub-Sector]],Table2[Sharpe Ratio],"&gt;=0.10")/Table3[[#This Row],[Count]]</f>
        <v>0.25</v>
      </c>
      <c r="W3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450.5</v>
      </c>
      <c r="X37" s="3">
        <f>_xlfn.RANK.AVG(Table3[[#This Row],[Score]],Table3[Score],1)</f>
        <v>69</v>
      </c>
      <c r="Y3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</v>
      </c>
      <c r="Z37" s="3">
        <f>_xlfn.RANK.AVG(Table3[[#This Row],[Score 2 ]],Table3[[Score 2 ]],1)</f>
        <v>36</v>
      </c>
    </row>
    <row r="38" spans="1:26" x14ac:dyDescent="0.3">
      <c r="A38" t="s">
        <v>72</v>
      </c>
      <c r="B38">
        <f>COUNTIFS(Table2[Sub-Sector],Table3[[#This Row],[Sub-Sector]])</f>
        <v>3</v>
      </c>
      <c r="C38" s="2">
        <f>COUNTIFS(Table2[Sub-Sector],Table3[[#This Row],[Sub-Sector]],Table2[Uptrend],"Uptrend")/Table3[[#This Row],[Count]]</f>
        <v>0.33333333333333331</v>
      </c>
      <c r="D38" s="2">
        <f>COUNTIFS(Table2[Sub-Sector],Table3[[#This Row],[Sub-Sector]],Table2[1W Return vs Nifty],"&gt;=5")/Table3[[#This Row],[Count]]</f>
        <v>0</v>
      </c>
      <c r="E38" s="2">
        <f>COUNTIFS(Table2[Sub-Sector],Table3[[#This Row],[Sub-Sector]],Table2[1M Return vs Nifty],"&gt;=5")/Table3[[#This Row],[Count]]</f>
        <v>0</v>
      </c>
      <c r="F38" s="2">
        <f>COUNTIFS(Table2[Sub-Sector],Table3[[#This Row],[Sub-Sector]],Table2[6M Return vs Nifty],"&gt;=10")/Table3[[#This Row],[Count]]</f>
        <v>0.33333333333333331</v>
      </c>
      <c r="G38" s="2">
        <f>COUNTIFS(Table2[Sub-Sector],Table3[[#This Row],[Sub-Sector]],Table2[1Y Return vs Nifty],"&gt;=10")/Table3[[#This Row],[Count]]</f>
        <v>0.66666666666666663</v>
      </c>
      <c r="H38" s="2">
        <f>COUNTIFS(Table2[Sub-Sector],Table3[[#This Row],[Sub-Sector]],Table2[RSI Exponential â€“ 14D],"&gt;=50")/Table3[[#This Row],[Count]]</f>
        <v>0</v>
      </c>
      <c r="I38" s="2">
        <f>COUNTIFS(Table2[Sub-Sector],Table3[[#This Row],[Sub-Sector]],Table2[Relative Volume],"&gt;=1")/Table3[[#This Row],[Count]]</f>
        <v>0.66666666666666663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0.33333333333333331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0.33333333333333331</v>
      </c>
      <c r="N38" s="2">
        <f>COUNTIFS(Table2[Sub-Sector],Table3[[#This Row],[Sub-Sector]],Table2[% Away From Current Month Low],"&gt;=0.05")/Table3[[#This Row],[Count]]</f>
        <v>0.33333333333333331</v>
      </c>
      <c r="O38" s="2">
        <f>COUNTIFS(Table2[Sub-Sector],Table3[[#This Row],[Sub-Sector]],Table2[% Away From Current Month High],"&lt;=0.05")/Table3[[#This Row],[Count]]</f>
        <v>0</v>
      </c>
      <c r="P38" s="2">
        <f>COUNTIFS(Table2[Sub-Sector],Table3[[#This Row],[Sub-Sector]],Table2[% Away From 52W High],"&lt;=10")/Table3[[#This Row],[Count]]</f>
        <v>0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0.33333333333333331</v>
      </c>
      <c r="S38" s="2">
        <f>COUNTIFS(Table2[Sub-Sector],Table3[[#This Row],[Sub-Sector]],Table2[% Price above 50 EMA],"&gt;=0")/Table3[[#This Row],[Count]]</f>
        <v>0.33333333333333331</v>
      </c>
      <c r="T38" s="2">
        <f>COUNTIFS(Table2[Sub-Sector],Table3[[#This Row],[Sub-Sector]],Table2[% Price above 200 EMA],"&gt;=0")/Table3[[#This Row],[Count]]</f>
        <v>1</v>
      </c>
      <c r="U38" s="2">
        <f>COUNTIFS(Table2[Sub-Sector],Table3[[#This Row],[Sub-Sector]],Table2[Rate of Change - Zone],"Positive")/Table3[[#This Row],[Count]]</f>
        <v>0.33333333333333331</v>
      </c>
      <c r="V38" s="2">
        <f>COUNTIFS(Table2[Sub-Sector],Table3[[#This Row],[Sub-Sector]],Table2[Sharpe Ratio],"&gt;=0.10")/Table3[[#This Row],[Count]]</f>
        <v>0</v>
      </c>
      <c r="W3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489.5</v>
      </c>
      <c r="X38" s="3">
        <f>_xlfn.RANK.AVG(Table3[[#This Row],[Score]],Table3[Score],1)</f>
        <v>84.5</v>
      </c>
      <c r="Y3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205.5</v>
      </c>
      <c r="Z38" s="3">
        <f>_xlfn.RANK.AVG(Table3[[#This Row],[Score 2 ]],Table3[[Score 2 ]],1)</f>
        <v>38.5</v>
      </c>
    </row>
    <row r="39" spans="1:26" x14ac:dyDescent="0.3">
      <c r="A39" t="s">
        <v>146</v>
      </c>
      <c r="B39">
        <f>COUNTIFS(Table2[Sub-Sector],Table3[[#This Row],[Sub-Sector]])</f>
        <v>3</v>
      </c>
      <c r="C39" s="2">
        <f>COUNTIFS(Table2[Sub-Sector],Table3[[#This Row],[Sub-Sector]],Table2[Uptrend],"Uptrend")/Table3[[#This Row],[Count]]</f>
        <v>1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</v>
      </c>
      <c r="F39" s="2">
        <f>COUNTIFS(Table2[Sub-Sector],Table3[[#This Row],[Sub-Sector]],Table2[6M Return vs Nifty],"&gt;=10")/Table3[[#This Row],[Count]]</f>
        <v>1</v>
      </c>
      <c r="G39" s="2">
        <f>COUNTIFS(Table2[Sub-Sector],Table3[[#This Row],[Sub-Sector]],Table2[1Y Return vs Nifty],"&gt;=10")/Table3[[#This Row],[Count]]</f>
        <v>1</v>
      </c>
      <c r="H39" s="2">
        <f>COUNTIFS(Table2[Sub-Sector],Table3[[#This Row],[Sub-Sector]],Table2[RSI Exponential â€“ 14D],"&gt;=50")/Table3[[#This Row],[Count]]</f>
        <v>0</v>
      </c>
      <c r="I39" s="2">
        <f>COUNTIFS(Table2[Sub-Sector],Table3[[#This Row],[Sub-Sector]],Table2[Relative Volume],"&gt;=1")/Table3[[#This Row],[Count]]</f>
        <v>0.33333333333333331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0.33333333333333331</v>
      </c>
      <c r="N39" s="2">
        <f>COUNTIFS(Table2[Sub-Sector],Table3[[#This Row],[Sub-Sector]],Table2[% Away From Current Month Low],"&gt;=0.05")/Table3[[#This Row],[Count]]</f>
        <v>0</v>
      </c>
      <c r="O39" s="2">
        <f>COUNTIFS(Table2[Sub-Sector],Table3[[#This Row],[Sub-Sector]],Table2[% Away From Current Month High],"&lt;=0.05")/Table3[[#This Row],[Count]]</f>
        <v>0</v>
      </c>
      <c r="P39" s="2">
        <f>COUNTIFS(Table2[Sub-Sector],Table3[[#This Row],[Sub-Sector]],Table2[% Away From 52W High],"&lt;=10")/Table3[[#This Row],[Count]]</f>
        <v>0.33333333333333331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</v>
      </c>
      <c r="S39" s="2">
        <f>COUNTIFS(Table2[Sub-Sector],Table3[[#This Row],[Sub-Sector]],Table2[% Price above 50 EMA],"&gt;=0")/Table3[[#This Row],[Count]]</f>
        <v>0.66666666666666663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0</v>
      </c>
      <c r="V39" s="2">
        <f>COUNTIFS(Table2[Sub-Sector],Table3[[#This Row],[Sub-Sector]],Table2[Sharpe Ratio],"&gt;=0.10")/Table3[[#This Row],[Count]]</f>
        <v>0.33333333333333331</v>
      </c>
      <c r="W3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405</v>
      </c>
      <c r="X39" s="3">
        <f>_xlfn.RANK.AVG(Table3[[#This Row],[Score]],Table3[Score],1)</f>
        <v>52.5</v>
      </c>
      <c r="Y3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205.5</v>
      </c>
      <c r="Z39" s="3">
        <f>_xlfn.RANK.AVG(Table3[[#This Row],[Score 2 ]],Table3[[Score 2 ]],1)</f>
        <v>38.5</v>
      </c>
    </row>
    <row r="40" spans="1:26" x14ac:dyDescent="0.3">
      <c r="A40" t="s">
        <v>86</v>
      </c>
      <c r="B40">
        <f>COUNTIFS(Table2[Sub-Sector],Table3[[#This Row],[Sub-Sector]])</f>
        <v>3</v>
      </c>
      <c r="C40" s="2">
        <f>COUNTIFS(Table2[Sub-Sector],Table3[[#This Row],[Sub-Sector]],Table2[Uptrend],"Uptrend")/Table3[[#This Row],[Count]]</f>
        <v>1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</v>
      </c>
      <c r="F40" s="2">
        <f>COUNTIFS(Table2[Sub-Sector],Table3[[#This Row],[Sub-Sector]],Table2[6M Return vs Nifty],"&gt;=10")/Table3[[#This Row],[Count]]</f>
        <v>1</v>
      </c>
      <c r="G40" s="2">
        <f>COUNTIFS(Table2[Sub-Sector],Table3[[#This Row],[Sub-Sector]],Table2[1Y Return vs Nifty],"&gt;=10")/Table3[[#This Row],[Count]]</f>
        <v>1</v>
      </c>
      <c r="H40" s="2">
        <f>COUNTIFS(Table2[Sub-Sector],Table3[[#This Row],[Sub-Sector]],Table2[RSI Exponential â€“ 14D],"&gt;=50")/Table3[[#This Row],[Count]]</f>
        <v>0</v>
      </c>
      <c r="I40" s="2">
        <f>COUNTIFS(Table2[Sub-Sector],Table3[[#This Row],[Sub-Sector]],Table2[Relative Volume],"&gt;=1")/Table3[[#This Row],[Count]]</f>
        <v>0.33333333333333331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0.33333333333333331</v>
      </c>
      <c r="N40" s="2">
        <f>COUNTIFS(Table2[Sub-Sector],Table3[[#This Row],[Sub-Sector]],Table2[% Away From Current Month Low],"&gt;=0.05")/Table3[[#This Row],[Count]]</f>
        <v>0</v>
      </c>
      <c r="O40" s="2">
        <f>COUNTIFS(Table2[Sub-Sector],Table3[[#This Row],[Sub-Sector]],Table2[% Away From Current Month High],"&lt;=0.05")/Table3[[#This Row],[Count]]</f>
        <v>0.33333333333333331</v>
      </c>
      <c r="P40" s="2">
        <f>COUNTIFS(Table2[Sub-Sector],Table3[[#This Row],[Sub-Sector]],Table2[% Away From 52W High],"&lt;=10")/Table3[[#This Row],[Count]]</f>
        <v>0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</v>
      </c>
      <c r="S40" s="2">
        <f>COUNTIFS(Table2[Sub-Sector],Table3[[#This Row],[Sub-Sector]],Table2[% Price above 50 EMA],"&gt;=0")/Table3[[#This Row],[Count]]</f>
        <v>0.66666666666666663</v>
      </c>
      <c r="T40" s="2">
        <f>COUNTIFS(Table2[Sub-Sector],Table3[[#This Row],[Sub-Sector]],Table2[% Price above 200 EMA],"&gt;=0")/Table3[[#This Row],[Count]]</f>
        <v>1</v>
      </c>
      <c r="U40" s="2">
        <f>COUNTIFS(Table2[Sub-Sector],Table3[[#This Row],[Sub-Sector]],Table2[Rate of Change - Zone],"Positive")/Table3[[#This Row],[Count]]</f>
        <v>0</v>
      </c>
      <c r="V40" s="2">
        <f>COUNTIFS(Table2[Sub-Sector],Table3[[#This Row],[Sub-Sector]],Table2[Sharpe Ratio],"&gt;=0.10")/Table3[[#This Row],[Count]]</f>
        <v>0</v>
      </c>
      <c r="W4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405</v>
      </c>
      <c r="X40" s="3">
        <f>_xlfn.RANK.AVG(Table3[[#This Row],[Score]],Table3[Score],1)</f>
        <v>52.5</v>
      </c>
      <c r="Y4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205.5</v>
      </c>
      <c r="Z40" s="3">
        <f>_xlfn.RANK.AVG(Table3[[#This Row],[Score 2 ]],Table3[[Score 2 ]],1)</f>
        <v>38.5</v>
      </c>
    </row>
    <row r="41" spans="1:26" x14ac:dyDescent="0.3">
      <c r="A41" t="s">
        <v>122</v>
      </c>
      <c r="B41">
        <f>COUNTIFS(Table2[Sub-Sector],Table3[[#This Row],[Sub-Sector]])</f>
        <v>3</v>
      </c>
      <c r="C41" s="2">
        <f>COUNTIFS(Table2[Sub-Sector],Table3[[#This Row],[Sub-Sector]],Table2[Uptrend],"Uptrend")/Table3[[#This Row],[Count]]</f>
        <v>0.66666666666666663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</v>
      </c>
      <c r="F41" s="2">
        <f>COUNTIFS(Table2[Sub-Sector],Table3[[#This Row],[Sub-Sector]],Table2[6M Return vs Nifty],"&gt;=10")/Table3[[#This Row],[Count]]</f>
        <v>0.33333333333333331</v>
      </c>
      <c r="G41" s="2">
        <f>COUNTIFS(Table2[Sub-Sector],Table3[[#This Row],[Sub-Sector]],Table2[1Y Return vs Nifty],"&gt;=10")/Table3[[#This Row],[Count]]</f>
        <v>0.66666666666666663</v>
      </c>
      <c r="H41" s="2">
        <f>COUNTIFS(Table2[Sub-Sector],Table3[[#This Row],[Sub-Sector]],Table2[RSI Exponential â€“ 14D],"&gt;=50")/Table3[[#This Row],[Count]]</f>
        <v>0</v>
      </c>
      <c r="I41" s="2">
        <f>COUNTIFS(Table2[Sub-Sector],Table3[[#This Row],[Sub-Sector]],Table2[Relative Volume],"&gt;=1")/Table3[[#This Row],[Count]]</f>
        <v>0.66666666666666663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0.33333333333333331</v>
      </c>
      <c r="L41" s="2">
        <f>COUNTIFS(Table2[Sub-Sector],Table3[[#This Row],[Sub-Sector]],Table2[% Away From Current Week Low],"&gt;=0.05")/Table3[[#This Row],[Count]]</f>
        <v>0.33333333333333331</v>
      </c>
      <c r="M41" s="2">
        <f>COUNTIFS(Table2[Sub-Sector],Table3[[#This Row],[Sub-Sector]],Table2[% Away From Current Week High],"&lt;=0.05")/Table3[[#This Row],[Count]]</f>
        <v>0</v>
      </c>
      <c r="N41" s="2">
        <f>COUNTIFS(Table2[Sub-Sector],Table3[[#This Row],[Sub-Sector]],Table2[% Away From Current Month Low],"&gt;=0.05")/Table3[[#This Row],[Count]]</f>
        <v>0.33333333333333331</v>
      </c>
      <c r="O41" s="2">
        <f>COUNTIFS(Table2[Sub-Sector],Table3[[#This Row],[Sub-Sector]],Table2[% Away From Current Month High],"&lt;=0.05")/Table3[[#This Row],[Count]]</f>
        <v>0</v>
      </c>
      <c r="P41" s="2">
        <f>COUNTIFS(Table2[Sub-Sector],Table3[[#This Row],[Sub-Sector]],Table2[% Away From 52W High],"&lt;=10")/Table3[[#This Row],[Count]]</f>
        <v>0</v>
      </c>
      <c r="Q41" s="2">
        <f>COUNTIFS(Table2[Sub-Sector],Table3[[#This Row],[Sub-Sector]],Table2[% Away From 52W Low],"&gt;=10")/Table3[[#This Row],[Count]]</f>
        <v>0.66666666666666663</v>
      </c>
      <c r="R41" s="2">
        <f>COUNTIFS(Table2[Sub-Sector],Table3[[#This Row],[Sub-Sector]],Table2[% Price above 20 EMA],"&gt;=0")/Table3[[#This Row],[Count]]</f>
        <v>0</v>
      </c>
      <c r="S41" s="2">
        <f>COUNTIFS(Table2[Sub-Sector],Table3[[#This Row],[Sub-Sector]],Table2[% Price above 50 EMA],"&gt;=0")/Table3[[#This Row],[Count]]</f>
        <v>0</v>
      </c>
      <c r="T41" s="2">
        <f>COUNTIFS(Table2[Sub-Sector],Table3[[#This Row],[Sub-Sector]],Table2[% Price above 200 EMA],"&gt;=0")/Table3[[#This Row],[Count]]</f>
        <v>0.66666666666666663</v>
      </c>
      <c r="U41" s="2">
        <f>COUNTIFS(Table2[Sub-Sector],Table3[[#This Row],[Sub-Sector]],Table2[Rate of Change - Zone],"Positive")/Table3[[#This Row],[Count]]</f>
        <v>0.33333333333333331</v>
      </c>
      <c r="V41" s="2">
        <f>COUNTIFS(Table2[Sub-Sector],Table3[[#This Row],[Sub-Sector]],Table2[Sharpe Ratio],"&gt;=0.10")/Table3[[#This Row],[Count]]</f>
        <v>0.33333333333333331</v>
      </c>
      <c r="W4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462</v>
      </c>
      <c r="X41" s="3">
        <f>_xlfn.RANK.AVG(Table3[[#This Row],[Score]],Table3[Score],1)</f>
        <v>76</v>
      </c>
      <c r="Y4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205.5</v>
      </c>
      <c r="Z41" s="3">
        <f>_xlfn.RANK.AVG(Table3[[#This Row],[Score 2 ]],Table3[[Score 2 ]],1)</f>
        <v>38.5</v>
      </c>
    </row>
    <row r="42" spans="1:26" x14ac:dyDescent="0.3">
      <c r="A42" t="s">
        <v>872</v>
      </c>
      <c r="B42">
        <f>COUNTIFS(Table2[Sub-Sector],Table3[[#This Row],[Sub-Sector]])</f>
        <v>3</v>
      </c>
      <c r="C42" s="2">
        <f>COUNTIFS(Table2[Sub-Sector],Table3[[#This Row],[Sub-Sector]],Table2[Uptrend],"Uptrend")/Table3[[#This Row],[Count]]</f>
        <v>1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0.33333333333333331</v>
      </c>
      <c r="F42" s="2">
        <f>COUNTIFS(Table2[Sub-Sector],Table3[[#This Row],[Sub-Sector]],Table2[6M Return vs Nifty],"&gt;=10")/Table3[[#This Row],[Count]]</f>
        <v>0</v>
      </c>
      <c r="G42" s="2">
        <f>COUNTIFS(Table2[Sub-Sector],Table3[[#This Row],[Sub-Sector]],Table2[1Y Return vs Nifty],"&gt;=10")/Table3[[#This Row],[Count]]</f>
        <v>1</v>
      </c>
      <c r="H42" s="2">
        <f>COUNTIFS(Table2[Sub-Sector],Table3[[#This Row],[Sub-Sector]],Table2[RSI Exponential â€“ 14D],"&gt;=50")/Table3[[#This Row],[Count]]</f>
        <v>0.33333333333333331</v>
      </c>
      <c r="I42" s="2">
        <f>COUNTIFS(Table2[Sub-Sector],Table3[[#This Row],[Sub-Sector]],Table2[Relative Volume],"&gt;=1")/Table3[[#This Row],[Count]]</f>
        <v>0.66666666666666663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0.66666666666666663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0</v>
      </c>
      <c r="N42" s="2">
        <f>COUNTIFS(Table2[Sub-Sector],Table3[[#This Row],[Sub-Sector]],Table2[% Away From Current Month Low],"&gt;=0.05")/Table3[[#This Row],[Count]]</f>
        <v>0.33333333333333331</v>
      </c>
      <c r="O42" s="2">
        <f>COUNTIFS(Table2[Sub-Sector],Table3[[#This Row],[Sub-Sector]],Table2[% Away From Current Month High],"&lt;=0.05")/Table3[[#This Row],[Count]]</f>
        <v>0</v>
      </c>
      <c r="P42" s="2">
        <f>COUNTIFS(Table2[Sub-Sector],Table3[[#This Row],[Sub-Sector]],Table2[% Away From 52W High],"&lt;=10")/Table3[[#This Row],[Count]]</f>
        <v>0.33333333333333331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0.33333333333333331</v>
      </c>
      <c r="S42" s="2">
        <f>COUNTIFS(Table2[Sub-Sector],Table3[[#This Row],[Sub-Sector]],Table2[% Price above 50 EMA],"&gt;=0")/Table3[[#This Row],[Count]]</f>
        <v>0.66666666666666663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0.33333333333333331</v>
      </c>
      <c r="V42" s="2">
        <f>COUNTIFS(Table2[Sub-Sector],Table3[[#This Row],[Sub-Sector]],Table2[Sharpe Ratio],"&gt;=0.10")/Table3[[#This Row],[Count]]</f>
        <v>0.33333333333333331</v>
      </c>
      <c r="W4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346.5</v>
      </c>
      <c r="X42" s="3">
        <f>_xlfn.RANK.AVG(Table3[[#This Row],[Score]],Table3[Score],1)</f>
        <v>32</v>
      </c>
      <c r="Y4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209</v>
      </c>
      <c r="Z42" s="3">
        <f>_xlfn.RANK.AVG(Table3[[#This Row],[Score 2 ]],Table3[[Score 2 ]],1)</f>
        <v>41</v>
      </c>
    </row>
    <row r="43" spans="1:26" x14ac:dyDescent="0.3">
      <c r="A43" t="s">
        <v>21</v>
      </c>
      <c r="B43">
        <f>COUNTIFS(Table2[Sub-Sector],Table3[[#This Row],[Sub-Sector]])</f>
        <v>20</v>
      </c>
      <c r="C43" s="2">
        <f>COUNTIFS(Table2[Sub-Sector],Table3[[#This Row],[Sub-Sector]],Table2[Uptrend],"Uptrend")/Table3[[#This Row],[Count]]</f>
        <v>0.85</v>
      </c>
      <c r="D43" s="2">
        <f>COUNTIFS(Table2[Sub-Sector],Table3[[#This Row],[Sub-Sector]],Table2[1W Return vs Nifty],"&gt;=5")/Table3[[#This Row],[Count]]</f>
        <v>0.45</v>
      </c>
      <c r="E43" s="2">
        <f>COUNTIFS(Table2[Sub-Sector],Table3[[#This Row],[Sub-Sector]],Table2[1M Return vs Nifty],"&gt;=5")/Table3[[#This Row],[Count]]</f>
        <v>0.65</v>
      </c>
      <c r="F43" s="2">
        <f>COUNTIFS(Table2[Sub-Sector],Table3[[#This Row],[Sub-Sector]],Table2[6M Return vs Nifty],"&gt;=10")/Table3[[#This Row],[Count]]</f>
        <v>0.15</v>
      </c>
      <c r="G43" s="2">
        <f>COUNTIFS(Table2[Sub-Sector],Table3[[#This Row],[Sub-Sector]],Table2[1Y Return vs Nifty],"&gt;=10")/Table3[[#This Row],[Count]]</f>
        <v>0.45</v>
      </c>
      <c r="H43" s="2">
        <f>COUNTIFS(Table2[Sub-Sector],Table3[[#This Row],[Sub-Sector]],Table2[RSI Exponential â€“ 14D],"&gt;=50")/Table3[[#This Row],[Count]]</f>
        <v>0.6</v>
      </c>
      <c r="I43" s="2">
        <f>COUNTIFS(Table2[Sub-Sector],Table3[[#This Row],[Sub-Sector]],Table2[Relative Volume],"&gt;=1")/Table3[[#This Row],[Count]]</f>
        <v>0.7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0.8</v>
      </c>
      <c r="L43" s="2">
        <f>COUNTIFS(Table2[Sub-Sector],Table3[[#This Row],[Sub-Sector]],Table2[% Away From Current Week Low],"&gt;=0.05")/Table3[[#This Row],[Count]]</f>
        <v>0.15</v>
      </c>
      <c r="M43" s="2">
        <f>COUNTIFS(Table2[Sub-Sector],Table3[[#This Row],[Sub-Sector]],Table2[% Away From Current Week High],"&lt;=0.05")/Table3[[#This Row],[Count]]</f>
        <v>0.55000000000000004</v>
      </c>
      <c r="N43" s="2">
        <f>COUNTIFS(Table2[Sub-Sector],Table3[[#This Row],[Sub-Sector]],Table2[% Away From Current Month Low],"&gt;=0.05")/Table3[[#This Row],[Count]]</f>
        <v>0.5</v>
      </c>
      <c r="O43" s="2">
        <f>COUNTIFS(Table2[Sub-Sector],Table3[[#This Row],[Sub-Sector]],Table2[% Away From Current Month High],"&lt;=0.05")/Table3[[#This Row],[Count]]</f>
        <v>0.45</v>
      </c>
      <c r="P43" s="2">
        <f>COUNTIFS(Table2[Sub-Sector],Table3[[#This Row],[Sub-Sector]],Table2[% Away From 52W High],"&lt;=10")/Table3[[#This Row],[Count]]</f>
        <v>0.4</v>
      </c>
      <c r="Q43" s="2">
        <f>COUNTIFS(Table2[Sub-Sector],Table3[[#This Row],[Sub-Sector]],Table2[% Away From 52W Low],"&gt;=10")/Table3[[#This Row],[Count]]</f>
        <v>0.95</v>
      </c>
      <c r="R43" s="2">
        <f>COUNTIFS(Table2[Sub-Sector],Table3[[#This Row],[Sub-Sector]],Table2[% Price above 20 EMA],"&gt;=0")/Table3[[#This Row],[Count]]</f>
        <v>0.7</v>
      </c>
      <c r="S43" s="2">
        <f>COUNTIFS(Table2[Sub-Sector],Table3[[#This Row],[Sub-Sector]],Table2[% Price above 50 EMA],"&gt;=0")/Table3[[#This Row],[Count]]</f>
        <v>0.85</v>
      </c>
      <c r="T43" s="2">
        <f>COUNTIFS(Table2[Sub-Sector],Table3[[#This Row],[Sub-Sector]],Table2[% Price above 200 EMA],"&gt;=0")/Table3[[#This Row],[Count]]</f>
        <v>0.9</v>
      </c>
      <c r="U43" s="2">
        <f>COUNTIFS(Table2[Sub-Sector],Table3[[#This Row],[Sub-Sector]],Table2[Rate of Change - Zone],"Positive")/Table3[[#This Row],[Count]]</f>
        <v>0.65</v>
      </c>
      <c r="V43" s="2">
        <f>COUNTIFS(Table2[Sub-Sector],Table3[[#This Row],[Sub-Sector]],Table2[Sharpe Ratio],"&gt;=0.10")/Table3[[#This Row],[Count]]</f>
        <v>0.1</v>
      </c>
      <c r="W4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292.5</v>
      </c>
      <c r="X43" s="3">
        <f>_xlfn.RANK.AVG(Table3[[#This Row],[Score]],Table3[Score],1)</f>
        <v>15</v>
      </c>
      <c r="Y4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210.5</v>
      </c>
      <c r="Z43" s="3">
        <f>_xlfn.RANK.AVG(Table3[[#This Row],[Score 2 ]],Table3[[Score 2 ]],1)</f>
        <v>42</v>
      </c>
    </row>
    <row r="44" spans="1:26" x14ac:dyDescent="0.3">
      <c r="A44" t="s">
        <v>174</v>
      </c>
      <c r="B44">
        <f>COUNTIFS(Table2[Sub-Sector],Table3[[#This Row],[Sub-Sector]])</f>
        <v>8</v>
      </c>
      <c r="C44" s="2">
        <f>COUNTIFS(Table2[Sub-Sector],Table3[[#This Row],[Sub-Sector]],Table2[Uptrend],"Uptrend")/Table3[[#This Row],[Count]]</f>
        <v>1</v>
      </c>
      <c r="D44" s="2">
        <f>COUNTIFS(Table2[Sub-Sector],Table3[[#This Row],[Sub-Sector]],Table2[1W Return vs Nifty],"&gt;=5")/Table3[[#This Row],[Count]]</f>
        <v>0.25</v>
      </c>
      <c r="E44" s="2">
        <f>COUNTIFS(Table2[Sub-Sector],Table3[[#This Row],[Sub-Sector]],Table2[1M Return vs Nifty],"&gt;=5")/Table3[[#This Row],[Count]]</f>
        <v>0.125</v>
      </c>
      <c r="F44" s="2">
        <f>COUNTIFS(Table2[Sub-Sector],Table3[[#This Row],[Sub-Sector]],Table2[6M Return vs Nifty],"&gt;=10")/Table3[[#This Row],[Count]]</f>
        <v>0.5</v>
      </c>
      <c r="G44" s="2">
        <f>COUNTIFS(Table2[Sub-Sector],Table3[[#This Row],[Sub-Sector]],Table2[1Y Return vs Nifty],"&gt;=10")/Table3[[#This Row],[Count]]</f>
        <v>0.5</v>
      </c>
      <c r="H44" s="2">
        <f>COUNTIFS(Table2[Sub-Sector],Table3[[#This Row],[Sub-Sector]],Table2[RSI Exponential â€“ 14D],"&gt;=50")/Table3[[#This Row],[Count]]</f>
        <v>0.875</v>
      </c>
      <c r="I44" s="2">
        <f>COUNTIFS(Table2[Sub-Sector],Table3[[#This Row],[Sub-Sector]],Table2[Relative Volume],"&gt;=1")/Table3[[#This Row],[Count]]</f>
        <v>0.25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0.125</v>
      </c>
      <c r="M44" s="2">
        <f>COUNTIFS(Table2[Sub-Sector],Table3[[#This Row],[Sub-Sector]],Table2[% Away From Current Week High],"&lt;=0.05")/Table3[[#This Row],[Count]]</f>
        <v>0.75</v>
      </c>
      <c r="N44" s="2">
        <f>COUNTIFS(Table2[Sub-Sector],Table3[[#This Row],[Sub-Sector]],Table2[% Away From Current Month Low],"&gt;=0.05")/Table3[[#This Row],[Count]]</f>
        <v>0.75</v>
      </c>
      <c r="O44" s="2">
        <f>COUNTIFS(Table2[Sub-Sector],Table3[[#This Row],[Sub-Sector]],Table2[% Away From Current Month High],"&lt;=0.05")/Table3[[#This Row],[Count]]</f>
        <v>0.75</v>
      </c>
      <c r="P44" s="2">
        <f>COUNTIFS(Table2[Sub-Sector],Table3[[#This Row],[Sub-Sector]],Table2[% Away From 52W High],"&lt;=10")/Table3[[#This Row],[Count]]</f>
        <v>0.875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1</v>
      </c>
      <c r="S44" s="2">
        <f>COUNTIFS(Table2[Sub-Sector],Table3[[#This Row],[Sub-Sector]],Table2[% Price above 50 EMA],"&gt;=0")/Table3[[#This Row],[Count]]</f>
        <v>1</v>
      </c>
      <c r="T44" s="2">
        <f>COUNTIFS(Table2[Sub-Sector],Table3[[#This Row],[Sub-Sector]],Table2[% Price above 200 EMA],"&gt;=0")/Table3[[#This Row],[Count]]</f>
        <v>1</v>
      </c>
      <c r="U44" s="2">
        <f>COUNTIFS(Table2[Sub-Sector],Table3[[#This Row],[Sub-Sector]],Table2[Rate of Change - Zone],"Positive")/Table3[[#This Row],[Count]]</f>
        <v>1</v>
      </c>
      <c r="V44" s="2">
        <f>COUNTIFS(Table2[Sub-Sector],Table3[[#This Row],[Sub-Sector]],Table2[Sharpe Ratio],"&gt;=0.10")/Table3[[#This Row],[Count]]</f>
        <v>0</v>
      </c>
      <c r="W4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310</v>
      </c>
      <c r="X44" s="3">
        <f>_xlfn.RANK.AVG(Table3[[#This Row],[Score]],Table3[Score],1)</f>
        <v>19</v>
      </c>
      <c r="Y4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211.5</v>
      </c>
      <c r="Z44" s="3">
        <f>_xlfn.RANK.AVG(Table3[[#This Row],[Score 2 ]],Table3[[Score 2 ]],1)</f>
        <v>43</v>
      </c>
    </row>
    <row r="45" spans="1:26" x14ac:dyDescent="0.3">
      <c r="A45" t="s">
        <v>1146</v>
      </c>
      <c r="B45">
        <f>COUNTIFS(Table2[Sub-Sector],Table3[[#This Row],[Sub-Sector]])</f>
        <v>3</v>
      </c>
      <c r="C45" s="2">
        <f>COUNTIFS(Table2[Sub-Sector],Table3[[#This Row],[Sub-Sector]],Table2[Uptrend],"Uptrend")/Table3[[#This Row],[Count]]</f>
        <v>0.66666666666666663</v>
      </c>
      <c r="D45" s="2">
        <f>COUNTIFS(Table2[Sub-Sector],Table3[[#This Row],[Sub-Sector]],Table2[1W Return vs Nifty],"&gt;=5")/Table3[[#This Row],[Count]]</f>
        <v>0.33333333333333331</v>
      </c>
      <c r="E45" s="2">
        <f>COUNTIFS(Table2[Sub-Sector],Table3[[#This Row],[Sub-Sector]],Table2[1M Return vs Nifty],"&gt;=5")/Table3[[#This Row],[Count]]</f>
        <v>0.33333333333333331</v>
      </c>
      <c r="F45" s="2">
        <f>COUNTIFS(Table2[Sub-Sector],Table3[[#This Row],[Sub-Sector]],Table2[6M Return vs Nifty],"&gt;=10")/Table3[[#This Row],[Count]]</f>
        <v>0.66666666666666663</v>
      </c>
      <c r="G45" s="2">
        <f>COUNTIFS(Table2[Sub-Sector],Table3[[#This Row],[Sub-Sector]],Table2[1Y Return vs Nifty],"&gt;=10")/Table3[[#This Row],[Count]]</f>
        <v>0.33333333333333331</v>
      </c>
      <c r="H45" s="2">
        <f>COUNTIFS(Table2[Sub-Sector],Table3[[#This Row],[Sub-Sector]],Table2[RSI Exponential â€“ 14D],"&gt;=50")/Table3[[#This Row],[Count]]</f>
        <v>0.33333333333333331</v>
      </c>
      <c r="I45" s="2">
        <f>COUNTIFS(Table2[Sub-Sector],Table3[[#This Row],[Sub-Sector]],Table2[Relative Volume],"&gt;=1")/Table3[[#This Row],[Count]]</f>
        <v>0.66666666666666663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0.33333333333333331</v>
      </c>
      <c r="N45" s="2">
        <f>COUNTIFS(Table2[Sub-Sector],Table3[[#This Row],[Sub-Sector]],Table2[% Away From Current Month Low],"&gt;=0.05")/Table3[[#This Row],[Count]]</f>
        <v>0.33333333333333331</v>
      </c>
      <c r="O45" s="2">
        <f>COUNTIFS(Table2[Sub-Sector],Table3[[#This Row],[Sub-Sector]],Table2[% Away From Current Month High],"&lt;=0.05")/Table3[[#This Row],[Count]]</f>
        <v>0</v>
      </c>
      <c r="P45" s="2">
        <f>COUNTIFS(Table2[Sub-Sector],Table3[[#This Row],[Sub-Sector]],Table2[% Away From 52W High],"&lt;=10")/Table3[[#This Row],[Count]]</f>
        <v>0.66666666666666663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0.33333333333333331</v>
      </c>
      <c r="S45" s="2">
        <f>COUNTIFS(Table2[Sub-Sector],Table3[[#This Row],[Sub-Sector]],Table2[% Price above 50 EMA],"&gt;=0")/Table3[[#This Row],[Count]]</f>
        <v>0.66666666666666663</v>
      </c>
      <c r="T45" s="2">
        <f>COUNTIFS(Table2[Sub-Sector],Table3[[#This Row],[Sub-Sector]],Table2[% Price above 200 EMA],"&gt;=0")/Table3[[#This Row],[Count]]</f>
        <v>0.66666666666666663</v>
      </c>
      <c r="U45" s="2">
        <f>COUNTIFS(Table2[Sub-Sector],Table3[[#This Row],[Sub-Sector]],Table2[Rate of Change - Zone],"Positive")/Table3[[#This Row],[Count]]</f>
        <v>0.33333333333333331</v>
      </c>
      <c r="V45" s="2">
        <f>COUNTIFS(Table2[Sub-Sector],Table3[[#This Row],[Sub-Sector]],Table2[Sharpe Ratio],"&gt;=0.10")/Table3[[#This Row],[Count]]</f>
        <v>0.33333333333333331</v>
      </c>
      <c r="W4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337</v>
      </c>
      <c r="X45" s="3">
        <f>_xlfn.RANK.AVG(Table3[[#This Row],[Score]],Table3[Score],1)</f>
        <v>27</v>
      </c>
      <c r="Y4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212.5</v>
      </c>
      <c r="Z45" s="3">
        <f>_xlfn.RANK.AVG(Table3[[#This Row],[Score 2 ]],Table3[[Score 2 ]],1)</f>
        <v>44</v>
      </c>
    </row>
    <row r="46" spans="1:26" x14ac:dyDescent="0.3">
      <c r="A46" t="s">
        <v>138</v>
      </c>
      <c r="B46">
        <f>COUNTIFS(Table2[Sub-Sector],Table3[[#This Row],[Sub-Sector]])</f>
        <v>19</v>
      </c>
      <c r="C46" s="2">
        <f>COUNTIFS(Table2[Sub-Sector],Table3[[#This Row],[Sub-Sector]],Table2[Uptrend],"Uptrend")/Table3[[#This Row],[Count]]</f>
        <v>0.84210526315789469</v>
      </c>
      <c r="D46" s="2">
        <f>COUNTIFS(Table2[Sub-Sector],Table3[[#This Row],[Sub-Sector]],Table2[1W Return vs Nifty],"&gt;=5")/Table3[[#This Row],[Count]]</f>
        <v>5.2631578947368418E-2</v>
      </c>
      <c r="E46" s="2">
        <f>COUNTIFS(Table2[Sub-Sector],Table3[[#This Row],[Sub-Sector]],Table2[1M Return vs Nifty],"&gt;=5")/Table3[[#This Row],[Count]]</f>
        <v>0.10526315789473684</v>
      </c>
      <c r="F46" s="2">
        <f>COUNTIFS(Table2[Sub-Sector],Table3[[#This Row],[Sub-Sector]],Table2[6M Return vs Nifty],"&gt;=10")/Table3[[#This Row],[Count]]</f>
        <v>0.57894736842105265</v>
      </c>
      <c r="G46" s="2">
        <f>COUNTIFS(Table2[Sub-Sector],Table3[[#This Row],[Sub-Sector]],Table2[1Y Return vs Nifty],"&gt;=10")/Table3[[#This Row],[Count]]</f>
        <v>0.89473684210526316</v>
      </c>
      <c r="H46" s="2">
        <f>COUNTIFS(Table2[Sub-Sector],Table3[[#This Row],[Sub-Sector]],Table2[RSI Exponential â€“ 14D],"&gt;=50")/Table3[[#This Row],[Count]]</f>
        <v>0.10526315789473684</v>
      </c>
      <c r="I46" s="2">
        <f>COUNTIFS(Table2[Sub-Sector],Table3[[#This Row],[Sub-Sector]],Table2[Relative Volume],"&gt;=1")/Table3[[#This Row],[Count]]</f>
        <v>0.36842105263157893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0.89473684210526316</v>
      </c>
      <c r="L46" s="2">
        <f>COUNTIFS(Table2[Sub-Sector],Table3[[#This Row],[Sub-Sector]],Table2[% Away From Current Week Low],"&gt;=0.05")/Table3[[#This Row],[Count]]</f>
        <v>0.15789473684210525</v>
      </c>
      <c r="M46" s="2">
        <f>COUNTIFS(Table2[Sub-Sector],Table3[[#This Row],[Sub-Sector]],Table2[% Away From Current Week High],"&lt;=0.05")/Table3[[#This Row],[Count]]</f>
        <v>0.47368421052631576</v>
      </c>
      <c r="N46" s="2">
        <f>COUNTIFS(Table2[Sub-Sector],Table3[[#This Row],[Sub-Sector]],Table2[% Away From Current Month Low],"&gt;=0.05")/Table3[[#This Row],[Count]]</f>
        <v>0.36842105263157893</v>
      </c>
      <c r="O46" s="2">
        <f>COUNTIFS(Table2[Sub-Sector],Table3[[#This Row],[Sub-Sector]],Table2[% Away From Current Month High],"&lt;=0.05")/Table3[[#This Row],[Count]]</f>
        <v>0.15789473684210525</v>
      </c>
      <c r="P46" s="2">
        <f>COUNTIFS(Table2[Sub-Sector],Table3[[#This Row],[Sub-Sector]],Table2[% Away From 52W High],"&lt;=10")/Table3[[#This Row],[Count]]</f>
        <v>0.15789473684210525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0.31578947368421051</v>
      </c>
      <c r="S46" s="2">
        <f>COUNTIFS(Table2[Sub-Sector],Table3[[#This Row],[Sub-Sector]],Table2[% Price above 50 EMA],"&gt;=0")/Table3[[#This Row],[Count]]</f>
        <v>0.52631578947368418</v>
      </c>
      <c r="T46" s="2">
        <f>COUNTIFS(Table2[Sub-Sector],Table3[[#This Row],[Sub-Sector]],Table2[% Price above 200 EMA],"&gt;=0")/Table3[[#This Row],[Count]]</f>
        <v>0.89473684210526316</v>
      </c>
      <c r="U46" s="2">
        <f>COUNTIFS(Table2[Sub-Sector],Table3[[#This Row],[Sub-Sector]],Table2[Rate of Change - Zone],"Positive")/Table3[[#This Row],[Count]]</f>
        <v>0.21052631578947367</v>
      </c>
      <c r="V46" s="2">
        <f>COUNTIFS(Table2[Sub-Sector],Table3[[#This Row],[Sub-Sector]],Table2[Sharpe Ratio],"&gt;=0.10")/Table3[[#This Row],[Count]]</f>
        <v>0.57894736842105265</v>
      </c>
      <c r="W4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373.5</v>
      </c>
      <c r="X46" s="3">
        <f>_xlfn.RANK.AVG(Table3[[#This Row],[Score]],Table3[Score],1)</f>
        <v>42.5</v>
      </c>
      <c r="Y4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216</v>
      </c>
      <c r="Z46" s="3">
        <f>_xlfn.RANK.AVG(Table3[[#This Row],[Score 2 ]],Table3[[Score 2 ]],1)</f>
        <v>45</v>
      </c>
    </row>
    <row r="47" spans="1:26" x14ac:dyDescent="0.3">
      <c r="A47" t="s">
        <v>114</v>
      </c>
      <c r="B47">
        <f>COUNTIFS(Table2[Sub-Sector],Table3[[#This Row],[Sub-Sector]])</f>
        <v>3</v>
      </c>
      <c r="C47" s="2">
        <f>COUNTIFS(Table2[Sub-Sector],Table3[[#This Row],[Sub-Sector]],Table2[Uptrend],"Uptrend")/Table3[[#This Row],[Count]]</f>
        <v>1</v>
      </c>
      <c r="D47" s="2">
        <f>COUNTIFS(Table2[Sub-Sector],Table3[[#This Row],[Sub-Sector]],Table2[1W Return vs Nifty],"&gt;=5")/Table3[[#This Row],[Count]]</f>
        <v>0</v>
      </c>
      <c r="E47" s="2">
        <f>COUNTIFS(Table2[Sub-Sector],Table3[[#This Row],[Sub-Sector]],Table2[1M Return vs Nifty],"&gt;=5")/Table3[[#This Row],[Count]]</f>
        <v>0</v>
      </c>
      <c r="F47" s="2">
        <f>COUNTIFS(Table2[Sub-Sector],Table3[[#This Row],[Sub-Sector]],Table2[6M Return vs Nifty],"&gt;=10")/Table3[[#This Row],[Count]]</f>
        <v>0.33333333333333331</v>
      </c>
      <c r="G47" s="2">
        <f>COUNTIFS(Table2[Sub-Sector],Table3[[#This Row],[Sub-Sector]],Table2[1Y Return vs Nifty],"&gt;=10")/Table3[[#This Row],[Count]]</f>
        <v>1</v>
      </c>
      <c r="H47" s="2">
        <f>COUNTIFS(Table2[Sub-Sector],Table3[[#This Row],[Sub-Sector]],Table2[RSI Exponential â€“ 14D],"&gt;=50")/Table3[[#This Row],[Count]]</f>
        <v>0</v>
      </c>
      <c r="I47" s="2">
        <f>COUNTIFS(Table2[Sub-Sector],Table3[[#This Row],[Sub-Sector]],Table2[Relative Volume],"&gt;=1")/Table3[[#This Row],[Count]]</f>
        <v>0.33333333333333331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</v>
      </c>
      <c r="M47" s="2">
        <f>COUNTIFS(Table2[Sub-Sector],Table3[[#This Row],[Sub-Sector]],Table2[% Away From Current Week High],"&lt;=0.05")/Table3[[#This Row],[Count]]</f>
        <v>0.66666666666666663</v>
      </c>
      <c r="N47" s="2">
        <f>COUNTIFS(Table2[Sub-Sector],Table3[[#This Row],[Sub-Sector]],Table2[% Away From Current Month Low],"&gt;=0.05")/Table3[[#This Row],[Count]]</f>
        <v>0</v>
      </c>
      <c r="O47" s="2">
        <f>COUNTIFS(Table2[Sub-Sector],Table3[[#This Row],[Sub-Sector]],Table2[% Away From Current Month High],"&lt;=0.05")/Table3[[#This Row],[Count]]</f>
        <v>0.33333333333333331</v>
      </c>
      <c r="P47" s="2">
        <f>COUNTIFS(Table2[Sub-Sector],Table3[[#This Row],[Sub-Sector]],Table2[% Away From 52W High],"&lt;=10")/Table3[[#This Row],[Count]]</f>
        <v>1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</v>
      </c>
      <c r="S47" s="2">
        <f>COUNTIFS(Table2[Sub-Sector],Table3[[#This Row],[Sub-Sector]],Table2[% Price above 50 EMA],"&gt;=0")/Table3[[#This Row],[Count]]</f>
        <v>1</v>
      </c>
      <c r="T47" s="2">
        <f>COUNTIFS(Table2[Sub-Sector],Table3[[#This Row],[Sub-Sector]],Table2[% Price above 200 EMA],"&gt;=0")/Table3[[#This Row],[Count]]</f>
        <v>1</v>
      </c>
      <c r="U47" s="2">
        <f>COUNTIFS(Table2[Sub-Sector],Table3[[#This Row],[Sub-Sector]],Table2[Rate of Change - Zone],"Positive")/Table3[[#This Row],[Count]]</f>
        <v>0.33333333333333331</v>
      </c>
      <c r="V47" s="2">
        <f>COUNTIFS(Table2[Sub-Sector],Table3[[#This Row],[Sub-Sector]],Table2[Sharpe Ratio],"&gt;=0.10")/Table3[[#This Row],[Count]]</f>
        <v>0.66666666666666663</v>
      </c>
      <c r="W4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419</v>
      </c>
      <c r="X47" s="3">
        <f>_xlfn.RANK.AVG(Table3[[#This Row],[Score]],Table3[Score],1)</f>
        <v>57</v>
      </c>
      <c r="Y4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219.5</v>
      </c>
      <c r="Z47" s="3">
        <f>_xlfn.RANK.AVG(Table3[[#This Row],[Score 2 ]],Table3[[Score 2 ]],1)</f>
        <v>46</v>
      </c>
    </row>
    <row r="48" spans="1:26" x14ac:dyDescent="0.3">
      <c r="A48" t="s">
        <v>692</v>
      </c>
      <c r="B48">
        <f>COUNTIFS(Table2[Sub-Sector],Table3[[#This Row],[Sub-Sector]])</f>
        <v>3</v>
      </c>
      <c r="C48" s="2">
        <f>COUNTIFS(Table2[Sub-Sector],Table3[[#This Row],[Sub-Sector]],Table2[Uptrend],"Uptrend")/Table3[[#This Row],[Count]]</f>
        <v>1</v>
      </c>
      <c r="D48" s="2">
        <f>COUNTIFS(Table2[Sub-Sector],Table3[[#This Row],[Sub-Sector]],Table2[1W Return vs Nifty],"&gt;=5")/Table3[[#This Row],[Count]]</f>
        <v>0.33333333333333331</v>
      </c>
      <c r="E48" s="2">
        <f>COUNTIFS(Table2[Sub-Sector],Table3[[#This Row],[Sub-Sector]],Table2[1M Return vs Nifty],"&gt;=5")/Table3[[#This Row],[Count]]</f>
        <v>0.33333333333333331</v>
      </c>
      <c r="F48" s="2">
        <f>COUNTIFS(Table2[Sub-Sector],Table3[[#This Row],[Sub-Sector]],Table2[6M Return vs Nifty],"&gt;=10")/Table3[[#This Row],[Count]]</f>
        <v>0.66666666666666663</v>
      </c>
      <c r="G48" s="2">
        <f>COUNTIFS(Table2[Sub-Sector],Table3[[#This Row],[Sub-Sector]],Table2[1Y Return vs Nifty],"&gt;=10")/Table3[[#This Row],[Count]]</f>
        <v>1</v>
      </c>
      <c r="H48" s="2">
        <f>COUNTIFS(Table2[Sub-Sector],Table3[[#This Row],[Sub-Sector]],Table2[RSI Exponential â€“ 14D],"&gt;=50")/Table3[[#This Row],[Count]]</f>
        <v>0</v>
      </c>
      <c r="I48" s="2">
        <f>COUNTIFS(Table2[Sub-Sector],Table3[[#This Row],[Sub-Sector]],Table2[Relative Volume],"&gt;=1")/Table3[[#This Row],[Count]]</f>
        <v>0.33333333333333331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0.66666666666666663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0</v>
      </c>
      <c r="N48" s="2">
        <f>COUNTIFS(Table2[Sub-Sector],Table3[[#This Row],[Sub-Sector]],Table2[% Away From Current Month Low],"&gt;=0.05")/Table3[[#This Row],[Count]]</f>
        <v>0</v>
      </c>
      <c r="O48" s="2">
        <f>COUNTIFS(Table2[Sub-Sector],Table3[[#This Row],[Sub-Sector]],Table2[% Away From Current Month High],"&lt;=0.05")/Table3[[#This Row],[Count]]</f>
        <v>0</v>
      </c>
      <c r="P48" s="2">
        <f>COUNTIFS(Table2[Sub-Sector],Table3[[#This Row],[Sub-Sector]],Table2[% Away From 52W High],"&lt;=10")/Table3[[#This Row],[Count]]</f>
        <v>0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0.33333333333333331</v>
      </c>
      <c r="S48" s="2">
        <f>COUNTIFS(Table2[Sub-Sector],Table3[[#This Row],[Sub-Sector]],Table2[% Price above 50 EMA],"&gt;=0")/Table3[[#This Row],[Count]]</f>
        <v>0.66666666666666663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</v>
      </c>
      <c r="V48" s="2">
        <f>COUNTIFS(Table2[Sub-Sector],Table3[[#This Row],[Sub-Sector]],Table2[Sharpe Ratio],"&gt;=0.10")/Table3[[#This Row],[Count]]</f>
        <v>0.33333333333333331</v>
      </c>
      <c r="W4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291.5</v>
      </c>
      <c r="X48" s="3">
        <f>_xlfn.RANK.AVG(Table3[[#This Row],[Score]],Table3[Score],1)</f>
        <v>14</v>
      </c>
      <c r="Y4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224</v>
      </c>
      <c r="Z48" s="3">
        <f>_xlfn.RANK.AVG(Table3[[#This Row],[Score 2 ]],Table3[[Score 2 ]],1)</f>
        <v>47</v>
      </c>
    </row>
    <row r="49" spans="1:26" x14ac:dyDescent="0.3">
      <c r="A49" t="s">
        <v>244</v>
      </c>
      <c r="B49">
        <f>COUNTIFS(Table2[Sub-Sector],Table3[[#This Row],[Sub-Sector]])</f>
        <v>7</v>
      </c>
      <c r="C49" s="2">
        <f>COUNTIFS(Table2[Sub-Sector],Table3[[#This Row],[Sub-Sector]],Table2[Uptrend],"Uptrend")/Table3[[#This Row],[Count]]</f>
        <v>0.8571428571428571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0.14285714285714285</v>
      </c>
      <c r="F49" s="2">
        <f>COUNTIFS(Table2[Sub-Sector],Table3[[#This Row],[Sub-Sector]],Table2[6M Return vs Nifty],"&gt;=10")/Table3[[#This Row],[Count]]</f>
        <v>0.5714285714285714</v>
      </c>
      <c r="G49" s="2">
        <f>COUNTIFS(Table2[Sub-Sector],Table3[[#This Row],[Sub-Sector]],Table2[1Y Return vs Nifty],"&gt;=10")/Table3[[#This Row],[Count]]</f>
        <v>0.7142857142857143</v>
      </c>
      <c r="H49" s="2">
        <f>COUNTIFS(Table2[Sub-Sector],Table3[[#This Row],[Sub-Sector]],Table2[RSI Exponential â€“ 14D],"&gt;=50")/Table3[[#This Row],[Count]]</f>
        <v>0.14285714285714285</v>
      </c>
      <c r="I49" s="2">
        <f>COUNTIFS(Table2[Sub-Sector],Table3[[#This Row],[Sub-Sector]],Table2[Relative Volume],"&gt;=1")/Table3[[#This Row],[Count]]</f>
        <v>0.42857142857142855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0.2857142857142857</v>
      </c>
      <c r="N49" s="2">
        <f>COUNTIFS(Table2[Sub-Sector],Table3[[#This Row],[Sub-Sector]],Table2[% Away From Current Month Low],"&gt;=0.05")/Table3[[#This Row],[Count]]</f>
        <v>0.14285714285714285</v>
      </c>
      <c r="O49" s="2">
        <f>COUNTIFS(Table2[Sub-Sector],Table3[[#This Row],[Sub-Sector]],Table2[% Away From Current Month High],"&lt;=0.05")/Table3[[#This Row],[Count]]</f>
        <v>0.14285714285714285</v>
      </c>
      <c r="P49" s="2">
        <f>COUNTIFS(Table2[Sub-Sector],Table3[[#This Row],[Sub-Sector]],Table2[% Away From 52W High],"&lt;=10")/Table3[[#This Row],[Count]]</f>
        <v>0.42857142857142855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0.14285714285714285</v>
      </c>
      <c r="S49" s="2">
        <f>COUNTIFS(Table2[Sub-Sector],Table3[[#This Row],[Sub-Sector]],Table2[% Price above 50 EMA],"&gt;=0")/Table3[[#This Row],[Count]]</f>
        <v>0.42857142857142855</v>
      </c>
      <c r="T49" s="2">
        <f>COUNTIFS(Table2[Sub-Sector],Table3[[#This Row],[Sub-Sector]],Table2[% Price above 200 EMA],"&gt;=0")/Table3[[#This Row],[Count]]</f>
        <v>1</v>
      </c>
      <c r="U49" s="2">
        <f>COUNTIFS(Table2[Sub-Sector],Table3[[#This Row],[Sub-Sector]],Table2[Rate of Change - Zone],"Positive")/Table3[[#This Row],[Count]]</f>
        <v>0.14285714285714285</v>
      </c>
      <c r="V49" s="2">
        <f>COUNTIFS(Table2[Sub-Sector],Table3[[#This Row],[Sub-Sector]],Table2[Sharpe Ratio],"&gt;=0.10")/Table3[[#This Row],[Count]]</f>
        <v>0.42857142857142855</v>
      </c>
      <c r="W4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424</v>
      </c>
      <c r="X49" s="3">
        <f>_xlfn.RANK.AVG(Table3[[#This Row],[Score]],Table3[Score],1)</f>
        <v>59</v>
      </c>
      <c r="Y4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226</v>
      </c>
      <c r="Z49" s="3">
        <f>_xlfn.RANK.AVG(Table3[[#This Row],[Score 2 ]],Table3[[Score 2 ]],1)</f>
        <v>48</v>
      </c>
    </row>
    <row r="50" spans="1:26" x14ac:dyDescent="0.3">
      <c r="A50" t="s">
        <v>271</v>
      </c>
      <c r="B50">
        <f>COUNTIFS(Table2[Sub-Sector],Table3[[#This Row],[Sub-Sector]])</f>
        <v>21</v>
      </c>
      <c r="C50" s="2">
        <f>COUNTIFS(Table2[Sub-Sector],Table3[[#This Row],[Sub-Sector]],Table2[Uptrend],"Uptrend")/Table3[[#This Row],[Count]]</f>
        <v>0.8571428571428571</v>
      </c>
      <c r="D50" s="2">
        <f>COUNTIFS(Table2[Sub-Sector],Table3[[#This Row],[Sub-Sector]],Table2[1W Return vs Nifty],"&gt;=5")/Table3[[#This Row],[Count]]</f>
        <v>4.7619047619047616E-2</v>
      </c>
      <c r="E50" s="2">
        <f>COUNTIFS(Table2[Sub-Sector],Table3[[#This Row],[Sub-Sector]],Table2[1M Return vs Nifty],"&gt;=5")/Table3[[#This Row],[Count]]</f>
        <v>0.5714285714285714</v>
      </c>
      <c r="F50" s="2">
        <f>COUNTIFS(Table2[Sub-Sector],Table3[[#This Row],[Sub-Sector]],Table2[6M Return vs Nifty],"&gt;=10")/Table3[[#This Row],[Count]]</f>
        <v>0.42857142857142855</v>
      </c>
      <c r="G50" s="2">
        <f>COUNTIFS(Table2[Sub-Sector],Table3[[#This Row],[Sub-Sector]],Table2[1Y Return vs Nifty],"&gt;=10")/Table3[[#This Row],[Count]]</f>
        <v>0.66666666666666663</v>
      </c>
      <c r="H50" s="2">
        <f>COUNTIFS(Table2[Sub-Sector],Table3[[#This Row],[Sub-Sector]],Table2[RSI Exponential â€“ 14D],"&gt;=50")/Table3[[#This Row],[Count]]</f>
        <v>0.23809523809523808</v>
      </c>
      <c r="I50" s="2">
        <f>COUNTIFS(Table2[Sub-Sector],Table3[[#This Row],[Sub-Sector]],Table2[Relative Volume],"&gt;=1")/Table3[[#This Row],[Count]]</f>
        <v>0.47619047619047616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0.90476190476190477</v>
      </c>
      <c r="L50" s="2">
        <f>COUNTIFS(Table2[Sub-Sector],Table3[[#This Row],[Sub-Sector]],Table2[% Away From Current Week Low],"&gt;=0.05")/Table3[[#This Row],[Count]]</f>
        <v>0</v>
      </c>
      <c r="M50" s="2">
        <f>COUNTIFS(Table2[Sub-Sector],Table3[[#This Row],[Sub-Sector]],Table2[% Away From Current Week High],"&lt;=0.05")/Table3[[#This Row],[Count]]</f>
        <v>0.2857142857142857</v>
      </c>
      <c r="N50" s="2">
        <f>COUNTIFS(Table2[Sub-Sector],Table3[[#This Row],[Sub-Sector]],Table2[% Away From Current Month Low],"&gt;=0.05")/Table3[[#This Row],[Count]]</f>
        <v>0.38095238095238093</v>
      </c>
      <c r="O50" s="2">
        <f>COUNTIFS(Table2[Sub-Sector],Table3[[#This Row],[Sub-Sector]],Table2[% Away From Current Month High],"&lt;=0.05")/Table3[[#This Row],[Count]]</f>
        <v>0.14285714285714285</v>
      </c>
      <c r="P50" s="2">
        <f>COUNTIFS(Table2[Sub-Sector],Table3[[#This Row],[Sub-Sector]],Table2[% Away From 52W High],"&lt;=10")/Table3[[#This Row],[Count]]</f>
        <v>0.23809523809523808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0.33333333333333331</v>
      </c>
      <c r="S50" s="2">
        <f>COUNTIFS(Table2[Sub-Sector],Table3[[#This Row],[Sub-Sector]],Table2[% Price above 50 EMA],"&gt;=0")/Table3[[#This Row],[Count]]</f>
        <v>0.80952380952380953</v>
      </c>
      <c r="T50" s="2">
        <f>COUNTIFS(Table2[Sub-Sector],Table3[[#This Row],[Sub-Sector]],Table2[% Price above 200 EMA],"&gt;=0")/Table3[[#This Row],[Count]]</f>
        <v>0.8571428571428571</v>
      </c>
      <c r="U50" s="2">
        <f>COUNTIFS(Table2[Sub-Sector],Table3[[#This Row],[Sub-Sector]],Table2[Rate of Change - Zone],"Positive")/Table3[[#This Row],[Count]]</f>
        <v>0.2857142857142857</v>
      </c>
      <c r="V50" s="2">
        <f>COUNTIFS(Table2[Sub-Sector],Table3[[#This Row],[Sub-Sector]],Table2[Sharpe Ratio],"&gt;=0.10")/Table3[[#This Row],[Count]]</f>
        <v>0.23809523809523808</v>
      </c>
      <c r="W5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333.5</v>
      </c>
      <c r="X50" s="3">
        <f>_xlfn.RANK.AVG(Table3[[#This Row],[Score]],Table3[Score],1)</f>
        <v>24</v>
      </c>
      <c r="Y5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50" s="3">
        <f>_xlfn.RANK.AVG(Table3[[#This Row],[Score 2 ]],Table3[[Score 2 ]],1)</f>
        <v>49</v>
      </c>
    </row>
    <row r="51" spans="1:26" x14ac:dyDescent="0.3">
      <c r="A51" t="s">
        <v>924</v>
      </c>
      <c r="B51">
        <f>COUNTIFS(Table2[Sub-Sector],Table3[[#This Row],[Sub-Sector]])</f>
        <v>2</v>
      </c>
      <c r="C51" s="2">
        <f>COUNTIFS(Table2[Sub-Sector],Table3[[#This Row],[Sub-Sector]],Table2[Uptrend],"Uptrend")/Table3[[#This Row],[Count]]</f>
        <v>0.5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0.5</v>
      </c>
      <c r="F51" s="2">
        <f>COUNTIFS(Table2[Sub-Sector],Table3[[#This Row],[Sub-Sector]],Table2[6M Return vs Nifty],"&gt;=10")/Table3[[#This Row],[Count]]</f>
        <v>0.5</v>
      </c>
      <c r="G51" s="2">
        <f>COUNTIFS(Table2[Sub-Sector],Table3[[#This Row],[Sub-Sector]],Table2[1Y Return vs Nifty],"&gt;=10")/Table3[[#This Row],[Count]]</f>
        <v>0.5</v>
      </c>
      <c r="H51" s="2">
        <f>COUNTIFS(Table2[Sub-Sector],Table3[[#This Row],[Sub-Sector]],Table2[RSI Exponential â€“ 14D],"&gt;=50")/Table3[[#This Row],[Count]]</f>
        <v>0.5</v>
      </c>
      <c r="I51" s="2">
        <f>COUNTIFS(Table2[Sub-Sector],Table3[[#This Row],[Sub-Sector]],Table2[Relative Volume],"&gt;=1")/Table3[[#This Row],[Count]]</f>
        <v>1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</v>
      </c>
      <c r="M51" s="2">
        <f>COUNTIFS(Table2[Sub-Sector],Table3[[#This Row],[Sub-Sector]],Table2[% Away From Current Week High],"&lt;=0.05")/Table3[[#This Row],[Count]]</f>
        <v>0.5</v>
      </c>
      <c r="N51" s="2">
        <f>COUNTIFS(Table2[Sub-Sector],Table3[[#This Row],[Sub-Sector]],Table2[% Away From Current Month Low],"&gt;=0.05")/Table3[[#This Row],[Count]]</f>
        <v>0.5</v>
      </c>
      <c r="O51" s="2">
        <f>COUNTIFS(Table2[Sub-Sector],Table3[[#This Row],[Sub-Sector]],Table2[% Away From Current Month High],"&lt;=0.05")/Table3[[#This Row],[Count]]</f>
        <v>0</v>
      </c>
      <c r="P51" s="2">
        <f>COUNTIFS(Table2[Sub-Sector],Table3[[#This Row],[Sub-Sector]],Table2[% Away From 52W High],"&lt;=10")/Table3[[#This Row],[Count]]</f>
        <v>0.5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0.5</v>
      </c>
      <c r="S51" s="2">
        <f>COUNTIFS(Table2[Sub-Sector],Table3[[#This Row],[Sub-Sector]],Table2[% Price above 50 EMA],"&gt;=0")/Table3[[#This Row],[Count]]</f>
        <v>0.5</v>
      </c>
      <c r="T51" s="2">
        <f>COUNTIFS(Table2[Sub-Sector],Table3[[#This Row],[Sub-Sector]],Table2[% Price above 200 EMA],"&gt;=0")/Table3[[#This Row],[Count]]</f>
        <v>0.5</v>
      </c>
      <c r="U51" s="2">
        <f>COUNTIFS(Table2[Sub-Sector],Table3[[#This Row],[Sub-Sector]],Table2[Rate of Change - Zone],"Positive")/Table3[[#This Row],[Count]]</f>
        <v>0</v>
      </c>
      <c r="V51" s="2">
        <f>COUNTIFS(Table2[Sub-Sector],Table3[[#This Row],[Sub-Sector]],Table2[Sharpe Ratio],"&gt;=0.10")/Table3[[#This Row],[Count]]</f>
        <v>0</v>
      </c>
      <c r="W5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429</v>
      </c>
      <c r="X51" s="3">
        <f>_xlfn.RANK.AVG(Table3[[#This Row],[Score]],Table3[Score],1)</f>
        <v>60</v>
      </c>
      <c r="Y5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230.5</v>
      </c>
      <c r="Z51" s="3">
        <f>_xlfn.RANK.AVG(Table3[[#This Row],[Score 2 ]],Table3[[Score 2 ]],1)</f>
        <v>50</v>
      </c>
    </row>
    <row r="52" spans="1:26" x14ac:dyDescent="0.3">
      <c r="A52" t="s">
        <v>810</v>
      </c>
      <c r="B52">
        <f>COUNTIFS(Table2[Sub-Sector],Table3[[#This Row],[Sub-Sector]])</f>
        <v>1</v>
      </c>
      <c r="C52" s="2">
        <f>COUNTIFS(Table2[Sub-Sector],Table3[[#This Row],[Sub-Sector]],Table2[Uptrend],"Uptrend")/Table3[[#This Row],[Count]]</f>
        <v>1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1</v>
      </c>
      <c r="F52" s="2">
        <f>COUNTIFS(Table2[Sub-Sector],Table3[[#This Row],[Sub-Sector]],Table2[6M Return vs Nifty],"&gt;=10")/Table3[[#This Row],[Count]]</f>
        <v>0</v>
      </c>
      <c r="G52" s="2">
        <f>COUNTIFS(Table2[Sub-Sector],Table3[[#This Row],[Sub-Sector]],Table2[1Y Return vs Nifty],"&gt;=10")/Table3[[#This Row],[Count]]</f>
        <v>0</v>
      </c>
      <c r="H52" s="2">
        <f>COUNTIFS(Table2[Sub-Sector],Table3[[#This Row],[Sub-Sector]],Table2[RSI Exponential â€“ 14D],"&gt;=50")/Table3[[#This Row],[Count]]</f>
        <v>0</v>
      </c>
      <c r="I52" s="2">
        <f>COUNTIFS(Table2[Sub-Sector],Table3[[#This Row],[Sub-Sector]],Table2[Relative Volume],"&gt;=1")/Table3[[#This Row],[Count]]</f>
        <v>1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0</v>
      </c>
      <c r="O52" s="2">
        <f>COUNTIFS(Table2[Sub-Sector],Table3[[#This Row],[Sub-Sector]],Table2[% Away From Current Month High],"&lt;=0.05")/Table3[[#This Row],[Count]]</f>
        <v>0</v>
      </c>
      <c r="P52" s="2">
        <f>COUNTIFS(Table2[Sub-Sector],Table3[[#This Row],[Sub-Sector]],Table2[% Away From 52W High],"&lt;=10")/Table3[[#This Row],[Count]]</f>
        <v>1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1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1</v>
      </c>
      <c r="V52" s="2">
        <f>COUNTIFS(Table2[Sub-Sector],Table3[[#This Row],[Sub-Sector]],Table2[Sharpe Ratio],"&gt;=0.10")/Table3[[#This Row],[Count]]</f>
        <v>0</v>
      </c>
      <c r="W5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343</v>
      </c>
      <c r="X52" s="3">
        <f>_xlfn.RANK.AVG(Table3[[#This Row],[Score]],Table3[Score],1)</f>
        <v>31</v>
      </c>
      <c r="Y5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233.5</v>
      </c>
      <c r="Z52" s="3">
        <f>_xlfn.RANK.AVG(Table3[[#This Row],[Score 2 ]],Table3[[Score 2 ]],1)</f>
        <v>51.5</v>
      </c>
    </row>
    <row r="53" spans="1:26" x14ac:dyDescent="0.3">
      <c r="A53" t="s">
        <v>446</v>
      </c>
      <c r="B53">
        <f>COUNTIFS(Table2[Sub-Sector],Table3[[#This Row],[Sub-Sector]])</f>
        <v>1</v>
      </c>
      <c r="C53" s="2">
        <f>COUNTIFS(Table2[Sub-Sector],Table3[[#This Row],[Sub-Sector]],Table2[Uptrend],"Uptrend")/Table3[[#This Row],[Count]]</f>
        <v>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</v>
      </c>
      <c r="F53" s="2">
        <f>COUNTIFS(Table2[Sub-Sector],Table3[[#This Row],[Sub-Sector]],Table2[6M Return vs Nifty],"&gt;=10")/Table3[[#This Row],[Count]]</f>
        <v>0</v>
      </c>
      <c r="G53" s="2">
        <f>COUNTIFS(Table2[Sub-Sector],Table3[[#This Row],[Sub-Sector]],Table2[1Y Return vs Nifty],"&gt;=10")/Table3[[#This Row],[Count]]</f>
        <v>0</v>
      </c>
      <c r="H53" s="2">
        <f>COUNTIFS(Table2[Sub-Sector],Table3[[#This Row],[Sub-Sector]],Table2[RSI Exponential â€“ 14D],"&gt;=50")/Table3[[#This Row],[Count]]</f>
        <v>0</v>
      </c>
      <c r="I53" s="2">
        <f>COUNTIFS(Table2[Sub-Sector],Table3[[#This Row],[Sub-Sector]],Table2[Relative Volume],"&gt;=1")/Table3[[#This Row],[Count]]</f>
        <v>1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</v>
      </c>
      <c r="O53" s="2">
        <f>COUNTIFS(Table2[Sub-Sector],Table3[[#This Row],[Sub-Sector]],Table2[% Away From Current Month High],"&lt;=0.05")/Table3[[#This Row],[Count]]</f>
        <v>1</v>
      </c>
      <c r="P53" s="2">
        <f>COUNTIFS(Table2[Sub-Sector],Table3[[#This Row],[Sub-Sector]],Table2[% Away From 52W High],"&lt;=10")/Table3[[#This Row],[Count]]</f>
        <v>0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1</v>
      </c>
      <c r="V53" s="2">
        <f>COUNTIFS(Table2[Sub-Sector],Table3[[#This Row],[Sub-Sector]],Table2[Sharpe Ratio],"&gt;=0.10")/Table3[[#This Row],[Count]]</f>
        <v>0</v>
      </c>
      <c r="W5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433</v>
      </c>
      <c r="X53" s="3">
        <f>_xlfn.RANK.AVG(Table3[[#This Row],[Score]],Table3[Score],1)</f>
        <v>61</v>
      </c>
      <c r="Y5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233.5</v>
      </c>
      <c r="Z53" s="3">
        <f>_xlfn.RANK.AVG(Table3[[#This Row],[Score 2 ]],Table3[[Score 2 ]],1)</f>
        <v>51.5</v>
      </c>
    </row>
    <row r="54" spans="1:26" x14ac:dyDescent="0.3">
      <c r="A54" t="s">
        <v>632</v>
      </c>
      <c r="B54">
        <f>COUNTIFS(Table2[Sub-Sector],Table3[[#This Row],[Sub-Sector]])</f>
        <v>14</v>
      </c>
      <c r="C54" s="2">
        <f>COUNTIFS(Table2[Sub-Sector],Table3[[#This Row],[Sub-Sector]],Table2[Uptrend],"Uptrend")/Table3[[#This Row],[Count]]</f>
        <v>0.7142857142857143</v>
      </c>
      <c r="D54" s="2">
        <f>COUNTIFS(Table2[Sub-Sector],Table3[[#This Row],[Sub-Sector]],Table2[1W Return vs Nifty],"&gt;=5")/Table3[[#This Row],[Count]]</f>
        <v>7.1428571428571425E-2</v>
      </c>
      <c r="E54" s="2">
        <f>COUNTIFS(Table2[Sub-Sector],Table3[[#This Row],[Sub-Sector]],Table2[1M Return vs Nifty],"&gt;=5")/Table3[[#This Row],[Count]]</f>
        <v>0.21428571428571427</v>
      </c>
      <c r="F54" s="2">
        <f>COUNTIFS(Table2[Sub-Sector],Table3[[#This Row],[Sub-Sector]],Table2[6M Return vs Nifty],"&gt;=10")/Table3[[#This Row],[Count]]</f>
        <v>0.2857142857142857</v>
      </c>
      <c r="G54" s="2">
        <f>COUNTIFS(Table2[Sub-Sector],Table3[[#This Row],[Sub-Sector]],Table2[1Y Return vs Nifty],"&gt;=10")/Table3[[#This Row],[Count]]</f>
        <v>0.6428571428571429</v>
      </c>
      <c r="H54" s="2">
        <f>COUNTIFS(Table2[Sub-Sector],Table3[[#This Row],[Sub-Sector]],Table2[RSI Exponential â€“ 14D],"&gt;=50")/Table3[[#This Row],[Count]]</f>
        <v>0.2857142857142857</v>
      </c>
      <c r="I54" s="2">
        <f>COUNTIFS(Table2[Sub-Sector],Table3[[#This Row],[Sub-Sector]],Table2[Relative Volume],"&gt;=1")/Table3[[#This Row],[Count]]</f>
        <v>0.5714285714285714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0.8571428571428571</v>
      </c>
      <c r="L54" s="2">
        <f>COUNTIFS(Table2[Sub-Sector],Table3[[#This Row],[Sub-Sector]],Table2[% Away From Current Week Low],"&gt;=0.05")/Table3[[#This Row],[Count]]</f>
        <v>7.1428571428571425E-2</v>
      </c>
      <c r="M54" s="2">
        <f>COUNTIFS(Table2[Sub-Sector],Table3[[#This Row],[Sub-Sector]],Table2[% Away From Current Week High],"&lt;=0.05")/Table3[[#This Row],[Count]]</f>
        <v>0.35714285714285715</v>
      </c>
      <c r="N54" s="2">
        <f>COUNTIFS(Table2[Sub-Sector],Table3[[#This Row],[Sub-Sector]],Table2[% Away From Current Month Low],"&gt;=0.05")/Table3[[#This Row],[Count]]</f>
        <v>0.2857142857142857</v>
      </c>
      <c r="O54" s="2">
        <f>COUNTIFS(Table2[Sub-Sector],Table3[[#This Row],[Sub-Sector]],Table2[% Away From Current Month High],"&lt;=0.05")/Table3[[#This Row],[Count]]</f>
        <v>0.14285714285714285</v>
      </c>
      <c r="P54" s="2">
        <f>COUNTIFS(Table2[Sub-Sector],Table3[[#This Row],[Sub-Sector]],Table2[% Away From 52W High],"&lt;=10")/Table3[[#This Row],[Count]]</f>
        <v>7.1428571428571425E-2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0.2857142857142857</v>
      </c>
      <c r="S54" s="2">
        <f>COUNTIFS(Table2[Sub-Sector],Table3[[#This Row],[Sub-Sector]],Table2[% Price above 50 EMA],"&gt;=0")/Table3[[#This Row],[Count]]</f>
        <v>0.5</v>
      </c>
      <c r="T54" s="2">
        <f>COUNTIFS(Table2[Sub-Sector],Table3[[#This Row],[Sub-Sector]],Table2[% Price above 200 EMA],"&gt;=0")/Table3[[#This Row],[Count]]</f>
        <v>0.7142857142857143</v>
      </c>
      <c r="U54" s="2">
        <f>COUNTIFS(Table2[Sub-Sector],Table3[[#This Row],[Sub-Sector]],Table2[Rate of Change - Zone],"Positive")/Table3[[#This Row],[Count]]</f>
        <v>0.2857142857142857</v>
      </c>
      <c r="V54" s="2">
        <f>COUNTIFS(Table2[Sub-Sector],Table3[[#This Row],[Sub-Sector]],Table2[Sharpe Ratio],"&gt;=0.10")/Table3[[#This Row],[Count]]</f>
        <v>0.14285714285714285</v>
      </c>
      <c r="W5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383.5</v>
      </c>
      <c r="X54" s="3">
        <f>_xlfn.RANK.AVG(Table3[[#This Row],[Score]],Table3[Score],1)</f>
        <v>44</v>
      </c>
      <c r="Y5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54" s="3">
        <f>_xlfn.RANK.AVG(Table3[[#This Row],[Score 2 ]],Table3[[Score 2 ]],1)</f>
        <v>54</v>
      </c>
    </row>
    <row r="55" spans="1:26" x14ac:dyDescent="0.3">
      <c r="A55" t="s">
        <v>549</v>
      </c>
      <c r="B55">
        <f>COUNTIFS(Table2[Sub-Sector],Table3[[#This Row],[Sub-Sector]])</f>
        <v>9</v>
      </c>
      <c r="C55" s="2">
        <f>COUNTIFS(Table2[Sub-Sector],Table3[[#This Row],[Sub-Sector]],Table2[Uptrend],"Uptrend")/Table3[[#This Row],[Count]]</f>
        <v>0.66666666666666663</v>
      </c>
      <c r="D55" s="2">
        <f>COUNTIFS(Table2[Sub-Sector],Table3[[#This Row],[Sub-Sector]],Table2[1W Return vs Nifty],"&gt;=5")/Table3[[#This Row],[Count]]</f>
        <v>0.1111111111111111</v>
      </c>
      <c r="E55" s="2">
        <f>COUNTIFS(Table2[Sub-Sector],Table3[[#This Row],[Sub-Sector]],Table2[1M Return vs Nifty],"&gt;=5")/Table3[[#This Row],[Count]]</f>
        <v>0.33333333333333331</v>
      </c>
      <c r="F55" s="2">
        <f>COUNTIFS(Table2[Sub-Sector],Table3[[#This Row],[Sub-Sector]],Table2[6M Return vs Nifty],"&gt;=10")/Table3[[#This Row],[Count]]</f>
        <v>0.33333333333333331</v>
      </c>
      <c r="G55" s="2">
        <f>COUNTIFS(Table2[Sub-Sector],Table3[[#This Row],[Sub-Sector]],Table2[1Y Return vs Nifty],"&gt;=10")/Table3[[#This Row],[Count]]</f>
        <v>0.55555555555555558</v>
      </c>
      <c r="H55" s="2">
        <f>COUNTIFS(Table2[Sub-Sector],Table3[[#This Row],[Sub-Sector]],Table2[RSI Exponential â€“ 14D],"&gt;=50")/Table3[[#This Row],[Count]]</f>
        <v>0.33333333333333331</v>
      </c>
      <c r="I55" s="2">
        <f>COUNTIFS(Table2[Sub-Sector],Table3[[#This Row],[Sub-Sector]],Table2[Relative Volume],"&gt;=1")/Table3[[#This Row],[Count]]</f>
        <v>0.44444444444444442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0.88888888888888884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0.22222222222222221</v>
      </c>
      <c r="N55" s="2">
        <f>COUNTIFS(Table2[Sub-Sector],Table3[[#This Row],[Sub-Sector]],Table2[% Away From Current Month Low],"&gt;=0.05")/Table3[[#This Row],[Count]]</f>
        <v>0.33333333333333331</v>
      </c>
      <c r="O55" s="2">
        <f>COUNTIFS(Table2[Sub-Sector],Table3[[#This Row],[Sub-Sector]],Table2[% Away From Current Month High],"&lt;=0.05")/Table3[[#This Row],[Count]]</f>
        <v>0.1111111111111111</v>
      </c>
      <c r="P55" s="2">
        <f>COUNTIFS(Table2[Sub-Sector],Table3[[#This Row],[Sub-Sector]],Table2[% Away From 52W High],"&lt;=10")/Table3[[#This Row],[Count]]</f>
        <v>0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0.44444444444444442</v>
      </c>
      <c r="S55" s="2">
        <f>COUNTIFS(Table2[Sub-Sector],Table3[[#This Row],[Sub-Sector]],Table2[% Price above 50 EMA],"&gt;=0")/Table3[[#This Row],[Count]]</f>
        <v>0.66666666666666663</v>
      </c>
      <c r="T55" s="2">
        <f>COUNTIFS(Table2[Sub-Sector],Table3[[#This Row],[Sub-Sector]],Table2[% Price above 200 EMA],"&gt;=0")/Table3[[#This Row],[Count]]</f>
        <v>0.66666666666666663</v>
      </c>
      <c r="U55" s="2">
        <f>COUNTIFS(Table2[Sub-Sector],Table3[[#This Row],[Sub-Sector]],Table2[Rate of Change - Zone],"Positive")/Table3[[#This Row],[Count]]</f>
        <v>0.44444444444444442</v>
      </c>
      <c r="V55" s="2">
        <f>COUNTIFS(Table2[Sub-Sector],Table3[[#This Row],[Sub-Sector]],Table2[Sharpe Ratio],"&gt;=0.10")/Table3[[#This Row],[Count]]</f>
        <v>0.22222222222222221</v>
      </c>
      <c r="W5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372.5</v>
      </c>
      <c r="X55" s="3">
        <f>_xlfn.RANK.AVG(Table3[[#This Row],[Score]],Table3[Score],1)</f>
        <v>41</v>
      </c>
      <c r="Y5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55" s="3">
        <f>_xlfn.RANK.AVG(Table3[[#This Row],[Score 2 ]],Table3[[Score 2 ]],1)</f>
        <v>54</v>
      </c>
    </row>
    <row r="56" spans="1:26" x14ac:dyDescent="0.3">
      <c r="A56" t="s">
        <v>1381</v>
      </c>
      <c r="B56">
        <f>COUNTIFS(Table2[Sub-Sector],Table3[[#This Row],[Sub-Sector]])</f>
        <v>1</v>
      </c>
      <c r="C56" s="2">
        <f>COUNTIFS(Table2[Sub-Sector],Table3[[#This Row],[Sub-Sector]],Table2[Uptrend],"Uptrend")/Table3[[#This Row],[Count]]</f>
        <v>0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0</v>
      </c>
      <c r="G56" s="2">
        <f>COUNTIFS(Table2[Sub-Sector],Table3[[#This Row],[Sub-Sector]],Table2[1Y Return vs Nifty],"&gt;=10")/Table3[[#This Row],[Count]]</f>
        <v>1</v>
      </c>
      <c r="H56" s="2">
        <f>COUNTIFS(Table2[Sub-Sector],Table3[[#This Row],[Sub-Sector]],Table2[RSI Exponential â€“ 14D],"&gt;=50")/Table3[[#This Row],[Count]]</f>
        <v>0</v>
      </c>
      <c r="I56" s="2">
        <f>COUNTIFS(Table2[Sub-Sector],Table3[[#This Row],[Sub-Sector]],Table2[Relative Volume],"&gt;=1")/Table3[[#This Row],[Count]]</f>
        <v>1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0</v>
      </c>
      <c r="N56" s="2">
        <f>COUNTIFS(Table2[Sub-Sector],Table3[[#This Row],[Sub-Sector]],Table2[% Away From Current Month Low],"&gt;=0.05")/Table3[[#This Row],[Count]]</f>
        <v>0</v>
      </c>
      <c r="O56" s="2">
        <f>COUNTIFS(Table2[Sub-Sector],Table3[[#This Row],[Sub-Sector]],Table2[% Away From Current Month High],"&lt;=0.05")/Table3[[#This Row],[Count]]</f>
        <v>0</v>
      </c>
      <c r="P56" s="2">
        <f>COUNTIFS(Table2[Sub-Sector],Table3[[#This Row],[Sub-Sector]],Table2[% Away From 52W High],"&lt;=10")/Table3[[#This Row],[Count]]</f>
        <v>0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</v>
      </c>
      <c r="S56" s="2">
        <f>COUNTIFS(Table2[Sub-Sector],Table3[[#This Row],[Sub-Sector]],Table2[% Price above 50 EMA],"&gt;=0")/Table3[[#This Row],[Count]]</f>
        <v>0</v>
      </c>
      <c r="T56" s="2">
        <f>COUNTIFS(Table2[Sub-Sector],Table3[[#This Row],[Sub-Sector]],Table2[% Price above 200 EMA],"&gt;=0")/Table3[[#This Row],[Count]]</f>
        <v>0</v>
      </c>
      <c r="U56" s="2">
        <f>COUNTIFS(Table2[Sub-Sector],Table3[[#This Row],[Sub-Sector]],Table2[Rate of Change - Zone],"Positive")/Table3[[#This Row],[Count]]</f>
        <v>0</v>
      </c>
      <c r="V56" s="2">
        <f>COUNTIFS(Table2[Sub-Sector],Table3[[#This Row],[Sub-Sector]],Table2[Sharpe Ratio],"&gt;=0.10")/Table3[[#This Row],[Count]]</f>
        <v>0</v>
      </c>
      <c r="W5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524</v>
      </c>
      <c r="X56" s="3">
        <f>_xlfn.RANK.AVG(Table3[[#This Row],[Score]],Table3[Score],1)</f>
        <v>95</v>
      </c>
      <c r="Y5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56" s="3">
        <f>_xlfn.RANK.AVG(Table3[[#This Row],[Score 2 ]],Table3[[Score 2 ]],1)</f>
        <v>54</v>
      </c>
    </row>
    <row r="57" spans="1:26" x14ac:dyDescent="0.3">
      <c r="A57" t="s">
        <v>69</v>
      </c>
      <c r="B57">
        <f>COUNTIFS(Table2[Sub-Sector],Table3[[#This Row],[Sub-Sector]])</f>
        <v>6</v>
      </c>
      <c r="C57" s="2">
        <f>COUNTIFS(Table2[Sub-Sector],Table3[[#This Row],[Sub-Sector]],Table2[Uptrend],"Uptrend")/Table3[[#This Row],[Count]]</f>
        <v>1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0.16666666666666666</v>
      </c>
      <c r="F57" s="2">
        <f>COUNTIFS(Table2[Sub-Sector],Table3[[#This Row],[Sub-Sector]],Table2[6M Return vs Nifty],"&gt;=10")/Table3[[#This Row],[Count]]</f>
        <v>0.5</v>
      </c>
      <c r="G57" s="2">
        <f>COUNTIFS(Table2[Sub-Sector],Table3[[#This Row],[Sub-Sector]],Table2[1Y Return vs Nifty],"&gt;=10")/Table3[[#This Row],[Count]]</f>
        <v>1</v>
      </c>
      <c r="H57" s="2">
        <f>COUNTIFS(Table2[Sub-Sector],Table3[[#This Row],[Sub-Sector]],Table2[RSI Exponential â€“ 14D],"&gt;=50")/Table3[[#This Row],[Count]]</f>
        <v>0</v>
      </c>
      <c r="I57" s="2">
        <f>COUNTIFS(Table2[Sub-Sector],Table3[[#This Row],[Sub-Sector]],Table2[Relative Volume],"&gt;=1")/Table3[[#This Row],[Count]]</f>
        <v>0.16666666666666666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0.83333333333333337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0.16666666666666666</v>
      </c>
      <c r="N57" s="2">
        <f>COUNTIFS(Table2[Sub-Sector],Table3[[#This Row],[Sub-Sector]],Table2[% Away From Current Month Low],"&gt;=0.05")/Table3[[#This Row],[Count]]</f>
        <v>0.16666666666666666</v>
      </c>
      <c r="O57" s="2">
        <f>COUNTIFS(Table2[Sub-Sector],Table3[[#This Row],[Sub-Sector]],Table2[% Away From Current Month High],"&lt;=0.05")/Table3[[#This Row],[Count]]</f>
        <v>0</v>
      </c>
      <c r="P57" s="2">
        <f>COUNTIFS(Table2[Sub-Sector],Table3[[#This Row],[Sub-Sector]],Table2[% Away From 52W High],"&lt;=10")/Table3[[#This Row],[Count]]</f>
        <v>0.33333333333333331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</v>
      </c>
      <c r="S57" s="2">
        <f>COUNTIFS(Table2[Sub-Sector],Table3[[#This Row],[Sub-Sector]],Table2[% Price above 50 EMA],"&gt;=0")/Table3[[#This Row],[Count]]</f>
        <v>0.33333333333333331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0.16666666666666666</v>
      </c>
      <c r="V57" s="2">
        <f>COUNTIFS(Table2[Sub-Sector],Table3[[#This Row],[Sub-Sector]],Table2[Sharpe Ratio],"&gt;=0.10")/Table3[[#This Row],[Count]]</f>
        <v>0.33333333333333331</v>
      </c>
      <c r="W5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394.5</v>
      </c>
      <c r="X57" s="3">
        <f>_xlfn.RANK.AVG(Table3[[#This Row],[Score]],Table3[Score],1)</f>
        <v>48</v>
      </c>
      <c r="Y5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234.5</v>
      </c>
      <c r="Z57" s="3">
        <f>_xlfn.RANK.AVG(Table3[[#This Row],[Score 2 ]],Table3[[Score 2 ]],1)</f>
        <v>56</v>
      </c>
    </row>
    <row r="58" spans="1:26" x14ac:dyDescent="0.3">
      <c r="A58" t="s">
        <v>191</v>
      </c>
      <c r="B58">
        <f>COUNTIFS(Table2[Sub-Sector],Table3[[#This Row],[Sub-Sector]])</f>
        <v>2</v>
      </c>
      <c r="C58" s="2">
        <f>COUNTIFS(Table2[Sub-Sector],Table3[[#This Row],[Sub-Sector]],Table2[Uptrend],"Uptrend")/Table3[[#This Row],[Count]]</f>
        <v>1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1</v>
      </c>
      <c r="G58" s="2">
        <f>COUNTIFS(Table2[Sub-Sector],Table3[[#This Row],[Sub-Sector]],Table2[1Y Return vs Nifty],"&gt;=10")/Table3[[#This Row],[Count]]</f>
        <v>0.5</v>
      </c>
      <c r="H58" s="2">
        <f>COUNTIFS(Table2[Sub-Sector],Table3[[#This Row],[Sub-Sector]],Table2[RSI Exponential â€“ 14D],"&gt;=50")/Table3[[#This Row],[Count]]</f>
        <v>0.5</v>
      </c>
      <c r="I58" s="2">
        <f>COUNTIFS(Table2[Sub-Sector],Table3[[#This Row],[Sub-Sector]],Table2[Relative Volume],"&gt;=1")/Table3[[#This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0.5</v>
      </c>
      <c r="O58" s="2">
        <f>COUNTIFS(Table2[Sub-Sector],Table3[[#This Row],[Sub-Sector]],Table2[% Away From Current Month High],"&lt;=0.05")/Table3[[#This Row],[Count]]</f>
        <v>0.5</v>
      </c>
      <c r="P58" s="2">
        <f>COUNTIFS(Table2[Sub-Sector],Table3[[#This Row],[Sub-Sector]],Table2[% Away From 52W High],"&lt;=10")/Table3[[#This Row],[Count]]</f>
        <v>1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0.5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0.5</v>
      </c>
      <c r="V58" s="2">
        <f>COUNTIFS(Table2[Sub-Sector],Table3[[#This Row],[Sub-Sector]],Table2[Sharpe Ratio],"&gt;=0.10")/Table3[[#This Row],[Count]]</f>
        <v>0</v>
      </c>
      <c r="W5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434.5</v>
      </c>
      <c r="X58" s="3">
        <f>_xlfn.RANK.AVG(Table3[[#This Row],[Score]],Table3[Score],1)</f>
        <v>62</v>
      </c>
      <c r="Y5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</v>
      </c>
      <c r="Z58" s="3">
        <f>_xlfn.RANK.AVG(Table3[[#This Row],[Score 2 ]],Table3[[Score 2 ]],1)</f>
        <v>57</v>
      </c>
    </row>
    <row r="59" spans="1:26" x14ac:dyDescent="0.3">
      <c r="A59" t="s">
        <v>37</v>
      </c>
      <c r="B59">
        <f>COUNTIFS(Table2[Sub-Sector],Table3[[#This Row],[Sub-Sector]])</f>
        <v>10</v>
      </c>
      <c r="C59" s="2">
        <f>COUNTIFS(Table2[Sub-Sector],Table3[[#This Row],[Sub-Sector]],Table2[Uptrend],"Uptrend")/Table3[[#This Row],[Count]]</f>
        <v>0.8</v>
      </c>
      <c r="D59" s="2">
        <f>COUNTIFS(Table2[Sub-Sector],Table3[[#This Row],[Sub-Sector]],Table2[1W Return vs Nifty],"&gt;=5")/Table3[[#This Row],[Count]]</f>
        <v>0.1</v>
      </c>
      <c r="E59" s="2">
        <f>COUNTIFS(Table2[Sub-Sector],Table3[[#This Row],[Sub-Sector]],Table2[1M Return vs Nifty],"&gt;=5")/Table3[[#This Row],[Count]]</f>
        <v>0.3</v>
      </c>
      <c r="F59" s="2">
        <f>COUNTIFS(Table2[Sub-Sector],Table3[[#This Row],[Sub-Sector]],Table2[6M Return vs Nifty],"&gt;=10")/Table3[[#This Row],[Count]]</f>
        <v>0.2</v>
      </c>
      <c r="G59" s="2">
        <f>COUNTIFS(Table2[Sub-Sector],Table3[[#This Row],[Sub-Sector]],Table2[1Y Return vs Nifty],"&gt;=10")/Table3[[#This Row],[Count]]</f>
        <v>0.4</v>
      </c>
      <c r="H59" s="2">
        <f>COUNTIFS(Table2[Sub-Sector],Table3[[#This Row],[Sub-Sector]],Table2[RSI Exponential â€“ 14D],"&gt;=50")/Table3[[#This Row],[Count]]</f>
        <v>0.7</v>
      </c>
      <c r="I59" s="2">
        <f>COUNTIFS(Table2[Sub-Sector],Table3[[#This Row],[Sub-Sector]],Table2[Relative Volume],"&gt;=1")/Table3[[#This Row],[Count]]</f>
        <v>0.4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0.8</v>
      </c>
      <c r="L59" s="2">
        <f>COUNTIFS(Table2[Sub-Sector],Table3[[#This Row],[Sub-Sector]],Table2[% Away From Current Week Low],"&gt;=0.05")/Table3[[#This Row],[Count]]</f>
        <v>0.2</v>
      </c>
      <c r="M59" s="2">
        <f>COUNTIFS(Table2[Sub-Sector],Table3[[#This Row],[Sub-Sector]],Table2[% Away From Current Week High],"&lt;=0.05")/Table3[[#This Row],[Count]]</f>
        <v>0.7</v>
      </c>
      <c r="N59" s="2">
        <f>COUNTIFS(Table2[Sub-Sector],Table3[[#This Row],[Sub-Sector]],Table2[% Away From Current Month Low],"&gt;=0.05")/Table3[[#This Row],[Count]]</f>
        <v>0.8</v>
      </c>
      <c r="O59" s="2">
        <f>COUNTIFS(Table2[Sub-Sector],Table3[[#This Row],[Sub-Sector]],Table2[% Away From Current Month High],"&lt;=0.05")/Table3[[#This Row],[Count]]</f>
        <v>0.7</v>
      </c>
      <c r="P59" s="2">
        <f>COUNTIFS(Table2[Sub-Sector],Table3[[#This Row],[Sub-Sector]],Table2[% Away From 52W High],"&lt;=10")/Table3[[#This Row],[Count]]</f>
        <v>0.6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0.8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</v>
      </c>
      <c r="W5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366.5</v>
      </c>
      <c r="X59" s="3">
        <f>_xlfn.RANK.AVG(Table3[[#This Row],[Score]],Table3[Score],1)</f>
        <v>38</v>
      </c>
      <c r="Y5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9" s="3">
        <f>_xlfn.RANK.AVG(Table3[[#This Row],[Score 2 ]],Table3[[Score 2 ]],1)</f>
        <v>58</v>
      </c>
    </row>
    <row r="60" spans="1:26" x14ac:dyDescent="0.3">
      <c r="A60" t="s">
        <v>119</v>
      </c>
      <c r="B60">
        <f>COUNTIFS(Table2[Sub-Sector],Table3[[#This Row],[Sub-Sector]])</f>
        <v>8</v>
      </c>
      <c r="C60" s="2">
        <f>COUNTIFS(Table2[Sub-Sector],Table3[[#This Row],[Sub-Sector]],Table2[Uptrend],"Uptrend")/Table3[[#This Row],[Count]]</f>
        <v>0.875</v>
      </c>
      <c r="D60" s="2">
        <f>COUNTIFS(Table2[Sub-Sector],Table3[[#This Row],[Sub-Sector]],Table2[1W Return vs Nifty],"&gt;=5")/Table3[[#This Row],[Count]]</f>
        <v>0.125</v>
      </c>
      <c r="E60" s="2">
        <f>COUNTIFS(Table2[Sub-Sector],Table3[[#This Row],[Sub-Sector]],Table2[1M Return vs Nifty],"&gt;=5")/Table3[[#This Row],[Count]]</f>
        <v>0.25</v>
      </c>
      <c r="F60" s="2">
        <f>COUNTIFS(Table2[Sub-Sector],Table3[[#This Row],[Sub-Sector]],Table2[6M Return vs Nifty],"&gt;=10")/Table3[[#This Row],[Count]]</f>
        <v>0.375</v>
      </c>
      <c r="G60" s="2">
        <f>COUNTIFS(Table2[Sub-Sector],Table3[[#This Row],[Sub-Sector]],Table2[1Y Return vs Nifty],"&gt;=10")/Table3[[#This Row],[Count]]</f>
        <v>0.625</v>
      </c>
      <c r="H60" s="2">
        <f>COUNTIFS(Table2[Sub-Sector],Table3[[#This Row],[Sub-Sector]],Table2[RSI Exponential â€“ 14D],"&gt;=50")/Table3[[#This Row],[Count]]</f>
        <v>0.625</v>
      </c>
      <c r="I60" s="2">
        <f>COUNTIFS(Table2[Sub-Sector],Table3[[#This Row],[Sub-Sector]],Table2[Relative Volume],"&gt;=1")/Table3[[#This Row],[Count]]</f>
        <v>0.125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0.125</v>
      </c>
      <c r="M60" s="2">
        <f>COUNTIFS(Table2[Sub-Sector],Table3[[#This Row],[Sub-Sector]],Table2[% Away From Current Week High],"&lt;=0.05")/Table3[[#This Row],[Count]]</f>
        <v>0.625</v>
      </c>
      <c r="N60" s="2">
        <f>COUNTIFS(Table2[Sub-Sector],Table3[[#This Row],[Sub-Sector]],Table2[% Away From Current Month Low],"&gt;=0.05")/Table3[[#This Row],[Count]]</f>
        <v>0.375</v>
      </c>
      <c r="O60" s="2">
        <f>COUNTIFS(Table2[Sub-Sector],Table3[[#This Row],[Sub-Sector]],Table2[% Away From Current Month High],"&lt;=0.05")/Table3[[#This Row],[Count]]</f>
        <v>0.5</v>
      </c>
      <c r="P60" s="2">
        <f>COUNTIFS(Table2[Sub-Sector],Table3[[#This Row],[Sub-Sector]],Table2[% Away From 52W High],"&lt;=10")/Table3[[#This Row],[Count]]</f>
        <v>0.75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0.625</v>
      </c>
      <c r="S60" s="2">
        <f>COUNTIFS(Table2[Sub-Sector],Table3[[#This Row],[Sub-Sector]],Table2[% Price above 50 EMA],"&gt;=0")/Table3[[#This Row],[Count]]</f>
        <v>0.875</v>
      </c>
      <c r="T60" s="2">
        <f>COUNTIFS(Table2[Sub-Sector],Table3[[#This Row],[Sub-Sector]],Table2[% Price above 200 EMA],"&gt;=0")/Table3[[#This Row],[Count]]</f>
        <v>0.875</v>
      </c>
      <c r="U60" s="2">
        <f>COUNTIFS(Table2[Sub-Sector],Table3[[#This Row],[Sub-Sector]],Table2[Rate of Change - Zone],"Positive")/Table3[[#This Row],[Count]]</f>
        <v>0.625</v>
      </c>
      <c r="V60" s="2">
        <f>COUNTIFS(Table2[Sub-Sector],Table3[[#This Row],[Sub-Sector]],Table2[Sharpe Ratio],"&gt;=0.10")/Table3[[#This Row],[Count]]</f>
        <v>0.125</v>
      </c>
      <c r="W6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358.5</v>
      </c>
      <c r="X60" s="3">
        <f>_xlfn.RANK.AVG(Table3[[#This Row],[Score]],Table3[Score],1)</f>
        <v>35</v>
      </c>
      <c r="Y6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237.5</v>
      </c>
      <c r="Z60" s="3">
        <f>_xlfn.RANK.AVG(Table3[[#This Row],[Score 2 ]],Table3[[Score 2 ]],1)</f>
        <v>59</v>
      </c>
    </row>
    <row r="61" spans="1:26" x14ac:dyDescent="0.3">
      <c r="A61" t="s">
        <v>1354</v>
      </c>
      <c r="B61">
        <f>COUNTIFS(Table2[Sub-Sector],Table3[[#This Row],[Sub-Sector]])</f>
        <v>1</v>
      </c>
      <c r="C61" s="2">
        <f>COUNTIFS(Table2[Sub-Sector],Table3[[#This Row],[Sub-Sector]],Table2[Uptrend],"Uptrend")/Table3[[#This Row],[Count]]</f>
        <v>1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1</v>
      </c>
      <c r="F61" s="2">
        <f>COUNTIFS(Table2[Sub-Sector],Table3[[#This Row],[Sub-Sector]],Table2[6M Return vs Nifty],"&gt;=10")/Table3[[#This Row],[Count]]</f>
        <v>1</v>
      </c>
      <c r="G61" s="2">
        <f>COUNTIFS(Table2[Sub-Sector],Table3[[#This Row],[Sub-Sector]],Table2[1Y Return vs Nifty],"&gt;=10")/Table3[[#This Row],[Count]]</f>
        <v>1</v>
      </c>
      <c r="H61" s="2">
        <f>COUNTIFS(Table2[Sub-Sector],Table3[[#This Row],[Sub-Sector]],Table2[RSI Exponential â€“ 14D],"&gt;=50")/Table3[[#This Row],[Count]]</f>
        <v>0</v>
      </c>
      <c r="I61" s="2">
        <f>COUNTIFS(Table2[Sub-Sector],Table3[[#This Row],[Sub-Sector]],Table2[Relative Volume],"&gt;=1")/Table3[[#This Row],[Count]]</f>
        <v>0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0</v>
      </c>
      <c r="N61" s="2">
        <f>COUNTIFS(Table2[Sub-Sector],Table3[[#This Row],[Sub-Sector]],Table2[% Away From Current Month Low],"&gt;=0.05")/Table3[[#This Row],[Count]]</f>
        <v>0</v>
      </c>
      <c r="O61" s="2">
        <f>COUNTIFS(Table2[Sub-Sector],Table3[[#This Row],[Sub-Sector]],Table2[% Away From Current Month High],"&lt;=0.05")/Table3[[#This Row],[Count]]</f>
        <v>0</v>
      </c>
      <c r="P61" s="2">
        <f>COUNTIFS(Table2[Sub-Sector],Table3[[#This Row],[Sub-Sector]],Table2[% Away From 52W High],"&lt;=10")/Table3[[#This Row],[Count]]</f>
        <v>0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</v>
      </c>
      <c r="S61" s="2">
        <f>COUNTIFS(Table2[Sub-Sector],Table3[[#This Row],[Sub-Sector]],Table2[% Price above 50 EMA],"&gt;=0")/Table3[[#This Row],[Count]]</f>
        <v>1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0</v>
      </c>
      <c r="V61" s="2">
        <f>COUNTIFS(Table2[Sub-Sector],Table3[[#This Row],[Sub-Sector]],Table2[Sharpe Ratio],"&gt;=0.10")/Table3[[#This Row],[Count]]</f>
        <v>1</v>
      </c>
      <c r="W6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349</v>
      </c>
      <c r="X61" s="3">
        <f>_xlfn.RANK.AVG(Table3[[#This Row],[Score]],Table3[Score],1)</f>
        <v>33</v>
      </c>
      <c r="Y6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61" s="3">
        <f>_xlfn.RANK.AVG(Table3[[#This Row],[Score 2 ]],Table3[[Score 2 ]],1)</f>
        <v>61.5</v>
      </c>
    </row>
    <row r="62" spans="1:26" x14ac:dyDescent="0.3">
      <c r="A62" t="s">
        <v>335</v>
      </c>
      <c r="B62">
        <f>COUNTIFS(Table2[Sub-Sector],Table3[[#This Row],[Sub-Sector]])</f>
        <v>2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0.5</v>
      </c>
      <c r="F62" s="2">
        <f>COUNTIFS(Table2[Sub-Sector],Table3[[#This Row],[Sub-Sector]],Table2[6M Return vs Nifty],"&gt;=10")/Table3[[#This Row],[Count]]</f>
        <v>1</v>
      </c>
      <c r="G62" s="2">
        <f>COUNTIFS(Table2[Sub-Sector],Table3[[#This Row],[Sub-Sector]],Table2[1Y Return vs Nifty],"&gt;=10")/Table3[[#This Row],[Count]]</f>
        <v>1</v>
      </c>
      <c r="H62" s="2">
        <f>COUNTIFS(Table2[Sub-Sector],Table3[[#This Row],[Sub-Sector]],Table2[RSI Exponential â€“ 14D],"&gt;=50")/Table3[[#This Row],[Count]]</f>
        <v>0</v>
      </c>
      <c r="I62" s="2">
        <f>COUNTIFS(Table2[Sub-Sector],Table3[[#This Row],[Sub-Sector]],Table2[Relative Volume],"&gt;=1")/Table3[[#This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0.5</v>
      </c>
      <c r="N62" s="2">
        <f>COUNTIFS(Table2[Sub-Sector],Table3[[#This Row],[Sub-Sector]],Table2[% Away From Current Month Low],"&gt;=0.05")/Table3[[#This Row],[Count]]</f>
        <v>0</v>
      </c>
      <c r="O62" s="2">
        <f>COUNTIFS(Table2[Sub-Sector],Table3[[#This Row],[Sub-Sector]],Table2[% Away From Current Month High],"&lt;=0.05")/Table3[[#This Row],[Count]]</f>
        <v>0</v>
      </c>
      <c r="P62" s="2">
        <f>COUNTIFS(Table2[Sub-Sector],Table3[[#This Row],[Sub-Sector]],Table2[% Away From 52W High],"&lt;=10")/Table3[[#This Row],[Count]]</f>
        <v>0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0</v>
      </c>
      <c r="V62" s="2">
        <f>COUNTIFS(Table2[Sub-Sector],Table3[[#This Row],[Sub-Sector]],Table2[Sharpe Ratio],"&gt;=0.10")/Table3[[#This Row],[Count]]</f>
        <v>1</v>
      </c>
      <c r="W6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364</v>
      </c>
      <c r="X62" s="3">
        <f>_xlfn.RANK.AVG(Table3[[#This Row],[Score]],Table3[Score],1)</f>
        <v>36</v>
      </c>
      <c r="Y6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62" s="3">
        <f>_xlfn.RANK.AVG(Table3[[#This Row],[Score 2 ]],Table3[[Score 2 ]],1)</f>
        <v>61.5</v>
      </c>
    </row>
    <row r="63" spans="1:26" x14ac:dyDescent="0.3">
      <c r="A63" t="s">
        <v>1220</v>
      </c>
      <c r="B63">
        <f>COUNTIFS(Table2[Sub-Sector],Table3[[#This Row],[Sub-Sector]])</f>
        <v>1</v>
      </c>
      <c r="C63" s="2">
        <f>COUNTIFS(Table2[Sub-Sector],Table3[[#This Row],[Sub-Sector]],Table2[Uptrend],"Uptrend")/Table3[[#This Row],[Count]]</f>
        <v>1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</v>
      </c>
      <c r="F63" s="2">
        <f>COUNTIFS(Table2[Sub-Sector],Table3[[#This Row],[Sub-Sector]],Table2[6M Return vs Nifty],"&gt;=10")/Table3[[#This Row],[Count]]</f>
        <v>1</v>
      </c>
      <c r="G63" s="2">
        <f>COUNTIFS(Table2[Sub-Sector],Table3[[#This Row],[Sub-Sector]],Table2[1Y Return vs Nifty],"&gt;=10")/Table3[[#This Row],[Count]]</f>
        <v>1</v>
      </c>
      <c r="H63" s="2">
        <f>COUNTIFS(Table2[Sub-Sector],Table3[[#This Row],[Sub-Sector]],Table2[RSI Exponential â€“ 14D],"&gt;=50")/Table3[[#This Row],[Count]]</f>
        <v>0</v>
      </c>
      <c r="I63" s="2">
        <f>COUNTIFS(Table2[Sub-Sector],Table3[[#This Row],[Sub-Sector]],Table2[Relative Volume],"&gt;=1")/Table3[[#This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0</v>
      </c>
      <c r="N63" s="2">
        <f>COUNTIFS(Table2[Sub-Sector],Table3[[#This Row],[Sub-Sector]],Table2[% Away From Current Month Low],"&gt;=0.05")/Table3[[#This Row],[Count]]</f>
        <v>0</v>
      </c>
      <c r="O63" s="2">
        <f>COUNTIFS(Table2[Sub-Sector],Table3[[#This Row],[Sub-Sector]],Table2[% Away From Current Month High],"&lt;=0.05")/Table3[[#This Row],[Count]]</f>
        <v>0</v>
      </c>
      <c r="P63" s="2">
        <f>COUNTIFS(Table2[Sub-Sector],Table3[[#This Row],[Sub-Sector]],Table2[% Away From 52W High],"&lt;=10")/Table3[[#This Row],[Count]]</f>
        <v>0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</v>
      </c>
      <c r="S63" s="2">
        <f>COUNTIFS(Table2[Sub-Sector],Table3[[#This Row],[Sub-Sector]],Table2[% Price above 50 EMA],"&gt;=0")/Table3[[#This Row],[Count]]</f>
        <v>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0</v>
      </c>
      <c r="V63" s="2">
        <f>COUNTIFS(Table2[Sub-Sector],Table3[[#This Row],[Sub-Sector]],Table2[Sharpe Ratio],"&gt;=0.10")/Table3[[#This Row],[Count]]</f>
        <v>1</v>
      </c>
      <c r="W6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439</v>
      </c>
      <c r="X63" s="3">
        <f>_xlfn.RANK.AVG(Table3[[#This Row],[Score]],Table3[Score],1)</f>
        <v>65.5</v>
      </c>
      <c r="Y6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63" s="3">
        <f>_xlfn.RANK.AVG(Table3[[#This Row],[Score 2 ]],Table3[[Score 2 ]],1)</f>
        <v>61.5</v>
      </c>
    </row>
    <row r="64" spans="1:26" x14ac:dyDescent="0.3">
      <c r="A64" t="s">
        <v>1163</v>
      </c>
      <c r="B64">
        <f>COUNTIFS(Table2[Sub-Sector],Table3[[#This Row],[Sub-Sector]])</f>
        <v>1</v>
      </c>
      <c r="C64" s="2">
        <f>COUNTIFS(Table2[Sub-Sector],Table3[[#This Row],[Sub-Sector]],Table2[Uptrend],"Uptrend")/Table3[[#This Row],[Count]]</f>
        <v>1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1</v>
      </c>
      <c r="G64" s="2">
        <f>COUNTIFS(Table2[Sub-Sector],Table3[[#This Row],[Sub-Sector]],Table2[1Y Return vs Nifty],"&gt;=10")/Table3[[#This Row],[Count]]</f>
        <v>1</v>
      </c>
      <c r="H64" s="2">
        <f>COUNTIFS(Table2[Sub-Sector],Table3[[#This Row],[Sub-Sector]],Table2[RSI Exponential â€“ 14D],"&gt;=50")/Table3[[#This Row],[Count]]</f>
        <v>0</v>
      </c>
      <c r="I64" s="2">
        <f>COUNTIFS(Table2[Sub-Sector],Table3[[#This Row],[Sub-Sector]],Table2[Relative Volume],"&gt;=1")/Table3[[#This Row],[Count]]</f>
        <v>0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0</v>
      </c>
      <c r="N64" s="2">
        <f>COUNTIFS(Table2[Sub-Sector],Table3[[#This Row],[Sub-Sector]],Table2[% Away From Current Month Low],"&gt;=0.05")/Table3[[#This Row],[Count]]</f>
        <v>0</v>
      </c>
      <c r="O64" s="2">
        <f>COUNTIFS(Table2[Sub-Sector],Table3[[#This Row],[Sub-Sector]],Table2[% Away From Current Month High],"&lt;=0.05")/Table3[[#This Row],[Count]]</f>
        <v>0</v>
      </c>
      <c r="P64" s="2">
        <f>COUNTIFS(Table2[Sub-Sector],Table3[[#This Row],[Sub-Sector]],Table2[% Away From 52W High],"&lt;=10")/Table3[[#This Row],[Count]]</f>
        <v>0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</v>
      </c>
      <c r="S64" s="2">
        <f>COUNTIFS(Table2[Sub-Sector],Table3[[#This Row],[Sub-Sector]],Table2[% Price above 50 EMA],"&gt;=0")/Table3[[#This Row],[Count]]</f>
        <v>0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0</v>
      </c>
      <c r="V64" s="2">
        <f>COUNTIFS(Table2[Sub-Sector],Table3[[#This Row],[Sub-Sector]],Table2[Sharpe Ratio],"&gt;=0.10")/Table3[[#This Row],[Count]]</f>
        <v>0</v>
      </c>
      <c r="W6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439</v>
      </c>
      <c r="X64" s="3">
        <f>_xlfn.RANK.AVG(Table3[[#This Row],[Score]],Table3[Score],1)</f>
        <v>65.5</v>
      </c>
      <c r="Y6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64" s="3">
        <f>_xlfn.RANK.AVG(Table3[[#This Row],[Score 2 ]],Table3[[Score 2 ]],1)</f>
        <v>61.5</v>
      </c>
    </row>
    <row r="65" spans="1:26" x14ac:dyDescent="0.3">
      <c r="A65" t="s">
        <v>100</v>
      </c>
      <c r="B65">
        <f>COUNTIFS(Table2[Sub-Sector],Table3[[#This Row],[Sub-Sector]])</f>
        <v>4</v>
      </c>
      <c r="C65" s="2">
        <f>COUNTIFS(Table2[Sub-Sector],Table3[[#This Row],[Sub-Sector]],Table2[Uptrend],"Uptrend")/Table3[[#This Row],[Count]]</f>
        <v>0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</v>
      </c>
      <c r="G65" s="2">
        <f>COUNTIFS(Table2[Sub-Sector],Table3[[#This Row],[Sub-Sector]],Table2[1Y Return vs Nifty],"&gt;=10")/Table3[[#This Row],[Count]]</f>
        <v>0</v>
      </c>
      <c r="H65" s="2">
        <f>COUNTIFS(Table2[Sub-Sector],Table3[[#This Row],[Sub-Sector]],Table2[RSI Exponential â€“ 14D],"&gt;=50")/Table3[[#This Row],[Count]]</f>
        <v>0.25</v>
      </c>
      <c r="I65" s="2">
        <f>COUNTIFS(Table2[Sub-Sector],Table3[[#This Row],[Sub-Sector]],Table2[Relative Volume],"&gt;=1")/Table3[[#This Row],[Count]]</f>
        <v>0.75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0.25</v>
      </c>
      <c r="O65" s="2">
        <f>COUNTIFS(Table2[Sub-Sector],Table3[[#This Row],[Sub-Sector]],Table2[% Away From Current Month High],"&lt;=0.05")/Table3[[#This Row],[Count]]</f>
        <v>0.75</v>
      </c>
      <c r="P65" s="2">
        <f>COUNTIFS(Table2[Sub-Sector],Table3[[#This Row],[Sub-Sector]],Table2[% Away From 52W High],"&lt;=10")/Table3[[#This Row],[Count]]</f>
        <v>0</v>
      </c>
      <c r="Q65" s="2">
        <f>COUNTIFS(Table2[Sub-Sector],Table3[[#This Row],[Sub-Sector]],Table2[% Away From 52W Low],"&gt;=10")/Table3[[#This Row],[Count]]</f>
        <v>0.75</v>
      </c>
      <c r="R65" s="2">
        <f>COUNTIFS(Table2[Sub-Sector],Table3[[#This Row],[Sub-Sector]],Table2[% Price above 20 EMA],"&gt;=0")/Table3[[#This Row],[Count]]</f>
        <v>0.75</v>
      </c>
      <c r="S65" s="2">
        <f>COUNTIFS(Table2[Sub-Sector],Table3[[#This Row],[Sub-Sector]],Table2[% Price above 50 EMA],"&gt;=0")/Table3[[#This Row],[Count]]</f>
        <v>0.75</v>
      </c>
      <c r="T65" s="2">
        <f>COUNTIFS(Table2[Sub-Sector],Table3[[#This Row],[Sub-Sector]],Table2[% Price above 200 EMA],"&gt;=0")/Table3[[#This Row],[Count]]</f>
        <v>0.25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0</v>
      </c>
      <c r="W6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530.5</v>
      </c>
      <c r="X65" s="3">
        <f>_xlfn.RANK.AVG(Table3[[#This Row],[Score]],Table3[Score],1)</f>
        <v>97.5</v>
      </c>
      <c r="Y6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240.5</v>
      </c>
      <c r="Z65" s="3">
        <f>_xlfn.RANK.AVG(Table3[[#This Row],[Score 2 ]],Table3[[Score 2 ]],1)</f>
        <v>64</v>
      </c>
    </row>
    <row r="66" spans="1:26" x14ac:dyDescent="0.3">
      <c r="A66" t="s">
        <v>106</v>
      </c>
      <c r="B66">
        <f>COUNTIFS(Table2[Sub-Sector],Table3[[#This Row],[Sub-Sector]])</f>
        <v>4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0.25</v>
      </c>
      <c r="G66" s="2">
        <f>COUNTIFS(Table2[Sub-Sector],Table3[[#This Row],[Sub-Sector]],Table2[1Y Return vs Nifty],"&gt;=10")/Table3[[#This Row],[Count]]</f>
        <v>1</v>
      </c>
      <c r="H66" s="2">
        <f>COUNTIFS(Table2[Sub-Sector],Table3[[#This Row],[Sub-Sector]],Table2[RSI Exponential â€“ 14D],"&gt;=50")/Table3[[#This Row],[Count]]</f>
        <v>0</v>
      </c>
      <c r="I66" s="2">
        <f>COUNTIFS(Table2[Sub-Sector],Table3[[#This Row],[Sub-Sector]],Table2[Relative Volume],"&gt;=1")/Table3[[#This Row],[Count]]</f>
        <v>0.25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0.25</v>
      </c>
      <c r="N66" s="2">
        <f>COUNTIFS(Table2[Sub-Sector],Table3[[#This Row],[Sub-Sector]],Table2[% Away From Current Month Low],"&gt;=0.05")/Table3[[#This Row],[Count]]</f>
        <v>0</v>
      </c>
      <c r="O66" s="2">
        <f>COUNTIFS(Table2[Sub-Sector],Table3[[#This Row],[Sub-Sector]],Table2[% Away From Current Month High],"&lt;=0.05")/Table3[[#This Row],[Count]]</f>
        <v>0</v>
      </c>
      <c r="P66" s="2">
        <f>COUNTIFS(Table2[Sub-Sector],Table3[[#This Row],[Sub-Sector]],Table2[% Away From 52W High],"&lt;=10")/Table3[[#This Row],[Count]]</f>
        <v>0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</v>
      </c>
      <c r="S66" s="2">
        <f>COUNTIFS(Table2[Sub-Sector],Table3[[#This Row],[Sub-Sector]],Table2[% Price above 50 EMA],"&gt;=0")/Table3[[#This Row],[Count]]</f>
        <v>0.5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0.25</v>
      </c>
      <c r="V66" s="2">
        <f>COUNTIFS(Table2[Sub-Sector],Table3[[#This Row],[Sub-Sector]],Table2[Sharpe Ratio],"&gt;=0.10")/Table3[[#This Row],[Count]]</f>
        <v>0.25</v>
      </c>
      <c r="W6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449</v>
      </c>
      <c r="X66" s="3">
        <f>_xlfn.RANK.AVG(Table3[[#This Row],[Score]],Table3[Score],1)</f>
        <v>68</v>
      </c>
      <c r="Y6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66" s="3">
        <f>_xlfn.RANK.AVG(Table3[[#This Row],[Score 2 ]],Table3[[Score 2 ]],1)</f>
        <v>65</v>
      </c>
    </row>
    <row r="67" spans="1:26" x14ac:dyDescent="0.3">
      <c r="A67" t="s">
        <v>130</v>
      </c>
      <c r="B67">
        <f>COUNTIFS(Table2[Sub-Sector],Table3[[#This Row],[Sub-Sector]])</f>
        <v>21</v>
      </c>
      <c r="C67" s="2">
        <f>COUNTIFS(Table2[Sub-Sector],Table3[[#This Row],[Sub-Sector]],Table2[Uptrend],"Uptrend")/Table3[[#This Row],[Count]]</f>
        <v>0.8571428571428571</v>
      </c>
      <c r="D67" s="2">
        <f>COUNTIFS(Table2[Sub-Sector],Table3[[#This Row],[Sub-Sector]],Table2[1W Return vs Nifty],"&gt;=5")/Table3[[#This Row],[Count]]</f>
        <v>4.7619047619047616E-2</v>
      </c>
      <c r="E67" s="2">
        <f>COUNTIFS(Table2[Sub-Sector],Table3[[#This Row],[Sub-Sector]],Table2[1M Return vs Nifty],"&gt;=5")/Table3[[#This Row],[Count]]</f>
        <v>0.23809523809523808</v>
      </c>
      <c r="F67" s="2">
        <f>COUNTIFS(Table2[Sub-Sector],Table3[[#This Row],[Sub-Sector]],Table2[6M Return vs Nifty],"&gt;=10")/Table3[[#This Row],[Count]]</f>
        <v>0.33333333333333331</v>
      </c>
      <c r="G67" s="2">
        <f>COUNTIFS(Table2[Sub-Sector],Table3[[#This Row],[Sub-Sector]],Table2[1Y Return vs Nifty],"&gt;=10")/Table3[[#This Row],[Count]]</f>
        <v>0.61904761904761907</v>
      </c>
      <c r="H67" s="2">
        <f>COUNTIFS(Table2[Sub-Sector],Table3[[#This Row],[Sub-Sector]],Table2[RSI Exponential â€“ 14D],"&gt;=50")/Table3[[#This Row],[Count]]</f>
        <v>0.23809523809523808</v>
      </c>
      <c r="I67" s="2">
        <f>COUNTIFS(Table2[Sub-Sector],Table3[[#This Row],[Sub-Sector]],Table2[Relative Volume],"&gt;=1")/Table3[[#This Row],[Count]]</f>
        <v>0.42857142857142855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0.76190476190476186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9.5238095238095233E-2</v>
      </c>
      <c r="N67" s="2">
        <f>COUNTIFS(Table2[Sub-Sector],Table3[[#This Row],[Sub-Sector]],Table2[% Away From Current Month Low],"&gt;=0.05")/Table3[[#This Row],[Count]]</f>
        <v>0.23809523809523808</v>
      </c>
      <c r="O67" s="2">
        <f>COUNTIFS(Table2[Sub-Sector],Table3[[#This Row],[Sub-Sector]],Table2[% Away From Current Month High],"&lt;=0.05")/Table3[[#This Row],[Count]]</f>
        <v>0</v>
      </c>
      <c r="P67" s="2">
        <f>COUNTIFS(Table2[Sub-Sector],Table3[[#This Row],[Sub-Sector]],Table2[% Away From 52W High],"&lt;=10")/Table3[[#This Row],[Count]]</f>
        <v>0.14285714285714285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0.23809523809523808</v>
      </c>
      <c r="S67" s="2">
        <f>COUNTIFS(Table2[Sub-Sector],Table3[[#This Row],[Sub-Sector]],Table2[% Price above 50 EMA],"&gt;=0")/Table3[[#This Row],[Count]]</f>
        <v>0.42857142857142855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0.2857142857142857</v>
      </c>
      <c r="V67" s="2">
        <f>COUNTIFS(Table2[Sub-Sector],Table3[[#This Row],[Sub-Sector]],Table2[Sharpe Ratio],"&gt;=0.10")/Table3[[#This Row],[Count]]</f>
        <v>0.33333333333333331</v>
      </c>
      <c r="W6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392</v>
      </c>
      <c r="X67" s="3">
        <f>_xlfn.RANK.AVG(Table3[[#This Row],[Score]],Table3[Score],1)</f>
        <v>46</v>
      </c>
      <c r="Y6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67" s="3">
        <f>_xlfn.RANK.AVG(Table3[[#This Row],[Score 2 ]],Table3[[Score 2 ]],1)</f>
        <v>66</v>
      </c>
    </row>
    <row r="68" spans="1:26" x14ac:dyDescent="0.3">
      <c r="A68" t="s">
        <v>380</v>
      </c>
      <c r="B68">
        <f>COUNTIFS(Table2[Sub-Sector],Table3[[#This Row],[Sub-Sector]])</f>
        <v>11</v>
      </c>
      <c r="C68" s="2">
        <f>COUNTIFS(Table2[Sub-Sector],Table3[[#This Row],[Sub-Sector]],Table2[Uptrend],"Uptrend")/Table3[[#This Row],[Count]]</f>
        <v>0.45454545454545453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9.0909090909090912E-2</v>
      </c>
      <c r="F68" s="2">
        <f>COUNTIFS(Table2[Sub-Sector],Table3[[#This Row],[Sub-Sector]],Table2[6M Return vs Nifty],"&gt;=10")/Table3[[#This Row],[Count]]</f>
        <v>9.0909090909090912E-2</v>
      </c>
      <c r="G68" s="2">
        <f>COUNTIFS(Table2[Sub-Sector],Table3[[#This Row],[Sub-Sector]],Table2[1Y Return vs Nifty],"&gt;=10")/Table3[[#This Row],[Count]]</f>
        <v>0.27272727272727271</v>
      </c>
      <c r="H68" s="2">
        <f>COUNTIFS(Table2[Sub-Sector],Table3[[#This Row],[Sub-Sector]],Table2[RSI Exponential â€“ 14D],"&gt;=50")/Table3[[#This Row],[Count]]</f>
        <v>0.36363636363636365</v>
      </c>
      <c r="I68" s="2">
        <f>COUNTIFS(Table2[Sub-Sector],Table3[[#This Row],[Sub-Sector]],Table2[Relative Volume],"&gt;=1")/Table3[[#This Row],[Count]]</f>
        <v>0.72727272727272729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0.45454545454545453</v>
      </c>
      <c r="N68" s="2">
        <f>COUNTIFS(Table2[Sub-Sector],Table3[[#This Row],[Sub-Sector]],Table2[% Away From Current Month Low],"&gt;=0.05")/Table3[[#This Row],[Count]]</f>
        <v>0.27272727272727271</v>
      </c>
      <c r="O68" s="2">
        <f>COUNTIFS(Table2[Sub-Sector],Table3[[#This Row],[Sub-Sector]],Table2[% Away From Current Month High],"&lt;=0.05")/Table3[[#This Row],[Count]]</f>
        <v>0.18181818181818182</v>
      </c>
      <c r="P68" s="2">
        <f>COUNTIFS(Table2[Sub-Sector],Table3[[#This Row],[Sub-Sector]],Table2[% Away From 52W High],"&lt;=10")/Table3[[#This Row],[Count]]</f>
        <v>0.18181818181818182</v>
      </c>
      <c r="Q68" s="2">
        <f>COUNTIFS(Table2[Sub-Sector],Table3[[#This Row],[Sub-Sector]],Table2[% Away From 52W Low],"&gt;=10")/Table3[[#This Row],[Count]]</f>
        <v>0.63636363636363635</v>
      </c>
      <c r="R68" s="2">
        <f>COUNTIFS(Table2[Sub-Sector],Table3[[#This Row],[Sub-Sector]],Table2[% Price above 20 EMA],"&gt;=0")/Table3[[#This Row],[Count]]</f>
        <v>0.36363636363636365</v>
      </c>
      <c r="S68" s="2">
        <f>COUNTIFS(Table2[Sub-Sector],Table3[[#This Row],[Sub-Sector]],Table2[% Price above 50 EMA],"&gt;=0")/Table3[[#This Row],[Count]]</f>
        <v>0.45454545454545453</v>
      </c>
      <c r="T68" s="2">
        <f>COUNTIFS(Table2[Sub-Sector],Table3[[#This Row],[Sub-Sector]],Table2[% Price above 200 EMA],"&gt;=0")/Table3[[#This Row],[Count]]</f>
        <v>0.45454545454545453</v>
      </c>
      <c r="U68" s="2">
        <f>COUNTIFS(Table2[Sub-Sector],Table3[[#This Row],[Sub-Sector]],Table2[Rate of Change - Zone],"Positive")/Table3[[#This Row],[Count]]</f>
        <v>0.36363636363636365</v>
      </c>
      <c r="V68" s="2">
        <f>COUNTIFS(Table2[Sub-Sector],Table3[[#This Row],[Sub-Sector]],Table2[Sharpe Ratio],"&gt;=0.10")/Table3[[#This Row],[Count]]</f>
        <v>9.0909090909090912E-2</v>
      </c>
      <c r="W6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68" s="3">
        <f>_xlfn.RANK.AVG(Table3[[#This Row],[Score]],Table3[Score],1)</f>
        <v>89</v>
      </c>
      <c r="Y6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259</v>
      </c>
      <c r="Z68" s="3">
        <f>_xlfn.RANK.AVG(Table3[[#This Row],[Score 2 ]],Table3[[Score 2 ]],1)</f>
        <v>67</v>
      </c>
    </row>
    <row r="69" spans="1:26" x14ac:dyDescent="0.3">
      <c r="A69" t="s">
        <v>295</v>
      </c>
      <c r="B69">
        <f>COUNTIFS(Table2[Sub-Sector],Table3[[#This Row],[Sub-Sector]])</f>
        <v>14</v>
      </c>
      <c r="C69" s="2">
        <f>COUNTIFS(Table2[Sub-Sector],Table3[[#This Row],[Sub-Sector]],Table2[Uptrend],"Uptrend")/Table3[[#This Row],[Count]]</f>
        <v>0.7142857142857143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</v>
      </c>
      <c r="F69" s="2">
        <f>COUNTIFS(Table2[Sub-Sector],Table3[[#This Row],[Sub-Sector]],Table2[6M Return vs Nifty],"&gt;=10")/Table3[[#This Row],[Count]]</f>
        <v>7.1428571428571425E-2</v>
      </c>
      <c r="G69" s="2">
        <f>COUNTIFS(Table2[Sub-Sector],Table3[[#This Row],[Sub-Sector]],Table2[1Y Return vs Nifty],"&gt;=10")/Table3[[#This Row],[Count]]</f>
        <v>0.35714285714285715</v>
      </c>
      <c r="H69" s="2">
        <f>COUNTIFS(Table2[Sub-Sector],Table3[[#This Row],[Sub-Sector]],Table2[RSI Exponential â€“ 14D],"&gt;=50")/Table3[[#This Row],[Count]]</f>
        <v>0.5714285714285714</v>
      </c>
      <c r="I69" s="2">
        <f>COUNTIFS(Table2[Sub-Sector],Table3[[#This Row],[Sub-Sector]],Table2[Relative Volume],"&gt;=1")/Table3[[#This Row],[Count]]</f>
        <v>0.42857142857142855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0.7857142857142857</v>
      </c>
      <c r="N69" s="2">
        <f>COUNTIFS(Table2[Sub-Sector],Table3[[#This Row],[Sub-Sector]],Table2[% Away From Current Month Low],"&gt;=0.05")/Table3[[#This Row],[Count]]</f>
        <v>0.42857142857142855</v>
      </c>
      <c r="O69" s="2">
        <f>COUNTIFS(Table2[Sub-Sector],Table3[[#This Row],[Sub-Sector]],Table2[% Away From Current Month High],"&lt;=0.05")/Table3[[#This Row],[Count]]</f>
        <v>0.5</v>
      </c>
      <c r="P69" s="2">
        <f>COUNTIFS(Table2[Sub-Sector],Table3[[#This Row],[Sub-Sector]],Table2[% Away From 52W High],"&lt;=10")/Table3[[#This Row],[Count]]</f>
        <v>0.35714285714285715</v>
      </c>
      <c r="Q69" s="2">
        <f>COUNTIFS(Table2[Sub-Sector],Table3[[#This Row],[Sub-Sector]],Table2[% Away From 52W Low],"&gt;=10")/Table3[[#This Row],[Count]]</f>
        <v>0.9285714285714286</v>
      </c>
      <c r="R69" s="2">
        <f>COUNTIFS(Table2[Sub-Sector],Table3[[#This Row],[Sub-Sector]],Table2[% Price above 20 EMA],"&gt;=0")/Table3[[#This Row],[Count]]</f>
        <v>0.6428571428571429</v>
      </c>
      <c r="S69" s="2">
        <f>COUNTIFS(Table2[Sub-Sector],Table3[[#This Row],[Sub-Sector]],Table2[% Price above 50 EMA],"&gt;=0")/Table3[[#This Row],[Count]]</f>
        <v>0.7142857142857143</v>
      </c>
      <c r="T69" s="2">
        <f>COUNTIFS(Table2[Sub-Sector],Table3[[#This Row],[Sub-Sector]],Table2[% Price above 200 EMA],"&gt;=0")/Table3[[#This Row],[Count]]</f>
        <v>0.8571428571428571</v>
      </c>
      <c r="U69" s="2">
        <f>COUNTIFS(Table2[Sub-Sector],Table3[[#This Row],[Sub-Sector]],Table2[Rate of Change - Zone],"Positive")/Table3[[#This Row],[Count]]</f>
        <v>0.6428571428571429</v>
      </c>
      <c r="V69" s="2">
        <f>COUNTIFS(Table2[Sub-Sector],Table3[[#This Row],[Sub-Sector]],Table2[Sharpe Ratio],"&gt;=0.10")/Table3[[#This Row],[Count]]</f>
        <v>0.14285714285714285</v>
      </c>
      <c r="W6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69" s="3">
        <f>_xlfn.RANK.AVG(Table3[[#This Row],[Score]],Table3[Score],1)</f>
        <v>89</v>
      </c>
      <c r="Y6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260.5</v>
      </c>
      <c r="Z69" s="3">
        <f>_xlfn.RANK.AVG(Table3[[#This Row],[Score 2 ]],Table3[[Score 2 ]],1)</f>
        <v>68</v>
      </c>
    </row>
    <row r="70" spans="1:26" x14ac:dyDescent="0.3">
      <c r="A70" t="s">
        <v>940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1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</v>
      </c>
      <c r="F70" s="2">
        <f>COUNTIFS(Table2[Sub-Sector],Table3[[#This Row],[Sub-Sector]],Table2[6M Return vs Nifty],"&gt;=10")/Table3[[#This Row],[Count]]</f>
        <v>0</v>
      </c>
      <c r="G70" s="2">
        <f>COUNTIFS(Table2[Sub-Sector],Table3[[#This Row],[Sub-Sector]],Table2[1Y Return vs Nifty],"&gt;=10")/Table3[[#This Row],[Count]]</f>
        <v>1</v>
      </c>
      <c r="H70" s="2">
        <f>COUNTIFS(Table2[Sub-Sector],Table3[[#This Row],[Sub-Sector]],Table2[RSI Exponential â€“ 14D],"&gt;=50")/Table3[[#This Row],[Count]]</f>
        <v>0</v>
      </c>
      <c r="I70" s="2">
        <f>COUNTIFS(Table2[Sub-Sector],Table3[[#This Row],[Sub-Sector]],Table2[Relative Volume],"&gt;=1")/Table3[[#This Row],[Count]]</f>
        <v>0.33333333333333331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0</v>
      </c>
      <c r="N70" s="2">
        <f>COUNTIFS(Table2[Sub-Sector],Table3[[#This Row],[Sub-Sector]],Table2[% Away From Current Month Low],"&gt;=0.05")/Table3[[#This Row],[Count]]</f>
        <v>0.33333333333333331</v>
      </c>
      <c r="O70" s="2">
        <f>COUNTIFS(Table2[Sub-Sector],Table3[[#This Row],[Sub-Sector]],Table2[% Away From Current Month High],"&lt;=0.05")/Table3[[#This Row],[Count]]</f>
        <v>0</v>
      </c>
      <c r="P70" s="2">
        <f>COUNTIFS(Table2[Sub-Sector],Table3[[#This Row],[Sub-Sector]],Table2[% Away From 52W High],"&lt;=10")/Table3[[#This Row],[Count]]</f>
        <v>0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0.33333333333333331</v>
      </c>
      <c r="S70" s="2">
        <f>COUNTIFS(Table2[Sub-Sector],Table3[[#This Row],[Sub-Sector]],Table2[% Price above 50 EMA],"&gt;=0")/Table3[[#This Row],[Count]]</f>
        <v>0.33333333333333331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0.33333333333333331</v>
      </c>
      <c r="V70" s="2">
        <f>COUNTIFS(Table2[Sub-Sector],Table3[[#This Row],[Sub-Sector]],Table2[Sharpe Ratio],"&gt;=0.10")/Table3[[#This Row],[Count]]</f>
        <v>0</v>
      </c>
      <c r="W7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461</v>
      </c>
      <c r="X70" s="3">
        <f>_xlfn.RANK.AVG(Table3[[#This Row],[Score]],Table3[Score],1)</f>
        <v>74.5</v>
      </c>
      <c r="Y7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261.5</v>
      </c>
      <c r="Z70" s="3">
        <f>_xlfn.RANK.AVG(Table3[[#This Row],[Score 2 ]],Table3[[Score 2 ]],1)</f>
        <v>69.5</v>
      </c>
    </row>
    <row r="71" spans="1:26" x14ac:dyDescent="0.3">
      <c r="A71" t="s">
        <v>1423</v>
      </c>
      <c r="B71">
        <f>COUNTIFS(Table2[Sub-Sector],Table3[[#This Row],[Sub-Sector]])</f>
        <v>3</v>
      </c>
      <c r="C71" s="2">
        <f>COUNTIFS(Table2[Sub-Sector],Table3[[#This Row],[Sub-Sector]],Table2[Uptrend],"Uptrend")/Table3[[#This Row],[Count]]</f>
        <v>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1</v>
      </c>
      <c r="F71" s="2">
        <f>COUNTIFS(Table2[Sub-Sector],Table3[[#This Row],[Sub-Sector]],Table2[6M Return vs Nifty],"&gt;=10")/Table3[[#This Row],[Count]]</f>
        <v>0</v>
      </c>
      <c r="G71" s="2">
        <f>COUNTIFS(Table2[Sub-Sector],Table3[[#This Row],[Sub-Sector]],Table2[1Y Return vs Nifty],"&gt;=10")/Table3[[#This Row],[Count]]</f>
        <v>0</v>
      </c>
      <c r="H71" s="2">
        <f>COUNTIFS(Table2[Sub-Sector],Table3[[#This Row],[Sub-Sector]],Table2[RSI Exponential â€“ 14D],"&gt;=50")/Table3[[#This Row],[Count]]</f>
        <v>0</v>
      </c>
      <c r="I71" s="2">
        <f>COUNTIFS(Table2[Sub-Sector],Table3[[#This Row],[Sub-Sector]],Table2[Relative Volume],"&gt;=1")/Table3[[#This Row],[Count]]</f>
        <v>0.66666666666666663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0</v>
      </c>
      <c r="N71" s="2">
        <f>COUNTIFS(Table2[Sub-Sector],Table3[[#This Row],[Sub-Sector]],Table2[% Away From Current Month Low],"&gt;=0.05")/Table3[[#This Row],[Count]]</f>
        <v>0.66666666666666663</v>
      </c>
      <c r="O71" s="2">
        <f>COUNTIFS(Table2[Sub-Sector],Table3[[#This Row],[Sub-Sector]],Table2[% Away From Current Month High],"&lt;=0.05")/Table3[[#This Row],[Count]]</f>
        <v>0</v>
      </c>
      <c r="P71" s="2">
        <f>COUNTIFS(Table2[Sub-Sector],Table3[[#This Row],[Sub-Sector]],Table2[% Away From 52W High],"&lt;=10")/Table3[[#This Row],[Count]]</f>
        <v>0.66666666666666663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0.33333333333333331</v>
      </c>
      <c r="S71" s="2">
        <f>COUNTIFS(Table2[Sub-Sector],Table3[[#This Row],[Sub-Sector]],Table2[% Price above 50 EMA],"&gt;=0")/Table3[[#This Row],[Count]]</f>
        <v>1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0.66666666666666663</v>
      </c>
      <c r="V71" s="2">
        <f>COUNTIFS(Table2[Sub-Sector],Table3[[#This Row],[Sub-Sector]],Table2[Sharpe Ratio],"&gt;=0.10")/Table3[[#This Row],[Count]]</f>
        <v>0</v>
      </c>
      <c r="W7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371</v>
      </c>
      <c r="X71" s="3">
        <f>_xlfn.RANK.AVG(Table3[[#This Row],[Score]],Table3[Score],1)</f>
        <v>40</v>
      </c>
      <c r="Y7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261.5</v>
      </c>
      <c r="Z71" s="3">
        <f>_xlfn.RANK.AVG(Table3[[#This Row],[Score 2 ]],Table3[[Score 2 ]],1)</f>
        <v>69.5</v>
      </c>
    </row>
    <row r="72" spans="1:26" x14ac:dyDescent="0.3">
      <c r="A72" t="s">
        <v>1516</v>
      </c>
      <c r="B72">
        <f>COUNTIFS(Table2[Sub-Sector],Table3[[#This Row],[Sub-Sector]])</f>
        <v>2</v>
      </c>
      <c r="C72" s="2">
        <f>COUNTIFS(Table2[Sub-Sector],Table3[[#This Row],[Sub-Sector]],Table2[Uptrend],"Uptrend")/Table3[[#This Row],[Count]]</f>
        <v>1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0.5</v>
      </c>
      <c r="F72" s="2">
        <f>COUNTIFS(Table2[Sub-Sector],Table3[[#This Row],[Sub-Sector]],Table2[6M Return vs Nifty],"&gt;=10")/Table3[[#This Row],[Count]]</f>
        <v>0</v>
      </c>
      <c r="G72" s="2">
        <f>COUNTIFS(Table2[Sub-Sector],Table3[[#This Row],[Sub-Sector]],Table2[1Y Return vs Nifty],"&gt;=10")/Table3[[#This Row],[Count]]</f>
        <v>0.5</v>
      </c>
      <c r="H72" s="2">
        <f>COUNTIFS(Table2[Sub-Sector],Table3[[#This Row],[Sub-Sector]],Table2[RSI Exponential â€“ 14D],"&gt;=50")/Table3[[#This Row],[Count]]</f>
        <v>0</v>
      </c>
      <c r="I72" s="2">
        <f>COUNTIFS(Table2[Sub-Sector],Table3[[#This Row],[Sub-Sector]],Table2[Relative Volume],"&gt;=1")/Table3[[#This Row],[Count]]</f>
        <v>0.5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0.5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0</v>
      </c>
      <c r="N72" s="2">
        <f>COUNTIFS(Table2[Sub-Sector],Table3[[#This Row],[Sub-Sector]],Table2[% Away From Current Month Low],"&gt;=0.05")/Table3[[#This Row],[Count]]</f>
        <v>0.5</v>
      </c>
      <c r="O72" s="2">
        <f>COUNTIFS(Table2[Sub-Sector],Table3[[#This Row],[Sub-Sector]],Table2[% Away From Current Month High],"&lt;=0.05")/Table3[[#This Row],[Count]]</f>
        <v>0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</v>
      </c>
      <c r="S72" s="2">
        <f>COUNTIFS(Table2[Sub-Sector],Table3[[#This Row],[Sub-Sector]],Table2[% Price above 50 EMA],"&gt;=0")/Table3[[#This Row],[Count]]</f>
        <v>0.5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0.5</v>
      </c>
      <c r="V72" s="2">
        <f>COUNTIFS(Table2[Sub-Sector],Table3[[#This Row],[Sub-Sector]],Table2[Sharpe Ratio],"&gt;=0.10")/Table3[[#This Row],[Count]]</f>
        <v>0.5</v>
      </c>
      <c r="W7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387.5</v>
      </c>
      <c r="X72" s="3">
        <f>_xlfn.RANK.AVG(Table3[[#This Row],[Score]],Table3[Score],1)</f>
        <v>45</v>
      </c>
      <c r="Y7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263</v>
      </c>
      <c r="Z72" s="3">
        <f>_xlfn.RANK.AVG(Table3[[#This Row],[Score 2 ]],Table3[[Score 2 ]],1)</f>
        <v>71.5</v>
      </c>
    </row>
    <row r="73" spans="1:26" x14ac:dyDescent="0.3">
      <c r="A73" t="s">
        <v>266</v>
      </c>
      <c r="B73">
        <f>COUNTIFS(Table2[Sub-Sector],Table3[[#This Row],[Sub-Sector]])</f>
        <v>23</v>
      </c>
      <c r="C73" s="2">
        <f>COUNTIFS(Table2[Sub-Sector],Table3[[#This Row],[Sub-Sector]],Table2[Uptrend],"Uptrend")/Table3[[#This Row],[Count]]</f>
        <v>0.82608695652173914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0.17391304347826086</v>
      </c>
      <c r="F73" s="2">
        <f>COUNTIFS(Table2[Sub-Sector],Table3[[#This Row],[Sub-Sector]],Table2[6M Return vs Nifty],"&gt;=10")/Table3[[#This Row],[Count]]</f>
        <v>0.39130434782608697</v>
      </c>
      <c r="G73" s="2">
        <f>COUNTIFS(Table2[Sub-Sector],Table3[[#This Row],[Sub-Sector]],Table2[1Y Return vs Nifty],"&gt;=10")/Table3[[#This Row],[Count]]</f>
        <v>0.47826086956521741</v>
      </c>
      <c r="H73" s="2">
        <f>COUNTIFS(Table2[Sub-Sector],Table3[[#This Row],[Sub-Sector]],Table2[RSI Exponential â€“ 14D],"&gt;=50")/Table3[[#This Row],[Count]]</f>
        <v>0.13043478260869565</v>
      </c>
      <c r="I73" s="2">
        <f>COUNTIFS(Table2[Sub-Sector],Table3[[#This Row],[Sub-Sector]],Table2[Relative Volume],"&gt;=1")/Table3[[#This Row],[Count]]</f>
        <v>0.39130434782608697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0.73913043478260865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0.2608695652173913</v>
      </c>
      <c r="N73" s="2">
        <f>COUNTIFS(Table2[Sub-Sector],Table3[[#This Row],[Sub-Sector]],Table2[% Away From Current Month Low],"&gt;=0.05")/Table3[[#This Row],[Count]]</f>
        <v>0.21739130434782608</v>
      </c>
      <c r="O73" s="2">
        <f>COUNTIFS(Table2[Sub-Sector],Table3[[#This Row],[Sub-Sector]],Table2[% Away From Current Month High],"&lt;=0.05")/Table3[[#This Row],[Count]]</f>
        <v>8.6956521739130432E-2</v>
      </c>
      <c r="P73" s="2">
        <f>COUNTIFS(Table2[Sub-Sector],Table3[[#This Row],[Sub-Sector]],Table2[% Away From 52W High],"&lt;=10")/Table3[[#This Row],[Count]]</f>
        <v>0.17391304347826086</v>
      </c>
      <c r="Q73" s="2">
        <f>COUNTIFS(Table2[Sub-Sector],Table3[[#This Row],[Sub-Sector]],Table2[% Away From 52W Low],"&gt;=10")/Table3[[#This Row],[Count]]</f>
        <v>0.95652173913043481</v>
      </c>
      <c r="R73" s="2">
        <f>COUNTIFS(Table2[Sub-Sector],Table3[[#This Row],[Sub-Sector]],Table2[% Price above 20 EMA],"&gt;=0")/Table3[[#This Row],[Count]]</f>
        <v>0.2608695652173913</v>
      </c>
      <c r="S73" s="2">
        <f>COUNTIFS(Table2[Sub-Sector],Table3[[#This Row],[Sub-Sector]],Table2[% Price above 50 EMA],"&gt;=0")/Table3[[#This Row],[Count]]</f>
        <v>0.52173913043478259</v>
      </c>
      <c r="T73" s="2">
        <f>COUNTIFS(Table2[Sub-Sector],Table3[[#This Row],[Sub-Sector]],Table2[% Price above 200 EMA],"&gt;=0")/Table3[[#This Row],[Count]]</f>
        <v>0.82608695652173914</v>
      </c>
      <c r="U73" s="2">
        <f>COUNTIFS(Table2[Sub-Sector],Table3[[#This Row],[Sub-Sector]],Table2[Rate of Change - Zone],"Positive")/Table3[[#This Row],[Count]]</f>
        <v>0.34782608695652173</v>
      </c>
      <c r="V73" s="2">
        <f>COUNTIFS(Table2[Sub-Sector],Table3[[#This Row],[Sub-Sector]],Table2[Sharpe Ratio],"&gt;=0.10")/Table3[[#This Row],[Count]]</f>
        <v>0.43478260869565216</v>
      </c>
      <c r="W7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461</v>
      </c>
      <c r="X73" s="3">
        <f>_xlfn.RANK.AVG(Table3[[#This Row],[Score]],Table3[Score],1)</f>
        <v>74.5</v>
      </c>
      <c r="Y7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263</v>
      </c>
      <c r="Z73" s="3">
        <f>_xlfn.RANK.AVG(Table3[[#This Row],[Score 2 ]],Table3[[Score 2 ]],1)</f>
        <v>71.5</v>
      </c>
    </row>
    <row r="74" spans="1:26" x14ac:dyDescent="0.3">
      <c r="A74" t="s">
        <v>487</v>
      </c>
      <c r="B74">
        <f>COUNTIFS(Table2[Sub-Sector],Table3[[#This Row],[Sub-Sector]])</f>
        <v>2</v>
      </c>
      <c r="C74" s="2">
        <f>COUNTIFS(Table2[Sub-Sector],Table3[[#This Row],[Sub-Sector]],Table2[Uptrend],"Uptrend")/Table3[[#This Row],[Count]]</f>
        <v>1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</v>
      </c>
      <c r="F74" s="2">
        <f>COUNTIFS(Table2[Sub-Sector],Table3[[#This Row],[Sub-Sector]],Table2[6M Return vs Nifty],"&gt;=10")/Table3[[#This Row],[Count]]</f>
        <v>0.5</v>
      </c>
      <c r="G74" s="2">
        <f>COUNTIFS(Table2[Sub-Sector],Table3[[#This Row],[Sub-Sector]],Table2[1Y Return vs Nifty],"&gt;=10")/Table3[[#This Row],[Count]]</f>
        <v>0.5</v>
      </c>
      <c r="H74" s="2">
        <f>COUNTIFS(Table2[Sub-Sector],Table3[[#This Row],[Sub-Sector]],Table2[RSI Exponential â€“ 14D],"&gt;=50")/Table3[[#This Row],[Count]]</f>
        <v>0</v>
      </c>
      <c r="I74" s="2">
        <f>COUNTIFS(Table2[Sub-Sector],Table3[[#This Row],[Sub-Sector]],Table2[Relative Volume],"&gt;=1")/Table3[[#This Row],[Count]]</f>
        <v>0.5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</v>
      </c>
      <c r="O74" s="2">
        <f>COUNTIFS(Table2[Sub-Sector],Table3[[#This Row],[Sub-Sector]],Table2[% Away From Current Month High],"&lt;=0.05")/Table3[[#This Row],[Count]]</f>
        <v>0</v>
      </c>
      <c r="P74" s="2">
        <f>COUNTIFS(Table2[Sub-Sector],Table3[[#This Row],[Sub-Sector]],Table2[% Away From 52W High],"&lt;=10")/Table3[[#This Row],[Count]]</f>
        <v>0.5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</v>
      </c>
      <c r="S74" s="2">
        <f>COUNTIFS(Table2[Sub-Sector],Table3[[#This Row],[Sub-Sector]],Table2[% Price above 50 EMA],"&gt;=0")/Table3[[#This Row],[Count]]</f>
        <v>1</v>
      </c>
      <c r="T74" s="2">
        <f>COUNTIFS(Table2[Sub-Sector],Table3[[#This Row],[Sub-Sector]],Table2[% Price above 200 EMA],"&gt;=0")/Table3[[#This Row],[Count]]</f>
        <v>1</v>
      </c>
      <c r="U74" s="2">
        <f>COUNTIFS(Table2[Sub-Sector],Table3[[#This Row],[Sub-Sector]],Table2[Rate of Change - Zone],"Positive")/Table3[[#This Row],[Count]]</f>
        <v>0</v>
      </c>
      <c r="V74" s="2">
        <f>COUNTIFS(Table2[Sub-Sector],Table3[[#This Row],[Sub-Sector]],Table2[Sharpe Ratio],"&gt;=0.10")/Table3[[#This Row],[Count]]</f>
        <v>0.5</v>
      </c>
      <c r="W7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463.5</v>
      </c>
      <c r="X74" s="3">
        <f>_xlfn.RANK.AVG(Table3[[#This Row],[Score]],Table3[Score],1)</f>
        <v>77</v>
      </c>
      <c r="Y7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264</v>
      </c>
      <c r="Z74" s="3">
        <f>_xlfn.RANK.AVG(Table3[[#This Row],[Score 2 ]],Table3[[Score 2 ]],1)</f>
        <v>73</v>
      </c>
    </row>
    <row r="75" spans="1:26" x14ac:dyDescent="0.3">
      <c r="A75" t="s">
        <v>232</v>
      </c>
      <c r="B75">
        <f>COUNTIFS(Table2[Sub-Sector],Table3[[#This Row],[Sub-Sector]])</f>
        <v>9</v>
      </c>
      <c r="C75" s="2">
        <f>COUNTIFS(Table2[Sub-Sector],Table3[[#This Row],[Sub-Sector]],Table2[Uptrend],"Uptrend")/Table3[[#This Row],[Count]]</f>
        <v>0.66666666666666663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0.1111111111111111</v>
      </c>
      <c r="F75" s="2">
        <f>COUNTIFS(Table2[Sub-Sector],Table3[[#This Row],[Sub-Sector]],Table2[6M Return vs Nifty],"&gt;=10")/Table3[[#This Row],[Count]]</f>
        <v>0.55555555555555558</v>
      </c>
      <c r="G75" s="2">
        <f>COUNTIFS(Table2[Sub-Sector],Table3[[#This Row],[Sub-Sector]],Table2[1Y Return vs Nifty],"&gt;=10")/Table3[[#This Row],[Count]]</f>
        <v>0.55555555555555558</v>
      </c>
      <c r="H75" s="2">
        <f>COUNTIFS(Table2[Sub-Sector],Table3[[#This Row],[Sub-Sector]],Table2[RSI Exponential â€“ 14D],"&gt;=50")/Table3[[#This Row],[Count]]</f>
        <v>0</v>
      </c>
      <c r="I75" s="2">
        <f>COUNTIFS(Table2[Sub-Sector],Table3[[#This Row],[Sub-Sector]],Table2[Relative Volume],"&gt;=1")/Table3[[#This Row],[Count]]</f>
        <v>0.33333333333333331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0.77777777777777779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0.33333333333333331</v>
      </c>
      <c r="N75" s="2">
        <f>COUNTIFS(Table2[Sub-Sector],Table3[[#This Row],[Sub-Sector]],Table2[% Away From Current Month Low],"&gt;=0.05")/Table3[[#This Row],[Count]]</f>
        <v>0</v>
      </c>
      <c r="O75" s="2">
        <f>COUNTIFS(Table2[Sub-Sector],Table3[[#This Row],[Sub-Sector]],Table2[% Away From Current Month High],"&lt;=0.05")/Table3[[#This Row],[Count]]</f>
        <v>0</v>
      </c>
      <c r="P75" s="2">
        <f>COUNTIFS(Table2[Sub-Sector],Table3[[#This Row],[Sub-Sector]],Table2[% Away From 52W High],"&lt;=10")/Table3[[#This Row],[Count]]</f>
        <v>0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0.1111111111111111</v>
      </c>
      <c r="S75" s="2">
        <f>COUNTIFS(Table2[Sub-Sector],Table3[[#This Row],[Sub-Sector]],Table2[% Price above 50 EMA],"&gt;=0")/Table3[[#This Row],[Count]]</f>
        <v>0.33333333333333331</v>
      </c>
      <c r="T75" s="2">
        <f>COUNTIFS(Table2[Sub-Sector],Table3[[#This Row],[Sub-Sector]],Table2[% Price above 200 EMA],"&gt;=0")/Table3[[#This Row],[Count]]</f>
        <v>0.77777777777777779</v>
      </c>
      <c r="U75" s="2">
        <f>COUNTIFS(Table2[Sub-Sector],Table3[[#This Row],[Sub-Sector]],Table2[Rate of Change - Zone],"Positive")/Table3[[#This Row],[Count]]</f>
        <v>0.1111111111111111</v>
      </c>
      <c r="V75" s="2">
        <f>COUNTIFS(Table2[Sub-Sector],Table3[[#This Row],[Sub-Sector]],Table2[Sharpe Ratio],"&gt;=0.10")/Table3[[#This Row],[Count]]</f>
        <v>0.33333333333333331</v>
      </c>
      <c r="W7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</v>
      </c>
      <c r="X75" s="3">
        <f>_xlfn.RANK.AVG(Table3[[#This Row],[Score]],Table3[Score],1)</f>
        <v>86.5</v>
      </c>
      <c r="Y7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265.5</v>
      </c>
      <c r="Z75" s="3">
        <f>_xlfn.RANK.AVG(Table3[[#This Row],[Score 2 ]],Table3[[Score 2 ]],1)</f>
        <v>74</v>
      </c>
    </row>
    <row r="76" spans="1:26" x14ac:dyDescent="0.3">
      <c r="A76" t="s">
        <v>1103</v>
      </c>
      <c r="B76">
        <f>COUNTIFS(Table2[Sub-Sector],Table3[[#This Row],[Sub-Sector]])</f>
        <v>2</v>
      </c>
      <c r="C76" s="2">
        <f>COUNTIFS(Table2[Sub-Sector],Table3[[#This Row],[Sub-Sector]],Table2[Uptrend],"Uptrend")/Table3[[#This Row],[Count]]</f>
        <v>0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0.5</v>
      </c>
      <c r="F76" s="2">
        <f>COUNTIFS(Table2[Sub-Sector],Table3[[#This Row],[Sub-Sector]],Table2[6M Return vs Nifty],"&gt;=10")/Table3[[#This Row],[Count]]</f>
        <v>0</v>
      </c>
      <c r="G76" s="2">
        <f>COUNTIFS(Table2[Sub-Sector],Table3[[#This Row],[Sub-Sector]],Table2[1Y Return vs Nifty],"&gt;=10")/Table3[[#This Row],[Count]]</f>
        <v>0</v>
      </c>
      <c r="H76" s="2">
        <f>COUNTIFS(Table2[Sub-Sector],Table3[[#This Row],[Sub-Sector]],Table2[RSI Exponential â€“ 14D],"&gt;=50")/Table3[[#This Row],[Count]]</f>
        <v>0</v>
      </c>
      <c r="I76" s="2">
        <f>COUNTIFS(Table2[Sub-Sector],Table3[[#This Row],[Sub-Sector]],Table2[Relative Volume],"&gt;=1")/Table3[[#This Row],[Count]]</f>
        <v>1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0</v>
      </c>
      <c r="N76" s="2">
        <f>COUNTIFS(Table2[Sub-Sector],Table3[[#This Row],[Sub-Sector]],Table2[% Away From Current Month Low],"&gt;=0.05")/Table3[[#This Row],[Count]]</f>
        <v>0.5</v>
      </c>
      <c r="O76" s="2">
        <f>COUNTIFS(Table2[Sub-Sector],Table3[[#This Row],[Sub-Sector]],Table2[% Away From Current Month High],"&lt;=0.05")/Table3[[#This Row],[Count]]</f>
        <v>0</v>
      </c>
      <c r="P76" s="2">
        <f>COUNTIFS(Table2[Sub-Sector],Table3[[#This Row],[Sub-Sector]],Table2[% Away From 52W High],"&lt;=10")/Table3[[#This Row],[Count]]</f>
        <v>0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0.5</v>
      </c>
      <c r="S76" s="2">
        <f>COUNTIFS(Table2[Sub-Sector],Table3[[#This Row],[Sub-Sector]],Table2[% Price above 50 EMA],"&gt;=0")/Table3[[#This Row],[Count]]</f>
        <v>1</v>
      </c>
      <c r="T76" s="2">
        <f>COUNTIFS(Table2[Sub-Sector],Table3[[#This Row],[Sub-Sector]],Table2[% Price above 200 EMA],"&gt;=0")/Table3[[#This Row],[Count]]</f>
        <v>0</v>
      </c>
      <c r="U76" s="2">
        <f>COUNTIFS(Table2[Sub-Sector],Table3[[#This Row],[Sub-Sector]],Table2[Rate of Change - Zone],"Positive")/Table3[[#This Row],[Count]]</f>
        <v>0.5</v>
      </c>
      <c r="V76" s="2">
        <f>COUNTIFS(Table2[Sub-Sector],Table3[[#This Row],[Sub-Sector]],Table2[Sharpe Ratio],"&gt;=0.10")/Table3[[#This Row],[Count]]</f>
        <v>0</v>
      </c>
      <c r="W7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481</v>
      </c>
      <c r="X76" s="3">
        <f>_xlfn.RANK.AVG(Table3[[#This Row],[Score]],Table3[Score],1)</f>
        <v>80</v>
      </c>
      <c r="Y7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266</v>
      </c>
      <c r="Z76" s="3">
        <f>_xlfn.RANK.AVG(Table3[[#This Row],[Score 2 ]],Table3[[Score 2 ]],1)</f>
        <v>75</v>
      </c>
    </row>
    <row r="77" spans="1:26" x14ac:dyDescent="0.3">
      <c r="A77" t="s">
        <v>546</v>
      </c>
      <c r="B77">
        <f>COUNTIFS(Table2[Sub-Sector],Table3[[#This Row],[Sub-Sector]])</f>
        <v>2</v>
      </c>
      <c r="C77" s="2">
        <f>COUNTIFS(Table2[Sub-Sector],Table3[[#This Row],[Sub-Sector]],Table2[Uptrend],"Uptrend")/Table3[[#This Row],[Count]]</f>
        <v>0.5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</v>
      </c>
      <c r="F77" s="2">
        <f>COUNTIFS(Table2[Sub-Sector],Table3[[#This Row],[Sub-Sector]],Table2[6M Return vs Nifty],"&gt;=10")/Table3[[#This Row],[Count]]</f>
        <v>0</v>
      </c>
      <c r="G77" s="2">
        <f>COUNTIFS(Table2[Sub-Sector],Table3[[#This Row],[Sub-Sector]],Table2[1Y Return vs Nifty],"&gt;=10")/Table3[[#This Row],[Count]]</f>
        <v>0</v>
      </c>
      <c r="H77" s="2">
        <f>COUNTIFS(Table2[Sub-Sector],Table3[[#This Row],[Sub-Sector]],Table2[RSI Exponential â€“ 14D],"&gt;=50")/Table3[[#This Row],[Count]]</f>
        <v>1</v>
      </c>
      <c r="I77" s="2">
        <f>COUNTIFS(Table2[Sub-Sector],Table3[[#This Row],[Sub-Sector]],Table2[Relative Volume],"&gt;=1")/Table3[[#This Row],[Count]]</f>
        <v>0.5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0.5</v>
      </c>
      <c r="O77" s="2">
        <f>COUNTIFS(Table2[Sub-Sector],Table3[[#This Row],[Sub-Sector]],Table2[% Away From Current Month High],"&lt;=0.05")/Table3[[#This Row],[Count]]</f>
        <v>0.5</v>
      </c>
      <c r="P77" s="2">
        <f>COUNTIFS(Table2[Sub-Sector],Table3[[#This Row],[Sub-Sector]],Table2[% Away From 52W High],"&lt;=10")/Table3[[#This Row],[Count]]</f>
        <v>0.5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1</v>
      </c>
      <c r="S77" s="2">
        <f>COUNTIFS(Table2[Sub-Sector],Table3[[#This Row],[Sub-Sector]],Table2[% Price above 50 EMA],"&gt;=0")/Table3[[#This Row],[Count]]</f>
        <v>1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1</v>
      </c>
      <c r="V77" s="2">
        <f>COUNTIFS(Table2[Sub-Sector],Table3[[#This Row],[Sub-Sector]],Table2[Sharpe Ratio],"&gt;=0.10")/Table3[[#This Row],[Count]]</f>
        <v>0.5</v>
      </c>
      <c r="W7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540.5</v>
      </c>
      <c r="X77" s="3">
        <f>_xlfn.RANK.AVG(Table3[[#This Row],[Score]],Table3[Score],1)</f>
        <v>103</v>
      </c>
      <c r="Y7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</v>
      </c>
      <c r="Z77" s="3">
        <f>_xlfn.RANK.AVG(Table3[[#This Row],[Score 2 ]],Table3[[Score 2 ]],1)</f>
        <v>76</v>
      </c>
    </row>
    <row r="78" spans="1:26" x14ac:dyDescent="0.3">
      <c r="A78" t="s">
        <v>775</v>
      </c>
      <c r="B78">
        <f>COUNTIFS(Table2[Sub-Sector],Table3[[#This Row],[Sub-Sector]])</f>
        <v>2</v>
      </c>
      <c r="C78" s="2">
        <f>COUNTIFS(Table2[Sub-Sector],Table3[[#This Row],[Sub-Sector]],Table2[Uptrend],"Uptrend")/Table3[[#This Row],[Count]]</f>
        <v>0.5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0.5</v>
      </c>
      <c r="G78" s="2">
        <f>COUNTIFS(Table2[Sub-Sector],Table3[[#This Row],[Sub-Sector]],Table2[1Y Return vs Nifty],"&gt;=10")/Table3[[#This Row],[Count]]</f>
        <v>0.5</v>
      </c>
      <c r="H78" s="2">
        <f>COUNTIFS(Table2[Sub-Sector],Table3[[#This Row],[Sub-Sector]],Table2[RSI Exponential â€“ 14D],"&gt;=50")/Table3[[#This Row],[Count]]</f>
        <v>0</v>
      </c>
      <c r="I78" s="2">
        <f>COUNTIFS(Table2[Sub-Sector],Table3[[#This Row],[Sub-Sector]],Table2[Relative Volume],"&gt;=1")/Table3[[#This Row],[Count]]</f>
        <v>0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</v>
      </c>
      <c r="M78" s="2">
        <f>COUNTIFS(Table2[Sub-Sector],Table3[[#This Row],[Sub-Sector]],Table2[% Away From Current Week High],"&lt;=0.05")/Table3[[#This Row],[Count]]</f>
        <v>0.5</v>
      </c>
      <c r="N78" s="2">
        <f>COUNTIFS(Table2[Sub-Sector],Table3[[#This Row],[Sub-Sector]],Table2[% Away From Current Month Low],"&gt;=0.05")/Table3[[#This Row],[Count]]</f>
        <v>0.5</v>
      </c>
      <c r="O78" s="2">
        <f>COUNTIFS(Table2[Sub-Sector],Table3[[#This Row],[Sub-Sector]],Table2[% Away From Current Month High],"&lt;=0.05")/Table3[[#This Row],[Count]]</f>
        <v>0</v>
      </c>
      <c r="P78" s="2">
        <f>COUNTIFS(Table2[Sub-Sector],Table3[[#This Row],[Sub-Sector]],Table2[% Away From 52W High],"&lt;=10")/Table3[[#This Row],[Count]]</f>
        <v>0.5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0.5</v>
      </c>
      <c r="S78" s="2">
        <f>COUNTIFS(Table2[Sub-Sector],Table3[[#This Row],[Sub-Sector]],Table2[% Price above 50 EMA],"&gt;=0")/Table3[[#This Row],[Count]]</f>
        <v>1</v>
      </c>
      <c r="T78" s="2">
        <f>COUNTIFS(Table2[Sub-Sector],Table3[[#This Row],[Sub-Sector]],Table2[% Price above 200 EMA],"&gt;=0")/Table3[[#This Row],[Count]]</f>
        <v>0.5</v>
      </c>
      <c r="U78" s="2">
        <f>COUNTIFS(Table2[Sub-Sector],Table3[[#This Row],[Sub-Sector]],Table2[Rate of Change - Zone],"Positive")/Table3[[#This Row],[Count]]</f>
        <v>0.5</v>
      </c>
      <c r="V78" s="2">
        <f>COUNTIFS(Table2[Sub-Sector],Table3[[#This Row],[Sub-Sector]],Table2[Sharpe Ratio],"&gt;=0.10")/Table3[[#This Row],[Count]]</f>
        <v>0</v>
      </c>
      <c r="W7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541</v>
      </c>
      <c r="X78" s="3">
        <f>_xlfn.RANK.AVG(Table3[[#This Row],[Score]],Table3[Score],1)</f>
        <v>104</v>
      </c>
      <c r="Y7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267.5</v>
      </c>
      <c r="Z78" s="3">
        <f>_xlfn.RANK.AVG(Table3[[#This Row],[Score 2 ]],Table3[[Score 2 ]],1)</f>
        <v>77</v>
      </c>
    </row>
    <row r="79" spans="1:26" x14ac:dyDescent="0.3">
      <c r="A79" t="s">
        <v>177</v>
      </c>
      <c r="B79">
        <f>COUNTIFS(Table2[Sub-Sector],Table3[[#This Row],[Sub-Sector]])</f>
        <v>2</v>
      </c>
      <c r="C79" s="2">
        <f>COUNTIFS(Table2[Sub-Sector],Table3[[#This Row],[Sub-Sector]],Table2[Uptrend],"Uptrend")/Table3[[#This Row],[Count]]</f>
        <v>1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</v>
      </c>
      <c r="F79" s="2">
        <f>COUNTIFS(Table2[Sub-Sector],Table3[[#This Row],[Sub-Sector]],Table2[6M Return vs Nifty],"&gt;=10")/Table3[[#This Row],[Count]]</f>
        <v>0.5</v>
      </c>
      <c r="G79" s="2">
        <f>COUNTIFS(Table2[Sub-Sector],Table3[[#This Row],[Sub-Sector]],Table2[1Y Return vs Nifty],"&gt;=10")/Table3[[#This Row],[Count]]</f>
        <v>1</v>
      </c>
      <c r="H79" s="2">
        <f>COUNTIFS(Table2[Sub-Sector],Table3[[#This Row],[Sub-Sector]],Table2[RSI Exponential â€“ 14D],"&gt;=50")/Table3[[#This Row],[Count]]</f>
        <v>0</v>
      </c>
      <c r="I79" s="2">
        <f>COUNTIFS(Table2[Sub-Sector],Table3[[#This Row],[Sub-Sector]],Table2[Relative Volume],"&gt;=1")/Table3[[#This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0</v>
      </c>
      <c r="N79" s="2">
        <f>COUNTIFS(Table2[Sub-Sector],Table3[[#This Row],[Sub-Sector]],Table2[% Away From Current Month Low],"&gt;=0.05")/Table3[[#This Row],[Count]]</f>
        <v>0</v>
      </c>
      <c r="O79" s="2">
        <f>COUNTIFS(Table2[Sub-Sector],Table3[[#This Row],[Sub-Sector]],Table2[% Away From Current Month High],"&lt;=0.05")/Table3[[#This Row],[Count]]</f>
        <v>0</v>
      </c>
      <c r="P79" s="2">
        <f>COUNTIFS(Table2[Sub-Sector],Table3[[#This Row],[Sub-Sector]],Table2[% Away From 52W High],"&lt;=10")/Table3[[#This Row],[Count]]</f>
        <v>0.5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</v>
      </c>
      <c r="S79" s="2">
        <f>COUNTIFS(Table2[Sub-Sector],Table3[[#This Row],[Sub-Sector]],Table2[% Price above 50 EMA],"&gt;=0")/Table3[[#This Row],[Count]]</f>
        <v>0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0</v>
      </c>
      <c r="V79" s="2">
        <f>COUNTIFS(Table2[Sub-Sector],Table3[[#This Row],[Sub-Sector]],Table2[Sharpe Ratio],"&gt;=0.10")/Table3[[#This Row],[Count]]</f>
        <v>0</v>
      </c>
      <c r="W7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471.5</v>
      </c>
      <c r="X79" s="3">
        <f>_xlfn.RANK.AVG(Table3[[#This Row],[Score]],Table3[Score],1)</f>
        <v>78</v>
      </c>
      <c r="Y7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</v>
      </c>
      <c r="Z79" s="3">
        <f>_xlfn.RANK.AVG(Table3[[#This Row],[Score 2 ]],Table3[[Score 2 ]],1)</f>
        <v>78</v>
      </c>
    </row>
    <row r="80" spans="1:26" x14ac:dyDescent="0.3">
      <c r="A80" t="s">
        <v>29</v>
      </c>
      <c r="B80">
        <f>COUNTIFS(Table2[Sub-Sector],Table3[[#This Row],[Sub-Sector]])</f>
        <v>4</v>
      </c>
      <c r="C80" s="2">
        <f>COUNTIFS(Table2[Sub-Sector],Table3[[#This Row],[Sub-Sector]],Table2[Uptrend],"Uptrend")/Table3[[#This Row],[Count]]</f>
        <v>0.75</v>
      </c>
      <c r="D80" s="2">
        <f>COUNTIFS(Table2[Sub-Sector],Table3[[#This Row],[Sub-Sector]],Table2[1W Return vs Nifty],"&gt;=5")/Table3[[#This Row],[Count]]</f>
        <v>0.25</v>
      </c>
      <c r="E80" s="2">
        <f>COUNTIFS(Table2[Sub-Sector],Table3[[#This Row],[Sub-Sector]],Table2[1M Return vs Nifty],"&gt;=5")/Table3[[#This Row],[Count]]</f>
        <v>0.25</v>
      </c>
      <c r="F80" s="2">
        <f>COUNTIFS(Table2[Sub-Sector],Table3[[#This Row],[Sub-Sector]],Table2[6M Return vs Nifty],"&gt;=10")/Table3[[#This Row],[Count]]</f>
        <v>0.25</v>
      </c>
      <c r="G80" s="2">
        <f>COUNTIFS(Table2[Sub-Sector],Table3[[#This Row],[Sub-Sector]],Table2[1Y Return vs Nifty],"&gt;=10")/Table3[[#This Row],[Count]]</f>
        <v>0.5</v>
      </c>
      <c r="H80" s="2">
        <f>COUNTIFS(Table2[Sub-Sector],Table3[[#This Row],[Sub-Sector]],Table2[RSI Exponential â€“ 14D],"&gt;=50")/Table3[[#This Row],[Count]]</f>
        <v>0.5</v>
      </c>
      <c r="I80" s="2">
        <f>COUNTIFS(Table2[Sub-Sector],Table3[[#This Row],[Sub-Sector]],Table2[Relative Volume],"&gt;=1")/Table3[[#This Row],[Count]]</f>
        <v>0.25</v>
      </c>
      <c r="J80" s="2">
        <f>COUNTIFS(Table2[Sub-Sector],Table3[[#This Row],[Sub-Sector]],Table2[% Away From Day Low],"&gt;=0.05")/Table3[[#This Row],[Count]]</f>
        <v>0.25</v>
      </c>
      <c r="K80" s="2">
        <f>COUNTIFS(Table2[Sub-Sector],Table3[[#This Row],[Sub-Sector]],Table2[% Away From Day High],"&lt;=0.05")/Table3[[#This Row],[Count]]</f>
        <v>0.5</v>
      </c>
      <c r="L80" s="2">
        <f>COUNTIFS(Table2[Sub-Sector],Table3[[#This Row],[Sub-Sector]],Table2[% Away From Current Week Low],"&gt;=0.05")/Table3[[#This Row],[Count]]</f>
        <v>0.25</v>
      </c>
      <c r="M80" s="2">
        <f>COUNTIFS(Table2[Sub-Sector],Table3[[#This Row],[Sub-Sector]],Table2[% Away From Current Week High],"&lt;=0.05")/Table3[[#This Row],[Count]]</f>
        <v>0.25</v>
      </c>
      <c r="N80" s="2">
        <f>COUNTIFS(Table2[Sub-Sector],Table3[[#This Row],[Sub-Sector]],Table2[% Away From Current Month Low],"&gt;=0.05")/Table3[[#This Row],[Count]]</f>
        <v>0.25</v>
      </c>
      <c r="O80" s="2">
        <f>COUNTIFS(Table2[Sub-Sector],Table3[[#This Row],[Sub-Sector]],Table2[% Away From Current Month High],"&lt;=0.05")/Table3[[#This Row],[Count]]</f>
        <v>0.25</v>
      </c>
      <c r="P80" s="2">
        <f>COUNTIFS(Table2[Sub-Sector],Table3[[#This Row],[Sub-Sector]],Table2[% Away From 52W High],"&lt;=10")/Table3[[#This Row],[Count]]</f>
        <v>0.5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0.5</v>
      </c>
      <c r="S80" s="2">
        <f>COUNTIFS(Table2[Sub-Sector],Table3[[#This Row],[Sub-Sector]],Table2[% Price above 50 EMA],"&gt;=0")/Table3[[#This Row],[Count]]</f>
        <v>0.5</v>
      </c>
      <c r="T80" s="2">
        <f>COUNTIFS(Table2[Sub-Sector],Table3[[#This Row],[Sub-Sector]],Table2[% Price above 200 EMA],"&gt;=0")/Table3[[#This Row],[Count]]</f>
        <v>1</v>
      </c>
      <c r="U80" s="2">
        <f>COUNTIFS(Table2[Sub-Sector],Table3[[#This Row],[Sub-Sector]],Table2[Rate of Change - Zone],"Positive")/Table3[[#This Row],[Count]]</f>
        <v>0.5</v>
      </c>
      <c r="V80" s="2">
        <f>COUNTIFS(Table2[Sub-Sector],Table3[[#This Row],[Sub-Sector]],Table2[Sharpe Ratio],"&gt;=0.10")/Table3[[#This Row],[Count]]</f>
        <v>0.25</v>
      </c>
      <c r="W8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400</v>
      </c>
      <c r="X80" s="3">
        <f>_xlfn.RANK.AVG(Table3[[#This Row],[Score]],Table3[Score],1)</f>
        <v>51</v>
      </c>
      <c r="Y8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273</v>
      </c>
      <c r="Z80" s="3">
        <f>_xlfn.RANK.AVG(Table3[[#This Row],[Score 2 ]],Table3[[Score 2 ]],1)</f>
        <v>79</v>
      </c>
    </row>
    <row r="81" spans="1:26" x14ac:dyDescent="0.3">
      <c r="A81" t="s">
        <v>472</v>
      </c>
      <c r="B81">
        <f>COUNTIFS(Table2[Sub-Sector],Table3[[#This Row],[Sub-Sector]])</f>
        <v>11</v>
      </c>
      <c r="C81" s="2">
        <f>COUNTIFS(Table2[Sub-Sector],Table3[[#This Row],[Sub-Sector]],Table2[Uptrend],"Uptrend")/Table3[[#This Row],[Count]]</f>
        <v>0.72727272727272729</v>
      </c>
      <c r="D81" s="2">
        <f>COUNTIFS(Table2[Sub-Sector],Table3[[#This Row],[Sub-Sector]],Table2[1W Return vs Nifty],"&gt;=5")/Table3[[#This Row],[Count]]</f>
        <v>9.0909090909090912E-2</v>
      </c>
      <c r="E81" s="2">
        <f>COUNTIFS(Table2[Sub-Sector],Table3[[#This Row],[Sub-Sector]],Table2[1M Return vs Nifty],"&gt;=5")/Table3[[#This Row],[Count]]</f>
        <v>0.27272727272727271</v>
      </c>
      <c r="F81" s="2">
        <f>COUNTIFS(Table2[Sub-Sector],Table3[[#This Row],[Sub-Sector]],Table2[6M Return vs Nifty],"&gt;=10")/Table3[[#This Row],[Count]]</f>
        <v>0.36363636363636365</v>
      </c>
      <c r="G81" s="2">
        <f>COUNTIFS(Table2[Sub-Sector],Table3[[#This Row],[Sub-Sector]],Table2[1Y Return vs Nifty],"&gt;=10")/Table3[[#This Row],[Count]]</f>
        <v>0.36363636363636365</v>
      </c>
      <c r="H81" s="2">
        <f>COUNTIFS(Table2[Sub-Sector],Table3[[#This Row],[Sub-Sector]],Table2[RSI Exponential â€“ 14D],"&gt;=50")/Table3[[#This Row],[Count]]</f>
        <v>0.36363636363636365</v>
      </c>
      <c r="I81" s="2">
        <f>COUNTIFS(Table2[Sub-Sector],Table3[[#This Row],[Sub-Sector]],Table2[Relative Volume],"&gt;=1")/Table3[[#This Row],[Count]]</f>
        <v>0.45454545454545453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0.90909090909090906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0.27272727272727271</v>
      </c>
      <c r="N81" s="2">
        <f>COUNTIFS(Table2[Sub-Sector],Table3[[#This Row],[Sub-Sector]],Table2[% Away From Current Month Low],"&gt;=0.05")/Table3[[#This Row],[Count]]</f>
        <v>0.36363636363636365</v>
      </c>
      <c r="O81" s="2">
        <f>COUNTIFS(Table2[Sub-Sector],Table3[[#This Row],[Sub-Sector]],Table2[% Away From Current Month High],"&lt;=0.05")/Table3[[#This Row],[Count]]</f>
        <v>0.18181818181818182</v>
      </c>
      <c r="P81" s="2">
        <f>COUNTIFS(Table2[Sub-Sector],Table3[[#This Row],[Sub-Sector]],Table2[% Away From 52W High],"&lt;=10")/Table3[[#This Row],[Count]]</f>
        <v>0.27272727272727271</v>
      </c>
      <c r="Q81" s="2">
        <f>COUNTIFS(Table2[Sub-Sector],Table3[[#This Row],[Sub-Sector]],Table2[% Away From 52W Low],"&gt;=10")/Table3[[#This Row],[Count]]</f>
        <v>0.90909090909090906</v>
      </c>
      <c r="R81" s="2">
        <f>COUNTIFS(Table2[Sub-Sector],Table3[[#This Row],[Sub-Sector]],Table2[% Price above 20 EMA],"&gt;=0")/Table3[[#This Row],[Count]]</f>
        <v>0.27272727272727271</v>
      </c>
      <c r="S81" s="2">
        <f>COUNTIFS(Table2[Sub-Sector],Table3[[#This Row],[Sub-Sector]],Table2[% Price above 50 EMA],"&gt;=0")/Table3[[#This Row],[Count]]</f>
        <v>0.63636363636363635</v>
      </c>
      <c r="T81" s="2">
        <f>COUNTIFS(Table2[Sub-Sector],Table3[[#This Row],[Sub-Sector]],Table2[% Price above 200 EMA],"&gt;=0")/Table3[[#This Row],[Count]]</f>
        <v>0.72727272727272729</v>
      </c>
      <c r="U81" s="2">
        <f>COUNTIFS(Table2[Sub-Sector],Table3[[#This Row],[Sub-Sector]],Table2[Rate of Change - Zone],"Positive")/Table3[[#This Row],[Count]]</f>
        <v>0.27272727272727271</v>
      </c>
      <c r="V81" s="2">
        <f>COUNTIFS(Table2[Sub-Sector],Table3[[#This Row],[Sub-Sector]],Table2[Sharpe Ratio],"&gt;=0.10")/Table3[[#This Row],[Count]]</f>
        <v>0.36363636363636365</v>
      </c>
      <c r="W8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414.5</v>
      </c>
      <c r="X81" s="3">
        <f>_xlfn.RANK.AVG(Table3[[#This Row],[Score]],Table3[Score],1)</f>
        <v>54</v>
      </c>
      <c r="Y8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274.5</v>
      </c>
      <c r="Z81" s="3">
        <f>_xlfn.RANK.AVG(Table3[[#This Row],[Score 2 ]],Table3[[Score 2 ]],1)</f>
        <v>80</v>
      </c>
    </row>
    <row r="82" spans="1:26" x14ac:dyDescent="0.3">
      <c r="A82" t="s">
        <v>198</v>
      </c>
      <c r="B82">
        <f>COUNTIFS(Table2[Sub-Sector],Table3[[#This Row],[Sub-Sector]])</f>
        <v>25</v>
      </c>
      <c r="C82" s="2">
        <f>COUNTIFS(Table2[Sub-Sector],Table3[[#This Row],[Sub-Sector]],Table2[Uptrend],"Uptrend")/Table3[[#This Row],[Count]]</f>
        <v>0.92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0.24</v>
      </c>
      <c r="F82" s="2">
        <f>COUNTIFS(Table2[Sub-Sector],Table3[[#This Row],[Sub-Sector]],Table2[6M Return vs Nifty],"&gt;=10")/Table3[[#This Row],[Count]]</f>
        <v>0.44</v>
      </c>
      <c r="G82" s="2">
        <f>COUNTIFS(Table2[Sub-Sector],Table3[[#This Row],[Sub-Sector]],Table2[1Y Return vs Nifty],"&gt;=10")/Table3[[#This Row],[Count]]</f>
        <v>0.6</v>
      </c>
      <c r="H82" s="2">
        <f>COUNTIFS(Table2[Sub-Sector],Table3[[#This Row],[Sub-Sector]],Table2[RSI Exponential â€“ 14D],"&gt;=50")/Table3[[#This Row],[Count]]</f>
        <v>0.08</v>
      </c>
      <c r="I82" s="2">
        <f>COUNTIFS(Table2[Sub-Sector],Table3[[#This Row],[Sub-Sector]],Table2[Relative Volume],"&gt;=1")/Table3[[#This Row],[Count]]</f>
        <v>0.28000000000000003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0.88</v>
      </c>
      <c r="L82" s="2">
        <f>COUNTIFS(Table2[Sub-Sector],Table3[[#This Row],[Sub-Sector]],Table2[% Away From Current Week Low],"&gt;=0.05")/Table3[[#This Row],[Count]]</f>
        <v>0.04</v>
      </c>
      <c r="M82" s="2">
        <f>COUNTIFS(Table2[Sub-Sector],Table3[[#This Row],[Sub-Sector]],Table2[% Away From Current Week High],"&lt;=0.05")/Table3[[#This Row],[Count]]</f>
        <v>0.12</v>
      </c>
      <c r="N82" s="2">
        <f>COUNTIFS(Table2[Sub-Sector],Table3[[#This Row],[Sub-Sector]],Table2[% Away From Current Month Low],"&gt;=0.05")/Table3[[#This Row],[Count]]</f>
        <v>0.12</v>
      </c>
      <c r="O82" s="2">
        <f>COUNTIFS(Table2[Sub-Sector],Table3[[#This Row],[Sub-Sector]],Table2[% Away From Current Month High],"&lt;=0.05")/Table3[[#This Row],[Count]]</f>
        <v>0</v>
      </c>
      <c r="P82" s="2">
        <f>COUNTIFS(Table2[Sub-Sector],Table3[[#This Row],[Sub-Sector]],Table2[% Away From 52W High],"&lt;=10")/Table3[[#This Row],[Count]]</f>
        <v>0.36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0.24</v>
      </c>
      <c r="S82" s="2">
        <f>COUNTIFS(Table2[Sub-Sector],Table3[[#This Row],[Sub-Sector]],Table2[% Price above 50 EMA],"&gt;=0")/Table3[[#This Row],[Count]]</f>
        <v>0.68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0.2</v>
      </c>
      <c r="V82" s="2">
        <f>COUNTIFS(Table2[Sub-Sector],Table3[[#This Row],[Sub-Sector]],Table2[Sharpe Ratio],"&gt;=0.10")/Table3[[#This Row],[Count]]</f>
        <v>0.4</v>
      </c>
      <c r="W8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453</v>
      </c>
      <c r="X82" s="3">
        <f>_xlfn.RANK.AVG(Table3[[#This Row],[Score]],Table3[Score],1)</f>
        <v>70</v>
      </c>
      <c r="Y8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277</v>
      </c>
      <c r="Z82" s="3">
        <f>_xlfn.RANK.AVG(Table3[[#This Row],[Score 2 ]],Table3[[Score 2 ]],1)</f>
        <v>81</v>
      </c>
    </row>
    <row r="83" spans="1:26" x14ac:dyDescent="0.3">
      <c r="A83" t="s">
        <v>127</v>
      </c>
      <c r="B83">
        <f>COUNTIFS(Table2[Sub-Sector],Table3[[#This Row],[Sub-Sector]])</f>
        <v>6</v>
      </c>
      <c r="C83" s="2">
        <f>COUNTIFS(Table2[Sub-Sector],Table3[[#This Row],[Sub-Sector]],Table2[Uptrend],"Uptrend")/Table3[[#This Row],[Count]]</f>
        <v>0.83333333333333337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0.33333333333333331</v>
      </c>
      <c r="F83" s="2">
        <f>COUNTIFS(Table2[Sub-Sector],Table3[[#This Row],[Sub-Sector]],Table2[6M Return vs Nifty],"&gt;=10")/Table3[[#This Row],[Count]]</f>
        <v>0.66666666666666663</v>
      </c>
      <c r="G83" s="2">
        <f>COUNTIFS(Table2[Sub-Sector],Table3[[#This Row],[Sub-Sector]],Table2[1Y Return vs Nifty],"&gt;=10")/Table3[[#This Row],[Count]]</f>
        <v>0.5</v>
      </c>
      <c r="H83" s="2">
        <f>COUNTIFS(Table2[Sub-Sector],Table3[[#This Row],[Sub-Sector]],Table2[RSI Exponential â€“ 14D],"&gt;=50")/Table3[[#This Row],[Count]]</f>
        <v>0.16666666666666666</v>
      </c>
      <c r="I83" s="2">
        <f>COUNTIFS(Table2[Sub-Sector],Table3[[#This Row],[Sub-Sector]],Table2[Relative Volume],"&gt;=1")/Table3[[#This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0.16666666666666666</v>
      </c>
      <c r="N83" s="2">
        <f>COUNTIFS(Table2[Sub-Sector],Table3[[#This Row],[Sub-Sector]],Table2[% Away From Current Month Low],"&gt;=0.05")/Table3[[#This Row],[Count]]</f>
        <v>0.16666666666666666</v>
      </c>
      <c r="O83" s="2">
        <f>COUNTIFS(Table2[Sub-Sector],Table3[[#This Row],[Sub-Sector]],Table2[% Away From Current Month High],"&lt;=0.05")/Table3[[#This Row],[Count]]</f>
        <v>0</v>
      </c>
      <c r="P83" s="2">
        <f>COUNTIFS(Table2[Sub-Sector],Table3[[#This Row],[Sub-Sector]],Table2[% Away From 52W High],"&lt;=10")/Table3[[#This Row],[Count]]</f>
        <v>0.16666666666666666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0.16666666666666666</v>
      </c>
      <c r="S83" s="2">
        <f>COUNTIFS(Table2[Sub-Sector],Table3[[#This Row],[Sub-Sector]],Table2[% Price above 50 EMA],"&gt;=0")/Table3[[#This Row],[Count]]</f>
        <v>0.66666666666666663</v>
      </c>
      <c r="T83" s="2">
        <f>COUNTIFS(Table2[Sub-Sector],Table3[[#This Row],[Sub-Sector]],Table2[% Price above 200 EMA],"&gt;=0")/Table3[[#This Row],[Count]]</f>
        <v>0.83333333333333337</v>
      </c>
      <c r="U83" s="2">
        <f>COUNTIFS(Table2[Sub-Sector],Table3[[#This Row],[Sub-Sector]],Table2[Rate of Change - Zone],"Positive")/Table3[[#This Row],[Count]]</f>
        <v>0.33333333333333331</v>
      </c>
      <c r="V83" s="2">
        <f>COUNTIFS(Table2[Sub-Sector],Table3[[#This Row],[Sub-Sector]],Table2[Sharpe Ratio],"&gt;=0.10")/Table3[[#This Row],[Count]]</f>
        <v>0.5</v>
      </c>
      <c r="W8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454.5</v>
      </c>
      <c r="X83" s="3">
        <f>_xlfn.RANK.AVG(Table3[[#This Row],[Score]],Table3[Score],1)</f>
        <v>71</v>
      </c>
      <c r="Y8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278</v>
      </c>
      <c r="Z83" s="3">
        <f>_xlfn.RANK.AVG(Table3[[#This Row],[Score 2 ]],Table3[[Score 2 ]],1)</f>
        <v>82</v>
      </c>
    </row>
    <row r="84" spans="1:26" x14ac:dyDescent="0.3">
      <c r="A84" t="s">
        <v>590</v>
      </c>
      <c r="B84">
        <f>COUNTIFS(Table2[Sub-Sector],Table3[[#This Row],[Sub-Sector]])</f>
        <v>5</v>
      </c>
      <c r="C84" s="2">
        <f>COUNTIFS(Table2[Sub-Sector],Table3[[#This Row],[Sub-Sector]],Table2[Uptrend],"Uptrend")/Table3[[#This Row],[Count]]</f>
        <v>0.4</v>
      </c>
      <c r="D84" s="2">
        <f>COUNTIFS(Table2[Sub-Sector],Table3[[#This Row],[Sub-Sector]],Table2[1W Return vs Nifty],"&gt;=5")/Table3[[#This Row],[Count]]</f>
        <v>0.2</v>
      </c>
      <c r="E84" s="2">
        <f>COUNTIFS(Table2[Sub-Sector],Table3[[#This Row],[Sub-Sector]],Table2[1M Return vs Nifty],"&gt;=5")/Table3[[#This Row],[Count]]</f>
        <v>0.2</v>
      </c>
      <c r="F84" s="2">
        <f>COUNTIFS(Table2[Sub-Sector],Table3[[#This Row],[Sub-Sector]],Table2[6M Return vs Nifty],"&gt;=10")/Table3[[#This Row],[Count]]</f>
        <v>0.2</v>
      </c>
      <c r="G84" s="2">
        <f>COUNTIFS(Table2[Sub-Sector],Table3[[#This Row],[Sub-Sector]],Table2[1Y Return vs Nifty],"&gt;=10")/Table3[[#This Row],[Count]]</f>
        <v>0.8</v>
      </c>
      <c r="H84" s="2">
        <f>COUNTIFS(Table2[Sub-Sector],Table3[[#This Row],[Sub-Sector]],Table2[RSI Exponential â€“ 14D],"&gt;=50")/Table3[[#This Row],[Count]]</f>
        <v>0</v>
      </c>
      <c r="I84" s="2">
        <f>COUNTIFS(Table2[Sub-Sector],Table3[[#This Row],[Sub-Sector]],Table2[Relative Volume],"&gt;=1")/Table3[[#This Row],[Count]]</f>
        <v>0.4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0.8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0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0</v>
      </c>
      <c r="P84" s="2">
        <f>COUNTIFS(Table2[Sub-Sector],Table3[[#This Row],[Sub-Sector]],Table2[% Away From 52W High],"&lt;=10")/Table3[[#This Row],[Count]]</f>
        <v>0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0</v>
      </c>
      <c r="S84" s="2">
        <f>COUNTIFS(Table2[Sub-Sector],Table3[[#This Row],[Sub-Sector]],Table2[% Price above 50 EMA],"&gt;=0")/Table3[[#This Row],[Count]]</f>
        <v>0.4</v>
      </c>
      <c r="T84" s="2">
        <f>COUNTIFS(Table2[Sub-Sector],Table3[[#This Row],[Sub-Sector]],Table2[% Price above 200 EMA],"&gt;=0")/Table3[[#This Row],[Count]]</f>
        <v>0.6</v>
      </c>
      <c r="U84" s="2">
        <f>COUNTIFS(Table2[Sub-Sector],Table3[[#This Row],[Sub-Sector]],Table2[Rate of Change - Zone],"Positive")/Table3[[#This Row],[Count]]</f>
        <v>0</v>
      </c>
      <c r="V84" s="2">
        <f>COUNTIFS(Table2[Sub-Sector],Table3[[#This Row],[Sub-Sector]],Table2[Sharpe Ratio],"&gt;=0.10")/Table3[[#This Row],[Count]]</f>
        <v>0.2</v>
      </c>
      <c r="W8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458.5</v>
      </c>
      <c r="X84" s="3">
        <f>_xlfn.RANK.AVG(Table3[[#This Row],[Score]],Table3[Score],1)</f>
        <v>72.5</v>
      </c>
      <c r="Y8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284.5</v>
      </c>
      <c r="Z84" s="3">
        <f>_xlfn.RANK.AVG(Table3[[#This Row],[Score 2 ]],Table3[[Score 2 ]],1)</f>
        <v>83</v>
      </c>
    </row>
    <row r="85" spans="1:26" x14ac:dyDescent="0.3">
      <c r="A85" t="s">
        <v>538</v>
      </c>
      <c r="B85">
        <f>COUNTIFS(Table2[Sub-Sector],Table3[[#This Row],[Sub-Sector]])</f>
        <v>5</v>
      </c>
      <c r="C85" s="2">
        <f>COUNTIFS(Table2[Sub-Sector],Table3[[#This Row],[Sub-Sector]],Table2[Uptrend],"Uptrend")/Table3[[#This Row],[Count]]</f>
        <v>1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</v>
      </c>
      <c r="F85" s="2">
        <f>COUNTIFS(Table2[Sub-Sector],Table3[[#This Row],[Sub-Sector]],Table2[6M Return vs Nifty],"&gt;=10")/Table3[[#This Row],[Count]]</f>
        <v>0.4</v>
      </c>
      <c r="G85" s="2">
        <f>COUNTIFS(Table2[Sub-Sector],Table3[[#This Row],[Sub-Sector]],Table2[1Y Return vs Nifty],"&gt;=10")/Table3[[#This Row],[Count]]</f>
        <v>0.8</v>
      </c>
      <c r="H85" s="2">
        <f>COUNTIFS(Table2[Sub-Sector],Table3[[#This Row],[Sub-Sector]],Table2[RSI Exponential â€“ 14D],"&gt;=50")/Table3[[#This Row],[Count]]</f>
        <v>0</v>
      </c>
      <c r="I85" s="2">
        <f>COUNTIFS(Table2[Sub-Sector],Table3[[#This Row],[Sub-Sector]],Table2[Relative Volume],"&gt;=1")/Table3[[#This Row],[Count]]</f>
        <v>0.2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0.8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0.2</v>
      </c>
      <c r="N85" s="2">
        <f>COUNTIFS(Table2[Sub-Sector],Table3[[#This Row],[Sub-Sector]],Table2[% Away From Current Month Low],"&gt;=0.05")/Table3[[#This Row],[Count]]</f>
        <v>0.2</v>
      </c>
      <c r="O85" s="2">
        <f>COUNTIFS(Table2[Sub-Sector],Table3[[#This Row],[Sub-Sector]],Table2[% Away From Current Month High],"&lt;=0.05")/Table3[[#This Row],[Count]]</f>
        <v>0</v>
      </c>
      <c r="P85" s="2">
        <f>COUNTIFS(Table2[Sub-Sector],Table3[[#This Row],[Sub-Sector]],Table2[% Away From 52W High],"&lt;=10")/Table3[[#This Row],[Count]]</f>
        <v>0.2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</v>
      </c>
      <c r="S85" s="2">
        <f>COUNTIFS(Table2[Sub-Sector],Table3[[#This Row],[Sub-Sector]],Table2[% Price above 50 EMA],"&gt;=0")/Table3[[#This Row],[Count]]</f>
        <v>0.8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0</v>
      </c>
      <c r="V85" s="2">
        <f>COUNTIFS(Table2[Sub-Sector],Table3[[#This Row],[Sub-Sector]],Table2[Sharpe Ratio],"&gt;=0.10")/Table3[[#This Row],[Count]]</f>
        <v>0.4</v>
      </c>
      <c r="W8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485.5</v>
      </c>
      <c r="X85" s="3">
        <f>_xlfn.RANK.AVG(Table3[[#This Row],[Score]],Table3[Score],1)</f>
        <v>81</v>
      </c>
      <c r="Y8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</v>
      </c>
      <c r="Z85" s="3">
        <f>_xlfn.RANK.AVG(Table3[[#This Row],[Score 2 ]],Table3[[Score 2 ]],1)</f>
        <v>84</v>
      </c>
    </row>
    <row r="86" spans="1:26" x14ac:dyDescent="0.3">
      <c r="A86" t="s">
        <v>1776</v>
      </c>
      <c r="B86">
        <f>COUNTIFS(Table2[Sub-Sector],Table3[[#This Row],[Sub-Sector]])</f>
        <v>3</v>
      </c>
      <c r="C86" s="2">
        <f>COUNTIFS(Table2[Sub-Sector],Table3[[#This Row],[Sub-Sector]],Table2[Uptrend],"Uptrend")/Table3[[#This Row],[Count]]</f>
        <v>0.66666666666666663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</v>
      </c>
      <c r="F86" s="2">
        <f>COUNTIFS(Table2[Sub-Sector],Table3[[#This Row],[Sub-Sector]],Table2[6M Return vs Nifty],"&gt;=10")/Table3[[#This Row],[Count]]</f>
        <v>0</v>
      </c>
      <c r="G86" s="2">
        <f>COUNTIFS(Table2[Sub-Sector],Table3[[#This Row],[Sub-Sector]],Table2[1Y Return vs Nifty],"&gt;=10")/Table3[[#This Row],[Count]]</f>
        <v>0.66666666666666663</v>
      </c>
      <c r="H86" s="2">
        <f>COUNTIFS(Table2[Sub-Sector],Table3[[#This Row],[Sub-Sector]],Table2[RSI Exponential â€“ 14D],"&gt;=50")/Table3[[#This Row],[Count]]</f>
        <v>0</v>
      </c>
      <c r="I86" s="2">
        <f>COUNTIFS(Table2[Sub-Sector],Table3[[#This Row],[Sub-Sector]],Table2[Relative Volume],"&gt;=1")/Table3[[#This Row],[Count]]</f>
        <v>0.66666666666666663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0.33333333333333331</v>
      </c>
      <c r="N86" s="2">
        <f>COUNTIFS(Table2[Sub-Sector],Table3[[#This Row],[Sub-Sector]],Table2[% Away From Current Month Low],"&gt;=0.05")/Table3[[#This Row],[Count]]</f>
        <v>0.33333333333333331</v>
      </c>
      <c r="O86" s="2">
        <f>COUNTIFS(Table2[Sub-Sector],Table3[[#This Row],[Sub-Sector]],Table2[% Away From Current Month High],"&lt;=0.05")/Table3[[#This Row],[Count]]</f>
        <v>0</v>
      </c>
      <c r="P86" s="2">
        <f>COUNTIFS(Table2[Sub-Sector],Table3[[#This Row],[Sub-Sector]],Table2[% Away From 52W High],"&lt;=10")/Table3[[#This Row],[Count]]</f>
        <v>0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0</v>
      </c>
      <c r="S86" s="2">
        <f>COUNTIFS(Table2[Sub-Sector],Table3[[#This Row],[Sub-Sector]],Table2[% Price above 50 EMA],"&gt;=0")/Table3[[#This Row],[Count]]</f>
        <v>0.33333333333333331</v>
      </c>
      <c r="T86" s="2">
        <f>COUNTIFS(Table2[Sub-Sector],Table3[[#This Row],[Sub-Sector]],Table2[% Price above 200 EMA],"&gt;=0")/Table3[[#This Row],[Count]]</f>
        <v>0.66666666666666663</v>
      </c>
      <c r="U86" s="2">
        <f>COUNTIFS(Table2[Sub-Sector],Table3[[#This Row],[Sub-Sector]],Table2[Rate of Change - Zone],"Positive")/Table3[[#This Row],[Count]]</f>
        <v>0</v>
      </c>
      <c r="V86" s="2">
        <f>COUNTIFS(Table2[Sub-Sector],Table3[[#This Row],[Sub-Sector]],Table2[Sharpe Ratio],"&gt;=0.10")/Table3[[#This Row],[Count]]</f>
        <v>0</v>
      </c>
      <c r="W8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544</v>
      </c>
      <c r="X86" s="3">
        <f>_xlfn.RANK.AVG(Table3[[#This Row],[Score]],Table3[Score],1)</f>
        <v>105</v>
      </c>
      <c r="Y8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287.5</v>
      </c>
      <c r="Z86" s="3">
        <f>_xlfn.RANK.AVG(Table3[[#This Row],[Score 2 ]],Table3[[Score 2 ]],1)</f>
        <v>85</v>
      </c>
    </row>
    <row r="87" spans="1:26" x14ac:dyDescent="0.3">
      <c r="A87" t="s">
        <v>595</v>
      </c>
      <c r="B87">
        <f>COUNTIFS(Table2[Sub-Sector],Table3[[#This Row],[Sub-Sector]])</f>
        <v>3</v>
      </c>
      <c r="C87" s="2">
        <f>COUNTIFS(Table2[Sub-Sector],Table3[[#This Row],[Sub-Sector]],Table2[Uptrend],"Uptrend")/Table3[[#This Row],[Count]]</f>
        <v>0.33333333333333331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</v>
      </c>
      <c r="F87" s="2">
        <f>COUNTIFS(Table2[Sub-Sector],Table3[[#This Row],[Sub-Sector]],Table2[6M Return vs Nifty],"&gt;=10")/Table3[[#This Row],[Count]]</f>
        <v>0</v>
      </c>
      <c r="G87" s="2">
        <f>COUNTIFS(Table2[Sub-Sector],Table3[[#This Row],[Sub-Sector]],Table2[1Y Return vs Nifty],"&gt;=10")/Table3[[#This Row],[Count]]</f>
        <v>0.33333333333333331</v>
      </c>
      <c r="H87" s="2">
        <f>COUNTIFS(Table2[Sub-Sector],Table3[[#This Row],[Sub-Sector]],Table2[RSI Exponential â€“ 14D],"&gt;=50")/Table3[[#This Row],[Count]]</f>
        <v>0</v>
      </c>
      <c r="I87" s="2">
        <f>COUNTIFS(Table2[Sub-Sector],Table3[[#This Row],[Sub-Sector]],Table2[Relative Volume],"&gt;=1")/Table3[[#This Row],[Count]]</f>
        <v>0.66666666666666663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0.33333333333333331</v>
      </c>
      <c r="N87" s="2">
        <f>COUNTIFS(Table2[Sub-Sector],Table3[[#This Row],[Sub-Sector]],Table2[% Away From Current Month Low],"&gt;=0.05")/Table3[[#This Row],[Count]]</f>
        <v>0</v>
      </c>
      <c r="O87" s="2">
        <f>COUNTIFS(Table2[Sub-Sector],Table3[[#This Row],[Sub-Sector]],Table2[% Away From Current Month High],"&lt;=0.05")/Table3[[#This Row],[Count]]</f>
        <v>0.33333333333333331</v>
      </c>
      <c r="P87" s="2">
        <f>COUNTIFS(Table2[Sub-Sector],Table3[[#This Row],[Sub-Sector]],Table2[% Away From 52W High],"&lt;=10")/Table3[[#This Row],[Count]]</f>
        <v>0.33333333333333331</v>
      </c>
      <c r="Q87" s="2">
        <f>COUNTIFS(Table2[Sub-Sector],Table3[[#This Row],[Sub-Sector]],Table2[% Away From 52W Low],"&gt;=10")/Table3[[#This Row],[Count]]</f>
        <v>0.33333333333333331</v>
      </c>
      <c r="R87" s="2">
        <f>COUNTIFS(Table2[Sub-Sector],Table3[[#This Row],[Sub-Sector]],Table2[% Price above 20 EMA],"&gt;=0")/Table3[[#This Row],[Count]]</f>
        <v>0.33333333333333331</v>
      </c>
      <c r="S87" s="2">
        <f>COUNTIFS(Table2[Sub-Sector],Table3[[#This Row],[Sub-Sector]],Table2[% Price above 50 EMA],"&gt;=0")/Table3[[#This Row],[Count]]</f>
        <v>0.33333333333333331</v>
      </c>
      <c r="T87" s="2">
        <f>COUNTIFS(Table2[Sub-Sector],Table3[[#This Row],[Sub-Sector]],Table2[% Price above 200 EMA],"&gt;=0")/Table3[[#This Row],[Count]]</f>
        <v>0.33333333333333331</v>
      </c>
      <c r="U87" s="2">
        <f>COUNTIFS(Table2[Sub-Sector],Table3[[#This Row],[Sub-Sector]],Table2[Rate of Change - Zone],"Positive")/Table3[[#This Row],[Count]]</f>
        <v>0.33333333333333331</v>
      </c>
      <c r="V87" s="2">
        <f>COUNTIFS(Table2[Sub-Sector],Table3[[#This Row],[Sub-Sector]],Table2[Sharpe Ratio],"&gt;=0.10")/Table3[[#This Row],[Count]]</f>
        <v>0</v>
      </c>
      <c r="W8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574</v>
      </c>
      <c r="X87" s="3">
        <f>_xlfn.RANK.AVG(Table3[[#This Row],[Score]],Table3[Score],1)</f>
        <v>109.5</v>
      </c>
      <c r="Y8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290</v>
      </c>
      <c r="Z87" s="3">
        <f>_xlfn.RANK.AVG(Table3[[#This Row],[Score 2 ]],Table3[[Score 2 ]],1)</f>
        <v>86</v>
      </c>
    </row>
    <row r="88" spans="1:26" x14ac:dyDescent="0.3">
      <c r="A88" t="s">
        <v>182</v>
      </c>
      <c r="B88">
        <f>COUNTIFS(Table2[Sub-Sector],Table3[[#This Row],[Sub-Sector]])</f>
        <v>6</v>
      </c>
      <c r="C88" s="2">
        <f>COUNTIFS(Table2[Sub-Sector],Table3[[#This Row],[Sub-Sector]],Table2[Uptrend],"Uptrend")/Table3[[#This Row],[Count]]</f>
        <v>0.66666666666666663</v>
      </c>
      <c r="D88" s="2">
        <f>COUNTIFS(Table2[Sub-Sector],Table3[[#This Row],[Sub-Sector]],Table2[1W Return vs Nifty],"&gt;=5")/Table3[[#This Row],[Count]]</f>
        <v>0</v>
      </c>
      <c r="E88" s="2">
        <f>COUNTIFS(Table2[Sub-Sector],Table3[[#This Row],[Sub-Sector]],Table2[1M Return vs Nifty],"&gt;=5")/Table3[[#This Row],[Count]]</f>
        <v>0.33333333333333331</v>
      </c>
      <c r="F88" s="2">
        <f>COUNTIFS(Table2[Sub-Sector],Table3[[#This Row],[Sub-Sector]],Table2[6M Return vs Nifty],"&gt;=10")/Table3[[#This Row],[Count]]</f>
        <v>0.33333333333333331</v>
      </c>
      <c r="G88" s="2">
        <f>COUNTIFS(Table2[Sub-Sector],Table3[[#This Row],[Sub-Sector]],Table2[1Y Return vs Nifty],"&gt;=10")/Table3[[#This Row],[Count]]</f>
        <v>0.5</v>
      </c>
      <c r="H88" s="2">
        <f>COUNTIFS(Table2[Sub-Sector],Table3[[#This Row],[Sub-Sector]],Table2[RSI Exponential â€“ 14D],"&gt;=50")/Table3[[#This Row],[Count]]</f>
        <v>0.5</v>
      </c>
      <c r="I88" s="2">
        <f>COUNTIFS(Table2[Sub-Sector],Table3[[#This Row],[Sub-Sector]],Table2[Relative Volume],"&gt;=1")/Table3[[#This Row],[Count]]</f>
        <v>0.16666666666666666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</v>
      </c>
      <c r="M88" s="2">
        <f>COUNTIFS(Table2[Sub-Sector],Table3[[#This Row],[Sub-Sector]],Table2[% Away From Current Week High],"&lt;=0.05")/Table3[[#This Row],[Count]]</f>
        <v>0.66666666666666663</v>
      </c>
      <c r="N88" s="2">
        <f>COUNTIFS(Table2[Sub-Sector],Table3[[#This Row],[Sub-Sector]],Table2[% Away From Current Month Low],"&gt;=0.05")/Table3[[#This Row],[Count]]</f>
        <v>0.5</v>
      </c>
      <c r="O88" s="2">
        <f>COUNTIFS(Table2[Sub-Sector],Table3[[#This Row],[Sub-Sector]],Table2[% Away From Current Month High],"&lt;=0.05")/Table3[[#This Row],[Count]]</f>
        <v>0.33333333333333331</v>
      </c>
      <c r="P88" s="2">
        <f>COUNTIFS(Table2[Sub-Sector],Table3[[#This Row],[Sub-Sector]],Table2[% Away From 52W High],"&lt;=10")/Table3[[#This Row],[Count]]</f>
        <v>0.66666666666666663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0.5</v>
      </c>
      <c r="S88" s="2">
        <f>COUNTIFS(Table2[Sub-Sector],Table3[[#This Row],[Sub-Sector]],Table2[% Price above 50 EMA],"&gt;=0")/Table3[[#This Row],[Count]]</f>
        <v>0.83333333333333337</v>
      </c>
      <c r="T88" s="2">
        <f>COUNTIFS(Table2[Sub-Sector],Table3[[#This Row],[Sub-Sector]],Table2[% Price above 200 EMA],"&gt;=0")/Table3[[#This Row],[Count]]</f>
        <v>0.83333333333333337</v>
      </c>
      <c r="U88" s="2">
        <f>COUNTIFS(Table2[Sub-Sector],Table3[[#This Row],[Sub-Sector]],Table2[Rate of Change - Zone],"Positive")/Table3[[#This Row],[Count]]</f>
        <v>0.33333333333333331</v>
      </c>
      <c r="V88" s="2">
        <f>COUNTIFS(Table2[Sub-Sector],Table3[[#This Row],[Sub-Sector]],Table2[Sharpe Ratio],"&gt;=0.10")/Table3[[#This Row],[Count]]</f>
        <v>0</v>
      </c>
      <c r="W8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</v>
      </c>
      <c r="X88" s="3">
        <f>_xlfn.RANK.AVG(Table3[[#This Row],[Score]],Table3[Score],1)</f>
        <v>86.5</v>
      </c>
      <c r="Y8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295.5</v>
      </c>
      <c r="Z88" s="3">
        <f>_xlfn.RANK.AVG(Table3[[#This Row],[Score 2 ]],Table3[[Score 2 ]],1)</f>
        <v>87</v>
      </c>
    </row>
    <row r="89" spans="1:26" x14ac:dyDescent="0.3">
      <c r="A89" t="s">
        <v>40</v>
      </c>
      <c r="B89">
        <f>COUNTIFS(Table2[Sub-Sector],Table3[[#This Row],[Sub-Sector]])</f>
        <v>2</v>
      </c>
      <c r="C89" s="2">
        <f>COUNTIFS(Table2[Sub-Sector],Table3[[#This Row],[Sub-Sector]],Table2[Uptrend],"Uptrend")/Table3[[#This Row],[Count]]</f>
        <v>1</v>
      </c>
      <c r="D89" s="2">
        <f>COUNTIFS(Table2[Sub-Sector],Table3[[#This Row],[Sub-Sector]],Table2[1W Return vs Nifty],"&gt;=5")/Table3[[#This Row],[Count]]</f>
        <v>0.5</v>
      </c>
      <c r="E89" s="2">
        <f>COUNTIFS(Table2[Sub-Sector],Table3[[#This Row],[Sub-Sector]],Table2[1M Return vs Nifty],"&gt;=5")/Table3[[#This Row],[Count]]</f>
        <v>1</v>
      </c>
      <c r="F89" s="2">
        <f>COUNTIFS(Table2[Sub-Sector],Table3[[#This Row],[Sub-Sector]],Table2[6M Return vs Nifty],"&gt;=10")/Table3[[#This Row],[Count]]</f>
        <v>0</v>
      </c>
      <c r="G89" s="2">
        <f>COUNTIFS(Table2[Sub-Sector],Table3[[#This Row],[Sub-Sector]],Table2[1Y Return vs Nifty],"&gt;=10")/Table3[[#This Row],[Count]]</f>
        <v>0.5</v>
      </c>
      <c r="H89" s="2">
        <f>COUNTIFS(Table2[Sub-Sector],Table3[[#This Row],[Sub-Sector]],Table2[RSI Exponential â€“ 14D],"&gt;=50")/Table3[[#This Row],[Count]]</f>
        <v>1</v>
      </c>
      <c r="I89" s="2">
        <f>COUNTIFS(Table2[Sub-Sector],Table3[[#This Row],[Sub-Sector]],Table2[Relative Volume],"&gt;=1")/Table3[[#This Row],[Count]]</f>
        <v>0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1</v>
      </c>
      <c r="N89" s="2">
        <f>COUNTIFS(Table2[Sub-Sector],Table3[[#This Row],[Sub-Sector]],Table2[% Away From Current Month Low],"&gt;=0.05")/Table3[[#This Row],[Count]]</f>
        <v>1</v>
      </c>
      <c r="O89" s="2">
        <f>COUNTIFS(Table2[Sub-Sector],Table3[[#This Row],[Sub-Sector]],Table2[% Away From Current Month High],"&lt;=0.05")/Table3[[#This Row],[Count]]</f>
        <v>1</v>
      </c>
      <c r="P89" s="2">
        <f>COUNTIFS(Table2[Sub-Sector],Table3[[#This Row],[Sub-Sector]],Table2[% Away From 52W High],"&lt;=10")/Table3[[#This Row],[Count]]</f>
        <v>0.5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1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1</v>
      </c>
      <c r="V89" s="2">
        <f>COUNTIFS(Table2[Sub-Sector],Table3[[#This Row],[Sub-Sector]],Table2[Sharpe Ratio],"&gt;=0.10")/Table3[[#This Row],[Count]]</f>
        <v>0.5</v>
      </c>
      <c r="W8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335</v>
      </c>
      <c r="X89" s="3">
        <f>_xlfn.RANK.AVG(Table3[[#This Row],[Score]],Table3[Score],1)</f>
        <v>25</v>
      </c>
      <c r="Y8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298.5</v>
      </c>
      <c r="Z89" s="3">
        <f>_xlfn.RANK.AVG(Table3[[#This Row],[Score 2 ]],Table3[[Score 2 ]],1)</f>
        <v>88.5</v>
      </c>
    </row>
    <row r="90" spans="1:26" x14ac:dyDescent="0.3">
      <c r="A90" t="s">
        <v>24</v>
      </c>
      <c r="B90">
        <f>COUNTIFS(Table2[Sub-Sector],Table3[[#This Row],[Sub-Sector]])</f>
        <v>20</v>
      </c>
      <c r="C90" s="2">
        <f>COUNTIFS(Table2[Sub-Sector],Table3[[#This Row],[Sub-Sector]],Table2[Uptrend],"Uptrend")/Table3[[#This Row],[Count]]</f>
        <v>0.5</v>
      </c>
      <c r="D90" s="2">
        <f>COUNTIFS(Table2[Sub-Sector],Table3[[#This Row],[Sub-Sector]],Table2[1W Return vs Nifty],"&gt;=5")/Table3[[#This Row],[Count]]</f>
        <v>0.05</v>
      </c>
      <c r="E90" s="2">
        <f>COUNTIFS(Table2[Sub-Sector],Table3[[#This Row],[Sub-Sector]],Table2[1M Return vs Nifty],"&gt;=5")/Table3[[#This Row],[Count]]</f>
        <v>0.15</v>
      </c>
      <c r="F90" s="2">
        <f>COUNTIFS(Table2[Sub-Sector],Table3[[#This Row],[Sub-Sector]],Table2[6M Return vs Nifty],"&gt;=10")/Table3[[#This Row],[Count]]</f>
        <v>0.15</v>
      </c>
      <c r="G90" s="2">
        <f>COUNTIFS(Table2[Sub-Sector],Table3[[#This Row],[Sub-Sector]],Table2[1Y Return vs Nifty],"&gt;=10")/Table3[[#This Row],[Count]]</f>
        <v>0.25</v>
      </c>
      <c r="H90" s="2">
        <f>COUNTIFS(Table2[Sub-Sector],Table3[[#This Row],[Sub-Sector]],Table2[RSI Exponential â€“ 14D],"&gt;=50")/Table3[[#This Row],[Count]]</f>
        <v>0.35</v>
      </c>
      <c r="I90" s="2">
        <f>COUNTIFS(Table2[Sub-Sector],Table3[[#This Row],[Sub-Sector]],Table2[Relative Volume],"&gt;=1")/Table3[[#This Row],[Count]]</f>
        <v>0.4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0.05</v>
      </c>
      <c r="M90" s="2">
        <f>COUNTIFS(Table2[Sub-Sector],Table3[[#This Row],[Sub-Sector]],Table2[% Away From Current Week High],"&lt;=0.05")/Table3[[#This Row],[Count]]</f>
        <v>0.85</v>
      </c>
      <c r="N90" s="2">
        <f>COUNTIFS(Table2[Sub-Sector],Table3[[#This Row],[Sub-Sector]],Table2[% Away From Current Month Low],"&gt;=0.05")/Table3[[#This Row],[Count]]</f>
        <v>0.15</v>
      </c>
      <c r="O90" s="2">
        <f>COUNTIFS(Table2[Sub-Sector],Table3[[#This Row],[Sub-Sector]],Table2[% Away From Current Month High],"&lt;=0.05")/Table3[[#This Row],[Count]]</f>
        <v>0.4</v>
      </c>
      <c r="P90" s="2">
        <f>COUNTIFS(Table2[Sub-Sector],Table3[[#This Row],[Sub-Sector]],Table2[% Away From 52W High],"&lt;=10")/Table3[[#This Row],[Count]]</f>
        <v>0.25</v>
      </c>
      <c r="Q90" s="2">
        <f>COUNTIFS(Table2[Sub-Sector],Table3[[#This Row],[Sub-Sector]],Table2[% Away From 52W Low],"&gt;=10")/Table3[[#This Row],[Count]]</f>
        <v>0.75</v>
      </c>
      <c r="R90" s="2">
        <f>COUNTIFS(Table2[Sub-Sector],Table3[[#This Row],[Sub-Sector]],Table2[% Price above 20 EMA],"&gt;=0")/Table3[[#This Row],[Count]]</f>
        <v>0.35</v>
      </c>
      <c r="S90" s="2">
        <f>COUNTIFS(Table2[Sub-Sector],Table3[[#This Row],[Sub-Sector]],Table2[% Price above 50 EMA],"&gt;=0")/Table3[[#This Row],[Count]]</f>
        <v>0.4</v>
      </c>
      <c r="T90" s="2">
        <f>COUNTIFS(Table2[Sub-Sector],Table3[[#This Row],[Sub-Sector]],Table2[% Price above 200 EMA],"&gt;=0")/Table3[[#This Row],[Count]]</f>
        <v>0.6</v>
      </c>
      <c r="U90" s="2">
        <f>COUNTIFS(Table2[Sub-Sector],Table3[[#This Row],[Sub-Sector]],Table2[Rate of Change - Zone],"Positive")/Table3[[#This Row],[Count]]</f>
        <v>0.45</v>
      </c>
      <c r="V90" s="2">
        <f>COUNTIFS(Table2[Sub-Sector],Table3[[#This Row],[Sub-Sector]],Table2[Sharpe Ratio],"&gt;=0.10")/Table3[[#This Row],[Count]]</f>
        <v>0.15</v>
      </c>
      <c r="W9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487.5</v>
      </c>
      <c r="X90" s="3">
        <f>_xlfn.RANK.AVG(Table3[[#This Row],[Score]],Table3[Score],1)</f>
        <v>82</v>
      </c>
      <c r="Y9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298.5</v>
      </c>
      <c r="Z90" s="3">
        <f>_xlfn.RANK.AVG(Table3[[#This Row],[Score 2 ]],Table3[[Score 2 ]],1)</f>
        <v>88.5</v>
      </c>
    </row>
    <row r="91" spans="1:26" x14ac:dyDescent="0.3">
      <c r="A91" t="s">
        <v>531</v>
      </c>
      <c r="B91">
        <f>COUNTIFS(Table2[Sub-Sector],Table3[[#This Row],[Sub-Sector]])</f>
        <v>6</v>
      </c>
      <c r="C91" s="2">
        <f>COUNTIFS(Table2[Sub-Sector],Table3[[#This Row],[Sub-Sector]],Table2[Uptrend],"Uptrend")/Table3[[#This Row],[Count]]</f>
        <v>0.5</v>
      </c>
      <c r="D91" s="2">
        <f>COUNTIFS(Table2[Sub-Sector],Table3[[#This Row],[Sub-Sector]],Table2[1W Return vs Nifty],"&gt;=5")/Table3[[#This Row],[Count]]</f>
        <v>0.16666666666666666</v>
      </c>
      <c r="E91" s="2">
        <f>COUNTIFS(Table2[Sub-Sector],Table3[[#This Row],[Sub-Sector]],Table2[1M Return vs Nifty],"&gt;=5")/Table3[[#This Row],[Count]]</f>
        <v>0</v>
      </c>
      <c r="F91" s="2">
        <f>COUNTIFS(Table2[Sub-Sector],Table3[[#This Row],[Sub-Sector]],Table2[6M Return vs Nifty],"&gt;=10")/Table3[[#This Row],[Count]]</f>
        <v>0</v>
      </c>
      <c r="G91" s="2">
        <f>COUNTIFS(Table2[Sub-Sector],Table3[[#This Row],[Sub-Sector]],Table2[1Y Return vs Nifty],"&gt;=10")/Table3[[#This Row],[Count]]</f>
        <v>0</v>
      </c>
      <c r="H91" s="2">
        <f>COUNTIFS(Table2[Sub-Sector],Table3[[#This Row],[Sub-Sector]],Table2[RSI Exponential â€“ 14D],"&gt;=50")/Table3[[#This Row],[Count]]</f>
        <v>0.33333333333333331</v>
      </c>
      <c r="I91" s="2">
        <f>COUNTIFS(Table2[Sub-Sector],Table3[[#This Row],[Sub-Sector]],Table2[Relative Volume],"&gt;=1")/Table3[[#This Row],[Count]]</f>
        <v>0.5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0.16666666666666666</v>
      </c>
      <c r="M91" s="2">
        <f>COUNTIFS(Table2[Sub-Sector],Table3[[#This Row],[Sub-Sector]],Table2[% Away From Current Week High],"&lt;=0.05")/Table3[[#This Row],[Count]]</f>
        <v>0.5</v>
      </c>
      <c r="N91" s="2">
        <f>COUNTIFS(Table2[Sub-Sector],Table3[[#This Row],[Sub-Sector]],Table2[% Away From Current Month Low],"&gt;=0.05")/Table3[[#This Row],[Count]]</f>
        <v>0.33333333333333331</v>
      </c>
      <c r="O91" s="2">
        <f>COUNTIFS(Table2[Sub-Sector],Table3[[#This Row],[Sub-Sector]],Table2[% Away From Current Month High],"&lt;=0.05")/Table3[[#This Row],[Count]]</f>
        <v>0.33333333333333331</v>
      </c>
      <c r="P91" s="2">
        <f>COUNTIFS(Table2[Sub-Sector],Table3[[#This Row],[Sub-Sector]],Table2[% Away From 52W High],"&lt;=10")/Table3[[#This Row],[Count]]</f>
        <v>0.16666666666666666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0.33333333333333331</v>
      </c>
      <c r="S91" s="2">
        <f>COUNTIFS(Table2[Sub-Sector],Table3[[#This Row],[Sub-Sector]],Table2[% Price above 50 EMA],"&gt;=0")/Table3[[#This Row],[Count]]</f>
        <v>0.83333333333333337</v>
      </c>
      <c r="T91" s="2">
        <f>COUNTIFS(Table2[Sub-Sector],Table3[[#This Row],[Sub-Sector]],Table2[% Price above 200 EMA],"&gt;=0")/Table3[[#This Row],[Count]]</f>
        <v>0.83333333333333337</v>
      </c>
      <c r="U91" s="2">
        <f>COUNTIFS(Table2[Sub-Sector],Table3[[#This Row],[Sub-Sector]],Table2[Rate of Change - Zone],"Positive")/Table3[[#This Row],[Count]]</f>
        <v>0.5</v>
      </c>
      <c r="V91" s="2">
        <f>COUNTIFS(Table2[Sub-Sector],Table3[[#This Row],[Sub-Sector]],Table2[Sharpe Ratio],"&gt;=0.10")/Table3[[#This Row],[Count]]</f>
        <v>0</v>
      </c>
      <c r="W9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513.5</v>
      </c>
      <c r="X91" s="3">
        <f>_xlfn.RANK.AVG(Table3[[#This Row],[Score]],Table3[Score],1)</f>
        <v>91.5</v>
      </c>
      <c r="Y9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299.5</v>
      </c>
      <c r="Z91" s="3">
        <f>_xlfn.RANK.AVG(Table3[[#This Row],[Score 2 ]],Table3[[Score 2 ]],1)</f>
        <v>90</v>
      </c>
    </row>
    <row r="92" spans="1:26" x14ac:dyDescent="0.3">
      <c r="A92" t="s">
        <v>1444</v>
      </c>
      <c r="B92">
        <f>COUNTIFS(Table2[Sub-Sector],Table3[[#This Row],[Sub-Sector]])</f>
        <v>3</v>
      </c>
      <c r="C92" s="2">
        <f>COUNTIFS(Table2[Sub-Sector],Table3[[#This Row],[Sub-Sector]],Table2[Uptrend],"Uptrend")/Table3[[#This Row],[Count]]</f>
        <v>0.33333333333333331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</v>
      </c>
      <c r="F92" s="2">
        <f>COUNTIFS(Table2[Sub-Sector],Table3[[#This Row],[Sub-Sector]],Table2[6M Return vs Nifty],"&gt;=10")/Table3[[#This Row],[Count]]</f>
        <v>0</v>
      </c>
      <c r="G92" s="2">
        <f>COUNTIFS(Table2[Sub-Sector],Table3[[#This Row],[Sub-Sector]],Table2[1Y Return vs Nifty],"&gt;=10")/Table3[[#This Row],[Count]]</f>
        <v>0.66666666666666663</v>
      </c>
      <c r="H92" s="2">
        <f>COUNTIFS(Table2[Sub-Sector],Table3[[#This Row],[Sub-Sector]],Table2[RSI Exponential â€“ 14D],"&gt;=50")/Table3[[#This Row],[Count]]</f>
        <v>0</v>
      </c>
      <c r="I92" s="2">
        <f>COUNTIFS(Table2[Sub-Sector],Table3[[#This Row],[Sub-Sector]],Table2[Relative Volume],"&gt;=1")/Table3[[#This Row],[Count]]</f>
        <v>0.33333333333333331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0.33333333333333331</v>
      </c>
      <c r="N92" s="2">
        <f>COUNTIFS(Table2[Sub-Sector],Table3[[#This Row],[Sub-Sector]],Table2[% Away From Current Month Low],"&gt;=0.05")/Table3[[#This Row],[Count]]</f>
        <v>0</v>
      </c>
      <c r="O92" s="2">
        <f>COUNTIFS(Table2[Sub-Sector],Table3[[#This Row],[Sub-Sector]],Table2[% Away From Current Month High],"&lt;=0.05")/Table3[[#This Row],[Count]]</f>
        <v>0</v>
      </c>
      <c r="P92" s="2">
        <f>COUNTIFS(Table2[Sub-Sector],Table3[[#This Row],[Sub-Sector]],Table2[% Away From 52W High],"&lt;=10")/Table3[[#This Row],[Count]]</f>
        <v>0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0.33333333333333331</v>
      </c>
      <c r="S92" s="2">
        <f>COUNTIFS(Table2[Sub-Sector],Table3[[#This Row],[Sub-Sector]],Table2[% Price above 50 EMA],"&gt;=0")/Table3[[#This Row],[Count]]</f>
        <v>0.66666666666666663</v>
      </c>
      <c r="T92" s="2">
        <f>COUNTIFS(Table2[Sub-Sector],Table3[[#This Row],[Sub-Sector]],Table2[% Price above 200 EMA],"&gt;=0")/Table3[[#This Row],[Count]]</f>
        <v>0.66666666666666663</v>
      </c>
      <c r="U92" s="2">
        <f>COUNTIFS(Table2[Sub-Sector],Table3[[#This Row],[Sub-Sector]],Table2[Rate of Change - Zone],"Positive")/Table3[[#This Row],[Count]]</f>
        <v>0.33333333333333331</v>
      </c>
      <c r="V92" s="2">
        <f>COUNTIFS(Table2[Sub-Sector],Table3[[#This Row],[Sub-Sector]],Table2[Sharpe Ratio],"&gt;=0.10")/Table3[[#This Row],[Count]]</f>
        <v>0.33333333333333331</v>
      </c>
      <c r="W9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584</v>
      </c>
      <c r="X92" s="3">
        <f>_xlfn.RANK.AVG(Table3[[#This Row],[Score]],Table3[Score],1)</f>
        <v>111</v>
      </c>
      <c r="Y9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300</v>
      </c>
      <c r="Z92" s="3">
        <f>_xlfn.RANK.AVG(Table3[[#This Row],[Score 2 ]],Table3[[Score 2 ]],1)</f>
        <v>91</v>
      </c>
    </row>
    <row r="93" spans="1:26" x14ac:dyDescent="0.3">
      <c r="A93" t="s">
        <v>225</v>
      </c>
      <c r="B93">
        <f>COUNTIFS(Table2[Sub-Sector],Table3[[#This Row],[Sub-Sector]])</f>
        <v>3</v>
      </c>
      <c r="C93" s="2">
        <f>COUNTIFS(Table2[Sub-Sector],Table3[[#This Row],[Sub-Sector]],Table2[Uptrend],"Uptrend")/Table3[[#This Row],[Count]]</f>
        <v>0.33333333333333331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0.33333333333333331</v>
      </c>
      <c r="F93" s="2">
        <f>COUNTIFS(Table2[Sub-Sector],Table3[[#This Row],[Sub-Sector]],Table2[6M Return vs Nifty],"&gt;=10")/Table3[[#This Row],[Count]]</f>
        <v>0.33333333333333331</v>
      </c>
      <c r="G93" s="2">
        <f>COUNTIFS(Table2[Sub-Sector],Table3[[#This Row],[Sub-Sector]],Table2[1Y Return vs Nifty],"&gt;=10")/Table3[[#This Row],[Count]]</f>
        <v>0.33333333333333331</v>
      </c>
      <c r="H93" s="2">
        <f>COUNTIFS(Table2[Sub-Sector],Table3[[#This Row],[Sub-Sector]],Table2[RSI Exponential â€“ 14D],"&gt;=50")/Table3[[#This Row],[Count]]</f>
        <v>0.33333333333333331</v>
      </c>
      <c r="I93" s="2">
        <f>COUNTIFS(Table2[Sub-Sector],Table3[[#This Row],[Sub-Sector]],Table2[Relative Volume],"&gt;=1")/Table3[[#This Row],[Count]]</f>
        <v>0.33333333333333331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0.66666666666666663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0.33333333333333331</v>
      </c>
      <c r="N93" s="2">
        <f>COUNTIFS(Table2[Sub-Sector],Table3[[#This Row],[Sub-Sector]],Table2[% Away From Current Month Low],"&gt;=0.05")/Table3[[#This Row],[Count]]</f>
        <v>0.33333333333333331</v>
      </c>
      <c r="O93" s="2">
        <f>COUNTIFS(Table2[Sub-Sector],Table3[[#This Row],[Sub-Sector]],Table2[% Away From Current Month High],"&lt;=0.05")/Table3[[#This Row],[Count]]</f>
        <v>0</v>
      </c>
      <c r="P93" s="2">
        <f>COUNTIFS(Table2[Sub-Sector],Table3[[#This Row],[Sub-Sector]],Table2[% Away From 52W High],"&lt;=10")/Table3[[#This Row],[Count]]</f>
        <v>0.33333333333333331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0.33333333333333331</v>
      </c>
      <c r="S93" s="2">
        <f>COUNTIFS(Table2[Sub-Sector],Table3[[#This Row],[Sub-Sector]],Table2[% Price above 50 EMA],"&gt;=0")/Table3[[#This Row],[Count]]</f>
        <v>0.33333333333333331</v>
      </c>
      <c r="T93" s="2">
        <f>COUNTIFS(Table2[Sub-Sector],Table3[[#This Row],[Sub-Sector]],Table2[% Price above 200 EMA],"&gt;=0")/Table3[[#This Row],[Count]]</f>
        <v>0.33333333333333331</v>
      </c>
      <c r="U93" s="2">
        <f>COUNTIFS(Table2[Sub-Sector],Table3[[#This Row],[Sub-Sector]],Table2[Rate of Change - Zone],"Positive")/Table3[[#This Row],[Count]]</f>
        <v>0.33333333333333331</v>
      </c>
      <c r="V93" s="2">
        <f>COUNTIFS(Table2[Sub-Sector],Table3[[#This Row],[Sub-Sector]],Table2[Sharpe Ratio],"&gt;=0.10")/Table3[[#This Row],[Count]]</f>
        <v>0.33333333333333331</v>
      </c>
      <c r="W9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522.5</v>
      </c>
      <c r="X93" s="3">
        <f>_xlfn.RANK.AVG(Table3[[#This Row],[Score]],Table3[Score],1)</f>
        <v>94</v>
      </c>
      <c r="Y9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300.5</v>
      </c>
      <c r="Z93" s="3">
        <f>_xlfn.RANK.AVG(Table3[[#This Row],[Score 2 ]],Table3[[Score 2 ]],1)</f>
        <v>92</v>
      </c>
    </row>
    <row r="94" spans="1:26" x14ac:dyDescent="0.3">
      <c r="A94" t="s">
        <v>389</v>
      </c>
      <c r="B94">
        <f>COUNTIFS(Table2[Sub-Sector],Table3[[#This Row],[Sub-Sector]])</f>
        <v>9</v>
      </c>
      <c r="C94" s="2">
        <f>COUNTIFS(Table2[Sub-Sector],Table3[[#This Row],[Sub-Sector]],Table2[Uptrend],"Uptrend")/Table3[[#This Row],[Count]]</f>
        <v>0.77777777777777779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0.1111111111111111</v>
      </c>
      <c r="F94" s="2">
        <f>COUNTIFS(Table2[Sub-Sector],Table3[[#This Row],[Sub-Sector]],Table2[6M Return vs Nifty],"&gt;=10")/Table3[[#This Row],[Count]]</f>
        <v>0.22222222222222221</v>
      </c>
      <c r="G94" s="2">
        <f>COUNTIFS(Table2[Sub-Sector],Table3[[#This Row],[Sub-Sector]],Table2[1Y Return vs Nifty],"&gt;=10")/Table3[[#This Row],[Count]]</f>
        <v>0.55555555555555558</v>
      </c>
      <c r="H94" s="2">
        <f>COUNTIFS(Table2[Sub-Sector],Table3[[#This Row],[Sub-Sector]],Table2[RSI Exponential â€“ 14D],"&gt;=50")/Table3[[#This Row],[Count]]</f>
        <v>0.1111111111111111</v>
      </c>
      <c r="I94" s="2">
        <f>COUNTIFS(Table2[Sub-Sector],Table3[[#This Row],[Sub-Sector]],Table2[Relative Volume],"&gt;=1")/Table3[[#This Row],[Count]]</f>
        <v>0.22222222222222221</v>
      </c>
      <c r="J94" s="2">
        <f>COUNTIFS(Table2[Sub-Sector],Table3[[#This Row],[Sub-Sector]],Table2[% Away From Day Low],"&gt;=0.05")/Table3[[#This Row],[Count]]</f>
        <v>0.1111111111111111</v>
      </c>
      <c r="K94" s="2">
        <f>COUNTIFS(Table2[Sub-Sector],Table3[[#This Row],[Sub-Sector]],Table2[% Away From Day High],"&lt;=0.05")/Table3[[#This Row],[Count]]</f>
        <v>0.77777777777777779</v>
      </c>
      <c r="L94" s="2">
        <f>COUNTIFS(Table2[Sub-Sector],Table3[[#This Row],[Sub-Sector]],Table2[% Away From Current Week Low],"&gt;=0.05")/Table3[[#This Row],[Count]]</f>
        <v>0.1111111111111111</v>
      </c>
      <c r="M94" s="2">
        <f>COUNTIFS(Table2[Sub-Sector],Table3[[#This Row],[Sub-Sector]],Table2[% Away From Current Week High],"&lt;=0.05")/Table3[[#This Row],[Count]]</f>
        <v>0.33333333333333331</v>
      </c>
      <c r="N94" s="2">
        <f>COUNTIFS(Table2[Sub-Sector],Table3[[#This Row],[Sub-Sector]],Table2[% Away From Current Month Low],"&gt;=0.05")/Table3[[#This Row],[Count]]</f>
        <v>0.1111111111111111</v>
      </c>
      <c r="O94" s="2">
        <f>COUNTIFS(Table2[Sub-Sector],Table3[[#This Row],[Sub-Sector]],Table2[% Away From Current Month High],"&lt;=0.05")/Table3[[#This Row],[Count]]</f>
        <v>0.1111111111111111</v>
      </c>
      <c r="P94" s="2">
        <f>COUNTIFS(Table2[Sub-Sector],Table3[[#This Row],[Sub-Sector]],Table2[% Away From 52W High],"&lt;=10")/Table3[[#This Row],[Count]]</f>
        <v>0.33333333333333331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0.1111111111111111</v>
      </c>
      <c r="S94" s="2">
        <f>COUNTIFS(Table2[Sub-Sector],Table3[[#This Row],[Sub-Sector]],Table2[% Price above 50 EMA],"&gt;=0")/Table3[[#This Row],[Count]]</f>
        <v>0.66666666666666663</v>
      </c>
      <c r="T94" s="2">
        <f>COUNTIFS(Table2[Sub-Sector],Table3[[#This Row],[Sub-Sector]],Table2[% Price above 200 EMA],"&gt;=0")/Table3[[#This Row],[Count]]</f>
        <v>0.77777777777777779</v>
      </c>
      <c r="U94" s="2">
        <f>COUNTIFS(Table2[Sub-Sector],Table3[[#This Row],[Sub-Sector]],Table2[Rate of Change - Zone],"Positive")/Table3[[#This Row],[Count]]</f>
        <v>0.22222222222222221</v>
      </c>
      <c r="V94" s="2">
        <f>COUNTIFS(Table2[Sub-Sector],Table3[[#This Row],[Sub-Sector]],Table2[Sharpe Ratio],"&gt;=0.10")/Table3[[#This Row],[Count]]</f>
        <v>0.33333333333333331</v>
      </c>
      <c r="W9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519</v>
      </c>
      <c r="X94" s="3">
        <f>_xlfn.RANK.AVG(Table3[[#This Row],[Score]],Table3[Score],1)</f>
        <v>93</v>
      </c>
      <c r="Y9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307.5</v>
      </c>
      <c r="Z94" s="3">
        <f>_xlfn.RANK.AVG(Table3[[#This Row],[Score 2 ]],Table3[[Score 2 ]],1)</f>
        <v>93</v>
      </c>
    </row>
    <row r="95" spans="1:26" x14ac:dyDescent="0.3">
      <c r="A95" t="s">
        <v>543</v>
      </c>
      <c r="B95">
        <f>COUNTIFS(Table2[Sub-Sector],Table3[[#This Row],[Sub-Sector]])</f>
        <v>17</v>
      </c>
      <c r="C95" s="2">
        <f>COUNTIFS(Table2[Sub-Sector],Table3[[#This Row],[Sub-Sector]],Table2[Uptrend],"Uptrend")/Table3[[#This Row],[Count]]</f>
        <v>0.58823529411764708</v>
      </c>
      <c r="D95" s="2">
        <f>COUNTIFS(Table2[Sub-Sector],Table3[[#This Row],[Sub-Sector]],Table2[1W Return vs Nifty],"&gt;=5")/Table3[[#This Row],[Count]]</f>
        <v>5.8823529411764705E-2</v>
      </c>
      <c r="E95" s="2">
        <f>COUNTIFS(Table2[Sub-Sector],Table3[[#This Row],[Sub-Sector]],Table2[1M Return vs Nifty],"&gt;=5")/Table3[[#This Row],[Count]]</f>
        <v>0.11764705882352941</v>
      </c>
      <c r="F95" s="2">
        <f>COUNTIFS(Table2[Sub-Sector],Table3[[#This Row],[Sub-Sector]],Table2[6M Return vs Nifty],"&gt;=10")/Table3[[#This Row],[Count]]</f>
        <v>5.8823529411764705E-2</v>
      </c>
      <c r="G95" s="2">
        <f>COUNTIFS(Table2[Sub-Sector],Table3[[#This Row],[Sub-Sector]],Table2[1Y Return vs Nifty],"&gt;=10")/Table3[[#This Row],[Count]]</f>
        <v>0.17647058823529413</v>
      </c>
      <c r="H95" s="2">
        <f>COUNTIFS(Table2[Sub-Sector],Table3[[#This Row],[Sub-Sector]],Table2[RSI Exponential â€“ 14D],"&gt;=50")/Table3[[#This Row],[Count]]</f>
        <v>0.17647058823529413</v>
      </c>
      <c r="I95" s="2">
        <f>COUNTIFS(Table2[Sub-Sector],Table3[[#This Row],[Sub-Sector]],Table2[Relative Volume],"&gt;=1")/Table3[[#This Row],[Count]]</f>
        <v>0.41176470588235292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0.88235294117647056</v>
      </c>
      <c r="L95" s="2">
        <f>COUNTIFS(Table2[Sub-Sector],Table3[[#This Row],[Sub-Sector]],Table2[% Away From Current Week Low],"&gt;=0.05")/Table3[[#This Row],[Count]]</f>
        <v>0.11764705882352941</v>
      </c>
      <c r="M95" s="2">
        <f>COUNTIFS(Table2[Sub-Sector],Table3[[#This Row],[Sub-Sector]],Table2[% Away From Current Week High],"&lt;=0.05")/Table3[[#This Row],[Count]]</f>
        <v>0.52941176470588236</v>
      </c>
      <c r="N95" s="2">
        <f>COUNTIFS(Table2[Sub-Sector],Table3[[#This Row],[Sub-Sector]],Table2[% Away From Current Month Low],"&gt;=0.05")/Table3[[#This Row],[Count]]</f>
        <v>0.23529411764705882</v>
      </c>
      <c r="O95" s="2">
        <f>COUNTIFS(Table2[Sub-Sector],Table3[[#This Row],[Sub-Sector]],Table2[% Away From Current Month High],"&lt;=0.05")/Table3[[#This Row],[Count]]</f>
        <v>0.17647058823529413</v>
      </c>
      <c r="P95" s="2">
        <f>COUNTIFS(Table2[Sub-Sector],Table3[[#This Row],[Sub-Sector]],Table2[% Away From 52W High],"&lt;=10")/Table3[[#This Row],[Count]]</f>
        <v>0.11764705882352941</v>
      </c>
      <c r="Q95" s="2">
        <f>COUNTIFS(Table2[Sub-Sector],Table3[[#This Row],[Sub-Sector]],Table2[% Away From 52W Low],"&gt;=10")/Table3[[#This Row],[Count]]</f>
        <v>0.94117647058823528</v>
      </c>
      <c r="R95" s="2">
        <f>COUNTIFS(Table2[Sub-Sector],Table3[[#This Row],[Sub-Sector]],Table2[% Price above 20 EMA],"&gt;=0")/Table3[[#This Row],[Count]]</f>
        <v>0.35294117647058826</v>
      </c>
      <c r="S95" s="2">
        <f>COUNTIFS(Table2[Sub-Sector],Table3[[#This Row],[Sub-Sector]],Table2[% Price above 50 EMA],"&gt;=0")/Table3[[#This Row],[Count]]</f>
        <v>0.58823529411764708</v>
      </c>
      <c r="T95" s="2">
        <f>COUNTIFS(Table2[Sub-Sector],Table3[[#This Row],[Sub-Sector]],Table2[% Price above 200 EMA],"&gt;=0")/Table3[[#This Row],[Count]]</f>
        <v>0.6470588235294118</v>
      </c>
      <c r="U95" s="2">
        <f>COUNTIFS(Table2[Sub-Sector],Table3[[#This Row],[Sub-Sector]],Table2[Rate of Change - Zone],"Positive")/Table3[[#This Row],[Count]]</f>
        <v>0.35294117647058826</v>
      </c>
      <c r="V95" s="2">
        <f>COUNTIFS(Table2[Sub-Sector],Table3[[#This Row],[Sub-Sector]],Table2[Sharpe Ratio],"&gt;=0.10")/Table3[[#This Row],[Count]]</f>
        <v>0.11764705882352941</v>
      </c>
      <c r="W9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489.5</v>
      </c>
      <c r="X95" s="3">
        <f>_xlfn.RANK.AVG(Table3[[#This Row],[Score]],Table3[Score],1)</f>
        <v>84.5</v>
      </c>
      <c r="Y9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309</v>
      </c>
      <c r="Z95" s="3">
        <f>_xlfn.RANK.AVG(Table3[[#This Row],[Score 2 ]],Table3[[Score 2 ]],1)</f>
        <v>94</v>
      </c>
    </row>
    <row r="96" spans="1:26" x14ac:dyDescent="0.3">
      <c r="A96" t="s">
        <v>283</v>
      </c>
      <c r="B96">
        <f>COUNTIFS(Table2[Sub-Sector],Table3[[#This Row],[Sub-Sector]])</f>
        <v>5</v>
      </c>
      <c r="C96" s="2">
        <f>COUNTIFS(Table2[Sub-Sector],Table3[[#This Row],[Sub-Sector]],Table2[Uptrend],"Uptrend")/Table3[[#This Row],[Count]]</f>
        <v>0.6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</v>
      </c>
      <c r="F96" s="2">
        <f>COUNTIFS(Table2[Sub-Sector],Table3[[#This Row],[Sub-Sector]],Table2[6M Return vs Nifty],"&gt;=10")/Table3[[#This Row],[Count]]</f>
        <v>0</v>
      </c>
      <c r="G96" s="2">
        <f>COUNTIFS(Table2[Sub-Sector],Table3[[#This Row],[Sub-Sector]],Table2[1Y Return vs Nifty],"&gt;=10")/Table3[[#This Row],[Count]]</f>
        <v>0.4</v>
      </c>
      <c r="H96" s="2">
        <f>COUNTIFS(Table2[Sub-Sector],Table3[[#This Row],[Sub-Sector]],Table2[RSI Exponential â€“ 14D],"&gt;=50")/Table3[[#This Row],[Count]]</f>
        <v>0.2</v>
      </c>
      <c r="I96" s="2">
        <f>COUNTIFS(Table2[Sub-Sector],Table3[[#This Row],[Sub-Sector]],Table2[Relative Volume],"&gt;=1")/Table3[[#This Row],[Count]]</f>
        <v>0.4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0.8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0.8</v>
      </c>
      <c r="N96" s="2">
        <f>COUNTIFS(Table2[Sub-Sector],Table3[[#This Row],[Sub-Sector]],Table2[% Away From Current Month Low],"&gt;=0.05")/Table3[[#This Row],[Count]]</f>
        <v>0.2</v>
      </c>
      <c r="O96" s="2">
        <f>COUNTIFS(Table2[Sub-Sector],Table3[[#This Row],[Sub-Sector]],Table2[% Away From Current Month High],"&lt;=0.05")/Table3[[#This Row],[Count]]</f>
        <v>0.2</v>
      </c>
      <c r="P96" s="2">
        <f>COUNTIFS(Table2[Sub-Sector],Table3[[#This Row],[Sub-Sector]],Table2[% Away From 52W High],"&lt;=10")/Table3[[#This Row],[Count]]</f>
        <v>0.2</v>
      </c>
      <c r="Q96" s="2">
        <f>COUNTIFS(Table2[Sub-Sector],Table3[[#This Row],[Sub-Sector]],Table2[% Away From 52W Low],"&gt;=10")/Table3[[#This Row],[Count]]</f>
        <v>0.8</v>
      </c>
      <c r="R96" s="2">
        <f>COUNTIFS(Table2[Sub-Sector],Table3[[#This Row],[Sub-Sector]],Table2[% Price above 20 EMA],"&gt;=0")/Table3[[#This Row],[Count]]</f>
        <v>0.2</v>
      </c>
      <c r="S96" s="2">
        <f>COUNTIFS(Table2[Sub-Sector],Table3[[#This Row],[Sub-Sector]],Table2[% Price above 50 EMA],"&gt;=0")/Table3[[#This Row],[Count]]</f>
        <v>0.4</v>
      </c>
      <c r="T96" s="2">
        <f>COUNTIFS(Table2[Sub-Sector],Table3[[#This Row],[Sub-Sector]],Table2[% Price above 200 EMA],"&gt;=0")/Table3[[#This Row],[Count]]</f>
        <v>0.8</v>
      </c>
      <c r="U96" s="2">
        <f>COUNTIFS(Table2[Sub-Sector],Table3[[#This Row],[Sub-Sector]],Table2[Rate of Change - Zone],"Positive")/Table3[[#This Row],[Count]]</f>
        <v>0.4</v>
      </c>
      <c r="V96" s="2">
        <f>COUNTIFS(Table2[Sub-Sector],Table3[[#This Row],[Sub-Sector]],Table2[Sharpe Ratio],"&gt;=0.10")/Table3[[#This Row],[Count]]</f>
        <v>0.2</v>
      </c>
      <c r="W9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574</v>
      </c>
      <c r="X96" s="3">
        <f>_xlfn.RANK.AVG(Table3[[#This Row],[Score]],Table3[Score],1)</f>
        <v>109.5</v>
      </c>
      <c r="Y9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310.5</v>
      </c>
      <c r="Z96" s="3">
        <f>_xlfn.RANK.AVG(Table3[[#This Row],[Score 2 ]],Table3[[Score 2 ]],1)</f>
        <v>95.5</v>
      </c>
    </row>
    <row r="97" spans="1:26" x14ac:dyDescent="0.3">
      <c r="A97" t="s">
        <v>394</v>
      </c>
      <c r="B97">
        <f>COUNTIFS(Table2[Sub-Sector],Table3[[#This Row],[Sub-Sector]])</f>
        <v>6</v>
      </c>
      <c r="C97" s="2">
        <f>COUNTIFS(Table2[Sub-Sector],Table3[[#This Row],[Sub-Sector]],Table2[Uptrend],"Uptrend")/Table3[[#This Row],[Count]]</f>
        <v>1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0.5</v>
      </c>
      <c r="F97" s="2">
        <f>COUNTIFS(Table2[Sub-Sector],Table3[[#This Row],[Sub-Sector]],Table2[6M Return vs Nifty],"&gt;=10")/Table3[[#This Row],[Count]]</f>
        <v>0</v>
      </c>
      <c r="G97" s="2">
        <f>COUNTIFS(Table2[Sub-Sector],Table3[[#This Row],[Sub-Sector]],Table2[1Y Return vs Nifty],"&gt;=10")/Table3[[#This Row],[Count]]</f>
        <v>0.33333333333333331</v>
      </c>
      <c r="H97" s="2">
        <f>COUNTIFS(Table2[Sub-Sector],Table3[[#This Row],[Sub-Sector]],Table2[RSI Exponential â€“ 14D],"&gt;=50")/Table3[[#This Row],[Count]]</f>
        <v>0</v>
      </c>
      <c r="I97" s="2">
        <f>COUNTIFS(Table2[Sub-Sector],Table3[[#This Row],[Sub-Sector]],Table2[Relative Volume],"&gt;=1")/Table3[[#This Row],[Count]]</f>
        <v>0.66666666666666663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0.66666666666666663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0.33333333333333331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0.33333333333333331</v>
      </c>
      <c r="P97" s="2">
        <f>COUNTIFS(Table2[Sub-Sector],Table3[[#This Row],[Sub-Sector]],Table2[% Away From 52W High],"&lt;=10")/Table3[[#This Row],[Count]]</f>
        <v>0.5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0.33333333333333331</v>
      </c>
      <c r="S97" s="2">
        <f>COUNTIFS(Table2[Sub-Sector],Table3[[#This Row],[Sub-Sector]],Table2[% Price above 50 EMA],"&gt;=0")/Table3[[#This Row],[Count]]</f>
        <v>0.83333333333333337</v>
      </c>
      <c r="T97" s="2">
        <f>COUNTIFS(Table2[Sub-Sector],Table3[[#This Row],[Sub-Sector]],Table2[% Price above 200 EMA],"&gt;=0")/Table3[[#This Row],[Count]]</f>
        <v>1</v>
      </c>
      <c r="U97" s="2">
        <f>COUNTIFS(Table2[Sub-Sector],Table3[[#This Row],[Sub-Sector]],Table2[Rate of Change - Zone],"Positive")/Table3[[#This Row],[Count]]</f>
        <v>0.16666666666666666</v>
      </c>
      <c r="V97" s="2">
        <f>COUNTIFS(Table2[Sub-Sector],Table3[[#This Row],[Sub-Sector]],Table2[Sharpe Ratio],"&gt;=0.10")/Table3[[#This Row],[Count]]</f>
        <v>0.16666666666666666</v>
      </c>
      <c r="W9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</v>
      </c>
      <c r="X97" s="3">
        <f>_xlfn.RANK.AVG(Table3[[#This Row],[Score]],Table3[Score],1)</f>
        <v>63.5</v>
      </c>
      <c r="Y9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310.5</v>
      </c>
      <c r="Z97" s="3">
        <f>_xlfn.RANK.AVG(Table3[[#This Row],[Score 2 ]],Table3[[Score 2 ]],1)</f>
        <v>95.5</v>
      </c>
    </row>
    <row r="98" spans="1:26" x14ac:dyDescent="0.3">
      <c r="A98" t="s">
        <v>412</v>
      </c>
      <c r="B98">
        <f>COUNTIFS(Table2[Sub-Sector],Table3[[#This Row],[Sub-Sector]])</f>
        <v>11</v>
      </c>
      <c r="C98" s="2">
        <f>COUNTIFS(Table2[Sub-Sector],Table3[[#This Row],[Sub-Sector]],Table2[Uptrend],"Uptrend")/Table3[[#This Row],[Count]]</f>
        <v>0.45454545454545453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0.18181818181818182</v>
      </c>
      <c r="F98" s="2">
        <f>COUNTIFS(Table2[Sub-Sector],Table3[[#This Row],[Sub-Sector]],Table2[6M Return vs Nifty],"&gt;=10")/Table3[[#This Row],[Count]]</f>
        <v>0.36363636363636365</v>
      </c>
      <c r="G98" s="2">
        <f>COUNTIFS(Table2[Sub-Sector],Table3[[#This Row],[Sub-Sector]],Table2[1Y Return vs Nifty],"&gt;=10")/Table3[[#This Row],[Count]]</f>
        <v>0.45454545454545453</v>
      </c>
      <c r="H98" s="2">
        <f>COUNTIFS(Table2[Sub-Sector],Table3[[#This Row],[Sub-Sector]],Table2[RSI Exponential â€“ 14D],"&gt;=50")/Table3[[#This Row],[Count]]</f>
        <v>0.18181818181818182</v>
      </c>
      <c r="I98" s="2">
        <f>COUNTIFS(Table2[Sub-Sector],Table3[[#This Row],[Sub-Sector]],Table2[Relative Volume],"&gt;=1")/Table3[[#This Row],[Count]]</f>
        <v>0.18181818181818182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0.54545454545454541</v>
      </c>
      <c r="N98" s="2">
        <f>COUNTIFS(Table2[Sub-Sector],Table3[[#This Row],[Sub-Sector]],Table2[% Away From Current Month Low],"&gt;=0.05")/Table3[[#This Row],[Count]]</f>
        <v>9.0909090909090912E-2</v>
      </c>
      <c r="O98" s="2">
        <f>COUNTIFS(Table2[Sub-Sector],Table3[[#This Row],[Sub-Sector]],Table2[% Away From Current Month High],"&lt;=0.05")/Table3[[#This Row],[Count]]</f>
        <v>9.0909090909090912E-2</v>
      </c>
      <c r="P98" s="2">
        <f>COUNTIFS(Table2[Sub-Sector],Table3[[#This Row],[Sub-Sector]],Table2[% Away From 52W High],"&lt;=10")/Table3[[#This Row],[Count]]</f>
        <v>9.0909090909090912E-2</v>
      </c>
      <c r="Q98" s="2">
        <f>COUNTIFS(Table2[Sub-Sector],Table3[[#This Row],[Sub-Sector]],Table2[% Away From 52W Low],"&gt;=10")/Table3[[#This Row],[Count]]</f>
        <v>0.90909090909090906</v>
      </c>
      <c r="R98" s="2">
        <f>COUNTIFS(Table2[Sub-Sector],Table3[[#This Row],[Sub-Sector]],Table2[% Price above 20 EMA],"&gt;=0")/Table3[[#This Row],[Count]]</f>
        <v>0.27272727272727271</v>
      </c>
      <c r="S98" s="2">
        <f>COUNTIFS(Table2[Sub-Sector],Table3[[#This Row],[Sub-Sector]],Table2[% Price above 50 EMA],"&gt;=0")/Table3[[#This Row],[Count]]</f>
        <v>0.27272727272727271</v>
      </c>
      <c r="T98" s="2">
        <f>COUNTIFS(Table2[Sub-Sector],Table3[[#This Row],[Sub-Sector]],Table2[% Price above 200 EMA],"&gt;=0")/Table3[[#This Row],[Count]]</f>
        <v>0.63636363636363635</v>
      </c>
      <c r="U98" s="2">
        <f>COUNTIFS(Table2[Sub-Sector],Table3[[#This Row],[Sub-Sector]],Table2[Rate of Change - Zone],"Positive")/Table3[[#This Row],[Count]]</f>
        <v>0.18181818181818182</v>
      </c>
      <c r="V98" s="2">
        <f>COUNTIFS(Table2[Sub-Sector],Table3[[#This Row],[Sub-Sector]],Table2[Sharpe Ratio],"&gt;=0.10")/Table3[[#This Row],[Count]]</f>
        <v>0</v>
      </c>
      <c r="W9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552</v>
      </c>
      <c r="X98" s="3">
        <f>_xlfn.RANK.AVG(Table3[[#This Row],[Score]],Table3[Score],1)</f>
        <v>106</v>
      </c>
      <c r="Y9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314.5</v>
      </c>
      <c r="Z98" s="3">
        <f>_xlfn.RANK.AVG(Table3[[#This Row],[Score 2 ]],Table3[[Score 2 ]],1)</f>
        <v>97</v>
      </c>
    </row>
    <row r="99" spans="1:26" x14ac:dyDescent="0.3">
      <c r="A99" t="s">
        <v>168</v>
      </c>
      <c r="B99">
        <f>COUNTIFS(Table2[Sub-Sector],Table3[[#This Row],[Sub-Sector]])</f>
        <v>9</v>
      </c>
      <c r="C99" s="2">
        <f>COUNTIFS(Table2[Sub-Sector],Table3[[#This Row],[Sub-Sector]],Table2[Uptrend],"Uptrend")/Table3[[#This Row],[Count]]</f>
        <v>0.66666666666666663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0.33333333333333331</v>
      </c>
      <c r="F99" s="2">
        <f>COUNTIFS(Table2[Sub-Sector],Table3[[#This Row],[Sub-Sector]],Table2[6M Return vs Nifty],"&gt;=10")/Table3[[#This Row],[Count]]</f>
        <v>0.22222222222222221</v>
      </c>
      <c r="G99" s="2">
        <f>COUNTIFS(Table2[Sub-Sector],Table3[[#This Row],[Sub-Sector]],Table2[1Y Return vs Nifty],"&gt;=10")/Table3[[#This Row],[Count]]</f>
        <v>0.33333333333333331</v>
      </c>
      <c r="H99" s="2">
        <f>COUNTIFS(Table2[Sub-Sector],Table3[[#This Row],[Sub-Sector]],Table2[RSI Exponential â€“ 14D],"&gt;=50")/Table3[[#This Row],[Count]]</f>
        <v>0.22222222222222221</v>
      </c>
      <c r="I99" s="2">
        <f>COUNTIFS(Table2[Sub-Sector],Table3[[#This Row],[Sub-Sector]],Table2[Relative Volume],"&gt;=1")/Table3[[#This Row],[Count]]</f>
        <v>0.1111111111111111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0.66666666666666663</v>
      </c>
      <c r="N99" s="2">
        <f>COUNTIFS(Table2[Sub-Sector],Table3[[#This Row],[Sub-Sector]],Table2[% Away From Current Month Low],"&gt;=0.05")/Table3[[#This Row],[Count]]</f>
        <v>0.22222222222222221</v>
      </c>
      <c r="O99" s="2">
        <f>COUNTIFS(Table2[Sub-Sector],Table3[[#This Row],[Sub-Sector]],Table2[% Away From Current Month High],"&lt;=0.05")/Table3[[#This Row],[Count]]</f>
        <v>0.33333333333333331</v>
      </c>
      <c r="P99" s="2">
        <f>COUNTIFS(Table2[Sub-Sector],Table3[[#This Row],[Sub-Sector]],Table2[% Away From 52W High],"&lt;=10")/Table3[[#This Row],[Count]]</f>
        <v>0.55555555555555558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0.66666666666666663</v>
      </c>
      <c r="S99" s="2">
        <f>COUNTIFS(Table2[Sub-Sector],Table3[[#This Row],[Sub-Sector]],Table2[% Price above 50 EMA],"&gt;=0")/Table3[[#This Row],[Count]]</f>
        <v>0.66666666666666663</v>
      </c>
      <c r="T99" s="2">
        <f>COUNTIFS(Table2[Sub-Sector],Table3[[#This Row],[Sub-Sector]],Table2[% Price above 200 EMA],"&gt;=0")/Table3[[#This Row],[Count]]</f>
        <v>0.77777777777777779</v>
      </c>
      <c r="U99" s="2">
        <f>COUNTIFS(Table2[Sub-Sector],Table3[[#This Row],[Sub-Sector]],Table2[Rate of Change - Zone],"Positive")/Table3[[#This Row],[Count]]</f>
        <v>0.44444444444444442</v>
      </c>
      <c r="V99" s="2">
        <f>COUNTIFS(Table2[Sub-Sector],Table3[[#This Row],[Sub-Sector]],Table2[Sharpe Ratio],"&gt;=0.10")/Table3[[#This Row],[Count]]</f>
        <v>0</v>
      </c>
      <c r="W9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99" s="3">
        <f>_xlfn.RANK.AVG(Table3[[#This Row],[Score]],Table3[Score],1)</f>
        <v>89</v>
      </c>
      <c r="Y9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316</v>
      </c>
      <c r="Z99" s="3">
        <f>_xlfn.RANK.AVG(Table3[[#This Row],[Score 2 ]],Table3[[Score 2 ]],1)</f>
        <v>98</v>
      </c>
    </row>
    <row r="100" spans="1:26" x14ac:dyDescent="0.3">
      <c r="A100" t="s">
        <v>405</v>
      </c>
      <c r="B100">
        <f>COUNTIFS(Table2[Sub-Sector],Table3[[#This Row],[Sub-Sector]])</f>
        <v>6</v>
      </c>
      <c r="C100" s="2">
        <f>COUNTIFS(Table2[Sub-Sector],Table3[[#This Row],[Sub-Sector]],Table2[Uptrend],"Uptrend")/Table3[[#This Row],[Count]]</f>
        <v>0.66666666666666663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0.16666666666666666</v>
      </c>
      <c r="F100" s="2">
        <f>COUNTIFS(Table2[Sub-Sector],Table3[[#This Row],[Sub-Sector]],Table2[6M Return vs Nifty],"&gt;=10")/Table3[[#This Row],[Count]]</f>
        <v>0.16666666666666666</v>
      </c>
      <c r="G100" s="2">
        <f>COUNTIFS(Table2[Sub-Sector],Table3[[#This Row],[Sub-Sector]],Table2[1Y Return vs Nifty],"&gt;=10")/Table3[[#This Row],[Count]]</f>
        <v>0.33333333333333331</v>
      </c>
      <c r="H100" s="2">
        <f>COUNTIFS(Table2[Sub-Sector],Table3[[#This Row],[Sub-Sector]],Table2[RSI Exponential â€“ 14D],"&gt;=50")/Table3[[#This Row],[Count]]</f>
        <v>0.5</v>
      </c>
      <c r="I100" s="2">
        <f>COUNTIFS(Table2[Sub-Sector],Table3[[#This Row],[Sub-Sector]],Table2[Relative Volume],"&gt;=1")/Table3[[#This Row],[Count]]</f>
        <v>0.33333333333333331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0.5</v>
      </c>
      <c r="N100" s="2">
        <f>COUNTIFS(Table2[Sub-Sector],Table3[[#This Row],[Sub-Sector]],Table2[% Away From Current Month Low],"&gt;=0.05")/Table3[[#This Row],[Count]]</f>
        <v>0.33333333333333331</v>
      </c>
      <c r="O100" s="2">
        <f>COUNTIFS(Table2[Sub-Sector],Table3[[#This Row],[Sub-Sector]],Table2[% Away From Current Month High],"&lt;=0.05")/Table3[[#This Row],[Count]]</f>
        <v>0.33333333333333331</v>
      </c>
      <c r="P100" s="2">
        <f>COUNTIFS(Table2[Sub-Sector],Table3[[#This Row],[Sub-Sector]],Table2[% Away From 52W High],"&lt;=10")/Table3[[#This Row],[Count]]</f>
        <v>0.16666666666666666</v>
      </c>
      <c r="Q100" s="2">
        <f>COUNTIFS(Table2[Sub-Sector],Table3[[#This Row],[Sub-Sector]],Table2[% Away From 52W Low],"&gt;=10")/Table3[[#This Row],[Count]]</f>
        <v>0.83333333333333337</v>
      </c>
      <c r="R100" s="2">
        <f>COUNTIFS(Table2[Sub-Sector],Table3[[#This Row],[Sub-Sector]],Table2[% Price above 20 EMA],"&gt;=0")/Table3[[#This Row],[Count]]</f>
        <v>0.5</v>
      </c>
      <c r="S100" s="2">
        <f>COUNTIFS(Table2[Sub-Sector],Table3[[#This Row],[Sub-Sector]],Table2[% Price above 50 EMA],"&gt;=0")/Table3[[#This Row],[Count]]</f>
        <v>0.66666666666666663</v>
      </c>
      <c r="T100" s="2">
        <f>COUNTIFS(Table2[Sub-Sector],Table3[[#This Row],[Sub-Sector]],Table2[% Price above 200 EMA],"&gt;=0")/Table3[[#This Row],[Count]]</f>
        <v>0.5</v>
      </c>
      <c r="U100" s="2">
        <f>COUNTIFS(Table2[Sub-Sector],Table3[[#This Row],[Sub-Sector]],Table2[Rate of Change - Zone],"Positive")/Table3[[#This Row],[Count]]</f>
        <v>0.33333333333333331</v>
      </c>
      <c r="V100" s="2">
        <f>COUNTIFS(Table2[Sub-Sector],Table3[[#This Row],[Sub-Sector]],Table2[Sharpe Ratio],"&gt;=0.10")/Table3[[#This Row],[Count]]</f>
        <v>0.16666666666666666</v>
      </c>
      <c r="W10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534.5</v>
      </c>
      <c r="X100" s="3">
        <f>_xlfn.RANK.AVG(Table3[[#This Row],[Score]],Table3[Score],1)</f>
        <v>99</v>
      </c>
      <c r="Y10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317.5</v>
      </c>
      <c r="Z100" s="3">
        <f>_xlfn.RANK.AVG(Table3[[#This Row],[Score 2 ]],Table3[[Score 2 ]],1)</f>
        <v>99</v>
      </c>
    </row>
    <row r="101" spans="1:26" x14ac:dyDescent="0.3">
      <c r="A101" t="s">
        <v>80</v>
      </c>
      <c r="B101">
        <f>COUNTIFS(Table2[Sub-Sector],Table3[[#This Row],[Sub-Sector]])</f>
        <v>19</v>
      </c>
      <c r="C101" s="2">
        <f>COUNTIFS(Table2[Sub-Sector],Table3[[#This Row],[Sub-Sector]],Table2[Uptrend],"Uptrend")/Table3[[#This Row],[Count]]</f>
        <v>0.73684210526315785</v>
      </c>
      <c r="D101" s="2">
        <f>COUNTIFS(Table2[Sub-Sector],Table3[[#This Row],[Sub-Sector]],Table2[1W Return vs Nifty],"&gt;=5")/Table3[[#This Row],[Count]]</f>
        <v>5.2631578947368418E-2</v>
      </c>
      <c r="E101" s="2">
        <f>COUNTIFS(Table2[Sub-Sector],Table3[[#This Row],[Sub-Sector]],Table2[1M Return vs Nifty],"&gt;=5")/Table3[[#This Row],[Count]]</f>
        <v>0.15789473684210525</v>
      </c>
      <c r="F101" s="2">
        <f>COUNTIFS(Table2[Sub-Sector],Table3[[#This Row],[Sub-Sector]],Table2[6M Return vs Nifty],"&gt;=10")/Table3[[#This Row],[Count]]</f>
        <v>0.15789473684210525</v>
      </c>
      <c r="G101" s="2">
        <f>COUNTIFS(Table2[Sub-Sector],Table3[[#This Row],[Sub-Sector]],Table2[1Y Return vs Nifty],"&gt;=10")/Table3[[#This Row],[Count]]</f>
        <v>0.36842105263157893</v>
      </c>
      <c r="H101" s="2">
        <f>COUNTIFS(Table2[Sub-Sector],Table3[[#This Row],[Sub-Sector]],Table2[RSI Exponential â€“ 14D],"&gt;=50")/Table3[[#This Row],[Count]]</f>
        <v>0.10526315789473684</v>
      </c>
      <c r="I101" s="2">
        <f>COUNTIFS(Table2[Sub-Sector],Table3[[#This Row],[Sub-Sector]],Table2[Relative Volume],"&gt;=1")/Table3[[#This Row],[Count]]</f>
        <v>0.42105263157894735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0.89473684210526316</v>
      </c>
      <c r="L101" s="2">
        <f>COUNTIFS(Table2[Sub-Sector],Table3[[#This Row],[Sub-Sector]],Table2[% Away From Current Week Low],"&gt;=0.05")/Table3[[#This Row],[Count]]</f>
        <v>0.10526315789473684</v>
      </c>
      <c r="M101" s="2">
        <f>COUNTIFS(Table2[Sub-Sector],Table3[[#This Row],[Sub-Sector]],Table2[% Away From Current Week High],"&lt;=0.05")/Table3[[#This Row],[Count]]</f>
        <v>0.47368421052631576</v>
      </c>
      <c r="N101" s="2">
        <f>COUNTIFS(Table2[Sub-Sector],Table3[[#This Row],[Sub-Sector]],Table2[% Away From Current Month Low],"&gt;=0.05")/Table3[[#This Row],[Count]]</f>
        <v>0.10526315789473684</v>
      </c>
      <c r="O101" s="2">
        <f>COUNTIFS(Table2[Sub-Sector],Table3[[#This Row],[Sub-Sector]],Table2[% Away From Current Month High],"&lt;=0.05")/Table3[[#This Row],[Count]]</f>
        <v>0.26315789473684209</v>
      </c>
      <c r="P101" s="2">
        <f>COUNTIFS(Table2[Sub-Sector],Table3[[#This Row],[Sub-Sector]],Table2[% Away From 52W High],"&lt;=10")/Table3[[#This Row],[Count]]</f>
        <v>0.42105263157894735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0.26315789473684209</v>
      </c>
      <c r="S101" s="2">
        <f>COUNTIFS(Table2[Sub-Sector],Table3[[#This Row],[Sub-Sector]],Table2[% Price above 50 EMA],"&gt;=0")/Table3[[#This Row],[Count]]</f>
        <v>0.47368421052631576</v>
      </c>
      <c r="T101" s="2">
        <f>COUNTIFS(Table2[Sub-Sector],Table3[[#This Row],[Sub-Sector]],Table2[% Price above 200 EMA],"&gt;=0")/Table3[[#This Row],[Count]]</f>
        <v>0.68421052631578949</v>
      </c>
      <c r="U101" s="2">
        <f>COUNTIFS(Table2[Sub-Sector],Table3[[#This Row],[Sub-Sector]],Table2[Rate of Change - Zone],"Positive")/Table3[[#This Row],[Count]]</f>
        <v>0.10526315789473684</v>
      </c>
      <c r="V101" s="2">
        <f>COUNTIFS(Table2[Sub-Sector],Table3[[#This Row],[Sub-Sector]],Table2[Sharpe Ratio],"&gt;=0.10")/Table3[[#This Row],[Count]]</f>
        <v>0</v>
      </c>
      <c r="W10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480.5</v>
      </c>
      <c r="X101" s="3">
        <f>_xlfn.RANK.AVG(Table3[[#This Row],[Score]],Table3[Score],1)</f>
        <v>79</v>
      </c>
      <c r="Y10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320</v>
      </c>
      <c r="Z101" s="3">
        <f>_xlfn.RANK.AVG(Table3[[#This Row],[Score 2 ]],Table3[[Score 2 ]],1)</f>
        <v>100</v>
      </c>
    </row>
    <row r="102" spans="1:26" x14ac:dyDescent="0.3">
      <c r="A102" t="s">
        <v>51</v>
      </c>
      <c r="B102">
        <f>COUNTIFS(Table2[Sub-Sector],Table3[[#This Row],[Sub-Sector]])</f>
        <v>17</v>
      </c>
      <c r="C102" s="2">
        <f>COUNTIFS(Table2[Sub-Sector],Table3[[#This Row],[Sub-Sector]],Table2[Uptrend],"Uptrend")/Table3[[#This Row],[Count]]</f>
        <v>0.52941176470588236</v>
      </c>
      <c r="D102" s="2">
        <f>COUNTIFS(Table2[Sub-Sector],Table3[[#This Row],[Sub-Sector]],Table2[1W Return vs Nifty],"&gt;=5")/Table3[[#This Row],[Count]]</f>
        <v>5.8823529411764705E-2</v>
      </c>
      <c r="E102" s="2">
        <f>COUNTIFS(Table2[Sub-Sector],Table3[[#This Row],[Sub-Sector]],Table2[1M Return vs Nifty],"&gt;=5")/Table3[[#This Row],[Count]]</f>
        <v>5.8823529411764705E-2</v>
      </c>
      <c r="F102" s="2">
        <f>COUNTIFS(Table2[Sub-Sector],Table3[[#This Row],[Sub-Sector]],Table2[6M Return vs Nifty],"&gt;=10")/Table3[[#This Row],[Count]]</f>
        <v>0.17647058823529413</v>
      </c>
      <c r="G102" s="2">
        <f>COUNTIFS(Table2[Sub-Sector],Table3[[#This Row],[Sub-Sector]],Table2[1Y Return vs Nifty],"&gt;=10")/Table3[[#This Row],[Count]]</f>
        <v>0.35294117647058826</v>
      </c>
      <c r="H102" s="2">
        <f>COUNTIFS(Table2[Sub-Sector],Table3[[#This Row],[Sub-Sector]],Table2[RSI Exponential â€“ 14D],"&gt;=50")/Table3[[#This Row],[Count]]</f>
        <v>0.17647058823529413</v>
      </c>
      <c r="I102" s="2">
        <f>COUNTIFS(Table2[Sub-Sector],Table3[[#This Row],[Sub-Sector]],Table2[Relative Volume],"&gt;=1")/Table3[[#This Row],[Count]]</f>
        <v>0.35294117647058826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0.88235294117647056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0.52941176470588236</v>
      </c>
      <c r="N102" s="2">
        <f>COUNTIFS(Table2[Sub-Sector],Table3[[#This Row],[Sub-Sector]],Table2[% Away From Current Month Low],"&gt;=0.05")/Table3[[#This Row],[Count]]</f>
        <v>5.8823529411764705E-2</v>
      </c>
      <c r="O102" s="2">
        <f>COUNTIFS(Table2[Sub-Sector],Table3[[#This Row],[Sub-Sector]],Table2[% Away From Current Month High],"&lt;=0.05")/Table3[[#This Row],[Count]]</f>
        <v>0.17647058823529413</v>
      </c>
      <c r="P102" s="2">
        <f>COUNTIFS(Table2[Sub-Sector],Table3[[#This Row],[Sub-Sector]],Table2[% Away From 52W High],"&lt;=10")/Table3[[#This Row],[Count]]</f>
        <v>0.23529411764705882</v>
      </c>
      <c r="Q102" s="2">
        <f>COUNTIFS(Table2[Sub-Sector],Table3[[#This Row],[Sub-Sector]],Table2[% Away From 52W Low],"&gt;=10")/Table3[[#This Row],[Count]]</f>
        <v>0.82352941176470584</v>
      </c>
      <c r="R102" s="2">
        <f>COUNTIFS(Table2[Sub-Sector],Table3[[#This Row],[Sub-Sector]],Table2[% Price above 20 EMA],"&gt;=0")/Table3[[#This Row],[Count]]</f>
        <v>0.23529411764705882</v>
      </c>
      <c r="S102" s="2">
        <f>COUNTIFS(Table2[Sub-Sector],Table3[[#This Row],[Sub-Sector]],Table2[% Price above 50 EMA],"&gt;=0")/Table3[[#This Row],[Count]]</f>
        <v>0.35294117647058826</v>
      </c>
      <c r="T102" s="2">
        <f>COUNTIFS(Table2[Sub-Sector],Table3[[#This Row],[Sub-Sector]],Table2[% Price above 200 EMA],"&gt;=0")/Table3[[#This Row],[Count]]</f>
        <v>0.58823529411764708</v>
      </c>
      <c r="U102" s="2">
        <f>COUNTIFS(Table2[Sub-Sector],Table3[[#This Row],[Sub-Sector]],Table2[Rate of Change - Zone],"Positive")/Table3[[#This Row],[Count]]</f>
        <v>0.17647058823529413</v>
      </c>
      <c r="V102" s="2">
        <f>COUNTIFS(Table2[Sub-Sector],Table3[[#This Row],[Sub-Sector]],Table2[Sharpe Ratio],"&gt;=0.10")/Table3[[#This Row],[Count]]</f>
        <v>5.8823529411764705E-2</v>
      </c>
      <c r="W10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513.5</v>
      </c>
      <c r="X102" s="3">
        <f>_xlfn.RANK.AVG(Table3[[#This Row],[Score]],Table3[Score],1)</f>
        <v>91.5</v>
      </c>
      <c r="Y10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325</v>
      </c>
      <c r="Z102" s="3">
        <f>_xlfn.RANK.AVG(Table3[[#This Row],[Score 2 ]],Table3[[Score 2 ]],1)</f>
        <v>101</v>
      </c>
    </row>
    <row r="103" spans="1:26" x14ac:dyDescent="0.3">
      <c r="A103" t="s">
        <v>211</v>
      </c>
      <c r="B103">
        <f>COUNTIFS(Table2[Sub-Sector],Table3[[#This Row],[Sub-Sector]])</f>
        <v>4</v>
      </c>
      <c r="C103" s="2">
        <f>COUNTIFS(Table2[Sub-Sector],Table3[[#This Row],[Sub-Sector]],Table2[Uptrend],"Uptrend")/Table3[[#This Row],[Count]]</f>
        <v>0.75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</v>
      </c>
      <c r="G103" s="2">
        <f>COUNTIFS(Table2[Sub-Sector],Table3[[#This Row],[Sub-Sector]],Table2[1Y Return vs Nifty],"&gt;=10")/Table3[[#This Row],[Count]]</f>
        <v>0.25</v>
      </c>
      <c r="H103" s="2">
        <f>COUNTIFS(Table2[Sub-Sector],Table3[[#This Row],[Sub-Sector]],Table2[RSI Exponential â€“ 14D],"&gt;=50")/Table3[[#This Row],[Count]]</f>
        <v>0.25</v>
      </c>
      <c r="I103" s="2">
        <f>COUNTIFS(Table2[Sub-Sector],Table3[[#This Row],[Sub-Sector]],Table2[Relative Volume],"&gt;=1")/Table3[[#This Row],[Count]]</f>
        <v>0.5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0.75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0.5</v>
      </c>
      <c r="N103" s="2">
        <f>COUNTIFS(Table2[Sub-Sector],Table3[[#This Row],[Sub-Sector]],Table2[% Away From Current Month Low],"&gt;=0.05")/Table3[[#This Row],[Count]]</f>
        <v>0.25</v>
      </c>
      <c r="O103" s="2">
        <f>COUNTIFS(Table2[Sub-Sector],Table3[[#This Row],[Sub-Sector]],Table2[% Away From Current Month High],"&lt;=0.05")/Table3[[#This Row],[Count]]</f>
        <v>0.5</v>
      </c>
      <c r="P103" s="2">
        <f>COUNTIFS(Table2[Sub-Sector],Table3[[#This Row],[Sub-Sector]],Table2[% Away From 52W High],"&lt;=10")/Table3[[#This Row],[Count]]</f>
        <v>0.25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0.25</v>
      </c>
      <c r="S103" s="2">
        <f>COUNTIFS(Table2[Sub-Sector],Table3[[#This Row],[Sub-Sector]],Table2[% Price above 50 EMA],"&gt;=0")/Table3[[#This Row],[Count]]</f>
        <v>0.5</v>
      </c>
      <c r="T103" s="2">
        <f>COUNTIFS(Table2[Sub-Sector],Table3[[#This Row],[Sub-Sector]],Table2[% Price above 200 EMA],"&gt;=0")/Table3[[#This Row],[Count]]</f>
        <v>0.75</v>
      </c>
      <c r="U103" s="2">
        <f>COUNTIFS(Table2[Sub-Sector],Table3[[#This Row],[Sub-Sector]],Table2[Rate of Change - Zone],"Positive")/Table3[[#This Row],[Count]]</f>
        <v>0.25</v>
      </c>
      <c r="V103" s="2">
        <f>COUNTIFS(Table2[Sub-Sector],Table3[[#This Row],[Sub-Sector]],Table2[Sharpe Ratio],"&gt;=0.10")/Table3[[#This Row],[Count]]</f>
        <v>0</v>
      </c>
      <c r="W10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571.5</v>
      </c>
      <c r="X103" s="3">
        <f>_xlfn.RANK.AVG(Table3[[#This Row],[Score]],Table3[Score],1)</f>
        <v>108</v>
      </c>
      <c r="Y10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326</v>
      </c>
      <c r="Z103" s="3">
        <f>_xlfn.RANK.AVG(Table3[[#This Row],[Score 2 ]],Table3[[Score 2 ]],1)</f>
        <v>102</v>
      </c>
    </row>
    <row r="104" spans="1:26" x14ac:dyDescent="0.3">
      <c r="A104" t="s">
        <v>1237</v>
      </c>
      <c r="B104">
        <f>COUNTIFS(Table2[Sub-Sector],Table3[[#This Row],[Sub-Sector]])</f>
        <v>2</v>
      </c>
      <c r="C104" s="2">
        <f>COUNTIFS(Table2[Sub-Sector],Table3[[#This Row],[Sub-Sector]],Table2[Uptrend],"Uptrend")/Table3[[#This Row],[Count]]</f>
        <v>0.5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0</v>
      </c>
      <c r="G104" s="2">
        <f>COUNTIFS(Table2[Sub-Sector],Table3[[#This Row],[Sub-Sector]],Table2[1Y Return vs Nifty],"&gt;=10")/Table3[[#This Row],[Count]]</f>
        <v>0.5</v>
      </c>
      <c r="H104" s="2">
        <f>COUNTIFS(Table2[Sub-Sector],Table3[[#This Row],[Sub-Sector]],Table2[RSI Exponential â€“ 14D],"&gt;=50")/Table3[[#This Row],[Count]]</f>
        <v>0.5</v>
      </c>
      <c r="I104" s="2">
        <f>COUNTIFS(Table2[Sub-Sector],Table3[[#This Row],[Sub-Sector]],Table2[Relative Volume],"&gt;=1")/Table3[[#This Row],[Count]]</f>
        <v>0.5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0.5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0</v>
      </c>
      <c r="P104" s="2">
        <f>COUNTIFS(Table2[Sub-Sector],Table3[[#This Row],[Sub-Sector]],Table2[% Away From 52W High],"&lt;=10")/Table3[[#This Row],[Count]]</f>
        <v>0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0.5</v>
      </c>
      <c r="S104" s="2">
        <f>COUNTIFS(Table2[Sub-Sector],Table3[[#This Row],[Sub-Sector]],Table2[% Price above 50 EMA],"&gt;=0")/Table3[[#This Row],[Count]]</f>
        <v>0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0</v>
      </c>
      <c r="V104" s="2">
        <f>COUNTIFS(Table2[Sub-Sector],Table3[[#This Row],[Sub-Sector]],Table2[Sharpe Ratio],"&gt;=0.10")/Table3[[#This Row],[Count]]</f>
        <v>0</v>
      </c>
      <c r="W10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601</v>
      </c>
      <c r="X104" s="3">
        <f>_xlfn.RANK.AVG(Table3[[#This Row],[Score]],Table3[Score],1)</f>
        <v>112</v>
      </c>
      <c r="Y10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327.5</v>
      </c>
      <c r="Z104" s="3">
        <f>_xlfn.RANK.AVG(Table3[[#This Row],[Score 2 ]],Table3[[Score 2 ]],1)</f>
        <v>103</v>
      </c>
    </row>
    <row r="105" spans="1:26" x14ac:dyDescent="0.3">
      <c r="A105" t="s">
        <v>1351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1</v>
      </c>
      <c r="F105" s="2">
        <f>COUNTIFS(Table2[Sub-Sector],Table3[[#This Row],[Sub-Sector]],Table2[6M Return vs Nifty],"&gt;=10")/Table3[[#This Row],[Count]]</f>
        <v>0</v>
      </c>
      <c r="G105" s="2">
        <f>COUNTIFS(Table2[Sub-Sector],Table3[[#This Row],[Sub-Sector]],Table2[1Y Return vs Nifty],"&gt;=10")/Table3[[#This Row],[Count]]</f>
        <v>0</v>
      </c>
      <c r="H105" s="2">
        <f>COUNTIFS(Table2[Sub-Sector],Table3[[#This Row],[Sub-Sector]],Table2[RSI Exponential â€“ 14D],"&gt;=50")/Table3[[#This Row],[Count]]</f>
        <v>0</v>
      </c>
      <c r="I105" s="2">
        <f>COUNTIFS(Table2[Sub-Sector],Table3[[#This Row],[Sub-Sector]],Table2[Relative Volume],"&gt;=1")/Table3[[#This Row],[Count]]</f>
        <v>1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0</v>
      </c>
      <c r="N105" s="2">
        <f>COUNTIFS(Table2[Sub-Sector],Table3[[#This Row],[Sub-Sector]],Table2[% Away From Current Month Low],"&gt;=0.05")/Table3[[#This Row],[Count]]</f>
        <v>1</v>
      </c>
      <c r="O105" s="2">
        <f>COUNTIFS(Table2[Sub-Sector],Table3[[#This Row],[Sub-Sector]],Table2[% Away From Current Month High],"&lt;=0.05")/Table3[[#This Row],[Count]]</f>
        <v>0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0</v>
      </c>
      <c r="V105" s="2">
        <f>COUNTIFS(Table2[Sub-Sector],Table3[[#This Row],[Sub-Sector]],Table2[Sharpe Ratio],"&gt;=0.10")/Table3[[#This Row],[Count]]</f>
        <v>1</v>
      </c>
      <c r="W10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</v>
      </c>
      <c r="X105" s="3">
        <f>_xlfn.RANK.AVG(Table3[[#This Row],[Score]],Table3[Score],1)</f>
        <v>67</v>
      </c>
      <c r="Y10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330.5</v>
      </c>
      <c r="Z105" s="3">
        <f>_xlfn.RANK.AVG(Table3[[#This Row],[Score 2 ]],Table3[[Score 2 ]],1)</f>
        <v>105</v>
      </c>
    </row>
    <row r="106" spans="1:26" x14ac:dyDescent="0.3">
      <c r="A106" t="s">
        <v>323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0</v>
      </c>
      <c r="G106" s="2">
        <f>COUNTIFS(Table2[Sub-Sector],Table3[[#This Row],[Sub-Sector]],Table2[1Y Return vs Nifty],"&gt;=10")/Table3[[#This Row],[Count]]</f>
        <v>0</v>
      </c>
      <c r="H106" s="2">
        <f>COUNTIFS(Table2[Sub-Sector],Table3[[#This Row],[Sub-Sector]],Table2[RSI Exponential â€“ 14D],"&gt;=50")/Table3[[#This Row],[Count]]</f>
        <v>0</v>
      </c>
      <c r="I106" s="2">
        <f>COUNTIFS(Table2[Sub-Sector],Table3[[#This Row],[Sub-Sector]],Table2[Relative Volume],"&gt;=1")/Table3[[#This Row],[Count]]</f>
        <v>1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0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</v>
      </c>
      <c r="S106" s="2">
        <f>COUNTIFS(Table2[Sub-Sector],Table3[[#This Row],[Sub-Sector]],Table2[% Price above 50 EMA],"&gt;=0")/Table3[[#This Row],[Count]]</f>
        <v>0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</v>
      </c>
      <c r="V106" s="2">
        <f>COUNTIFS(Table2[Sub-Sector],Table3[[#This Row],[Sub-Sector]],Table2[Sharpe Ratio],"&gt;=0.10")/Table3[[#This Row],[Count]]</f>
        <v>1</v>
      </c>
      <c r="W10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530</v>
      </c>
      <c r="X106" s="3">
        <f>_xlfn.RANK.AVG(Table3[[#This Row],[Score]],Table3[Score],1)</f>
        <v>96</v>
      </c>
      <c r="Y10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330.5</v>
      </c>
      <c r="Z106" s="3">
        <f>_xlfn.RANK.AVG(Table3[[#This Row],[Score 2 ]],Table3[[Score 2 ]],1)</f>
        <v>105</v>
      </c>
    </row>
    <row r="107" spans="1:26" x14ac:dyDescent="0.3">
      <c r="A107" t="s">
        <v>1550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0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0</v>
      </c>
      <c r="G107" s="2">
        <f>COUNTIFS(Table2[Sub-Sector],Table3[[#This Row],[Sub-Sector]],Table2[1Y Return vs Nifty],"&gt;=10")/Table3[[#This Row],[Count]]</f>
        <v>0</v>
      </c>
      <c r="H107" s="2">
        <f>COUNTIFS(Table2[Sub-Sector],Table3[[#This Row],[Sub-Sector]],Table2[RSI Exponential â€“ 14D],"&gt;=50")/Table3[[#This Row],[Count]]</f>
        <v>0</v>
      </c>
      <c r="I107" s="2">
        <f>COUNTIFS(Table2[Sub-Sector],Table3[[#This Row],[Sub-Sector]],Table2[Relative Volume],"&gt;=1")/Table3[[#This Row],[Count]]</f>
        <v>1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</v>
      </c>
      <c r="O107" s="2">
        <f>COUNTIFS(Table2[Sub-Sector],Table3[[#This Row],[Sub-Sector]],Table2[% Away From Current Month High],"&lt;=0.05")/Table3[[#This Row],[Count]]</f>
        <v>0</v>
      </c>
      <c r="P107" s="2">
        <f>COUNTIFS(Table2[Sub-Sector],Table3[[#This Row],[Sub-Sector]],Table2[% Away From 52W High],"&lt;=10")/Table3[[#This Row],[Count]]</f>
        <v>0</v>
      </c>
      <c r="Q107" s="2">
        <f>COUNTIFS(Table2[Sub-Sector],Table3[[#This Row],[Sub-Sector]],Table2[% Away From 52W Low],"&gt;=10")/Table3[[#This Row],[Count]]</f>
        <v>0</v>
      </c>
      <c r="R107" s="2">
        <f>COUNTIFS(Table2[Sub-Sector],Table3[[#This Row],[Sub-Sector]],Table2[% Price above 20 EMA],"&gt;=0")/Table3[[#This Row],[Count]]</f>
        <v>0</v>
      </c>
      <c r="S107" s="2">
        <f>COUNTIFS(Table2[Sub-Sector],Table3[[#This Row],[Sub-Sector]],Table2[% Price above 50 EMA],"&gt;=0")/Table3[[#This Row],[Count]]</f>
        <v>0</v>
      </c>
      <c r="T107" s="2">
        <f>COUNTIFS(Table2[Sub-Sector],Table3[[#This Row],[Sub-Sector]],Table2[% Price above 200 EMA],"&gt;=0")/Table3[[#This Row],[Count]]</f>
        <v>0</v>
      </c>
      <c r="U107" s="2">
        <f>COUNTIFS(Table2[Sub-Sector],Table3[[#This Row],[Sub-Sector]],Table2[Rate of Change - Zone],"Positive")/Table3[[#This Row],[Count]]</f>
        <v>0</v>
      </c>
      <c r="V107" s="2">
        <f>COUNTIFS(Table2[Sub-Sector],Table3[[#This Row],[Sub-Sector]],Table2[Sharpe Ratio],"&gt;=0.10")/Table3[[#This Row],[Count]]</f>
        <v>0</v>
      </c>
      <c r="W10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620.5</v>
      </c>
      <c r="X107" s="3">
        <f>_xlfn.RANK.AVG(Table3[[#This Row],[Score]],Table3[Score],1)</f>
        <v>113</v>
      </c>
      <c r="Y10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330.5</v>
      </c>
      <c r="Z107" s="3">
        <f>_xlfn.RANK.AVG(Table3[[#This Row],[Score 2 ]],Table3[[Score 2 ]],1)</f>
        <v>105</v>
      </c>
    </row>
    <row r="108" spans="1:26" x14ac:dyDescent="0.3">
      <c r="A108" t="s">
        <v>817</v>
      </c>
      <c r="B108">
        <f>COUNTIFS(Table2[Sub-Sector],Table3[[#This Row],[Sub-Sector]])</f>
        <v>2</v>
      </c>
      <c r="C108" s="2">
        <f>COUNTIFS(Table2[Sub-Sector],Table3[[#This Row],[Sub-Sector]],Table2[Uptrend],"Uptrend")/Table3[[#This Row],[Count]]</f>
        <v>0.5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0.5</v>
      </c>
      <c r="F108" s="2">
        <f>COUNTIFS(Table2[Sub-Sector],Table3[[#This Row],[Sub-Sector]],Table2[6M Return vs Nifty],"&gt;=10")/Table3[[#This Row],[Count]]</f>
        <v>0.5</v>
      </c>
      <c r="G108" s="2">
        <f>COUNTIFS(Table2[Sub-Sector],Table3[[#This Row],[Sub-Sector]],Table2[1Y Return vs Nifty],"&gt;=10")/Table3[[#This Row],[Count]]</f>
        <v>0.5</v>
      </c>
      <c r="H108" s="2">
        <f>COUNTIFS(Table2[Sub-Sector],Table3[[#This Row],[Sub-Sector]],Table2[RSI Exponential â€“ 14D],"&gt;=50")/Table3[[#This Row],[Count]]</f>
        <v>0</v>
      </c>
      <c r="I108" s="2">
        <f>COUNTIFS(Table2[Sub-Sector],Table3[[#This Row],[Sub-Sector]],Table2[Relative Volume],"&gt;=1")/Table3[[#This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0.5</v>
      </c>
      <c r="N108" s="2">
        <f>COUNTIFS(Table2[Sub-Sector],Table3[[#This Row],[Sub-Sector]],Table2[% Away From Current Month Low],"&gt;=0.05")/Table3[[#This Row],[Count]]</f>
        <v>0</v>
      </c>
      <c r="O108" s="2">
        <f>COUNTIFS(Table2[Sub-Sector],Table3[[#This Row],[Sub-Sector]],Table2[% Away From Current Month High],"&lt;=0.05")/Table3[[#This Row],[Count]]</f>
        <v>0</v>
      </c>
      <c r="P108" s="2">
        <f>COUNTIFS(Table2[Sub-Sector],Table3[[#This Row],[Sub-Sector]],Table2[% Away From 52W High],"&lt;=10")/Table3[[#This Row],[Count]]</f>
        <v>0.5</v>
      </c>
      <c r="Q108" s="2">
        <f>COUNTIFS(Table2[Sub-Sector],Table3[[#This Row],[Sub-Sector]],Table2[% Away From 52W Low],"&gt;=10")/Table3[[#This Row],[Count]]</f>
        <v>0.5</v>
      </c>
      <c r="R108" s="2">
        <f>COUNTIFS(Table2[Sub-Sector],Table3[[#This Row],[Sub-Sector]],Table2[% Price above 20 EMA],"&gt;=0")/Table3[[#This Row],[Count]]</f>
        <v>0</v>
      </c>
      <c r="S108" s="2">
        <f>COUNTIFS(Table2[Sub-Sector],Table3[[#This Row],[Sub-Sector]],Table2[% Price above 50 EMA],"&gt;=0")/Table3[[#This Row],[Count]]</f>
        <v>0.5</v>
      </c>
      <c r="T108" s="2">
        <f>COUNTIFS(Table2[Sub-Sector],Table3[[#This Row],[Sub-Sector]],Table2[% Price above 200 EMA],"&gt;=0")/Table3[[#This Row],[Count]]</f>
        <v>0.5</v>
      </c>
      <c r="U108" s="2">
        <f>COUNTIFS(Table2[Sub-Sector],Table3[[#This Row],[Sub-Sector]],Table2[Rate of Change - Zone],"Positive")/Table3[[#This Row],[Count]]</f>
        <v>0</v>
      </c>
      <c r="V108" s="2">
        <f>COUNTIFS(Table2[Sub-Sector],Table3[[#This Row],[Sub-Sector]],Table2[Sharpe Ratio],"&gt;=0.10")/Table3[[#This Row],[Count]]</f>
        <v>0.5</v>
      </c>
      <c r="W10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530.5</v>
      </c>
      <c r="X108" s="3">
        <f>_xlfn.RANK.AVG(Table3[[#This Row],[Score]],Table3[Score],1)</f>
        <v>97.5</v>
      </c>
      <c r="Y10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332</v>
      </c>
      <c r="Z108" s="3">
        <f>_xlfn.RANK.AVG(Table3[[#This Row],[Score 2 ]],Table3[[Score 2 ]],1)</f>
        <v>107</v>
      </c>
    </row>
    <row r="109" spans="1:26" x14ac:dyDescent="0.3">
      <c r="A109" t="s">
        <v>1489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1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Volume],"&gt;=1")/Table3[[#This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0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0</v>
      </c>
      <c r="N109" s="2">
        <f>COUNTIFS(Table2[Sub-Sector],Table3[[#This Row],[Sub-Sector]],Table2[% Away From Current Month Low],"&gt;=0.05")/Table3[[#This Row],[Count]]</f>
        <v>1</v>
      </c>
      <c r="O109" s="2">
        <f>COUNTIFS(Table2[Sub-Sector],Table3[[#This Row],[Sub-Sector]],Table2[% Away From Current Month High],"&lt;=0.05")/Table3[[#This Row],[Count]]</f>
        <v>0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  <c r="W10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458.5</v>
      </c>
      <c r="X109" s="3">
        <f>_xlfn.RANK.AVG(Table3[[#This Row],[Score]],Table3[Score],1)</f>
        <v>72.5</v>
      </c>
      <c r="Y10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</v>
      </c>
      <c r="Z109" s="3">
        <f>_xlfn.RANK.AVG(Table3[[#This Row],[Score 2 ]],Table3[[Score 2 ]],1)</f>
        <v>108.5</v>
      </c>
    </row>
    <row r="110" spans="1:26" x14ac:dyDescent="0.3">
      <c r="A110" t="s">
        <v>354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0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0</v>
      </c>
      <c r="I110" s="2">
        <f>COUNTIFS(Table2[Sub-Sector],Table3[[#This Row],[Sub-Sector]],Table2[Relative Volume],"&gt;=1")/Table3[[#This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0</v>
      </c>
      <c r="S110" s="2">
        <f>COUNTIFS(Table2[Sub-Sector],Table3[[#This Row],[Sub-Sector]],Table2[% Price above 50 EMA],"&gt;=0")/Table3[[#This Row],[Count]]</f>
        <v>0</v>
      </c>
      <c r="T110" s="2">
        <f>COUNTIFS(Table2[Sub-Sector],Table3[[#This Row],[Sub-Sector]],Table2[% Price above 200 EMA],"&gt;=0")/Table3[[#This Row],[Count]]</f>
        <v>0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0</v>
      </c>
      <c r="W11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625</v>
      </c>
      <c r="X110" s="3">
        <f>_xlfn.RANK.AVG(Table3[[#This Row],[Score]],Table3[Score],1)</f>
        <v>115</v>
      </c>
      <c r="Y11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</v>
      </c>
      <c r="Z110" s="3">
        <f>_xlfn.RANK.AVG(Table3[[#This Row],[Score 2 ]],Table3[[Score 2 ]],1)</f>
        <v>108.5</v>
      </c>
    </row>
    <row r="111" spans="1:26" x14ac:dyDescent="0.3">
      <c r="A111" t="s">
        <v>135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1</v>
      </c>
      <c r="H111" s="2">
        <f>COUNTIFS(Table2[Sub-Sector],Table3[[#This Row],[Sub-Sector]],Table2[RSI Exponential â€“ 14D],"&gt;=50")/Table3[[#This Row],[Count]]</f>
        <v>0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0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0</v>
      </c>
      <c r="P111" s="2">
        <f>COUNTIFS(Table2[Sub-Sector],Table3[[#This Row],[Sub-Sector]],Table2[% Away From 52W High],"&lt;=10")/Table3[[#This Row],[Count]]</f>
        <v>1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0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0</v>
      </c>
      <c r="V111" s="2">
        <f>COUNTIFS(Table2[Sub-Sector],Table3[[#This Row],[Sub-Sector]],Table2[Sharpe Ratio],"&gt;=0.10")/Table3[[#This Row],[Count]]</f>
        <v>1</v>
      </c>
      <c r="W11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</v>
      </c>
      <c r="X111" s="3">
        <f>_xlfn.RANK.AVG(Table3[[#This Row],[Score]],Table3[Score],1)</f>
        <v>101</v>
      </c>
      <c r="Y11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11" s="3">
        <f>_xlfn.RANK.AVG(Table3[[#This Row],[Score 2 ]],Table3[[Score 2 ]],1)</f>
        <v>112</v>
      </c>
    </row>
    <row r="112" spans="1:26" x14ac:dyDescent="0.3">
      <c r="A112" t="s">
        <v>1661</v>
      </c>
      <c r="B112">
        <f>COUNTIFS(Table2[Sub-Sector],Table3[[#This Row],[Sub-Sector]])</f>
        <v>1</v>
      </c>
      <c r="C112" s="2">
        <f>COUNTIFS(Table2[Sub-Sector],Table3[[#This Row],[Sub-Sector]],Table2[Uptrend],"Uptrend")/Table3[[#This Row],[Count]]</f>
        <v>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1</v>
      </c>
      <c r="H112" s="2">
        <f>COUNTIFS(Table2[Sub-Sector],Table3[[#This Row],[Sub-Sector]],Table2[RSI Exponential â€“ 14D],"&gt;=50")/Table3[[#This Row],[Count]]</f>
        <v>0</v>
      </c>
      <c r="I112" s="2">
        <f>COUNTIFS(Table2[Sub-Sector],Table3[[#This Row],[Sub-Sector]],Table2[Relative Volume],"&gt;=1")/Table3[[#This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0</v>
      </c>
      <c r="N112" s="2">
        <f>COUNTIFS(Table2[Sub-Sector],Table3[[#This Row],[Sub-Sector]],Table2[% Away From Current Month Low],"&gt;=0.05")/Table3[[#This Row],[Count]]</f>
        <v>0</v>
      </c>
      <c r="O112" s="2">
        <f>COUNTIFS(Table2[Sub-Sector],Table3[[#This Row],[Sub-Sector]],Table2[% Away From Current Month High],"&lt;=0.05")/Table3[[#This Row],[Count]]</f>
        <v>0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</v>
      </c>
      <c r="S112" s="2">
        <f>COUNTIFS(Table2[Sub-Sector],Table3[[#This Row],[Sub-Sector]],Table2[% Price above 50 EMA],"&gt;=0")/Table3[[#This Row],[Count]]</f>
        <v>0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0</v>
      </c>
      <c r="V112" s="2">
        <f>COUNTIFS(Table2[Sub-Sector],Table3[[#This Row],[Sub-Sector]],Table2[Sharpe Ratio],"&gt;=0.10")/Table3[[#This Row],[Count]]</f>
        <v>0</v>
      </c>
      <c r="W11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</v>
      </c>
      <c r="X112" s="3">
        <f>_xlfn.RANK.AVG(Table3[[#This Row],[Score]],Table3[Score],1)</f>
        <v>101</v>
      </c>
      <c r="Y11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12" s="3">
        <f>_xlfn.RANK.AVG(Table3[[#This Row],[Score 2 ]],Table3[[Score 2 ]],1)</f>
        <v>112</v>
      </c>
    </row>
    <row r="113" spans="1:26" x14ac:dyDescent="0.3">
      <c r="A113" t="s">
        <v>493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1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0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0</v>
      </c>
      <c r="P113" s="2">
        <f>COUNTIFS(Table2[Sub-Sector],Table3[[#This Row],[Sub-Sector]],Table2[% Away From 52W High],"&lt;=10")/Table3[[#This Row],[Count]]</f>
        <v>1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</v>
      </c>
      <c r="S113" s="2">
        <f>COUNTIFS(Table2[Sub-Sector],Table3[[#This Row],[Sub-Sector]],Table2[% Price above 50 EMA],"&gt;=0")/Table3[[#This Row],[Count]]</f>
        <v>1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0</v>
      </c>
      <c r="V113" s="2">
        <f>COUNTIFS(Table2[Sub-Sector],Table3[[#This Row],[Sub-Sector]],Table2[Sharpe Ratio],"&gt;=0.10")/Table3[[#This Row],[Count]]</f>
        <v>0</v>
      </c>
      <c r="W11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</v>
      </c>
      <c r="X113" s="3">
        <f>_xlfn.RANK.AVG(Table3[[#This Row],[Score]],Table3[Score],1)</f>
        <v>101</v>
      </c>
      <c r="Y11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13" s="3">
        <f>_xlfn.RANK.AVG(Table3[[#This Row],[Score 2 ]],Table3[[Score 2 ]],1)</f>
        <v>112</v>
      </c>
    </row>
    <row r="114" spans="1:26" x14ac:dyDescent="0.3">
      <c r="A114" t="s">
        <v>608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0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1</v>
      </c>
      <c r="H114" s="2">
        <f>COUNTIFS(Table2[Sub-Sector],Table3[[#This Row],[Sub-Sector]],Table2[RSI Exponential â€“ 14D],"&gt;=50")/Table3[[#This Row],[Count]]</f>
        <v>0</v>
      </c>
      <c r="I114" s="2">
        <f>COUNTIFS(Table2[Sub-Sector],Table3[[#This Row],[Sub-Sector]],Table2[Relative Volume],"&gt;=1")/Table3[[#This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0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0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0</v>
      </c>
      <c r="S114" s="2">
        <f>COUNTIFS(Table2[Sub-Sector],Table3[[#This Row],[Sub-Sector]],Table2[% Price above 50 EMA],"&gt;=0")/Table3[[#This Row],[Count]]</f>
        <v>0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0</v>
      </c>
      <c r="V114" s="2">
        <f>COUNTIFS(Table2[Sub-Sector],Table3[[#This Row],[Sub-Sector]],Table2[Sharpe Ratio],"&gt;=0.10")/Table3[[#This Row],[Count]]</f>
        <v>0</v>
      </c>
      <c r="W11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625.5</v>
      </c>
      <c r="X114" s="3">
        <f>_xlfn.RANK.AVG(Table3[[#This Row],[Score]],Table3[Score],1)</f>
        <v>116.5</v>
      </c>
      <c r="Y11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14" s="3">
        <f>_xlfn.RANK.AVG(Table3[[#This Row],[Score 2 ]],Table3[[Score 2 ]],1)</f>
        <v>112</v>
      </c>
    </row>
    <row r="115" spans="1:26" x14ac:dyDescent="0.3">
      <c r="A115" t="s">
        <v>362</v>
      </c>
      <c r="B115">
        <f>COUNTIFS(Table2[Sub-Sector],Table3[[#This Row],[Sub-Sector]])</f>
        <v>1</v>
      </c>
      <c r="C115" s="2">
        <f>COUNTIFS(Table2[Sub-Sector],Table3[[#This Row],[Sub-Sector]],Table2[Uptrend],"Uptrend")/Table3[[#This Row],[Count]]</f>
        <v>0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1</v>
      </c>
      <c r="H115" s="2">
        <f>COUNTIFS(Table2[Sub-Sector],Table3[[#This Row],[Sub-Sector]],Table2[RSI Exponential â€“ 14D],"&gt;=50")/Table3[[#This Row],[Count]]</f>
        <v>0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0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0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0</v>
      </c>
      <c r="P115" s="2">
        <f>COUNTIFS(Table2[Sub-Sector],Table3[[#This Row],[Sub-Sector]],Table2[% Away From 52W High],"&lt;=10")/Table3[[#This Row],[Count]]</f>
        <v>0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</v>
      </c>
      <c r="S115" s="2">
        <f>COUNTIFS(Table2[Sub-Sector],Table3[[#This Row],[Sub-Sector]],Table2[% Price above 50 EMA],"&gt;=0")/Table3[[#This Row],[Count]]</f>
        <v>0</v>
      </c>
      <c r="T115" s="2">
        <f>COUNTIFS(Table2[Sub-Sector],Table3[[#This Row],[Sub-Sector]],Table2[% Price above 200 EMA],"&gt;=0")/Table3[[#This Row],[Count]]</f>
        <v>1</v>
      </c>
      <c r="U115" s="2">
        <f>COUNTIFS(Table2[Sub-Sector],Table3[[#This Row],[Sub-Sector]],Table2[Rate of Change - Zone],"Positive")/Table3[[#This Row],[Count]]</f>
        <v>0</v>
      </c>
      <c r="V115" s="2">
        <f>COUNTIFS(Table2[Sub-Sector],Table3[[#This Row],[Sub-Sector]],Table2[Sharpe Ratio],"&gt;=0.10")/Table3[[#This Row],[Count]]</f>
        <v>0</v>
      </c>
      <c r="W11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625.5</v>
      </c>
      <c r="X115" s="3">
        <f>_xlfn.RANK.AVG(Table3[[#This Row],[Score]],Table3[Score],1)</f>
        <v>116.5</v>
      </c>
      <c r="Y11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15" s="3">
        <f>_xlfn.RANK.AVG(Table3[[#This Row],[Score 2 ]],Table3[[Score 2 ]],1)</f>
        <v>112</v>
      </c>
    </row>
    <row r="116" spans="1:26" x14ac:dyDescent="0.3">
      <c r="A116" t="s">
        <v>312</v>
      </c>
      <c r="B116">
        <f>COUNTIFS(Table2[Sub-Sector],Table3[[#This Row],[Sub-Sector]])</f>
        <v>6</v>
      </c>
      <c r="C116" s="2">
        <f>COUNTIFS(Table2[Sub-Sector],Table3[[#This Row],[Sub-Sector]],Table2[Uptrend],"Uptrend")/Table3[[#This Row],[Count]]</f>
        <v>0.5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0.16666666666666666</v>
      </c>
      <c r="G116" s="2">
        <f>COUNTIFS(Table2[Sub-Sector],Table3[[#This Row],[Sub-Sector]],Table2[1Y Return vs Nifty],"&gt;=10")/Table3[[#This Row],[Count]]</f>
        <v>0.66666666666666663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0.33333333333333331</v>
      </c>
      <c r="N116" s="2">
        <f>COUNTIFS(Table2[Sub-Sector],Table3[[#This Row],[Sub-Sector]],Table2[% Away From Current Month Low],"&gt;=0.05")/Table3[[#This Row],[Count]]</f>
        <v>0</v>
      </c>
      <c r="O116" s="2">
        <f>COUNTIFS(Table2[Sub-Sector],Table3[[#This Row],[Sub-Sector]],Table2[% Away From Current Month High],"&lt;=0.05")/Table3[[#This Row],[Count]]</f>
        <v>0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0.16666666666666666</v>
      </c>
      <c r="T116" s="2">
        <f>COUNTIFS(Table2[Sub-Sector],Table3[[#This Row],[Sub-Sector]],Table2[% Price above 200 EMA],"&gt;=0")/Table3[[#This Row],[Count]]</f>
        <v>0.83333333333333337</v>
      </c>
      <c r="U116" s="2">
        <f>COUNTIFS(Table2[Sub-Sector],Table3[[#This Row],[Sub-Sector]],Table2[Rate of Change - Zone],"Positive")/Table3[[#This Row],[Count]]</f>
        <v>0</v>
      </c>
      <c r="V116" s="2">
        <f>COUNTIFS(Table2[Sub-Sector],Table3[[#This Row],[Sub-Sector]],Table2[Sharpe Ratio],"&gt;=0.10")/Table3[[#This Row],[Count]]</f>
        <v>0.66666666666666663</v>
      </c>
      <c r="W11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622.5</v>
      </c>
      <c r="X116" s="3">
        <f>_xlfn.RANK.AVG(Table3[[#This Row],[Score]],Table3[Score],1)</f>
        <v>114</v>
      </c>
      <c r="Y11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349</v>
      </c>
      <c r="Z116" s="3">
        <f>_xlfn.RANK.AVG(Table3[[#This Row],[Score 2 ]],Table3[[Score 2 ]],1)</f>
        <v>115</v>
      </c>
    </row>
    <row r="117" spans="1:26" x14ac:dyDescent="0.3">
      <c r="A117" t="s">
        <v>728</v>
      </c>
      <c r="B117">
        <f>COUNTIFS(Table2[Sub-Sector],Table3[[#This Row],[Sub-Sector]])</f>
        <v>2</v>
      </c>
      <c r="C117" s="2">
        <f>COUNTIFS(Table2[Sub-Sector],Table3[[#This Row],[Sub-Sector]],Table2[Uptrend],"Uptrend")/Table3[[#This Row],[Count]]</f>
        <v>1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0.5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Volume],"&gt;=1")/Table3[[#This Row],[Count]]</f>
        <v>0.5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0.5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0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</v>
      </c>
      <c r="S117" s="2">
        <f>COUNTIFS(Table2[Sub-Sector],Table3[[#This Row],[Sub-Sector]],Table2[% Price above 50 EMA],"&gt;=0")/Table3[[#This Row],[Count]]</f>
        <v>1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</v>
      </c>
      <c r="V117" s="2">
        <f>COUNTIFS(Table2[Sub-Sector],Table3[[#This Row],[Sub-Sector]],Table2[Sharpe Ratio],"&gt;=0.10")/Table3[[#This Row],[Count]]</f>
        <v>0</v>
      </c>
      <c r="W11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488.5</v>
      </c>
      <c r="X117" s="3">
        <f>_xlfn.RANK.AVG(Table3[[#This Row],[Score]],Table3[Score],1)</f>
        <v>83</v>
      </c>
      <c r="Y11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364</v>
      </c>
      <c r="Z117" s="3">
        <f>_xlfn.RANK.AVG(Table3[[#This Row],[Score 2 ]],Table3[[Score 2 ]],1)</f>
        <v>116.5</v>
      </c>
    </row>
    <row r="118" spans="1:26" x14ac:dyDescent="0.3">
      <c r="A118" t="s">
        <v>1525</v>
      </c>
      <c r="B118">
        <f>COUNTIFS(Table2[Sub-Sector],Table3[[#This Row],[Sub-Sector]])</f>
        <v>2</v>
      </c>
      <c r="C118" s="2">
        <f>COUNTIFS(Table2[Sub-Sector],Table3[[#This Row],[Sub-Sector]],Table2[Uptrend],"Uptrend")/Table3[[#This Row],[Count]]</f>
        <v>0.5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</v>
      </c>
      <c r="I118" s="2">
        <f>COUNTIFS(Table2[Sub-Sector],Table3[[#This Row],[Sub-Sector]],Table2[Relative Volume],"&gt;=1")/Table3[[#This Row],[Count]]</f>
        <v>0.5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0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0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0.5</v>
      </c>
      <c r="R118" s="2">
        <f>COUNTIFS(Table2[Sub-Sector],Table3[[#This Row],[Sub-Sector]],Table2[% Price above 20 EMA],"&gt;=0")/Table3[[#This Row],[Count]]</f>
        <v>0</v>
      </c>
      <c r="S118" s="2">
        <f>COUNTIFS(Table2[Sub-Sector],Table3[[#This Row],[Sub-Sector]],Table2[% Price above 50 EMA],"&gt;=0")/Table3[[#This Row],[Count]]</f>
        <v>0</v>
      </c>
      <c r="T118" s="2">
        <f>COUNTIFS(Table2[Sub-Sector],Table3[[#This Row],[Sub-Sector]],Table2[% Price above 200 EMA],"&gt;=0")/Table3[[#This Row],[Count]]</f>
        <v>0</v>
      </c>
      <c r="U118" s="2">
        <f>COUNTIFS(Table2[Sub-Sector],Table3[[#This Row],[Sub-Sector]],Table2[Rate of Change - Zone],"Positive")/Table3[[#This Row],[Count]]</f>
        <v>0</v>
      </c>
      <c r="V118" s="2">
        <f>COUNTIFS(Table2[Sub-Sector],Table3[[#This Row],[Sub-Sector]],Table2[Sharpe Ratio],"&gt;=0.10")/Table3[[#This Row],[Count]]</f>
        <v>0</v>
      </c>
      <c r="W11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637.5</v>
      </c>
      <c r="X118" s="3">
        <f>_xlfn.RANK.AVG(Table3[[#This Row],[Score]],Table3[Score],1)</f>
        <v>120</v>
      </c>
      <c r="Y11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364</v>
      </c>
      <c r="Z118" s="3">
        <f>_xlfn.RANK.AVG(Table3[[#This Row],[Score 2 ]],Table3[[Score 2 ]],1)</f>
        <v>116.5</v>
      </c>
    </row>
    <row r="119" spans="1:26" x14ac:dyDescent="0.3">
      <c r="A119" t="s">
        <v>490</v>
      </c>
      <c r="B119">
        <f>COUNTIFS(Table2[Sub-Sector],Table3[[#This Row],[Sub-Sector]])</f>
        <v>7</v>
      </c>
      <c r="C119" s="2">
        <f>COUNTIFS(Table2[Sub-Sector],Table3[[#This Row],[Sub-Sector]],Table2[Uptrend],"Uptrend")/Table3[[#This Row],[Count]]</f>
        <v>1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0.14285714285714285</v>
      </c>
      <c r="G119" s="2">
        <f>COUNTIFS(Table2[Sub-Sector],Table3[[#This Row],[Sub-Sector]],Table2[1Y Return vs Nifty],"&gt;=10")/Table3[[#This Row],[Count]]</f>
        <v>0.42857142857142855</v>
      </c>
      <c r="H119" s="2">
        <f>COUNTIFS(Table2[Sub-Sector],Table3[[#This Row],[Sub-Sector]],Table2[RSI Exponential â€“ 14D],"&gt;=50")/Table3[[#This Row],[Count]]</f>
        <v>0.14285714285714285</v>
      </c>
      <c r="I119" s="2">
        <f>COUNTIFS(Table2[Sub-Sector],Table3[[#This Row],[Sub-Sector]],Table2[Relative Volume],"&gt;=1")/Table3[[#This Row],[Count]]</f>
        <v>0.14285714285714285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0.42857142857142855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0</v>
      </c>
      <c r="P119" s="2">
        <f>COUNTIFS(Table2[Sub-Sector],Table3[[#This Row],[Sub-Sector]],Table2[% Away From 52W High],"&lt;=10")/Table3[[#This Row],[Count]]</f>
        <v>0.14285714285714285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0.14285714285714285</v>
      </c>
      <c r="S119" s="2">
        <f>COUNTIFS(Table2[Sub-Sector],Table3[[#This Row],[Sub-Sector]],Table2[% Price above 50 EMA],"&gt;=0")/Table3[[#This Row],[Count]]</f>
        <v>0.5714285714285714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0</v>
      </c>
      <c r="V119" s="2">
        <f>COUNTIFS(Table2[Sub-Sector],Table3[[#This Row],[Sub-Sector]],Table2[Sharpe Ratio],"&gt;=0.10")/Table3[[#This Row],[Count]]</f>
        <v>0</v>
      </c>
      <c r="W11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569.5</v>
      </c>
      <c r="X119" s="3">
        <f>_xlfn.RANK.AVG(Table3[[#This Row],[Score]],Table3[Score],1)</f>
        <v>107</v>
      </c>
      <c r="Y11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370</v>
      </c>
      <c r="Z119" s="3">
        <f>_xlfn.RANK.AVG(Table3[[#This Row],[Score 2 ]],Table3[[Score 2 ]],1)</f>
        <v>118</v>
      </c>
    </row>
    <row r="120" spans="1:26" x14ac:dyDescent="0.3">
      <c r="A120" t="s">
        <v>933</v>
      </c>
      <c r="B120">
        <f>COUNTIFS(Table2[Sub-Sector],Table3[[#This Row],[Sub-Sector]])</f>
        <v>3</v>
      </c>
      <c r="C120" s="2">
        <f>COUNTIFS(Table2[Sub-Sector],Table3[[#This Row],[Sub-Sector]],Table2[Uptrend],"Uptrend")/Table3[[#This Row],[Count]]</f>
        <v>0.66666666666666663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0.33333333333333331</v>
      </c>
      <c r="G120" s="2">
        <f>COUNTIFS(Table2[Sub-Sector],Table3[[#This Row],[Sub-Sector]],Table2[1Y Return vs Nifty],"&gt;=10")/Table3[[#This Row],[Count]]</f>
        <v>0.33333333333333331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0.66666666666666663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0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</v>
      </c>
      <c r="S120" s="2">
        <f>COUNTIFS(Table2[Sub-Sector],Table3[[#This Row],[Sub-Sector]],Table2[% Price above 50 EMA],"&gt;=0")/Table3[[#This Row],[Count]]</f>
        <v>0.66666666666666663</v>
      </c>
      <c r="T120" s="2">
        <f>COUNTIFS(Table2[Sub-Sector],Table3[[#This Row],[Sub-Sector]],Table2[% Price above 200 EMA],"&gt;=0")/Table3[[#This Row],[Count]]</f>
        <v>0.66666666666666663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0</v>
      </c>
      <c r="W12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631</v>
      </c>
      <c r="X120" s="3">
        <f>_xlfn.RANK.AVG(Table3[[#This Row],[Score]],Table3[Score],1)</f>
        <v>118</v>
      </c>
      <c r="Y12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374.5</v>
      </c>
      <c r="Z120" s="3">
        <f>_xlfn.RANK.AVG(Table3[[#This Row],[Score 2 ]],Table3[[Score 2 ]],1)</f>
        <v>119</v>
      </c>
    </row>
    <row r="121" spans="1:26" x14ac:dyDescent="0.3">
      <c r="A121" t="s">
        <v>510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1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0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1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631.5</v>
      </c>
      <c r="X121" s="3">
        <f>_xlfn.RANK.AVG(Table3[[#This Row],[Score]],Table3[Score],1)</f>
        <v>119</v>
      </c>
      <c r="Y12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432</v>
      </c>
      <c r="Z121" s="3">
        <f>_xlfn.RANK.AVG(Table3[[#This Row],[Score 2 ]],Table3[[Score 2 ]],1)</f>
        <v>120.5</v>
      </c>
    </row>
    <row r="122" spans="1:26" x14ac:dyDescent="0.3">
      <c r="A122" t="s">
        <v>982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0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1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722</v>
      </c>
      <c r="X122" s="3">
        <f>_xlfn.RANK.AVG(Table3[[#This Row],[Score]],Table3[Score],1)</f>
        <v>121</v>
      </c>
      <c r="Y12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432</v>
      </c>
      <c r="Z122" s="3">
        <f>_xlfn.RANK.AVG(Table3[[#This Row],[Score 2 ]],Table3[[Score 2 ]],1)</f>
        <v>120.5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26351-D2FB-488D-BBBB-EBE6C2041B26}">
  <dimension ref="A1:AV732"/>
  <sheetViews>
    <sheetView tabSelected="1" workbookViewId="0"/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33203125" bestFit="1" customWidth="1"/>
    <col min="7" max="7" width="18.33203125" bestFit="1" customWidth="1"/>
    <col min="8" max="8" width="25.3320312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6640625" bestFit="1" customWidth="1"/>
    <col min="26" max="26" width="19.109375" bestFit="1" customWidth="1"/>
    <col min="27" max="27" width="19.88671875" bestFit="1" customWidth="1"/>
    <col min="28" max="28" width="20.3320312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33203125" bestFit="1" customWidth="1"/>
    <col min="33" max="33" width="32" bestFit="1" customWidth="1"/>
    <col min="34" max="34" width="32.33203125" bestFit="1" customWidth="1"/>
    <col min="35" max="35" width="23.33203125" bestFit="1" customWidth="1"/>
    <col min="36" max="36" width="22.88671875" bestFit="1" customWidth="1"/>
    <col min="37" max="37" width="18.33203125" bestFit="1" customWidth="1"/>
    <col min="38" max="38" width="28.88671875" bestFit="1" customWidth="1"/>
    <col min="39" max="39" width="34.664062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7.88671875" bestFit="1" customWidth="1"/>
    <col min="45" max="45" width="9.88671875" bestFit="1" customWidth="1"/>
    <col min="46" max="46" width="10.6640625" bestFit="1" customWidth="1"/>
    <col min="47" max="47" width="13.6640625" bestFit="1" customWidth="1"/>
    <col min="48" max="48" width="6.44140625" bestFit="1" customWidth="1"/>
  </cols>
  <sheetData>
    <row r="1" spans="1:48" x14ac:dyDescent="0.3">
      <c r="A1" t="s">
        <v>0</v>
      </c>
      <c r="B1" t="s">
        <v>1</v>
      </c>
      <c r="C1" t="s">
        <v>10458</v>
      </c>
      <c r="D1" t="s">
        <v>2</v>
      </c>
      <c r="E1" t="s">
        <v>3</v>
      </c>
      <c r="F1" t="s">
        <v>4</v>
      </c>
      <c r="G1" t="s">
        <v>5</v>
      </c>
      <c r="H1" t="s">
        <v>10480</v>
      </c>
      <c r="I1" t="s">
        <v>6</v>
      </c>
      <c r="J1" t="s">
        <v>10481</v>
      </c>
      <c r="K1" t="s">
        <v>7</v>
      </c>
      <c r="L1" t="s">
        <v>10482</v>
      </c>
      <c r="M1" t="s">
        <v>8</v>
      </c>
      <c r="N1" t="s">
        <v>10483</v>
      </c>
      <c r="O1" t="s">
        <v>10484</v>
      </c>
      <c r="P1" t="s">
        <v>9</v>
      </c>
      <c r="Q1" t="s">
        <v>10</v>
      </c>
      <c r="R1" t="s">
        <v>11</v>
      </c>
      <c r="S1" s="2" t="s">
        <v>10485</v>
      </c>
      <c r="T1" s="2" t="s">
        <v>10486</v>
      </c>
      <c r="U1" s="2" t="s">
        <v>10487</v>
      </c>
      <c r="V1" t="s">
        <v>12</v>
      </c>
      <c r="W1" t="s">
        <v>10488</v>
      </c>
      <c r="X1" t="s">
        <v>10489</v>
      </c>
      <c r="Y1" t="s">
        <v>10490</v>
      </c>
      <c r="Z1" t="s">
        <v>10491</v>
      </c>
      <c r="AA1" t="s">
        <v>10492</v>
      </c>
      <c r="AB1" t="s">
        <v>10493</v>
      </c>
      <c r="AC1" s="2" t="s">
        <v>10494</v>
      </c>
      <c r="AD1" s="2" t="s">
        <v>10495</v>
      </c>
      <c r="AE1" s="2" t="s">
        <v>10496</v>
      </c>
      <c r="AF1" s="2" t="s">
        <v>10497</v>
      </c>
      <c r="AG1" s="2" t="s">
        <v>10498</v>
      </c>
      <c r="AH1" s="2" t="s">
        <v>10499</v>
      </c>
      <c r="AI1" t="s">
        <v>13</v>
      </c>
      <c r="AJ1" t="s">
        <v>14</v>
      </c>
      <c r="AK1" t="s">
        <v>10500</v>
      </c>
      <c r="AL1" t="s">
        <v>10501</v>
      </c>
      <c r="AM1" t="s">
        <v>10502</v>
      </c>
      <c r="AN1" t="s">
        <v>10503</v>
      </c>
      <c r="AO1" t="s">
        <v>10504</v>
      </c>
      <c r="AP1" t="s">
        <v>15</v>
      </c>
      <c r="AQ1" t="s">
        <v>10505</v>
      </c>
      <c r="AR1" t="s">
        <v>10506</v>
      </c>
      <c r="AS1" t="s">
        <v>10507</v>
      </c>
      <c r="AT1" t="s">
        <v>10508</v>
      </c>
      <c r="AU1" t="s">
        <v>10509</v>
      </c>
      <c r="AV1" t="s">
        <v>10510</v>
      </c>
    </row>
    <row r="2" spans="1:48" x14ac:dyDescent="0.3">
      <c r="A2" t="s">
        <v>363</v>
      </c>
      <c r="B2" t="s">
        <v>364</v>
      </c>
      <c r="C2" t="s">
        <v>10471</v>
      </c>
      <c r="D2" t="s">
        <v>253</v>
      </c>
      <c r="E2">
        <v>66906.703969599999</v>
      </c>
      <c r="F2">
        <v>2543.1999999999998</v>
      </c>
      <c r="G2">
        <v>652.09340713970596</v>
      </c>
      <c r="H2">
        <f>(Table2[[#This Row],[1Y Return vs Nifty]]-AVERAGE(Table2[1Y Return vs Nifty]))/_xlfn.STDEV.P(Table2[1Y Return vs Nifty])</f>
        <v>8.1058821616650558</v>
      </c>
      <c r="I2">
        <v>6.8073320177424401</v>
      </c>
      <c r="J2">
        <f>(Table2[[#This Row],[1M Return vs Nifty]]-AVERAGE(Table2[1M Return vs Nifty]))/_xlfn.STDEV.P(Table2[1M Return vs Nifty])</f>
        <v>0.77415300122591069</v>
      </c>
      <c r="K2">
        <v>177.632567821984</v>
      </c>
      <c r="L2">
        <f>(Table2[[#This Row],[6M Return vs Nifty]]-AVERAGE(Table2[6M Return vs Nifty]))/_xlfn.STDEV.P(Table2[6M Return vs Nifty])</f>
        <v>5.9703602421933644</v>
      </c>
      <c r="M2">
        <v>-10.219662542165899</v>
      </c>
      <c r="N2">
        <f>(Table2[[#This Row],[1W Return vs Nifty]]-AVERAGE(Table2[1W Return vs Nifty]))/_xlfn.STDEV.P(Table2[1W Return vs Nifty])</f>
        <v>-2.2597363753510673</v>
      </c>
      <c r="O2">
        <v>2526.2399999999998</v>
      </c>
      <c r="P2">
        <v>2142.5303029051902</v>
      </c>
      <c r="Q2">
        <v>1294.65480146499</v>
      </c>
      <c r="R2">
        <v>43.358143951850302</v>
      </c>
      <c r="S2" s="2">
        <f>(Table2[[#This Row],[Close Price]]-Table2[[#This Row],[20D EMA]])/Table2[[#This Row],[20D EMA]]</f>
        <v>6.7135347393755297E-3</v>
      </c>
      <c r="T2" s="2">
        <f>(Table2[[#This Row],[Close Price]]-Table2[[#This Row],[50D EMA]])/Table2[[#This Row],[50D EMA]]</f>
        <v>0.1870077153875101</v>
      </c>
      <c r="U2" s="2">
        <f>(Table2[[#This Row],[Close Price]]-Table2[[#This Row],[200D EMA]])/Table2[[#This Row],[200D EMA]]</f>
        <v>0.96438463528826057</v>
      </c>
      <c r="V2">
        <v>0.68267623312968295</v>
      </c>
      <c r="W2">
        <v>2521</v>
      </c>
      <c r="X2">
        <v>2700</v>
      </c>
      <c r="Y2">
        <v>2521</v>
      </c>
      <c r="Z2">
        <v>2848</v>
      </c>
      <c r="AA2">
        <v>2210.0500000000002</v>
      </c>
      <c r="AB2">
        <v>2979.45</v>
      </c>
      <c r="AC2" s="2">
        <f>(Table2[[#This Row],[Close Price]]/Table2[[#This Row],[Day Low]])-1</f>
        <v>8.8060293534311107E-3</v>
      </c>
      <c r="AD2" s="2">
        <f>(Table2[[#This Row],[Day High]]/Table2[[#This Row],[Close Price]])-1</f>
        <v>6.1654608367411212E-2</v>
      </c>
      <c r="AE2" s="2">
        <f>(Table2[[#This Row],[Close Price]]/Table2[[#This Row],[Current Week Low]])-1</f>
        <v>8.8060293534311107E-3</v>
      </c>
      <c r="AF2" s="2">
        <f>(Table2[[#This Row],[Current Week High]]/Table2[[#This Row],[Close Price]])-1</f>
        <v>0.11984900912236562</v>
      </c>
      <c r="AG2" s="2">
        <f>(Table2[[#This Row],[Close Price]]/Table2[[#This Row],[Current Month Low]])-1</f>
        <v>0.15074319585529716</v>
      </c>
      <c r="AH2" s="2">
        <f>(Table2[[#This Row],[Current Month High]]/Table2[[#This Row],[Close Price]])-1</f>
        <v>0.17153586033343826</v>
      </c>
      <c r="AI2">
        <v>17.153586033343799</v>
      </c>
      <c r="AJ2">
        <v>704.55552040493501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0.83</v>
      </c>
      <c r="AM2" t="s">
        <v>10511</v>
      </c>
      <c r="AN2">
        <v>12.5</v>
      </c>
      <c r="AO2" t="s">
        <v>10511</v>
      </c>
      <c r="AP2">
        <v>0.23073318572141499</v>
      </c>
      <c r="AQ2">
        <f>(Table2[[#This Row],[Sharpe Ratio]]-AVERAGE(Table2[Sharpe Ratio]))/_xlfn.STDEV.P(Table2[Sharpe Ratio])</f>
        <v>2.089066766656384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14.679725796389647</v>
      </c>
      <c r="AS2">
        <f>_xlfn.RANK.AVG(Table2[[#This Row],[1Y Return vs Nifty Z-Score]],Table2[1Y Return vs Nifty Z-Score])</f>
        <v>1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11</v>
      </c>
      <c r="AV2">
        <f>(Table2[[#This Row],[Rank 1Y]]+Table2[[#This Row],[Rank 6M]]+Table2[[#This Row],[Rank Sharpe]])/3</f>
        <v>4.333333333333333</v>
      </c>
    </row>
    <row r="3" spans="1:48" x14ac:dyDescent="0.3">
      <c r="A3" t="s">
        <v>1051</v>
      </c>
      <c r="B3" t="s">
        <v>1052</v>
      </c>
      <c r="C3" t="s">
        <v>10467</v>
      </c>
      <c r="D3" t="s">
        <v>103</v>
      </c>
      <c r="E3">
        <v>11717.733343039999</v>
      </c>
      <c r="F3">
        <v>1016.8</v>
      </c>
      <c r="G3">
        <v>263.26230892500502</v>
      </c>
      <c r="H3">
        <f>(Table2[[#This Row],[1Y Return vs Nifty]]-AVERAGE(Table2[1Y Return vs Nifty]))/_xlfn.STDEV.P(Table2[1Y Return vs Nifty])</f>
        <v>2.958655621897945</v>
      </c>
      <c r="I3">
        <v>12.0211715242905</v>
      </c>
      <c r="J3">
        <f>(Table2[[#This Row],[1M Return vs Nifty]]-AVERAGE(Table2[1M Return vs Nifty]))/_xlfn.STDEV.P(Table2[1M Return vs Nifty])</f>
        <v>1.2956076327079575</v>
      </c>
      <c r="K3">
        <v>100.664419475329</v>
      </c>
      <c r="L3">
        <f>(Table2[[#This Row],[6M Return vs Nifty]]-AVERAGE(Table2[6M Return vs Nifty]))/_xlfn.STDEV.P(Table2[6M Return vs Nifty])</f>
        <v>3.312226804646123</v>
      </c>
      <c r="M3">
        <v>14.0601756260887</v>
      </c>
      <c r="N3">
        <f>(Table2[[#This Row],[1W Return vs Nifty]]-AVERAGE(Table2[1W Return vs Nifty]))/_xlfn.STDEV.P(Table2[1W Return vs Nifty])</f>
        <v>3.6523994140783156</v>
      </c>
      <c r="O3">
        <v>945.26</v>
      </c>
      <c r="P3">
        <v>915.91442688861798</v>
      </c>
      <c r="Q3">
        <v>710.04124784019302</v>
      </c>
      <c r="R3">
        <v>75.362767949185596</v>
      </c>
      <c r="S3" s="2">
        <f>(Table2[[#This Row],[Close Price]]-Table2[[#This Row],[20D EMA]])/Table2[[#This Row],[20D EMA]]</f>
        <v>7.5682880900492952E-2</v>
      </c>
      <c r="T3" s="2">
        <f>(Table2[[#This Row],[Close Price]]-Table2[[#This Row],[50D EMA]])/Table2[[#This Row],[50D EMA]]</f>
        <v>0.11014737856471214</v>
      </c>
      <c r="U3" s="2">
        <f>(Table2[[#This Row],[Close Price]]-Table2[[#This Row],[200D EMA]])/Table2[[#This Row],[200D EMA]]</f>
        <v>0.43202948151661219</v>
      </c>
      <c r="V3">
        <v>1.0136335678675701</v>
      </c>
      <c r="W3">
        <v>1016.8</v>
      </c>
      <c r="X3">
        <v>1080</v>
      </c>
      <c r="Y3">
        <v>938</v>
      </c>
      <c r="Z3">
        <v>1080</v>
      </c>
      <c r="AA3">
        <v>875.55</v>
      </c>
      <c r="AB3">
        <v>1080</v>
      </c>
      <c r="AC3" s="2">
        <f>(Table2[[#This Row],[Close Price]]/Table2[[#This Row],[Day Low]])-1</f>
        <v>0</v>
      </c>
      <c r="AD3" s="2">
        <f>(Table2[[#This Row],[Day High]]/Table2[[#This Row],[Close Price]])-1</f>
        <v>6.2155782848151153E-2</v>
      </c>
      <c r="AE3" s="2">
        <f>(Table2[[#This Row],[Close Price]]/Table2[[#This Row],[Current Week Low]])-1</f>
        <v>8.4008528784648151E-2</v>
      </c>
      <c r="AF3" s="2">
        <f>(Table2[[#This Row],[Current Week High]]/Table2[[#This Row],[Close Price]])-1</f>
        <v>6.2155782848151153E-2</v>
      </c>
      <c r="AG3" s="2">
        <f>(Table2[[#This Row],[Close Price]]/Table2[[#This Row],[Current Month Low]])-1</f>
        <v>0.16132716578150874</v>
      </c>
      <c r="AH3" s="2">
        <f>(Table2[[#This Row],[Current Month High]]/Table2[[#This Row],[Close Price]])-1</f>
        <v>6.2155782848151153E-2</v>
      </c>
      <c r="AI3">
        <v>6.21557828481511</v>
      </c>
      <c r="AJ3">
        <v>308.900804289544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0.08</v>
      </c>
      <c r="AM3" t="s">
        <v>10511</v>
      </c>
      <c r="AN3">
        <v>15.32</v>
      </c>
      <c r="AO3" t="s">
        <v>10511</v>
      </c>
      <c r="AP3">
        <v>0.293546213852377</v>
      </c>
      <c r="AQ3">
        <f>(Table2[[#This Row],[Sharpe Ratio]]-AVERAGE(Table2[Sharpe Ratio]))/_xlfn.STDEV.P(Table2[Sharpe Ratio])</f>
        <v>2.8098880065918519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14.028777479922192</v>
      </c>
      <c r="AS3">
        <f>_xlfn.RANK.AVG(Table2[[#This Row],[1Y Return vs Nifty Z-Score]],Table2[1Y Return vs Nifty Z-Score])</f>
        <v>10</v>
      </c>
      <c r="AT3">
        <f>_xlfn.RANK.AVG(Table2[[#This Row],[6M Return vs Nifty Z-Score]],Table2[6M Return vs Nifty Z-Score])</f>
        <v>5</v>
      </c>
      <c r="AU3">
        <f>_xlfn.RANK.AVG(Table2[[#This Row],[Sharpe Ratio Z-Score]],Table2[Sharpe Ratio Z-Score])</f>
        <v>2</v>
      </c>
      <c r="AV3">
        <f>(Table2[[#This Row],[Rank 1Y]]+Table2[[#This Row],[Rank 6M]]+Table2[[#This Row],[Rank Sharpe]])/3</f>
        <v>5.666666666666667</v>
      </c>
    </row>
    <row r="4" spans="1:48" x14ac:dyDescent="0.3">
      <c r="A4" t="s">
        <v>203</v>
      </c>
      <c r="B4" t="s">
        <v>204</v>
      </c>
      <c r="C4" t="s">
        <v>10464</v>
      </c>
      <c r="D4" t="s">
        <v>109</v>
      </c>
      <c r="E4">
        <v>127968.1086375</v>
      </c>
      <c r="F4">
        <v>613.75</v>
      </c>
      <c r="G4">
        <v>388.19855068347198</v>
      </c>
      <c r="H4">
        <f>(Table2[[#This Row],[1Y Return vs Nifty]]-AVERAGE(Table2[1Y Return vs Nifty]))/_xlfn.STDEV.P(Table2[1Y Return vs Nifty])</f>
        <v>4.6125231811301912</v>
      </c>
      <c r="I4">
        <v>43.329051274591698</v>
      </c>
      <c r="J4">
        <f>(Table2[[#This Row],[1M Return vs Nifty]]-AVERAGE(Table2[1M Return vs Nifty]))/_xlfn.STDEV.P(Table2[1M Return vs Nifty])</f>
        <v>4.4268200294789333</v>
      </c>
      <c r="K4">
        <v>97.278285481722605</v>
      </c>
      <c r="L4">
        <f>(Table2[[#This Row],[6M Return vs Nifty]]-AVERAGE(Table2[6M Return vs Nifty]))/_xlfn.STDEV.P(Table2[6M Return vs Nifty])</f>
        <v>3.1952849762954907</v>
      </c>
      <c r="M4">
        <v>-5.37071092459888</v>
      </c>
      <c r="N4">
        <f>(Table2[[#This Row],[1W Return vs Nifty]]-AVERAGE(Table2[1W Return vs Nifty]))/_xlfn.STDEV.P(Table2[1W Return vs Nifty])</f>
        <v>-1.0790176159932781</v>
      </c>
      <c r="O4">
        <v>524.87</v>
      </c>
      <c r="P4">
        <v>436.60132549871503</v>
      </c>
      <c r="Q4">
        <v>292.42393814144299</v>
      </c>
      <c r="R4">
        <v>70.885010905213903</v>
      </c>
      <c r="S4" s="2">
        <f>(Table2[[#This Row],[Close Price]]-Table2[[#This Row],[20D EMA]])/Table2[[#This Row],[20D EMA]]</f>
        <v>0.16933716920380285</v>
      </c>
      <c r="T4" s="2">
        <f>(Table2[[#This Row],[Close Price]]-Table2[[#This Row],[50D EMA]])/Table2[[#This Row],[50D EMA]]</f>
        <v>0.40574470152818248</v>
      </c>
      <c r="U4" s="2">
        <f>(Table2[[#This Row],[Close Price]]-Table2[[#This Row],[200D EMA]])/Table2[[#This Row],[200D EMA]]</f>
        <v>1.0988363808407995</v>
      </c>
      <c r="V4">
        <v>2.5222196934216101</v>
      </c>
      <c r="W4">
        <v>570.29999999999995</v>
      </c>
      <c r="X4">
        <v>637.9</v>
      </c>
      <c r="Y4">
        <v>570.29999999999995</v>
      </c>
      <c r="Z4">
        <v>647</v>
      </c>
      <c r="AA4">
        <v>404.3</v>
      </c>
      <c r="AB4">
        <v>647</v>
      </c>
      <c r="AC4" s="2">
        <f>(Table2[[#This Row],[Close Price]]/Table2[[#This Row],[Day Low]])-1</f>
        <v>7.6187971243205421E-2</v>
      </c>
      <c r="AD4" s="2">
        <f>(Table2[[#This Row],[Day High]]/Table2[[#This Row],[Close Price]])-1</f>
        <v>3.9348268839103806E-2</v>
      </c>
      <c r="AE4" s="2">
        <f>(Table2[[#This Row],[Close Price]]/Table2[[#This Row],[Current Week Low]])-1</f>
        <v>7.6187971243205421E-2</v>
      </c>
      <c r="AF4" s="2">
        <f>(Table2[[#This Row],[Current Week High]]/Table2[[#This Row],[Close Price]])-1</f>
        <v>5.4175152749490918E-2</v>
      </c>
      <c r="AG4" s="2">
        <f>(Table2[[#This Row],[Close Price]]/Table2[[#This Row],[Current Month Low]])-1</f>
        <v>0.51805589908483785</v>
      </c>
      <c r="AH4" s="2">
        <f>(Table2[[#This Row],[Current Month High]]/Table2[[#This Row],[Close Price]])-1</f>
        <v>5.4175152749490918E-2</v>
      </c>
      <c r="AI4">
        <v>5.41751527494909</v>
      </c>
      <c r="AJ4">
        <v>415.10700797314303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1.01</v>
      </c>
      <c r="AM4" t="s">
        <v>10511</v>
      </c>
      <c r="AN4">
        <v>49.33</v>
      </c>
      <c r="AO4" t="s">
        <v>10511</v>
      </c>
      <c r="AP4">
        <v>0.223611415305244</v>
      </c>
      <c r="AQ4">
        <f>(Table2[[#This Row],[Sharpe Ratio]]-AVERAGE(Table2[Sharpe Ratio]))/_xlfn.STDEV.P(Table2[Sharpe Ratio])</f>
        <v>2.0073397183883568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13.162950289299692</v>
      </c>
      <c r="AS4">
        <f>_xlfn.RANK.AVG(Table2[[#This Row],[1Y Return vs Nifty Z-Score]],Table2[1Y Return vs Nifty Z-Score])</f>
        <v>6</v>
      </c>
      <c r="AT4">
        <f>_xlfn.RANK.AVG(Table2[[#This Row],[6M Return vs Nifty Z-Score]],Table2[6M Return vs Nifty Z-Score])</f>
        <v>7</v>
      </c>
      <c r="AU4">
        <f>_xlfn.RANK.AVG(Table2[[#This Row],[Sharpe Ratio Z-Score]],Table2[Sharpe Ratio Z-Score])</f>
        <v>13</v>
      </c>
      <c r="AV4">
        <f>(Table2[[#This Row],[Rank 1Y]]+Table2[[#This Row],[Rank 6M]]+Table2[[#This Row],[Rank Sharpe]])/3</f>
        <v>8.6666666666666661</v>
      </c>
    </row>
    <row r="5" spans="1:48" x14ac:dyDescent="0.3">
      <c r="A5" t="s">
        <v>635</v>
      </c>
      <c r="B5" t="s">
        <v>636</v>
      </c>
      <c r="C5" t="s">
        <v>10471</v>
      </c>
      <c r="D5" t="s">
        <v>253</v>
      </c>
      <c r="E5">
        <v>28126.525320000001</v>
      </c>
      <c r="F5">
        <v>2455.35</v>
      </c>
      <c r="G5">
        <v>290.15993009580598</v>
      </c>
      <c r="H5">
        <f>(Table2[[#This Row],[1Y Return vs Nifty]]-AVERAGE(Table2[1Y Return vs Nifty]))/_xlfn.STDEV.P(Table2[1Y Return vs Nifty])</f>
        <v>3.3147180618175565</v>
      </c>
      <c r="I5">
        <v>32.009679971732901</v>
      </c>
      <c r="J5">
        <f>(Table2[[#This Row],[1M Return vs Nifty]]-AVERAGE(Table2[1M Return vs Nifty]))/_xlfn.STDEV.P(Table2[1M Return vs Nifty])</f>
        <v>3.2947294494126127</v>
      </c>
      <c r="K5">
        <v>162.92755513367899</v>
      </c>
      <c r="L5">
        <f>(Table2[[#This Row],[6M Return vs Nifty]]-AVERAGE(Table2[6M Return vs Nifty]))/_xlfn.STDEV.P(Table2[6M Return vs Nifty])</f>
        <v>5.4625152859876751</v>
      </c>
      <c r="M5">
        <v>-4.9124494238414202</v>
      </c>
      <c r="N5">
        <f>(Table2[[#This Row],[1W Return vs Nifty]]-AVERAGE(Table2[1W Return vs Nifty]))/_xlfn.STDEV.P(Table2[1W Return vs Nifty])</f>
        <v>-0.96743103124049501</v>
      </c>
      <c r="O5">
        <v>2323.46</v>
      </c>
      <c r="P5">
        <v>1877.5357036821299</v>
      </c>
      <c r="Q5">
        <v>1189.9438662186001</v>
      </c>
      <c r="R5">
        <v>52.446886905396397</v>
      </c>
      <c r="S5" s="2">
        <f>(Table2[[#This Row],[Close Price]]-Table2[[#This Row],[20D EMA]])/Table2[[#This Row],[20D EMA]]</f>
        <v>5.6764480559166018E-2</v>
      </c>
      <c r="T5" s="2">
        <f>(Table2[[#This Row],[Close Price]]-Table2[[#This Row],[50D EMA]])/Table2[[#This Row],[50D EMA]]</f>
        <v>0.3077514292722579</v>
      </c>
      <c r="U5" s="2">
        <f>(Table2[[#This Row],[Close Price]]-Table2[[#This Row],[200D EMA]])/Table2[[#This Row],[200D EMA]]</f>
        <v>1.0634166616637166</v>
      </c>
      <c r="V5">
        <v>0.67964331072539996</v>
      </c>
      <c r="W5">
        <v>2421.5500000000002</v>
      </c>
      <c r="X5">
        <v>2604</v>
      </c>
      <c r="Y5">
        <v>2421.5500000000002</v>
      </c>
      <c r="Z5">
        <v>2618</v>
      </c>
      <c r="AA5">
        <v>2127.6999999999998</v>
      </c>
      <c r="AB5">
        <v>2833.8</v>
      </c>
      <c r="AC5" s="2">
        <f>(Table2[[#This Row],[Close Price]]/Table2[[#This Row],[Day Low]])-1</f>
        <v>1.3958002106088996E-2</v>
      </c>
      <c r="AD5" s="2">
        <f>(Table2[[#This Row],[Day High]]/Table2[[#This Row],[Close Price]])-1</f>
        <v>6.0541267029140533E-2</v>
      </c>
      <c r="AE5" s="2">
        <f>(Table2[[#This Row],[Close Price]]/Table2[[#This Row],[Current Week Low]])-1</f>
        <v>1.3958002106088996E-2</v>
      </c>
      <c r="AF5" s="2">
        <f>(Table2[[#This Row],[Current Week High]]/Table2[[#This Row],[Close Price]])-1</f>
        <v>6.6243101798114434E-2</v>
      </c>
      <c r="AG5" s="2">
        <f>(Table2[[#This Row],[Close Price]]/Table2[[#This Row],[Current Month Low]])-1</f>
        <v>0.15399257414109147</v>
      </c>
      <c r="AH5" s="2">
        <f>(Table2[[#This Row],[Current Month High]]/Table2[[#This Row],[Close Price]])-1</f>
        <v>0.15413281202272611</v>
      </c>
      <c r="AI5">
        <v>15.4132812022726</v>
      </c>
      <c r="AJ5">
        <v>325.50038991421798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1.33</v>
      </c>
      <c r="AM5" t="s">
        <v>10511</v>
      </c>
      <c r="AN5">
        <v>2.0699999999999998</v>
      </c>
      <c r="AO5" t="s">
        <v>10511</v>
      </c>
      <c r="AP5">
        <v>0.209676774202183</v>
      </c>
      <c r="AQ5">
        <f>(Table2[[#This Row],[Sharpe Ratio]]-AVERAGE(Table2[Sharpe Ratio]))/_xlfn.STDEV.P(Table2[Sharpe Ratio])</f>
        <v>1.8474304515238118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12.951962217501162</v>
      </c>
      <c r="AS5">
        <f>_xlfn.RANK.AVG(Table2[[#This Row],[1Y Return vs Nifty Z-Score]],Table2[1Y Return vs Nifty Z-Score])</f>
        <v>7</v>
      </c>
      <c r="AT5">
        <f>_xlfn.RANK.AVG(Table2[[#This Row],[6M Return vs Nifty Z-Score]],Table2[6M Return vs Nifty Z-Score])</f>
        <v>2</v>
      </c>
      <c r="AU5">
        <f>_xlfn.RANK.AVG(Table2[[#This Row],[Sharpe Ratio Z-Score]],Table2[Sharpe Ratio Z-Score])</f>
        <v>23</v>
      </c>
      <c r="AV5">
        <f>(Table2[[#This Row],[Rank 1Y]]+Table2[[#This Row],[Rank 6M]]+Table2[[#This Row],[Rank Sharpe]])/3</f>
        <v>10.666666666666666</v>
      </c>
    </row>
    <row r="6" spans="1:48" x14ac:dyDescent="0.3">
      <c r="A6" t="s">
        <v>251</v>
      </c>
      <c r="B6" t="s">
        <v>252</v>
      </c>
      <c r="C6" t="s">
        <v>10471</v>
      </c>
      <c r="D6" t="s">
        <v>253</v>
      </c>
      <c r="E6">
        <v>103481.0883</v>
      </c>
      <c r="F6">
        <v>5130.7</v>
      </c>
      <c r="G6">
        <v>172.37250406932401</v>
      </c>
      <c r="H6">
        <f>(Table2[[#This Row],[1Y Return vs Nifty]]-AVERAGE(Table2[1Y Return vs Nifty]))/_xlfn.STDEV.P(Table2[1Y Return vs Nifty])</f>
        <v>1.7554843274839036</v>
      </c>
      <c r="I6">
        <v>18.201474694532301</v>
      </c>
      <c r="J6">
        <f>(Table2[[#This Row],[1M Return vs Nifty]]-AVERAGE(Table2[1M Return vs Nifty]))/_xlfn.STDEV.P(Table2[1M Return vs Nifty])</f>
        <v>1.9137217323150355</v>
      </c>
      <c r="K6">
        <v>108.464761713215</v>
      </c>
      <c r="L6">
        <f>(Table2[[#This Row],[6M Return vs Nifty]]-AVERAGE(Table2[6M Return vs Nifty]))/_xlfn.STDEV.P(Table2[6M Return vs Nifty])</f>
        <v>3.5816155189679475</v>
      </c>
      <c r="M6">
        <v>-9.9085308234772</v>
      </c>
      <c r="N6">
        <f>(Table2[[#This Row],[1W Return vs Nifty]]-AVERAGE(Table2[1W Return vs Nifty]))/_xlfn.STDEV.P(Table2[1W Return vs Nifty])</f>
        <v>-2.183975863417706</v>
      </c>
      <c r="O6">
        <v>4915.51</v>
      </c>
      <c r="P6">
        <v>4066.4506584701498</v>
      </c>
      <c r="Q6">
        <v>2731.28378045302</v>
      </c>
      <c r="R6">
        <v>50.120783414008201</v>
      </c>
      <c r="S6" s="2">
        <f>(Table2[[#This Row],[Close Price]]-Table2[[#This Row],[20D EMA]])/Table2[[#This Row],[20D EMA]]</f>
        <v>4.3777756529841172E-2</v>
      </c>
      <c r="T6" s="2">
        <f>(Table2[[#This Row],[Close Price]]-Table2[[#This Row],[50D EMA]])/Table2[[#This Row],[50D EMA]]</f>
        <v>0.26171455918519221</v>
      </c>
      <c r="U6" s="2">
        <f>(Table2[[#This Row],[Close Price]]-Table2[[#This Row],[200D EMA]])/Table2[[#This Row],[200D EMA]]</f>
        <v>0.87849392901568235</v>
      </c>
      <c r="V6">
        <v>0.80140517833940295</v>
      </c>
      <c r="W6">
        <v>5060</v>
      </c>
      <c r="X6">
        <v>5380</v>
      </c>
      <c r="Y6">
        <v>5060</v>
      </c>
      <c r="Z6">
        <v>5574</v>
      </c>
      <c r="AA6">
        <v>4182.1499999999996</v>
      </c>
      <c r="AB6">
        <v>5860</v>
      </c>
      <c r="AC6" s="2">
        <f>(Table2[[#This Row],[Close Price]]/Table2[[#This Row],[Day Low]])-1</f>
        <v>1.3972332015810274E-2</v>
      </c>
      <c r="AD6" s="2">
        <f>(Table2[[#This Row],[Day High]]/Table2[[#This Row],[Close Price]])-1</f>
        <v>4.8589861032607651E-2</v>
      </c>
      <c r="AE6" s="2">
        <f>(Table2[[#This Row],[Close Price]]/Table2[[#This Row],[Current Week Low]])-1</f>
        <v>1.3972332015810274E-2</v>
      </c>
      <c r="AF6" s="2">
        <f>(Table2[[#This Row],[Current Week High]]/Table2[[#This Row],[Close Price]])-1</f>
        <v>8.6401465686943402E-2</v>
      </c>
      <c r="AG6" s="2">
        <f>(Table2[[#This Row],[Close Price]]/Table2[[#This Row],[Current Month Low]])-1</f>
        <v>0.22680917709790416</v>
      </c>
      <c r="AH6" s="2">
        <f>(Table2[[#This Row],[Current Month High]]/Table2[[#This Row],[Close Price]])-1</f>
        <v>0.14214434677529386</v>
      </c>
      <c r="AI6">
        <v>14.214434677529299</v>
      </c>
      <c r="AJ6">
        <v>199.33199148216201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1.05</v>
      </c>
      <c r="AM6" t="s">
        <v>10511</v>
      </c>
      <c r="AN6">
        <v>18.5</v>
      </c>
      <c r="AO6" t="s">
        <v>10511</v>
      </c>
      <c r="AP6">
        <v>0.260045800996481</v>
      </c>
      <c r="AQ6">
        <f>(Table2[[#This Row],[Sharpe Ratio]]-AVERAGE(Table2[Sharpe Ratio]))/_xlfn.STDEV.P(Table2[Sharpe Ratio])</f>
        <v>2.4254485065125042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7.4922942218616857</v>
      </c>
      <c r="AS6">
        <f>_xlfn.RANK.AVG(Table2[[#This Row],[1Y Return vs Nifty Z-Score]],Table2[1Y Return vs Nifty Z-Score])</f>
        <v>41</v>
      </c>
      <c r="AT6">
        <f>_xlfn.RANK.AVG(Table2[[#This Row],[6M Return vs Nifty Z-Score]],Table2[6M Return vs Nifty Z-Score])</f>
        <v>4</v>
      </c>
      <c r="AU6">
        <f>_xlfn.RANK.AVG(Table2[[#This Row],[Sharpe Ratio Z-Score]],Table2[Sharpe Ratio Z-Score])</f>
        <v>6</v>
      </c>
      <c r="AV6">
        <f>(Table2[[#This Row],[Rank 1Y]]+Table2[[#This Row],[Rank 6M]]+Table2[[#This Row],[Rank Sharpe]])/3</f>
        <v>17</v>
      </c>
    </row>
    <row r="7" spans="1:48" x14ac:dyDescent="0.3">
      <c r="A7" t="s">
        <v>376</v>
      </c>
      <c r="B7" t="s">
        <v>377</v>
      </c>
      <c r="C7" t="s">
        <v>10461</v>
      </c>
      <c r="D7" t="s">
        <v>109</v>
      </c>
      <c r="E7">
        <v>63660.42</v>
      </c>
      <c r="F7">
        <v>318</v>
      </c>
      <c r="G7">
        <v>412.11819588064202</v>
      </c>
      <c r="H7">
        <f>(Table2[[#This Row],[1Y Return vs Nifty]]-AVERAGE(Table2[1Y Return vs Nifty]))/_xlfn.STDEV.P(Table2[1Y Return vs Nifty])</f>
        <v>4.9291640906304472</v>
      </c>
      <c r="I7">
        <v>10.0484639828671</v>
      </c>
      <c r="J7">
        <f>(Table2[[#This Row],[1M Return vs Nifty]]-AVERAGE(Table2[1M Return vs Nifty]))/_xlfn.STDEV.P(Table2[1M Return vs Nifty])</f>
        <v>1.0983101357783189</v>
      </c>
      <c r="K7">
        <v>86.046789690100596</v>
      </c>
      <c r="L7">
        <f>(Table2[[#This Row],[6M Return vs Nifty]]-AVERAGE(Table2[6M Return vs Nifty]))/_xlfn.STDEV.P(Table2[6M Return vs Nifty])</f>
        <v>2.807399660633235</v>
      </c>
      <c r="M7">
        <v>-6.5857920443520799</v>
      </c>
      <c r="N7">
        <f>(Table2[[#This Row],[1W Return vs Nifty]]-AVERAGE(Table2[1W Return vs Nifty]))/_xlfn.STDEV.P(Table2[1W Return vs Nifty])</f>
        <v>-1.3748896282106164</v>
      </c>
      <c r="O7">
        <v>311.95</v>
      </c>
      <c r="P7">
        <v>281.48618699936998</v>
      </c>
      <c r="Q7">
        <v>196.21822236178599</v>
      </c>
      <c r="R7">
        <v>48.478910502681202</v>
      </c>
      <c r="S7" s="2">
        <f>(Table2[[#This Row],[Close Price]]-Table2[[#This Row],[20D EMA]])/Table2[[#This Row],[20D EMA]]</f>
        <v>1.9394133675268509E-2</v>
      </c>
      <c r="T7" s="2">
        <f>(Table2[[#This Row],[Close Price]]-Table2[[#This Row],[50D EMA]])/Table2[[#This Row],[50D EMA]]</f>
        <v>0.12971795664243996</v>
      </c>
      <c r="U7" s="2">
        <f>(Table2[[#This Row],[Close Price]]-Table2[[#This Row],[200D EMA]])/Table2[[#This Row],[200D EMA]]</f>
        <v>0.62064458729869387</v>
      </c>
      <c r="V7">
        <v>1.1719477384205601</v>
      </c>
      <c r="W7">
        <v>309</v>
      </c>
      <c r="X7">
        <v>327.60000000000002</v>
      </c>
      <c r="Y7">
        <v>309</v>
      </c>
      <c r="Z7">
        <v>346.8</v>
      </c>
      <c r="AA7">
        <v>277</v>
      </c>
      <c r="AB7">
        <v>353.7</v>
      </c>
      <c r="AC7" s="2">
        <f>(Table2[[#This Row],[Close Price]]/Table2[[#This Row],[Day Low]])-1</f>
        <v>2.9126213592232997E-2</v>
      </c>
      <c r="AD7" s="2">
        <f>(Table2[[#This Row],[Day High]]/Table2[[#This Row],[Close Price]])-1</f>
        <v>3.0188679245283012E-2</v>
      </c>
      <c r="AE7" s="2">
        <f>(Table2[[#This Row],[Close Price]]/Table2[[#This Row],[Current Week Low]])-1</f>
        <v>2.9126213592232997E-2</v>
      </c>
      <c r="AF7" s="2">
        <f>(Table2[[#This Row],[Current Week High]]/Table2[[#This Row],[Close Price]])-1</f>
        <v>9.0566037735849036E-2</v>
      </c>
      <c r="AG7" s="2">
        <f>(Table2[[#This Row],[Close Price]]/Table2[[#This Row],[Current Month Low]])-1</f>
        <v>0.1480144404332131</v>
      </c>
      <c r="AH7" s="2">
        <f>(Table2[[#This Row],[Current Month High]]/Table2[[#This Row],[Close Price]])-1</f>
        <v>0.11226415094339615</v>
      </c>
      <c r="AI7">
        <v>11.2264150943396</v>
      </c>
      <c r="AJ7">
        <v>438.98305084745698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0.31</v>
      </c>
      <c r="AM7" t="s">
        <v>10511</v>
      </c>
      <c r="AN7">
        <v>14.24</v>
      </c>
      <c r="AO7" t="s">
        <v>10511</v>
      </c>
      <c r="AP7">
        <v>0.16890449569134899</v>
      </c>
      <c r="AQ7">
        <f>(Table2[[#This Row],[Sharpe Ratio]]-AVERAGE(Table2[Sharpe Ratio]))/_xlfn.STDEV.P(Table2[Sharpe Ratio])</f>
        <v>1.3795414605664276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8.8395257193978125</v>
      </c>
      <c r="AS7">
        <f>_xlfn.RANK.AVG(Table2[[#This Row],[1Y Return vs Nifty Z-Score]],Table2[1Y Return vs Nifty Z-Score])</f>
        <v>5</v>
      </c>
      <c r="AT7">
        <f>_xlfn.RANK.AVG(Table2[[#This Row],[6M Return vs Nifty Z-Score]],Table2[6M Return vs Nifty Z-Score])</f>
        <v>10</v>
      </c>
      <c r="AU7">
        <f>_xlfn.RANK.AVG(Table2[[#This Row],[Sharpe Ratio Z-Score]],Table2[Sharpe Ratio Z-Score])</f>
        <v>64</v>
      </c>
      <c r="AV7">
        <f>(Table2[[#This Row],[Rank 1Y]]+Table2[[#This Row],[Rank 6M]]+Table2[[#This Row],[Rank Sharpe]])/3</f>
        <v>26.333333333333332</v>
      </c>
    </row>
    <row r="8" spans="1:48" x14ac:dyDescent="0.3">
      <c r="A8" t="s">
        <v>658</v>
      </c>
      <c r="B8" t="s">
        <v>659</v>
      </c>
      <c r="C8" t="s">
        <v>10471</v>
      </c>
      <c r="D8" t="s">
        <v>660</v>
      </c>
      <c r="E8">
        <v>26304.021606285001</v>
      </c>
      <c r="F8">
        <v>619.65</v>
      </c>
      <c r="G8">
        <v>228.73255808656199</v>
      </c>
      <c r="H8">
        <f>(Table2[[#This Row],[1Y Return vs Nifty]]-AVERAGE(Table2[1Y Return vs Nifty]))/_xlfn.STDEV.P(Table2[1Y Return vs Nifty])</f>
        <v>2.5015613957847829</v>
      </c>
      <c r="I8">
        <v>-11.812177493841</v>
      </c>
      <c r="J8">
        <f>(Table2[[#This Row],[1M Return vs Nifty]]-AVERAGE(Table2[1M Return vs Nifty]))/_xlfn.STDEV.P(Table2[1M Return vs Nifty])</f>
        <v>-1.0880503632131735</v>
      </c>
      <c r="K8">
        <v>41.810510885877697</v>
      </c>
      <c r="L8">
        <f>(Table2[[#This Row],[6M Return vs Nifty]]-AVERAGE(Table2[6M Return vs Nifty]))/_xlfn.STDEV.P(Table2[6M Return vs Nifty])</f>
        <v>1.2796776825420539</v>
      </c>
      <c r="M8">
        <v>-7.4800534048923097</v>
      </c>
      <c r="N8">
        <f>(Table2[[#This Row],[1W Return vs Nifty]]-AVERAGE(Table2[1W Return vs Nifty]))/_xlfn.STDEV.P(Table2[1W Return vs Nifty])</f>
        <v>-1.5926420925440214</v>
      </c>
      <c r="O8">
        <v>671.63</v>
      </c>
      <c r="P8">
        <v>616.520144718182</v>
      </c>
      <c r="Q8">
        <v>443.14962634899899</v>
      </c>
      <c r="R8">
        <v>24.535308323507799</v>
      </c>
      <c r="S8" s="2">
        <f>(Table2[[#This Row],[Close Price]]-Table2[[#This Row],[20D EMA]])/Table2[[#This Row],[20D EMA]]</f>
        <v>-7.7393803135655082E-2</v>
      </c>
      <c r="T8" s="2">
        <f>(Table2[[#This Row],[Close Price]]-Table2[[#This Row],[50D EMA]])/Table2[[#This Row],[50D EMA]]</f>
        <v>5.076647224964031E-3</v>
      </c>
      <c r="U8" s="2">
        <f>(Table2[[#This Row],[Close Price]]-Table2[[#This Row],[200D EMA]])/Table2[[#This Row],[200D EMA]]</f>
        <v>0.39828618407092936</v>
      </c>
      <c r="V8">
        <v>0.644885873783414</v>
      </c>
      <c r="W8">
        <v>598.04999999999995</v>
      </c>
      <c r="X8">
        <v>639.35</v>
      </c>
      <c r="Y8">
        <v>598.04999999999995</v>
      </c>
      <c r="Z8">
        <v>727.7</v>
      </c>
      <c r="AA8">
        <v>598.04999999999995</v>
      </c>
      <c r="AB8">
        <v>748.1</v>
      </c>
      <c r="AC8" s="2">
        <f>(Table2[[#This Row],[Close Price]]/Table2[[#This Row],[Day Low]])-1</f>
        <v>3.6117381489842115E-2</v>
      </c>
      <c r="AD8" s="2">
        <f>(Table2[[#This Row],[Day High]]/Table2[[#This Row],[Close Price]])-1</f>
        <v>3.179214072460268E-2</v>
      </c>
      <c r="AE8" s="2">
        <f>(Table2[[#This Row],[Close Price]]/Table2[[#This Row],[Current Week Low]])-1</f>
        <v>3.6117381489842115E-2</v>
      </c>
      <c r="AF8" s="2">
        <f>(Table2[[#This Row],[Current Week High]]/Table2[[#This Row],[Close Price]])-1</f>
        <v>0.17437262971032053</v>
      </c>
      <c r="AG8" s="2">
        <f>(Table2[[#This Row],[Close Price]]/Table2[[#This Row],[Current Month Low]])-1</f>
        <v>3.6117381489842115E-2</v>
      </c>
      <c r="AH8" s="2">
        <f>(Table2[[#This Row],[Current Month High]]/Table2[[#This Row],[Close Price]])-1</f>
        <v>0.20729444040990885</v>
      </c>
      <c r="AI8">
        <v>20.729444040990799</v>
      </c>
      <c r="AJ8">
        <v>249.29537767756401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0.37</v>
      </c>
      <c r="AM8" t="s">
        <v>10511</v>
      </c>
      <c r="AN8">
        <v>-9.16</v>
      </c>
      <c r="AO8" t="s">
        <v>10512</v>
      </c>
      <c r="AP8">
        <v>0.24383915757319799</v>
      </c>
      <c r="AQ8">
        <f>(Table2[[#This Row],[Sharpe Ratio]]-AVERAGE(Table2[Sharpe Ratio]))/_xlfn.STDEV.P(Table2[Sharpe Ratio])</f>
        <v>2.239466503173861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3.3400131257435022</v>
      </c>
      <c r="AS8">
        <f>_xlfn.RANK.AVG(Table2[[#This Row],[1Y Return vs Nifty Z-Score]],Table2[1Y Return vs Nifty Z-Score])</f>
        <v>17</v>
      </c>
      <c r="AT8">
        <f>_xlfn.RANK.AVG(Table2[[#This Row],[6M Return vs Nifty Z-Score]],Table2[6M Return vs Nifty Z-Score])</f>
        <v>70</v>
      </c>
      <c r="AU8">
        <f>_xlfn.RANK.AVG(Table2[[#This Row],[Sharpe Ratio Z-Score]],Table2[Sharpe Ratio Z-Score])</f>
        <v>8</v>
      </c>
      <c r="AV8">
        <f>(Table2[[#This Row],[Rank 1Y]]+Table2[[#This Row],[Rank 6M]]+Table2[[#This Row],[Rank Sharpe]])/3</f>
        <v>31.666666666666668</v>
      </c>
    </row>
    <row r="9" spans="1:48" x14ac:dyDescent="0.3">
      <c r="A9" t="s">
        <v>144</v>
      </c>
      <c r="B9" t="s">
        <v>145</v>
      </c>
      <c r="C9" t="s">
        <v>10469</v>
      </c>
      <c r="D9" t="s">
        <v>146</v>
      </c>
      <c r="E9">
        <v>183657.26441373501</v>
      </c>
      <c r="F9">
        <v>5166.3500000000004</v>
      </c>
      <c r="G9">
        <v>177.30406286286299</v>
      </c>
      <c r="H9">
        <f>(Table2[[#This Row],[1Y Return vs Nifty]]-AVERAGE(Table2[1Y Return vs Nifty]))/_xlfn.STDEV.P(Table2[1Y Return vs Nifty])</f>
        <v>1.8207667866829607</v>
      </c>
      <c r="I9">
        <v>-5.5502380519523999</v>
      </c>
      <c r="J9">
        <f>(Table2[[#This Row],[1M Return vs Nifty]]-AVERAGE(Table2[1M Return vs Nifty]))/_xlfn.STDEV.P(Table2[1M Return vs Nifty])</f>
        <v>-0.46177152974850638</v>
      </c>
      <c r="K9">
        <v>47.491647713923498</v>
      </c>
      <c r="L9">
        <f>(Table2[[#This Row],[6M Return vs Nifty]]-AVERAGE(Table2[6M Return vs Nifty]))/_xlfn.STDEV.P(Table2[6M Return vs Nifty])</f>
        <v>1.4758785798001719</v>
      </c>
      <c r="M9">
        <v>-6.0275272674681002</v>
      </c>
      <c r="N9">
        <f>(Table2[[#This Row],[1W Return vs Nifty]]-AVERAGE(Table2[1W Return vs Nifty]))/_xlfn.STDEV.P(Table2[1W Return vs Nifty])</f>
        <v>-1.2389522655098646</v>
      </c>
      <c r="O9">
        <v>5425.79</v>
      </c>
      <c r="P9">
        <v>5089.9721031604204</v>
      </c>
      <c r="Q9">
        <v>3885.9674709308101</v>
      </c>
      <c r="R9">
        <v>23.6052505399452</v>
      </c>
      <c r="S9" s="2">
        <f>(Table2[[#This Row],[Close Price]]-Table2[[#This Row],[20D EMA]])/Table2[[#This Row],[20D EMA]]</f>
        <v>-4.7816078395957015E-2</v>
      </c>
      <c r="T9" s="2">
        <f>(Table2[[#This Row],[Close Price]]-Table2[[#This Row],[50D EMA]])/Table2[[#This Row],[50D EMA]]</f>
        <v>1.5005562956259839E-2</v>
      </c>
      <c r="U9" s="2">
        <f>(Table2[[#This Row],[Close Price]]-Table2[[#This Row],[200D EMA]])/Table2[[#This Row],[200D EMA]]</f>
        <v>0.32948874087268126</v>
      </c>
      <c r="V9">
        <v>0.69727047724626101</v>
      </c>
      <c r="W9">
        <v>5106.05</v>
      </c>
      <c r="X9">
        <v>5308.5</v>
      </c>
      <c r="Y9">
        <v>5106.05</v>
      </c>
      <c r="Z9">
        <v>5754.95</v>
      </c>
      <c r="AA9">
        <v>5106.05</v>
      </c>
      <c r="AB9">
        <v>5754.95</v>
      </c>
      <c r="AC9" s="2">
        <f>(Table2[[#This Row],[Close Price]]/Table2[[#This Row],[Day Low]])-1</f>
        <v>1.1809520079121949E-2</v>
      </c>
      <c r="AD9" s="2">
        <f>(Table2[[#This Row],[Day High]]/Table2[[#This Row],[Close Price]])-1</f>
        <v>2.751458960387887E-2</v>
      </c>
      <c r="AE9" s="2">
        <f>(Table2[[#This Row],[Close Price]]/Table2[[#This Row],[Current Week Low]])-1</f>
        <v>1.1809520079121949E-2</v>
      </c>
      <c r="AF9" s="2">
        <f>(Table2[[#This Row],[Current Week High]]/Table2[[#This Row],[Close Price]])-1</f>
        <v>0.11392956342485494</v>
      </c>
      <c r="AG9" s="2">
        <f>(Table2[[#This Row],[Close Price]]/Table2[[#This Row],[Current Month Low]])-1</f>
        <v>1.1809520079121949E-2</v>
      </c>
      <c r="AH9" s="2">
        <f>(Table2[[#This Row],[Current Month High]]/Table2[[#This Row],[Close Price]])-1</f>
        <v>0.11392956342485494</v>
      </c>
      <c r="AI9">
        <v>11.3929563424854</v>
      </c>
      <c r="AJ9">
        <v>209.288194444444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7.0000000000000007E-2</v>
      </c>
      <c r="AM9" t="s">
        <v>10511</v>
      </c>
      <c r="AN9">
        <v>-6.68</v>
      </c>
      <c r="AO9" t="s">
        <v>10512</v>
      </c>
      <c r="AP9">
        <v>0.23405568655272399</v>
      </c>
      <c r="AQ9">
        <f>(Table2[[#This Row],[Sharpe Ratio]]-AVERAGE(Table2[Sharpe Ratio]))/_xlfn.STDEV.P(Table2[Sharpe Ratio])</f>
        <v>2.1271946716495562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3.7231162428743176</v>
      </c>
      <c r="AS9">
        <f>_xlfn.RANK.AVG(Table2[[#This Row],[1Y Return vs Nifty Z-Score]],Table2[1Y Return vs Nifty Z-Score])</f>
        <v>37</v>
      </c>
      <c r="AT9">
        <f>_xlfn.RANK.AVG(Table2[[#This Row],[6M Return vs Nifty Z-Score]],Table2[6M Return vs Nifty Z-Score])</f>
        <v>56</v>
      </c>
      <c r="AU9">
        <f>_xlfn.RANK.AVG(Table2[[#This Row],[Sharpe Ratio Z-Score]],Table2[Sharpe Ratio Z-Score])</f>
        <v>10</v>
      </c>
      <c r="AV9">
        <f>(Table2[[#This Row],[Rank 1Y]]+Table2[[#This Row],[Rank 6M]]+Table2[[#This Row],[Rank Sharpe]])/3</f>
        <v>34.333333333333336</v>
      </c>
    </row>
    <row r="10" spans="1:48" x14ac:dyDescent="0.3">
      <c r="A10" t="s">
        <v>1214</v>
      </c>
      <c r="B10" t="s">
        <v>1215</v>
      </c>
      <c r="C10" t="s">
        <v>10471</v>
      </c>
      <c r="D10" t="s">
        <v>266</v>
      </c>
      <c r="E10">
        <v>9214.2998934719999</v>
      </c>
      <c r="F10">
        <v>80.66</v>
      </c>
      <c r="G10">
        <v>124.035638016512</v>
      </c>
      <c r="H10">
        <f>(Table2[[#This Row],[1Y Return vs Nifty]]-AVERAGE(Table2[1Y Return vs Nifty]))/_xlfn.STDEV.P(Table2[1Y Return vs Nifty])</f>
        <v>1.1156157548862933</v>
      </c>
      <c r="I10">
        <v>13.0346423529787</v>
      </c>
      <c r="J10">
        <f>(Table2[[#This Row],[1M Return vs Nifty]]-AVERAGE(Table2[1M Return vs Nifty]))/_xlfn.STDEV.P(Table2[1M Return vs Nifty])</f>
        <v>1.3969684545797649</v>
      </c>
      <c r="K10">
        <v>74.567319766465104</v>
      </c>
      <c r="L10">
        <f>(Table2[[#This Row],[6M Return vs Nifty]]-AVERAGE(Table2[6M Return vs Nifty]))/_xlfn.STDEV.P(Table2[6M Return vs Nifty])</f>
        <v>2.4109504344948811</v>
      </c>
      <c r="M10">
        <v>-2.27885683191028</v>
      </c>
      <c r="N10">
        <f>(Table2[[#This Row],[1W Return vs Nifty]]-AVERAGE(Table2[1W Return vs Nifty]))/_xlfn.STDEV.P(Table2[1W Return vs Nifty])</f>
        <v>-0.32615175624557946</v>
      </c>
      <c r="O10">
        <v>77.36</v>
      </c>
      <c r="P10">
        <v>70.889946034798697</v>
      </c>
      <c r="Q10">
        <v>55.638194648251499</v>
      </c>
      <c r="R10">
        <v>57.133672847283499</v>
      </c>
      <c r="S10" s="2">
        <f>(Table2[[#This Row],[Close Price]]-Table2[[#This Row],[20D EMA]])/Table2[[#This Row],[20D EMA]]</f>
        <v>4.2657704239917237E-2</v>
      </c>
      <c r="T10" s="2">
        <f>(Table2[[#This Row],[Close Price]]-Table2[[#This Row],[50D EMA]])/Table2[[#This Row],[50D EMA]]</f>
        <v>0.13782002260807677</v>
      </c>
      <c r="U10" s="2">
        <f>(Table2[[#This Row],[Close Price]]-Table2[[#This Row],[200D EMA]])/Table2[[#This Row],[200D EMA]]</f>
        <v>0.4497235309293926</v>
      </c>
      <c r="V10">
        <v>1.2197519758139801</v>
      </c>
      <c r="W10">
        <v>80</v>
      </c>
      <c r="X10">
        <v>83.35</v>
      </c>
      <c r="Y10">
        <v>79.8</v>
      </c>
      <c r="Z10">
        <v>86.49</v>
      </c>
      <c r="AA10">
        <v>70</v>
      </c>
      <c r="AB10">
        <v>88.55</v>
      </c>
      <c r="AC10" s="2">
        <f>(Table2[[#This Row],[Close Price]]/Table2[[#This Row],[Day Low]])-1</f>
        <v>8.2499999999998685E-3</v>
      </c>
      <c r="AD10" s="2">
        <f>(Table2[[#This Row],[Day High]]/Table2[[#This Row],[Close Price]])-1</f>
        <v>3.3349863625092846E-2</v>
      </c>
      <c r="AE10" s="2">
        <f>(Table2[[#This Row],[Close Price]]/Table2[[#This Row],[Current Week Low]])-1</f>
        <v>1.0776942355889663E-2</v>
      </c>
      <c r="AF10" s="2">
        <f>(Table2[[#This Row],[Current Week High]]/Table2[[#This Row],[Close Price]])-1</f>
        <v>7.2278700719067723E-2</v>
      </c>
      <c r="AG10" s="2">
        <f>(Table2[[#This Row],[Close Price]]/Table2[[#This Row],[Current Month Low]])-1</f>
        <v>0.15228571428571414</v>
      </c>
      <c r="AH10" s="2">
        <f>(Table2[[#This Row],[Current Month High]]/Table2[[#This Row],[Close Price]])-1</f>
        <v>9.7818001487726347E-2</v>
      </c>
      <c r="AI10">
        <v>9.7818001487726303</v>
      </c>
      <c r="AJ10">
        <v>160.012074715023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0.11</v>
      </c>
      <c r="AM10" t="s">
        <v>10511</v>
      </c>
      <c r="AN10">
        <v>14.14</v>
      </c>
      <c r="AO10" t="s">
        <v>10511</v>
      </c>
      <c r="AP10">
        <v>0.21677927639056299</v>
      </c>
      <c r="AQ10">
        <f>(Table2[[#This Row],[Sharpe Ratio]]-AVERAGE(Table2[Sharpe Ratio]))/_xlfn.STDEV.P(Table2[Sharpe Ratio])</f>
        <v>1.928936384073318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6.5263192717886778</v>
      </c>
      <c r="AS10">
        <f>_xlfn.RANK.AVG(Table2[[#This Row],[1Y Return vs Nifty Z-Score]],Table2[1Y Return vs Nifty Z-Score])</f>
        <v>79</v>
      </c>
      <c r="AT10">
        <f>_xlfn.RANK.AVG(Table2[[#This Row],[6M Return vs Nifty Z-Score]],Table2[6M Return vs Nifty Z-Score])</f>
        <v>18</v>
      </c>
      <c r="AU10">
        <f>_xlfn.RANK.AVG(Table2[[#This Row],[Sharpe Ratio Z-Score]],Table2[Sharpe Ratio Z-Score])</f>
        <v>15</v>
      </c>
      <c r="AV10">
        <f>(Table2[[#This Row],[Rank 1Y]]+Table2[[#This Row],[Rank 6M]]+Table2[[#This Row],[Rank Sharpe]])/3</f>
        <v>37.333333333333336</v>
      </c>
    </row>
    <row r="11" spans="1:48" x14ac:dyDescent="0.3">
      <c r="A11" t="s">
        <v>287</v>
      </c>
      <c r="B11" t="s">
        <v>288</v>
      </c>
      <c r="C11" t="s">
        <v>10459</v>
      </c>
      <c r="D11" t="s">
        <v>54</v>
      </c>
      <c r="E11">
        <v>92895.570944010004</v>
      </c>
      <c r="F11">
        <v>571.1</v>
      </c>
      <c r="G11">
        <v>210.420510871304</v>
      </c>
      <c r="H11">
        <f>(Table2[[#This Row],[1Y Return vs Nifty]]-AVERAGE(Table2[1Y Return vs Nifty]))/_xlfn.STDEV.P(Table2[1Y Return vs Nifty])</f>
        <v>2.2591521444244433</v>
      </c>
      <c r="I11">
        <v>23.549842052030399</v>
      </c>
      <c r="J11">
        <f>(Table2[[#This Row],[1M Return vs Nifty]]-AVERAGE(Table2[1M Return vs Nifty]))/_xlfn.STDEV.P(Table2[1M Return vs Nifty])</f>
        <v>2.4486309726037252</v>
      </c>
      <c r="K11">
        <v>94.322137670688704</v>
      </c>
      <c r="L11">
        <f>(Table2[[#This Row],[6M Return vs Nifty]]-AVERAGE(Table2[6M Return vs Nifty]))/_xlfn.STDEV.P(Table2[6M Return vs Nifty])</f>
        <v>3.0931929354755585</v>
      </c>
      <c r="M11">
        <v>2.6770394565317401</v>
      </c>
      <c r="N11">
        <f>(Table2[[#This Row],[1W Return vs Nifty]]-AVERAGE(Table2[1W Return vs Nifty]))/_xlfn.STDEV.P(Table2[1W Return vs Nifty])</f>
        <v>0.88060800930785754</v>
      </c>
      <c r="O11">
        <v>530.74</v>
      </c>
      <c r="P11">
        <v>480.269240448022</v>
      </c>
      <c r="Q11">
        <v>364.46840347001802</v>
      </c>
      <c r="R11">
        <v>58.472118869784303</v>
      </c>
      <c r="S11" s="2">
        <f>(Table2[[#This Row],[Close Price]]-Table2[[#This Row],[20D EMA]])/Table2[[#This Row],[20D EMA]]</f>
        <v>7.6044767682857922E-2</v>
      </c>
      <c r="T11" s="2">
        <f>(Table2[[#This Row],[Close Price]]-Table2[[#This Row],[50D EMA]])/Table2[[#This Row],[50D EMA]]</f>
        <v>0.18912466571301967</v>
      </c>
      <c r="U11" s="2">
        <f>(Table2[[#This Row],[Close Price]]-Table2[[#This Row],[200D EMA]])/Table2[[#This Row],[200D EMA]]</f>
        <v>0.56693967038758675</v>
      </c>
      <c r="V11">
        <v>1.5198156083277901</v>
      </c>
      <c r="W11">
        <v>556.65</v>
      </c>
      <c r="X11">
        <v>580</v>
      </c>
      <c r="Y11">
        <v>556.65</v>
      </c>
      <c r="Z11">
        <v>644.5</v>
      </c>
      <c r="AA11">
        <v>470.03</v>
      </c>
      <c r="AB11">
        <v>653</v>
      </c>
      <c r="AC11" s="2">
        <f>(Table2[[#This Row],[Close Price]]/Table2[[#This Row],[Day Low]])-1</f>
        <v>2.5958861043744008E-2</v>
      </c>
      <c r="AD11" s="2">
        <f>(Table2[[#This Row],[Day High]]/Table2[[#This Row],[Close Price]])-1</f>
        <v>1.5583960777447059E-2</v>
      </c>
      <c r="AE11" s="2">
        <f>(Table2[[#This Row],[Close Price]]/Table2[[#This Row],[Current Week Low]])-1</f>
        <v>2.5958861043744008E-2</v>
      </c>
      <c r="AF11" s="2">
        <f>(Table2[[#This Row],[Current Week High]]/Table2[[#This Row],[Close Price]])-1</f>
        <v>0.12852390124321489</v>
      </c>
      <c r="AG11" s="2">
        <f>(Table2[[#This Row],[Close Price]]/Table2[[#This Row],[Current Month Low]])-1</f>
        <v>0.21502882794715239</v>
      </c>
      <c r="AH11" s="2">
        <f>(Table2[[#This Row],[Current Month High]]/Table2[[#This Row],[Close Price]])-1</f>
        <v>0.14340745928909127</v>
      </c>
      <c r="AI11">
        <v>14.340745928909101</v>
      </c>
      <c r="AJ11">
        <v>237.662593614505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0.33</v>
      </c>
      <c r="AM11" t="s">
        <v>10511</v>
      </c>
      <c r="AN11">
        <v>17.670000000000002</v>
      </c>
      <c r="AO11" t="s">
        <v>10511</v>
      </c>
      <c r="AP11">
        <v>0.15547029013834601</v>
      </c>
      <c r="AQ11">
        <f>(Table2[[#This Row],[Sharpe Ratio]]-AVERAGE(Table2[Sharpe Ratio]))/_xlfn.STDEV.P(Table2[Sharpe Ratio])</f>
        <v>1.2253750242011308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9.9069590860127157</v>
      </c>
      <c r="AS11">
        <f>_xlfn.RANK.AVG(Table2[[#This Row],[1Y Return vs Nifty Z-Score]],Table2[1Y Return vs Nifty Z-Score])</f>
        <v>20</v>
      </c>
      <c r="AT11">
        <f>_xlfn.RANK.AVG(Table2[[#This Row],[6M Return vs Nifty Z-Score]],Table2[6M Return vs Nifty Z-Score])</f>
        <v>8</v>
      </c>
      <c r="AU11">
        <f>_xlfn.RANK.AVG(Table2[[#This Row],[Sharpe Ratio Z-Score]],Table2[Sharpe Ratio Z-Score])</f>
        <v>86</v>
      </c>
      <c r="AV11">
        <f>(Table2[[#This Row],[Rank 1Y]]+Table2[[#This Row],[Rank 6M]]+Table2[[#This Row],[Rank Sharpe]])/3</f>
        <v>38</v>
      </c>
    </row>
    <row r="12" spans="1:48" x14ac:dyDescent="0.3">
      <c r="A12" t="s">
        <v>909</v>
      </c>
      <c r="B12" t="s">
        <v>910</v>
      </c>
      <c r="C12" t="s">
        <v>10464</v>
      </c>
      <c r="D12" t="s">
        <v>46</v>
      </c>
      <c r="E12">
        <v>15904.476722915</v>
      </c>
      <c r="F12">
        <v>1477.85</v>
      </c>
      <c r="G12">
        <v>203.343963038423</v>
      </c>
      <c r="H12">
        <f>(Table2[[#This Row],[1Y Return vs Nifty]]-AVERAGE(Table2[1Y Return vs Nifty]))/_xlfn.STDEV.P(Table2[1Y Return vs Nifty])</f>
        <v>2.165474979756858</v>
      </c>
      <c r="I12">
        <v>-3.0202302644674299</v>
      </c>
      <c r="J12">
        <f>(Table2[[#This Row],[1M Return vs Nifty]]-AVERAGE(Table2[1M Return vs Nifty]))/_xlfn.STDEV.P(Table2[1M Return vs Nifty])</f>
        <v>-0.20873645323477874</v>
      </c>
      <c r="K12">
        <v>75.375094797711597</v>
      </c>
      <c r="L12">
        <f>(Table2[[#This Row],[6M Return vs Nifty]]-AVERAGE(Table2[6M Return vs Nifty]))/_xlfn.STDEV.P(Table2[6M Return vs Nifty])</f>
        <v>2.4388473485651208</v>
      </c>
      <c r="M12">
        <v>0.57171875013915696</v>
      </c>
      <c r="N12">
        <f>(Table2[[#This Row],[1W Return vs Nifty]]-AVERAGE(Table2[1W Return vs Nifty]))/_xlfn.STDEV.P(Table2[1W Return vs Nifty])</f>
        <v>0.36796283390613393</v>
      </c>
      <c r="O12">
        <v>1474.39</v>
      </c>
      <c r="P12">
        <v>1345.3607415593001</v>
      </c>
      <c r="Q12">
        <v>956.77312871363597</v>
      </c>
      <c r="R12">
        <v>47.078853215105099</v>
      </c>
      <c r="S12" s="2">
        <f>(Table2[[#This Row],[Close Price]]-Table2[[#This Row],[20D EMA]])/Table2[[#This Row],[20D EMA]]</f>
        <v>2.3467332252659124E-3</v>
      </c>
      <c r="T12" s="2">
        <f>(Table2[[#This Row],[Close Price]]-Table2[[#This Row],[50D EMA]])/Table2[[#This Row],[50D EMA]]</f>
        <v>9.8478611979670311E-2</v>
      </c>
      <c r="U12" s="2">
        <f>(Table2[[#This Row],[Close Price]]-Table2[[#This Row],[200D EMA]])/Table2[[#This Row],[200D EMA]]</f>
        <v>0.54461904880934764</v>
      </c>
      <c r="V12">
        <v>0.40280487464224501</v>
      </c>
      <c r="W12">
        <v>1450</v>
      </c>
      <c r="X12">
        <v>1540</v>
      </c>
      <c r="Y12">
        <v>1375</v>
      </c>
      <c r="Z12">
        <v>1559.8</v>
      </c>
      <c r="AA12">
        <v>1375</v>
      </c>
      <c r="AB12">
        <v>1599.1</v>
      </c>
      <c r="AC12" s="2">
        <f>(Table2[[#This Row],[Close Price]]/Table2[[#This Row],[Day Low]])-1</f>
        <v>1.9206896551724029E-2</v>
      </c>
      <c r="AD12" s="2">
        <f>(Table2[[#This Row],[Day High]]/Table2[[#This Row],[Close Price]])-1</f>
        <v>4.20543356903611E-2</v>
      </c>
      <c r="AE12" s="2">
        <f>(Table2[[#This Row],[Close Price]]/Table2[[#This Row],[Current Week Low]])-1</f>
        <v>7.4799999999999978E-2</v>
      </c>
      <c r="AF12" s="2">
        <f>(Table2[[#This Row],[Current Week High]]/Table2[[#This Row],[Close Price]])-1</f>
        <v>5.5452177149237114E-2</v>
      </c>
      <c r="AG12" s="2">
        <f>(Table2[[#This Row],[Close Price]]/Table2[[#This Row],[Current Month Low]])-1</f>
        <v>7.4799999999999978E-2</v>
      </c>
      <c r="AH12" s="2">
        <f>(Table2[[#This Row],[Current Month High]]/Table2[[#This Row],[Close Price]])-1</f>
        <v>8.2044862469127455E-2</v>
      </c>
      <c r="AI12">
        <v>8.2044862469127402</v>
      </c>
      <c r="AJ12">
        <v>242.09490740740699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0.37</v>
      </c>
      <c r="AM12" t="s">
        <v>10511</v>
      </c>
      <c r="AN12">
        <v>-4.84</v>
      </c>
      <c r="AO12" t="s">
        <v>10512</v>
      </c>
      <c r="AP12">
        <v>0.156796617641942</v>
      </c>
      <c r="AQ12">
        <f>(Table2[[#This Row],[Sharpe Ratio]]-AVERAGE(Table2[Sharpe Ratio]))/_xlfn.STDEV.P(Table2[Sharpe Ratio])</f>
        <v>1.240595513710238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6.0041442227035722</v>
      </c>
      <c r="AS12">
        <f>_xlfn.RANK.AVG(Table2[[#This Row],[1Y Return vs Nifty Z-Score]],Table2[1Y Return vs Nifty Z-Score])</f>
        <v>22</v>
      </c>
      <c r="AT12">
        <f>_xlfn.RANK.AVG(Table2[[#This Row],[6M Return vs Nifty Z-Score]],Table2[6M Return vs Nifty Z-Score])</f>
        <v>16</v>
      </c>
      <c r="AU12">
        <f>_xlfn.RANK.AVG(Table2[[#This Row],[Sharpe Ratio Z-Score]],Table2[Sharpe Ratio Z-Score])</f>
        <v>85</v>
      </c>
      <c r="AV12">
        <f>(Table2[[#This Row],[Rank 1Y]]+Table2[[#This Row],[Rank 6M]]+Table2[[#This Row],[Rank Sharpe]])/3</f>
        <v>41</v>
      </c>
    </row>
    <row r="13" spans="1:48" x14ac:dyDescent="0.3">
      <c r="A13" t="s">
        <v>1240</v>
      </c>
      <c r="B13" t="s">
        <v>1241</v>
      </c>
      <c r="C13" t="s">
        <v>10464</v>
      </c>
      <c r="D13" t="s">
        <v>46</v>
      </c>
      <c r="E13">
        <v>8844.4837622399991</v>
      </c>
      <c r="F13">
        <v>514.85</v>
      </c>
      <c r="G13">
        <v>170.42961346334201</v>
      </c>
      <c r="H13">
        <f>(Table2[[#This Row],[1Y Return vs Nifty]]-AVERAGE(Table2[1Y Return vs Nifty]))/_xlfn.STDEV.P(Table2[1Y Return vs Nifty])</f>
        <v>1.7297649389450456</v>
      </c>
      <c r="I13">
        <v>-1.36238178888765E-2</v>
      </c>
      <c r="J13">
        <f>(Table2[[#This Row],[1M Return vs Nifty]]-AVERAGE(Table2[1M Return vs Nifty]))/_xlfn.STDEV.P(Table2[1M Return vs Nifty])</f>
        <v>9.1964950144277247E-2</v>
      </c>
      <c r="K13">
        <v>49.708234416173902</v>
      </c>
      <c r="L13">
        <f>(Table2[[#This Row],[6M Return vs Nifty]]-AVERAGE(Table2[6M Return vs Nifty]))/_xlfn.STDEV.P(Table2[6M Return vs Nifty])</f>
        <v>1.552429508425057</v>
      </c>
      <c r="M13">
        <v>4.2586108063196297</v>
      </c>
      <c r="N13">
        <f>(Table2[[#This Row],[1W Return vs Nifty]]-AVERAGE(Table2[1W Return vs Nifty]))/_xlfn.STDEV.P(Table2[1W Return vs Nifty])</f>
        <v>1.2657203200168581</v>
      </c>
      <c r="O13">
        <v>495.74</v>
      </c>
      <c r="P13">
        <v>458.92208713286101</v>
      </c>
      <c r="Q13">
        <v>350.09874207963799</v>
      </c>
      <c r="R13">
        <v>56.243355527673501</v>
      </c>
      <c r="S13" s="2">
        <f>(Table2[[#This Row],[Close Price]]-Table2[[#This Row],[20D EMA]])/Table2[[#This Row],[20D EMA]]</f>
        <v>3.8548432646145186E-2</v>
      </c>
      <c r="T13" s="2">
        <f>(Table2[[#This Row],[Close Price]]-Table2[[#This Row],[50D EMA]])/Table2[[#This Row],[50D EMA]]</f>
        <v>0.12186799118027089</v>
      </c>
      <c r="U13" s="2">
        <f>(Table2[[#This Row],[Close Price]]-Table2[[#This Row],[200D EMA]])/Table2[[#This Row],[200D EMA]]</f>
        <v>0.47058511819184312</v>
      </c>
      <c r="V13">
        <v>1.56587405754237</v>
      </c>
      <c r="W13">
        <v>492.7</v>
      </c>
      <c r="X13">
        <v>518</v>
      </c>
      <c r="Y13">
        <v>472.8</v>
      </c>
      <c r="Z13">
        <v>519</v>
      </c>
      <c r="AA13">
        <v>445.55</v>
      </c>
      <c r="AB13">
        <v>589.95000000000005</v>
      </c>
      <c r="AC13" s="2">
        <f>(Table2[[#This Row],[Close Price]]/Table2[[#This Row],[Day Low]])-1</f>
        <v>4.4956362898315394E-2</v>
      </c>
      <c r="AD13" s="2">
        <f>(Table2[[#This Row],[Day High]]/Table2[[#This Row],[Close Price]])-1</f>
        <v>6.11828687967364E-3</v>
      </c>
      <c r="AE13" s="2">
        <f>(Table2[[#This Row],[Close Price]]/Table2[[#This Row],[Current Week Low]])-1</f>
        <v>8.8938240270727498E-2</v>
      </c>
      <c r="AF13" s="2">
        <f>(Table2[[#This Row],[Current Week High]]/Table2[[#This Row],[Close Price]])-1</f>
        <v>8.0606001748082523E-3</v>
      </c>
      <c r="AG13" s="2">
        <f>(Table2[[#This Row],[Close Price]]/Table2[[#This Row],[Current Month Low]])-1</f>
        <v>0.15553809897879023</v>
      </c>
      <c r="AH13" s="2">
        <f>(Table2[[#This Row],[Current Month High]]/Table2[[#This Row],[Close Price]])-1</f>
        <v>0.14586772846460128</v>
      </c>
      <c r="AI13">
        <v>14.5867728464601</v>
      </c>
      <c r="AJ13">
        <v>197.51516902629299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0.28000000000000003</v>
      </c>
      <c r="AM13" t="s">
        <v>10511</v>
      </c>
      <c r="AN13">
        <v>-11.23</v>
      </c>
      <c r="AO13" t="s">
        <v>10512</v>
      </c>
      <c r="AP13">
        <v>0.19104980354370299</v>
      </c>
      <c r="AQ13">
        <f>(Table2[[#This Row],[Sharpe Ratio]]-AVERAGE(Table2[Sharpe Ratio]))/_xlfn.STDEV.P(Table2[Sharpe Ratio])</f>
        <v>1.6336735847430364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6.2735533022742747</v>
      </c>
      <c r="AS13">
        <f>_xlfn.RANK.AVG(Table2[[#This Row],[1Y Return vs Nifty Z-Score]],Table2[1Y Return vs Nifty Z-Score])</f>
        <v>43</v>
      </c>
      <c r="AT13">
        <f>_xlfn.RANK.AVG(Table2[[#This Row],[6M Return vs Nifty Z-Score]],Table2[6M Return vs Nifty Z-Score])</f>
        <v>51</v>
      </c>
      <c r="AU13">
        <f>_xlfn.RANK.AVG(Table2[[#This Row],[Sharpe Ratio Z-Score]],Table2[Sharpe Ratio Z-Score])</f>
        <v>38</v>
      </c>
      <c r="AV13">
        <f>(Table2[[#This Row],[Rank 1Y]]+Table2[[#This Row],[Rank 6M]]+Table2[[#This Row],[Rank Sharpe]])/3</f>
        <v>44</v>
      </c>
    </row>
    <row r="14" spans="1:48" x14ac:dyDescent="0.3">
      <c r="A14" t="s">
        <v>858</v>
      </c>
      <c r="B14" t="s">
        <v>859</v>
      </c>
      <c r="C14" t="s">
        <v>10471</v>
      </c>
      <c r="D14" t="s">
        <v>266</v>
      </c>
      <c r="E14">
        <v>17406.039534570002</v>
      </c>
      <c r="F14">
        <v>2191.9499999999998</v>
      </c>
      <c r="G14">
        <v>202.827453652884</v>
      </c>
      <c r="H14">
        <f>(Table2[[#This Row],[1Y Return vs Nifty]]-AVERAGE(Table2[1Y Return vs Nifty]))/_xlfn.STDEV.P(Table2[1Y Return vs Nifty])</f>
        <v>2.1586375873016457</v>
      </c>
      <c r="I14">
        <v>1.2934726885891501</v>
      </c>
      <c r="J14">
        <f>(Table2[[#This Row],[1M Return vs Nifty]]-AVERAGE(Table2[1M Return vs Nifty]))/_xlfn.STDEV.P(Table2[1M Return vs Nifty])</f>
        <v>0.22269232029845243</v>
      </c>
      <c r="K14">
        <v>134.43671246028501</v>
      </c>
      <c r="L14">
        <f>(Table2[[#This Row],[6M Return vs Nifty]]-AVERAGE(Table2[6M Return vs Nifty]))/_xlfn.STDEV.P(Table2[6M Return vs Nifty])</f>
        <v>4.4785698072299329</v>
      </c>
      <c r="M14">
        <v>-2.2535068546524699</v>
      </c>
      <c r="N14">
        <f>(Table2[[#This Row],[1W Return vs Nifty]]-AVERAGE(Table2[1W Return vs Nifty]))/_xlfn.STDEV.P(Table2[1W Return vs Nifty])</f>
        <v>-0.31997904179960451</v>
      </c>
      <c r="O14">
        <v>2234.88</v>
      </c>
      <c r="P14">
        <v>1987.6767458366101</v>
      </c>
      <c r="Q14">
        <v>1358.04756520157</v>
      </c>
      <c r="R14">
        <v>42.734457918692499</v>
      </c>
      <c r="S14" s="2">
        <f>(Table2[[#This Row],[Close Price]]-Table2[[#This Row],[20D EMA]])/Table2[[#This Row],[20D EMA]]</f>
        <v>-1.9209085051546521E-2</v>
      </c>
      <c r="T14" s="2">
        <f>(Table2[[#This Row],[Close Price]]-Table2[[#This Row],[50D EMA]])/Table2[[#This Row],[50D EMA]]</f>
        <v>0.10276985661338583</v>
      </c>
      <c r="U14" s="2">
        <f>(Table2[[#This Row],[Close Price]]-Table2[[#This Row],[200D EMA]])/Table2[[#This Row],[200D EMA]]</f>
        <v>0.61404508661274815</v>
      </c>
      <c r="V14">
        <v>0.77865977375406703</v>
      </c>
      <c r="W14">
        <v>2148.1999999999998</v>
      </c>
      <c r="X14">
        <v>2365.3000000000002</v>
      </c>
      <c r="Y14">
        <v>2148.1999999999998</v>
      </c>
      <c r="Z14">
        <v>2365.3000000000002</v>
      </c>
      <c r="AA14">
        <v>2120.0500000000002</v>
      </c>
      <c r="AB14">
        <v>2684</v>
      </c>
      <c r="AC14" s="2">
        <f>(Table2[[#This Row],[Close Price]]/Table2[[#This Row],[Day Low]])-1</f>
        <v>2.0365887719951514E-2</v>
      </c>
      <c r="AD14" s="2">
        <f>(Table2[[#This Row],[Day High]]/Table2[[#This Row],[Close Price]])-1</f>
        <v>7.9084833139442257E-2</v>
      </c>
      <c r="AE14" s="2">
        <f>(Table2[[#This Row],[Close Price]]/Table2[[#This Row],[Current Week Low]])-1</f>
        <v>2.0365887719951514E-2</v>
      </c>
      <c r="AF14" s="2">
        <f>(Table2[[#This Row],[Current Week High]]/Table2[[#This Row],[Close Price]])-1</f>
        <v>7.9084833139442257E-2</v>
      </c>
      <c r="AG14" s="2">
        <f>(Table2[[#This Row],[Close Price]]/Table2[[#This Row],[Current Month Low]])-1</f>
        <v>3.3914294474186812E-2</v>
      </c>
      <c r="AH14" s="2">
        <f>(Table2[[#This Row],[Current Month High]]/Table2[[#This Row],[Close Price]])-1</f>
        <v>0.2244804854125324</v>
      </c>
      <c r="AI14">
        <v>22.4480485412532</v>
      </c>
      <c r="AJ14">
        <v>221.68329909010799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0.56999999999999995</v>
      </c>
      <c r="AM14" t="s">
        <v>10511</v>
      </c>
      <c r="AN14">
        <v>-4.66</v>
      </c>
      <c r="AO14" t="s">
        <v>10512</v>
      </c>
      <c r="AP14">
        <v>0.13749587802872201</v>
      </c>
      <c r="AQ14">
        <f>(Table2[[#This Row],[Sharpe Ratio]]-AVERAGE(Table2[Sharpe Ratio]))/_xlfn.STDEV.P(Table2[Sharpe Ratio])</f>
        <v>1.019106700423507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7.5590273734539339</v>
      </c>
      <c r="AS14">
        <f>_xlfn.RANK.AVG(Table2[[#This Row],[1Y Return vs Nifty Z-Score]],Table2[1Y Return vs Nifty Z-Score])</f>
        <v>23</v>
      </c>
      <c r="AT14">
        <f>_xlfn.RANK.AVG(Table2[[#This Row],[6M Return vs Nifty Z-Score]],Table2[6M Return vs Nifty Z-Score])</f>
        <v>3</v>
      </c>
      <c r="AU14">
        <f>_xlfn.RANK.AVG(Table2[[#This Row],[Sharpe Ratio Z-Score]],Table2[Sharpe Ratio Z-Score])</f>
        <v>114</v>
      </c>
      <c r="AV14">
        <f>(Table2[[#This Row],[Rank 1Y]]+Table2[[#This Row],[Rank 6M]]+Table2[[#This Row],[Rank Sharpe]])/3</f>
        <v>46.666666666666664</v>
      </c>
    </row>
    <row r="15" spans="1:48" x14ac:dyDescent="0.3">
      <c r="A15" t="s">
        <v>718</v>
      </c>
      <c r="B15" t="s">
        <v>719</v>
      </c>
      <c r="C15" t="s">
        <v>10471</v>
      </c>
      <c r="D15" t="s">
        <v>660</v>
      </c>
      <c r="E15">
        <v>22295.91566124</v>
      </c>
      <c r="F15">
        <v>1655.55</v>
      </c>
      <c r="G15">
        <v>154.744524497843</v>
      </c>
      <c r="H15">
        <f>(Table2[[#This Row],[1Y Return vs Nifty]]-AVERAGE(Table2[1Y Return vs Nifty]))/_xlfn.STDEV.P(Table2[1Y Return vs Nifty])</f>
        <v>1.5221305532888718</v>
      </c>
      <c r="I15">
        <v>2.2992072182591401</v>
      </c>
      <c r="J15">
        <f>(Table2[[#This Row],[1M Return vs Nifty]]-AVERAGE(Table2[1M Return vs Nifty]))/_xlfn.STDEV.P(Table2[1M Return vs Nifty])</f>
        <v>0.3232794073921737</v>
      </c>
      <c r="K15">
        <v>36.202909035952601</v>
      </c>
      <c r="L15">
        <f>(Table2[[#This Row],[6M Return vs Nifty]]-AVERAGE(Table2[6M Return vs Nifty]))/_xlfn.STDEV.P(Table2[6M Return vs Nifty])</f>
        <v>1.0860163524733613</v>
      </c>
      <c r="M15">
        <v>-6.6593384421710899</v>
      </c>
      <c r="N15">
        <f>(Table2[[#This Row],[1W Return vs Nifty]]-AVERAGE(Table2[1W Return vs Nifty]))/_xlfn.STDEV.P(Table2[1W Return vs Nifty])</f>
        <v>-1.3927981615260441</v>
      </c>
      <c r="O15">
        <v>1672.74</v>
      </c>
      <c r="P15">
        <v>1501.84048729347</v>
      </c>
      <c r="Q15">
        <v>1106.4203318755101</v>
      </c>
      <c r="R15">
        <v>41.875073140606702</v>
      </c>
      <c r="S15" s="2">
        <f>(Table2[[#This Row],[Close Price]]-Table2[[#This Row],[20D EMA]])/Table2[[#This Row],[20D EMA]]</f>
        <v>-1.0276552243624266E-2</v>
      </c>
      <c r="T15" s="2">
        <f>(Table2[[#This Row],[Close Price]]-Table2[[#This Row],[50D EMA]])/Table2[[#This Row],[50D EMA]]</f>
        <v>0.10234742904257185</v>
      </c>
      <c r="U15" s="2">
        <f>(Table2[[#This Row],[Close Price]]-Table2[[#This Row],[200D EMA]])/Table2[[#This Row],[200D EMA]]</f>
        <v>0.49631198225872414</v>
      </c>
      <c r="V15">
        <v>0.51394656883378897</v>
      </c>
      <c r="W15">
        <v>1575</v>
      </c>
      <c r="X15">
        <v>1688</v>
      </c>
      <c r="Y15">
        <v>1575</v>
      </c>
      <c r="Z15">
        <v>1750</v>
      </c>
      <c r="AA15">
        <v>1575</v>
      </c>
      <c r="AB15">
        <v>1866</v>
      </c>
      <c r="AC15" s="2">
        <f>(Table2[[#This Row],[Close Price]]/Table2[[#This Row],[Day Low]])-1</f>
        <v>5.1142857142857157E-2</v>
      </c>
      <c r="AD15" s="2">
        <f>(Table2[[#This Row],[Day High]]/Table2[[#This Row],[Close Price]])-1</f>
        <v>1.9600736915224681E-2</v>
      </c>
      <c r="AE15" s="2">
        <f>(Table2[[#This Row],[Close Price]]/Table2[[#This Row],[Current Week Low]])-1</f>
        <v>5.1142857142857157E-2</v>
      </c>
      <c r="AF15" s="2">
        <f>(Table2[[#This Row],[Current Week High]]/Table2[[#This Row],[Close Price]])-1</f>
        <v>5.705052701519131E-2</v>
      </c>
      <c r="AG15" s="2">
        <f>(Table2[[#This Row],[Close Price]]/Table2[[#This Row],[Current Month Low]])-1</f>
        <v>5.1142857142857157E-2</v>
      </c>
      <c r="AH15" s="2">
        <f>(Table2[[#This Row],[Current Month High]]/Table2[[#This Row],[Close Price]])-1</f>
        <v>0.12711787623448401</v>
      </c>
      <c r="AI15">
        <v>14.581256984083801</v>
      </c>
      <c r="AJ15">
        <v>204.32904411764699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0.41</v>
      </c>
      <c r="AM15" t="s">
        <v>10511</v>
      </c>
      <c r="AN15">
        <v>-8.26</v>
      </c>
      <c r="AO15" t="s">
        <v>10512</v>
      </c>
      <c r="AP15">
        <v>0.27042231087721702</v>
      </c>
      <c r="AQ15">
        <f>(Table2[[#This Row],[Sharpe Ratio]]-AVERAGE(Table2[Sharpe Ratio]))/_xlfn.STDEV.P(Table2[Sharpe Ratio])</f>
        <v>2.544525853059787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4.0831540046881498</v>
      </c>
      <c r="AS15">
        <f>_xlfn.RANK.AVG(Table2[[#This Row],[1Y Return vs Nifty Z-Score]],Table2[1Y Return vs Nifty Z-Score])</f>
        <v>54</v>
      </c>
      <c r="AT15">
        <f>_xlfn.RANK.AVG(Table2[[#This Row],[6M Return vs Nifty Z-Score]],Table2[6M Return vs Nifty Z-Score])</f>
        <v>85</v>
      </c>
      <c r="AU15">
        <f>_xlfn.RANK.AVG(Table2[[#This Row],[Sharpe Ratio Z-Score]],Table2[Sharpe Ratio Z-Score])</f>
        <v>4</v>
      </c>
      <c r="AV15">
        <f>(Table2[[#This Row],[Rank 1Y]]+Table2[[#This Row],[Rank 6M]]+Table2[[#This Row],[Rank Sharpe]])/3</f>
        <v>47.666666666666664</v>
      </c>
    </row>
    <row r="16" spans="1:48" x14ac:dyDescent="0.3">
      <c r="A16" t="s">
        <v>81</v>
      </c>
      <c r="B16" t="s">
        <v>82</v>
      </c>
      <c r="C16" t="s">
        <v>10471</v>
      </c>
      <c r="D16" t="s">
        <v>83</v>
      </c>
      <c r="E16">
        <v>321028.71937499999</v>
      </c>
      <c r="F16">
        <v>4800.25</v>
      </c>
      <c r="G16">
        <v>124.97328554102</v>
      </c>
      <c r="H16">
        <f>(Table2[[#This Row],[1Y Return vs Nifty]]-AVERAGE(Table2[1Y Return vs Nifty]))/_xlfn.STDEV.P(Table2[1Y Return vs Nifty])</f>
        <v>1.1280280445546202</v>
      </c>
      <c r="I16">
        <v>-14.3374913694347</v>
      </c>
      <c r="J16">
        <f>(Table2[[#This Row],[1M Return vs Nifty]]-AVERAGE(Table2[1M Return vs Nifty]))/_xlfn.STDEV.P(Table2[1M Return vs Nifty])</f>
        <v>-1.340615984905287</v>
      </c>
      <c r="K16">
        <v>45.069550832406598</v>
      </c>
      <c r="L16">
        <f>(Table2[[#This Row],[6M Return vs Nifty]]-AVERAGE(Table2[6M Return vs Nifty]))/_xlfn.STDEV.P(Table2[6M Return vs Nifty])</f>
        <v>1.3922302545118737</v>
      </c>
      <c r="M16">
        <v>-9.9060057066347298</v>
      </c>
      <c r="N16">
        <f>(Table2[[#This Row],[1W Return vs Nifty]]-AVERAGE(Table2[1W Return vs Nifty]))/_xlfn.STDEV.P(Table2[1W Return vs Nifty])</f>
        <v>-2.1833609979662394</v>
      </c>
      <c r="O16">
        <v>5280.32</v>
      </c>
      <c r="P16">
        <v>4955.8852841540902</v>
      </c>
      <c r="Q16">
        <v>3657.7610379032699</v>
      </c>
      <c r="R16">
        <v>19.826310248600699</v>
      </c>
      <c r="S16" s="2">
        <f>(Table2[[#This Row],[Close Price]]-Table2[[#This Row],[20D EMA]])/Table2[[#This Row],[20D EMA]]</f>
        <v>-9.0916838373431869E-2</v>
      </c>
      <c r="T16" s="2">
        <f>(Table2[[#This Row],[Close Price]]-Table2[[#This Row],[50D EMA]])/Table2[[#This Row],[50D EMA]]</f>
        <v>-3.1404133717888361E-2</v>
      </c>
      <c r="U16" s="2">
        <f>(Table2[[#This Row],[Close Price]]-Table2[[#This Row],[200D EMA]])/Table2[[#This Row],[200D EMA]]</f>
        <v>0.31234652845218025</v>
      </c>
      <c r="V16">
        <v>0.85062159300408002</v>
      </c>
      <c r="W16">
        <v>4783.1000000000004</v>
      </c>
      <c r="X16">
        <v>5020</v>
      </c>
      <c r="Y16">
        <v>4783.1000000000004</v>
      </c>
      <c r="Z16">
        <v>5535</v>
      </c>
      <c r="AA16">
        <v>4783.1000000000004</v>
      </c>
      <c r="AB16">
        <v>5674.75</v>
      </c>
      <c r="AC16" s="2">
        <f>(Table2[[#This Row],[Close Price]]/Table2[[#This Row],[Day Low]])-1</f>
        <v>3.5855407580855925E-3</v>
      </c>
      <c r="AD16" s="2">
        <f>(Table2[[#This Row],[Day High]]/Table2[[#This Row],[Close Price]])-1</f>
        <v>4.5778865684078962E-2</v>
      </c>
      <c r="AE16" s="2">
        <f>(Table2[[#This Row],[Close Price]]/Table2[[#This Row],[Current Week Low]])-1</f>
        <v>3.5855407580855925E-3</v>
      </c>
      <c r="AF16" s="2">
        <f>(Table2[[#This Row],[Current Week High]]/Table2[[#This Row],[Close Price]])-1</f>
        <v>0.15306494453413877</v>
      </c>
      <c r="AG16" s="2">
        <f>(Table2[[#This Row],[Close Price]]/Table2[[#This Row],[Current Month Low]])-1</f>
        <v>3.5855407580855925E-3</v>
      </c>
      <c r="AH16" s="2">
        <f>(Table2[[#This Row],[Current Month High]]/Table2[[#This Row],[Close Price]])-1</f>
        <v>0.18217801156189783</v>
      </c>
      <c r="AI16">
        <v>18.217801156189701</v>
      </c>
      <c r="AJ16">
        <v>171.53806991741101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</v>
      </c>
      <c r="AM16">
        <v>0</v>
      </c>
      <c r="AN16">
        <v>-10.18</v>
      </c>
      <c r="AO16" t="s">
        <v>10512</v>
      </c>
      <c r="AP16">
        <v>0.25675059264664502</v>
      </c>
      <c r="AQ16">
        <f>(Table2[[#This Row],[Sharpe Ratio]]-AVERAGE(Table2[Sharpe Ratio]))/_xlfn.STDEV.P(Table2[Sharpe Ratio])</f>
        <v>2.3876338008813383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1.3839151170763055</v>
      </c>
      <c r="AS16">
        <f>_xlfn.RANK.AVG(Table2[[#This Row],[1Y Return vs Nifty Z-Score]],Table2[1Y Return vs Nifty Z-Score])</f>
        <v>78</v>
      </c>
      <c r="AT16">
        <f>_xlfn.RANK.AVG(Table2[[#This Row],[6M Return vs Nifty Z-Score]],Table2[6M Return vs Nifty Z-Score])</f>
        <v>61</v>
      </c>
      <c r="AU16">
        <f>_xlfn.RANK.AVG(Table2[[#This Row],[Sharpe Ratio Z-Score]],Table2[Sharpe Ratio Z-Score])</f>
        <v>7</v>
      </c>
      <c r="AV16">
        <f>(Table2[[#This Row],[Rank 1Y]]+Table2[[#This Row],[Rank 6M]]+Table2[[#This Row],[Rank Sharpe]])/3</f>
        <v>48.666666666666664</v>
      </c>
    </row>
    <row r="17" spans="1:48" x14ac:dyDescent="0.3">
      <c r="A17" t="s">
        <v>269</v>
      </c>
      <c r="B17" t="s">
        <v>270</v>
      </c>
      <c r="C17" t="s">
        <v>10475</v>
      </c>
      <c r="D17" t="s">
        <v>271</v>
      </c>
      <c r="E17">
        <v>98355.903030874993</v>
      </c>
      <c r="F17">
        <v>10869.25</v>
      </c>
      <c r="G17">
        <v>170.11289245095799</v>
      </c>
      <c r="H17">
        <f>(Table2[[#This Row],[1Y Return vs Nifty]]-AVERAGE(Table2[1Y Return vs Nifty]))/_xlfn.STDEV.P(Table2[1Y Return vs Nifty])</f>
        <v>1.7255722835526912</v>
      </c>
      <c r="I17">
        <v>7.4182256464741698</v>
      </c>
      <c r="J17">
        <f>(Table2[[#This Row],[1M Return vs Nifty]]-AVERAGE(Table2[1M Return vs Nifty]))/_xlfn.STDEV.P(Table2[1M Return vs Nifty])</f>
        <v>0.83525064560966333</v>
      </c>
      <c r="K17">
        <v>43.211254624726799</v>
      </c>
      <c r="L17">
        <f>(Table2[[#This Row],[6M Return vs Nifty]]-AVERAGE(Table2[6M Return vs Nifty]))/_xlfn.STDEV.P(Table2[6M Return vs Nifty])</f>
        <v>1.3280530670309749</v>
      </c>
      <c r="M17">
        <v>-9.0858219393196098</v>
      </c>
      <c r="N17">
        <f>(Table2[[#This Row],[1W Return vs Nifty]]-AVERAGE(Table2[1W Return vs Nifty]))/_xlfn.STDEV.P(Table2[1W Return vs Nifty])</f>
        <v>-1.9836464129245335</v>
      </c>
      <c r="O17">
        <v>11214.64</v>
      </c>
      <c r="P17">
        <v>10314.1276918482</v>
      </c>
      <c r="Q17">
        <v>8044.8517256342902</v>
      </c>
      <c r="R17">
        <v>33.929594058947302</v>
      </c>
      <c r="S17" s="2">
        <f>(Table2[[#This Row],[Close Price]]-Table2[[#This Row],[20D EMA]])/Table2[[#This Row],[20D EMA]]</f>
        <v>-3.0798135294579178E-2</v>
      </c>
      <c r="T17" s="2">
        <f>(Table2[[#This Row],[Close Price]]-Table2[[#This Row],[50D EMA]])/Table2[[#This Row],[50D EMA]]</f>
        <v>5.3821546982644262E-2</v>
      </c>
      <c r="U17" s="2">
        <f>(Table2[[#This Row],[Close Price]]-Table2[[#This Row],[200D EMA]])/Table2[[#This Row],[200D EMA]]</f>
        <v>0.35108145814123409</v>
      </c>
      <c r="V17">
        <v>0.49652234172699899</v>
      </c>
      <c r="W17">
        <v>10718.65</v>
      </c>
      <c r="X17">
        <v>11410.2</v>
      </c>
      <c r="Y17">
        <v>10718.65</v>
      </c>
      <c r="Z17">
        <v>12249.9</v>
      </c>
      <c r="AA17">
        <v>9925</v>
      </c>
      <c r="AB17">
        <v>13298</v>
      </c>
      <c r="AC17" s="2">
        <f>(Table2[[#This Row],[Close Price]]/Table2[[#This Row],[Day Low]])-1</f>
        <v>1.4050276853894816E-2</v>
      </c>
      <c r="AD17" s="2">
        <f>(Table2[[#This Row],[Day High]]/Table2[[#This Row],[Close Price]])-1</f>
        <v>4.9768843296455589E-2</v>
      </c>
      <c r="AE17" s="2">
        <f>(Table2[[#This Row],[Close Price]]/Table2[[#This Row],[Current Week Low]])-1</f>
        <v>1.4050276853894816E-2</v>
      </c>
      <c r="AF17" s="2">
        <f>(Table2[[#This Row],[Current Week High]]/Table2[[#This Row],[Close Price]])-1</f>
        <v>0.12702348368102667</v>
      </c>
      <c r="AG17" s="2">
        <f>(Table2[[#This Row],[Close Price]]/Table2[[#This Row],[Current Month Low]])-1</f>
        <v>9.5138539042821213E-2</v>
      </c>
      <c r="AH17" s="2">
        <f>(Table2[[#This Row],[Current Month High]]/Table2[[#This Row],[Close Price]])-1</f>
        <v>0.22345148009292259</v>
      </c>
      <c r="AI17">
        <v>22.345148009292199</v>
      </c>
      <c r="AJ17">
        <v>195.870591918119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0.17</v>
      </c>
      <c r="AM17" t="s">
        <v>10511</v>
      </c>
      <c r="AN17">
        <v>-1.36</v>
      </c>
      <c r="AO17" t="s">
        <v>10512</v>
      </c>
      <c r="AP17">
        <v>0.19302190265657401</v>
      </c>
      <c r="AQ17">
        <f>(Table2[[#This Row],[Sharpe Ratio]]-AVERAGE(Table2[Sharpe Ratio]))/_xlfn.STDEV.P(Table2[Sharpe Ratio])</f>
        <v>1.6563047326133715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3.5615343158821671</v>
      </c>
      <c r="AS17">
        <f>_xlfn.RANK.AVG(Table2[[#This Row],[1Y Return vs Nifty Z-Score]],Table2[1Y Return vs Nifty Z-Score])</f>
        <v>44</v>
      </c>
      <c r="AT17">
        <f>_xlfn.RANK.AVG(Table2[[#This Row],[6M Return vs Nifty Z-Score]],Table2[6M Return vs Nifty Z-Score])</f>
        <v>67</v>
      </c>
      <c r="AU17">
        <f>_xlfn.RANK.AVG(Table2[[#This Row],[Sharpe Ratio Z-Score]],Table2[Sharpe Ratio Z-Score])</f>
        <v>35</v>
      </c>
      <c r="AV17">
        <f>(Table2[[#This Row],[Rank 1Y]]+Table2[[#This Row],[Rank 6M]]+Table2[[#This Row],[Rank Sharpe]])/3</f>
        <v>48.666666666666664</v>
      </c>
    </row>
    <row r="18" spans="1:48" x14ac:dyDescent="0.3">
      <c r="A18" t="s">
        <v>435</v>
      </c>
      <c r="B18" t="s">
        <v>436</v>
      </c>
      <c r="C18" t="s">
        <v>10471</v>
      </c>
      <c r="D18" t="s">
        <v>83</v>
      </c>
      <c r="E18">
        <v>53802.2109375</v>
      </c>
      <c r="F18">
        <v>1467.75</v>
      </c>
      <c r="G18">
        <v>127.522409593609</v>
      </c>
      <c r="H18">
        <f>(Table2[[#This Row],[1Y Return vs Nifty]]-AVERAGE(Table2[1Y Return vs Nifty]))/_xlfn.STDEV.P(Table2[1Y Return vs Nifty])</f>
        <v>1.161772565085228</v>
      </c>
      <c r="I18">
        <v>-9.3454162192374692</v>
      </c>
      <c r="J18">
        <f>(Table2[[#This Row],[1M Return vs Nifty]]-AVERAGE(Table2[1M Return vs Nifty]))/_xlfn.STDEV.P(Table2[1M Return vs Nifty])</f>
        <v>-0.84134079538180861</v>
      </c>
      <c r="K18">
        <v>56.974518651936201</v>
      </c>
      <c r="L18">
        <f>(Table2[[#This Row],[6M Return vs Nifty]]-AVERAGE(Table2[6M Return vs Nifty]))/_xlfn.STDEV.P(Table2[6M Return vs Nifty])</f>
        <v>1.8033742629592433</v>
      </c>
      <c r="M18">
        <v>-7.5875693948333298</v>
      </c>
      <c r="N18">
        <f>(Table2[[#This Row],[1W Return vs Nifty]]-AVERAGE(Table2[1W Return vs Nifty]))/_xlfn.STDEV.P(Table2[1W Return vs Nifty])</f>
        <v>-1.6188222148191911</v>
      </c>
      <c r="O18">
        <v>1587.88</v>
      </c>
      <c r="P18">
        <v>1453.98276274351</v>
      </c>
      <c r="Q18">
        <v>1038.5859766569499</v>
      </c>
      <c r="R18">
        <v>24.689403864378601</v>
      </c>
      <c r="S18" s="2">
        <f>(Table2[[#This Row],[Close Price]]-Table2[[#This Row],[20D EMA]])/Table2[[#This Row],[20D EMA]]</f>
        <v>-7.5654331561579025E-2</v>
      </c>
      <c r="T18" s="2">
        <f>(Table2[[#This Row],[Close Price]]-Table2[[#This Row],[50D EMA]])/Table2[[#This Row],[50D EMA]]</f>
        <v>9.4686385624769918E-3</v>
      </c>
      <c r="U18" s="2">
        <f>(Table2[[#This Row],[Close Price]]-Table2[[#This Row],[200D EMA]])/Table2[[#This Row],[200D EMA]]</f>
        <v>0.41321954367655117</v>
      </c>
      <c r="V18">
        <v>0.97946254817621703</v>
      </c>
      <c r="W18">
        <v>1462</v>
      </c>
      <c r="X18">
        <v>1555</v>
      </c>
      <c r="Y18">
        <v>1462</v>
      </c>
      <c r="Z18">
        <v>1680</v>
      </c>
      <c r="AA18">
        <v>1462</v>
      </c>
      <c r="AB18">
        <v>1794.7</v>
      </c>
      <c r="AC18" s="2">
        <f>(Table2[[#This Row],[Close Price]]/Table2[[#This Row],[Day Low]])-1</f>
        <v>3.9329685362516908E-3</v>
      </c>
      <c r="AD18" s="2">
        <f>(Table2[[#This Row],[Day High]]/Table2[[#This Row],[Close Price]])-1</f>
        <v>5.9444728325668494E-2</v>
      </c>
      <c r="AE18" s="2">
        <f>(Table2[[#This Row],[Close Price]]/Table2[[#This Row],[Current Week Low]])-1</f>
        <v>3.9329685362516908E-3</v>
      </c>
      <c r="AF18" s="2">
        <f>(Table2[[#This Row],[Current Week High]]/Table2[[#This Row],[Close Price]])-1</f>
        <v>0.14460909555441992</v>
      </c>
      <c r="AG18" s="2">
        <f>(Table2[[#This Row],[Close Price]]/Table2[[#This Row],[Current Month Low]])-1</f>
        <v>3.9329685362516908E-3</v>
      </c>
      <c r="AH18" s="2">
        <f>(Table2[[#This Row],[Current Month High]]/Table2[[#This Row],[Close Price]])-1</f>
        <v>0.22275591892352242</v>
      </c>
      <c r="AI18">
        <v>22.2755918923522</v>
      </c>
      <c r="AJ18">
        <v>226.166666666666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</v>
      </c>
      <c r="AM18">
        <v>0</v>
      </c>
      <c r="AN18">
        <v>-8.0500000000000007</v>
      </c>
      <c r="AO18" t="s">
        <v>10512</v>
      </c>
      <c r="AP18">
        <v>0.18952884820038601</v>
      </c>
      <c r="AQ18">
        <f>(Table2[[#This Row],[Sharpe Ratio]]-AVERAGE(Table2[Sharpe Ratio]))/_xlfn.STDEV.P(Table2[Sharpe Ratio])</f>
        <v>1.6162196114340215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2.1212034292774926</v>
      </c>
      <c r="AS18">
        <f>_xlfn.RANK.AVG(Table2[[#This Row],[1Y Return vs Nifty Z-Score]],Table2[1Y Return vs Nifty Z-Score])</f>
        <v>73</v>
      </c>
      <c r="AT18">
        <f>_xlfn.RANK.AVG(Table2[[#This Row],[6M Return vs Nifty Z-Score]],Table2[6M Return vs Nifty Z-Score])</f>
        <v>36</v>
      </c>
      <c r="AU18">
        <f>_xlfn.RANK.AVG(Table2[[#This Row],[Sharpe Ratio Z-Score]],Table2[Sharpe Ratio Z-Score])</f>
        <v>39</v>
      </c>
      <c r="AV18">
        <f>(Table2[[#This Row],[Rank 1Y]]+Table2[[#This Row],[Rank 6M]]+Table2[[#This Row],[Rank Sharpe]])/3</f>
        <v>49.333333333333336</v>
      </c>
    </row>
    <row r="19" spans="1:48" x14ac:dyDescent="0.3">
      <c r="A19" t="s">
        <v>1063</v>
      </c>
      <c r="B19" t="s">
        <v>1064</v>
      </c>
      <c r="C19" t="s">
        <v>10471</v>
      </c>
      <c r="D19" t="s">
        <v>127</v>
      </c>
      <c r="E19">
        <v>11514.627417</v>
      </c>
      <c r="F19">
        <v>1377.3</v>
      </c>
      <c r="G19">
        <v>102.378480408797</v>
      </c>
      <c r="H19">
        <f>(Table2[[#This Row],[1Y Return vs Nifty]]-AVERAGE(Table2[1Y Return vs Nifty]))/_xlfn.STDEV.P(Table2[1Y Return vs Nifty])</f>
        <v>0.82892496053836517</v>
      </c>
      <c r="I19">
        <v>9.3426520562139608</v>
      </c>
      <c r="J19">
        <f>(Table2[[#This Row],[1M Return vs Nifty]]-AVERAGE(Table2[1M Return vs Nifty]))/_xlfn.STDEV.P(Table2[1M Return vs Nifty])</f>
        <v>1.0277193748532245</v>
      </c>
      <c r="K19">
        <v>70.667380390287505</v>
      </c>
      <c r="L19">
        <f>(Table2[[#This Row],[6M Return vs Nifty]]-AVERAGE(Table2[6M Return vs Nifty]))/_xlfn.STDEV.P(Table2[6M Return vs Nifty])</f>
        <v>2.2762640806860936</v>
      </c>
      <c r="M19">
        <v>4.2129000976999196</v>
      </c>
      <c r="N19">
        <f>(Table2[[#This Row],[1W Return vs Nifty]]-AVERAGE(Table2[1W Return vs Nifty]))/_xlfn.STDEV.P(Table2[1W Return vs Nifty])</f>
        <v>1.2545897715132808</v>
      </c>
      <c r="O19">
        <v>1295.3599999999999</v>
      </c>
      <c r="P19">
        <v>1166.8092989061699</v>
      </c>
      <c r="Q19">
        <v>914.51683815309002</v>
      </c>
      <c r="R19">
        <v>62.208328841480203</v>
      </c>
      <c r="S19" s="2">
        <f>(Table2[[#This Row],[Close Price]]-Table2[[#This Row],[20D EMA]])/Table2[[#This Row],[20D EMA]]</f>
        <v>6.32565464426878E-2</v>
      </c>
      <c r="T19" s="2">
        <f>(Table2[[#This Row],[Close Price]]-Table2[[#This Row],[50D EMA]])/Table2[[#This Row],[50D EMA]]</f>
        <v>0.18039854609588332</v>
      </c>
      <c r="U19" s="2">
        <f>(Table2[[#This Row],[Close Price]]-Table2[[#This Row],[200D EMA]])/Table2[[#This Row],[200D EMA]]</f>
        <v>0.50604116024973622</v>
      </c>
      <c r="V19">
        <v>0.94310035640029699</v>
      </c>
      <c r="W19">
        <v>1332</v>
      </c>
      <c r="X19">
        <v>1434.45</v>
      </c>
      <c r="Y19">
        <v>1332</v>
      </c>
      <c r="Z19">
        <v>1434.45</v>
      </c>
      <c r="AA19">
        <v>1180</v>
      </c>
      <c r="AB19">
        <v>1486.35</v>
      </c>
      <c r="AC19" s="2">
        <f>(Table2[[#This Row],[Close Price]]/Table2[[#This Row],[Day Low]])-1</f>
        <v>3.400900900900905E-2</v>
      </c>
      <c r="AD19" s="2">
        <f>(Table2[[#This Row],[Day High]]/Table2[[#This Row],[Close Price]])-1</f>
        <v>4.1494227837072684E-2</v>
      </c>
      <c r="AE19" s="2">
        <f>(Table2[[#This Row],[Close Price]]/Table2[[#This Row],[Current Week Low]])-1</f>
        <v>3.400900900900905E-2</v>
      </c>
      <c r="AF19" s="2">
        <f>(Table2[[#This Row],[Current Week High]]/Table2[[#This Row],[Close Price]])-1</f>
        <v>4.1494227837072684E-2</v>
      </c>
      <c r="AG19" s="2">
        <f>(Table2[[#This Row],[Close Price]]/Table2[[#This Row],[Current Month Low]])-1</f>
        <v>0.16720338983050853</v>
      </c>
      <c r="AH19" s="2">
        <f>(Table2[[#This Row],[Current Month High]]/Table2[[#This Row],[Close Price]])-1</f>
        <v>7.9176649967327428E-2</v>
      </c>
      <c r="AI19">
        <v>7.9176649967327402</v>
      </c>
      <c r="AJ19">
        <v>137.526946624126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0.03</v>
      </c>
      <c r="AM19" t="s">
        <v>10511</v>
      </c>
      <c r="AN19">
        <v>5.96</v>
      </c>
      <c r="AO19" t="s">
        <v>10511</v>
      </c>
      <c r="AP19">
        <v>0.20973133989069701</v>
      </c>
      <c r="AQ19">
        <f>(Table2[[#This Row],[Sharpe Ratio]]-AVERAGE(Table2[Sharpe Ratio]))/_xlfn.STDEV.P(Table2[Sharpe Ratio])</f>
        <v>1.848056629060908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7.2355548166518719</v>
      </c>
      <c r="AS19">
        <f>_xlfn.RANK.AVG(Table2[[#This Row],[1Y Return vs Nifty Z-Score]],Table2[1Y Return vs Nifty Z-Score])</f>
        <v>105</v>
      </c>
      <c r="AT19">
        <f>_xlfn.RANK.AVG(Table2[[#This Row],[6M Return vs Nifty Z-Score]],Table2[6M Return vs Nifty Z-Score])</f>
        <v>22</v>
      </c>
      <c r="AU19">
        <f>_xlfn.RANK.AVG(Table2[[#This Row],[Sharpe Ratio Z-Score]],Table2[Sharpe Ratio Z-Score])</f>
        <v>22</v>
      </c>
      <c r="AV19">
        <f>(Table2[[#This Row],[Rank 1Y]]+Table2[[#This Row],[Rank 6M]]+Table2[[#This Row],[Rank Sharpe]])/3</f>
        <v>49.666666666666664</v>
      </c>
    </row>
    <row r="20" spans="1:48" x14ac:dyDescent="0.3">
      <c r="A20" t="s">
        <v>453</v>
      </c>
      <c r="B20" t="s">
        <v>454</v>
      </c>
      <c r="C20" t="s">
        <v>10471</v>
      </c>
      <c r="D20" t="s">
        <v>165</v>
      </c>
      <c r="E20">
        <v>47426.577683625001</v>
      </c>
      <c r="F20">
        <v>11190.35</v>
      </c>
      <c r="G20">
        <v>142.335683657982</v>
      </c>
      <c r="H20">
        <f>(Table2[[#This Row],[1Y Return vs Nifty]]-AVERAGE(Table2[1Y Return vs Nifty]))/_xlfn.STDEV.P(Table2[1Y Return vs Nifty])</f>
        <v>1.3578661331024731</v>
      </c>
      <c r="I20">
        <v>-0.79720975568598895</v>
      </c>
      <c r="J20">
        <f>(Table2[[#This Row],[1M Return vs Nifty]]-AVERAGE(Table2[1M Return vs Nifty]))/_xlfn.STDEV.P(Table2[1M Return vs Nifty])</f>
        <v>1.3595733770174978E-2</v>
      </c>
      <c r="K20">
        <v>69.053095588444606</v>
      </c>
      <c r="L20">
        <f>(Table2[[#This Row],[6M Return vs Nifty]]-AVERAGE(Table2[6M Return vs Nifty]))/_xlfn.STDEV.P(Table2[6M Return vs Nifty])</f>
        <v>2.2205139489539794</v>
      </c>
      <c r="M20">
        <v>-7.8509559866603196</v>
      </c>
      <c r="N20">
        <f>(Table2[[#This Row],[1W Return vs Nifty]]-AVERAGE(Table2[1W Return vs Nifty]))/_xlfn.STDEV.P(Table2[1W Return vs Nifty])</f>
        <v>-1.6829567978096227</v>
      </c>
      <c r="O20">
        <v>12272.45</v>
      </c>
      <c r="P20">
        <v>11322.2152068348</v>
      </c>
      <c r="Q20">
        <v>8054.7401955841297</v>
      </c>
      <c r="R20">
        <v>22.739196915338201</v>
      </c>
      <c r="S20" s="2">
        <f>(Table2[[#This Row],[Close Price]]-Table2[[#This Row],[20D EMA]])/Table2[[#This Row],[20D EMA]]</f>
        <v>-8.817310317010868E-2</v>
      </c>
      <c r="T20" s="2">
        <f>(Table2[[#This Row],[Close Price]]-Table2[[#This Row],[50D EMA]])/Table2[[#This Row],[50D EMA]]</f>
        <v>-1.1646590744468274E-2</v>
      </c>
      <c r="U20" s="2">
        <f>(Table2[[#This Row],[Close Price]]-Table2[[#This Row],[200D EMA]])/Table2[[#This Row],[200D EMA]]</f>
        <v>0.38928751620504332</v>
      </c>
      <c r="V20">
        <v>0.45982221287412001</v>
      </c>
      <c r="W20">
        <v>11077.55</v>
      </c>
      <c r="X20">
        <v>12145.05</v>
      </c>
      <c r="Y20">
        <v>11077.55</v>
      </c>
      <c r="Z20">
        <v>12650</v>
      </c>
      <c r="AA20">
        <v>11077.55</v>
      </c>
      <c r="AB20">
        <v>14382</v>
      </c>
      <c r="AC20" s="2">
        <f>(Table2[[#This Row],[Close Price]]/Table2[[#This Row],[Day Low]])-1</f>
        <v>1.0182757017571653E-2</v>
      </c>
      <c r="AD20" s="2">
        <f>(Table2[[#This Row],[Day High]]/Table2[[#This Row],[Close Price]])-1</f>
        <v>8.531457907929596E-2</v>
      </c>
      <c r="AE20" s="2">
        <f>(Table2[[#This Row],[Close Price]]/Table2[[#This Row],[Current Week Low]])-1</f>
        <v>1.0182757017571653E-2</v>
      </c>
      <c r="AF20" s="2">
        <f>(Table2[[#This Row],[Current Week High]]/Table2[[#This Row],[Close Price]])-1</f>
        <v>0.13043827941038488</v>
      </c>
      <c r="AG20" s="2">
        <f>(Table2[[#This Row],[Close Price]]/Table2[[#This Row],[Current Month Low]])-1</f>
        <v>1.0182757017571653E-2</v>
      </c>
      <c r="AH20" s="2">
        <f>(Table2[[#This Row],[Current Month High]]/Table2[[#This Row],[Close Price]])-1</f>
        <v>0.28521449284428102</v>
      </c>
      <c r="AI20">
        <v>28.521449284428101</v>
      </c>
      <c r="AJ20">
        <v>187.23401524679699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0.1</v>
      </c>
      <c r="AM20" t="s">
        <v>10511</v>
      </c>
      <c r="AN20">
        <v>-16.45</v>
      </c>
      <c r="AO20" t="s">
        <v>10512</v>
      </c>
      <c r="AP20">
        <v>0.16482407087845699</v>
      </c>
      <c r="AQ20">
        <f>(Table2[[#This Row],[Sharpe Ratio]]-AVERAGE(Table2[Sharpe Ratio]))/_xlfn.STDEV.P(Table2[Sharpe Ratio])</f>
        <v>1.3327158742094078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3.241734892226412</v>
      </c>
      <c r="AS20">
        <f>_xlfn.RANK.AVG(Table2[[#This Row],[1Y Return vs Nifty Z-Score]],Table2[1Y Return vs Nifty Z-Score])</f>
        <v>58</v>
      </c>
      <c r="AT20">
        <f>_xlfn.RANK.AVG(Table2[[#This Row],[6M Return vs Nifty Z-Score]],Table2[6M Return vs Nifty Z-Score])</f>
        <v>24</v>
      </c>
      <c r="AU20">
        <f>_xlfn.RANK.AVG(Table2[[#This Row],[Sharpe Ratio Z-Score]],Table2[Sharpe Ratio Z-Score])</f>
        <v>69</v>
      </c>
      <c r="AV20">
        <f>(Table2[[#This Row],[Rank 1Y]]+Table2[[#This Row],[Rank 6M]]+Table2[[#This Row],[Rank Sharpe]])/3</f>
        <v>50.333333333333336</v>
      </c>
    </row>
    <row r="21" spans="1:48" x14ac:dyDescent="0.3">
      <c r="A21" t="s">
        <v>838</v>
      </c>
      <c r="B21" t="s">
        <v>839</v>
      </c>
      <c r="C21" t="s">
        <v>10461</v>
      </c>
      <c r="D21" t="s">
        <v>109</v>
      </c>
      <c r="E21">
        <v>17832.531740973001</v>
      </c>
      <c r="F21">
        <v>68.23</v>
      </c>
      <c r="G21">
        <v>417.821583104669</v>
      </c>
      <c r="H21">
        <f>(Table2[[#This Row],[1Y Return vs Nifty]]-AVERAGE(Table2[1Y Return vs Nifty]))/_xlfn.STDEV.P(Table2[1Y Return vs Nifty])</f>
        <v>5.0046637773089824</v>
      </c>
      <c r="I21">
        <v>5.3081597454524303</v>
      </c>
      <c r="J21">
        <f>(Table2[[#This Row],[1M Return vs Nifty]]-AVERAGE(Table2[1M Return vs Nifty]))/_xlfn.STDEV.P(Table2[1M Return vs Nifty])</f>
        <v>0.62421545063708062</v>
      </c>
      <c r="K21">
        <v>99.103188881773406</v>
      </c>
      <c r="L21">
        <f>(Table2[[#This Row],[6M Return vs Nifty]]-AVERAGE(Table2[6M Return vs Nifty]))/_xlfn.STDEV.P(Table2[6M Return vs Nifty])</f>
        <v>3.2583089264900713</v>
      </c>
      <c r="M21">
        <v>13.972120227123</v>
      </c>
      <c r="N21">
        <f>(Table2[[#This Row],[1W Return vs Nifty]]-AVERAGE(Table2[1W Return vs Nifty]))/_xlfn.STDEV.P(Table2[1W Return vs Nifty])</f>
        <v>3.6309579418547377</v>
      </c>
      <c r="O21">
        <v>65.459999999999994</v>
      </c>
      <c r="P21">
        <v>60.672408431721799</v>
      </c>
      <c r="Q21">
        <v>44.959948223397397</v>
      </c>
      <c r="R21">
        <v>54.304850022449699</v>
      </c>
      <c r="S21" s="2">
        <f>(Table2[[#This Row],[Close Price]]-Table2[[#This Row],[20D EMA]])/Table2[[#This Row],[20D EMA]]</f>
        <v>4.2315918117934774E-2</v>
      </c>
      <c r="T21" s="2">
        <f>(Table2[[#This Row],[Close Price]]-Table2[[#This Row],[50D EMA]])/Table2[[#This Row],[50D EMA]]</f>
        <v>0.12456389590637734</v>
      </c>
      <c r="U21" s="2">
        <f>(Table2[[#This Row],[Close Price]]-Table2[[#This Row],[200D EMA]])/Table2[[#This Row],[200D EMA]]</f>
        <v>0.51757292203670169</v>
      </c>
      <c r="V21">
        <v>1.9968753150048399</v>
      </c>
      <c r="W21">
        <v>67.8</v>
      </c>
      <c r="X21">
        <v>73.27</v>
      </c>
      <c r="Y21">
        <v>67.8</v>
      </c>
      <c r="Z21">
        <v>78.900000000000006</v>
      </c>
      <c r="AA21">
        <v>59.35</v>
      </c>
      <c r="AB21">
        <v>78.900000000000006</v>
      </c>
      <c r="AC21" s="2">
        <f>(Table2[[#This Row],[Close Price]]/Table2[[#This Row],[Day Low]])-1</f>
        <v>6.342182890855641E-3</v>
      </c>
      <c r="AD21" s="2">
        <f>(Table2[[#This Row],[Day High]]/Table2[[#This Row],[Close Price]])-1</f>
        <v>7.3867800087937807E-2</v>
      </c>
      <c r="AE21" s="2">
        <f>(Table2[[#This Row],[Close Price]]/Table2[[#This Row],[Current Week Low]])-1</f>
        <v>6.342182890855641E-3</v>
      </c>
      <c r="AF21" s="2">
        <f>(Table2[[#This Row],[Current Week High]]/Table2[[#This Row],[Close Price]])-1</f>
        <v>0.15638282280521776</v>
      </c>
      <c r="AG21" s="2">
        <f>(Table2[[#This Row],[Close Price]]/Table2[[#This Row],[Current Month Low]])-1</f>
        <v>0.14962089300758219</v>
      </c>
      <c r="AH21" s="2">
        <f>(Table2[[#This Row],[Current Month High]]/Table2[[#This Row],[Close Price]])-1</f>
        <v>0.15638282280521776</v>
      </c>
      <c r="AI21">
        <v>15.6382822805217</v>
      </c>
      <c r="AJ21">
        <v>448.03212851405601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0.39</v>
      </c>
      <c r="AM21" t="s">
        <v>10511</v>
      </c>
      <c r="AN21">
        <v>13.81</v>
      </c>
      <c r="AO21" t="s">
        <v>10511</v>
      </c>
      <c r="AP21">
        <v>0.12802185832523899</v>
      </c>
      <c r="AQ21">
        <f>(Table2[[#This Row],[Sharpe Ratio]]-AVERAGE(Table2[Sharpe Ratio]))/_xlfn.STDEV.P(Table2[Sharpe Ratio])</f>
        <v>0.91038602840623994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13.428532124697114</v>
      </c>
      <c r="AS21">
        <f>_xlfn.RANK.AVG(Table2[[#This Row],[1Y Return vs Nifty Z-Score]],Table2[1Y Return vs Nifty Z-Score])</f>
        <v>4</v>
      </c>
      <c r="AT21">
        <f>_xlfn.RANK.AVG(Table2[[#This Row],[6M Return vs Nifty Z-Score]],Table2[6M Return vs Nifty Z-Score])</f>
        <v>6</v>
      </c>
      <c r="AU21">
        <f>_xlfn.RANK.AVG(Table2[[#This Row],[Sharpe Ratio Z-Score]],Table2[Sharpe Ratio Z-Score])</f>
        <v>141</v>
      </c>
      <c r="AV21">
        <f>(Table2[[#This Row],[Rank 1Y]]+Table2[[#This Row],[Rank 6M]]+Table2[[#This Row],[Rank Sharpe]])/3</f>
        <v>50.333333333333336</v>
      </c>
    </row>
    <row r="22" spans="1:48" x14ac:dyDescent="0.3">
      <c r="A22" t="s">
        <v>1216</v>
      </c>
      <c r="B22" t="s">
        <v>1217</v>
      </c>
      <c r="C22" t="s">
        <v>10473</v>
      </c>
      <c r="D22" t="s">
        <v>127</v>
      </c>
      <c r="E22">
        <v>9141.9342828999997</v>
      </c>
      <c r="F22">
        <v>350.3</v>
      </c>
      <c r="G22">
        <v>104.455233753592</v>
      </c>
      <c r="H22">
        <f>(Table2[[#This Row],[1Y Return vs Nifty]]-AVERAGE(Table2[1Y Return vs Nifty]))/_xlfn.STDEV.P(Table2[1Y Return vs Nifty])</f>
        <v>0.85641638286018906</v>
      </c>
      <c r="I22">
        <v>13.4856076958618</v>
      </c>
      <c r="J22">
        <f>(Table2[[#This Row],[1M Return vs Nifty]]-AVERAGE(Table2[1M Return vs Nifty]))/_xlfn.STDEV.P(Table2[1M Return vs Nifty])</f>
        <v>1.4420711023288848</v>
      </c>
      <c r="K22">
        <v>53.560996237077802</v>
      </c>
      <c r="L22">
        <f>(Table2[[#This Row],[6M Return vs Nifty]]-AVERAGE(Table2[6M Return vs Nifty]))/_xlfn.STDEV.P(Table2[6M Return vs Nifty])</f>
        <v>1.6854865618041401</v>
      </c>
      <c r="M22">
        <v>-10.092115960928099</v>
      </c>
      <c r="N22">
        <f>(Table2[[#This Row],[1W Return vs Nifty]]-AVERAGE(Table2[1W Return vs Nifty]))/_xlfn.STDEV.P(Table2[1W Return vs Nifty])</f>
        <v>-2.2286788080588233</v>
      </c>
      <c r="O22">
        <v>355.91</v>
      </c>
      <c r="P22">
        <v>311.569747057256</v>
      </c>
      <c r="Q22">
        <v>234.148542287623</v>
      </c>
      <c r="R22">
        <v>37.755142420582999</v>
      </c>
      <c r="S22" s="2">
        <f>(Table2[[#This Row],[Close Price]]-Table2[[#This Row],[20D EMA]])/Table2[[#This Row],[20D EMA]]</f>
        <v>-1.5762411845691365E-2</v>
      </c>
      <c r="T22" s="2">
        <f>(Table2[[#This Row],[Close Price]]-Table2[[#This Row],[50D EMA]])/Table2[[#This Row],[50D EMA]]</f>
        <v>0.12430684721012629</v>
      </c>
      <c r="U22" s="2">
        <f>(Table2[[#This Row],[Close Price]]-Table2[[#This Row],[200D EMA]])/Table2[[#This Row],[200D EMA]]</f>
        <v>0.49605885468079947</v>
      </c>
      <c r="V22">
        <v>0.68745578967945398</v>
      </c>
      <c r="W22">
        <v>344.15</v>
      </c>
      <c r="X22">
        <v>366</v>
      </c>
      <c r="Y22">
        <v>344.15</v>
      </c>
      <c r="Z22">
        <v>379.9</v>
      </c>
      <c r="AA22">
        <v>344.15</v>
      </c>
      <c r="AB22">
        <v>407.8</v>
      </c>
      <c r="AC22" s="2">
        <f>(Table2[[#This Row],[Close Price]]/Table2[[#This Row],[Day Low]])-1</f>
        <v>1.7870114775534018E-2</v>
      </c>
      <c r="AD22" s="2">
        <f>(Table2[[#This Row],[Day High]]/Table2[[#This Row],[Close Price]])-1</f>
        <v>4.4818726805595066E-2</v>
      </c>
      <c r="AE22" s="2">
        <f>(Table2[[#This Row],[Close Price]]/Table2[[#This Row],[Current Week Low]])-1</f>
        <v>1.7870114775534018E-2</v>
      </c>
      <c r="AF22" s="2">
        <f>(Table2[[#This Row],[Current Week High]]/Table2[[#This Row],[Close Price]])-1</f>
        <v>8.4499000856408601E-2</v>
      </c>
      <c r="AG22" s="2">
        <f>(Table2[[#This Row],[Close Price]]/Table2[[#This Row],[Current Month Low]])-1</f>
        <v>1.7870114775534018E-2</v>
      </c>
      <c r="AH22" s="2">
        <f>(Table2[[#This Row],[Current Month High]]/Table2[[#This Row],[Close Price]])-1</f>
        <v>0.16414501855552377</v>
      </c>
      <c r="AI22">
        <v>16.414501855552299</v>
      </c>
      <c r="AJ22">
        <v>141.394755883264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0.52</v>
      </c>
      <c r="AM22" t="s">
        <v>10511</v>
      </c>
      <c r="AN22">
        <v>-9.34</v>
      </c>
      <c r="AO22" t="s">
        <v>10512</v>
      </c>
      <c r="AP22">
        <v>0.22187075842835199</v>
      </c>
      <c r="AQ22">
        <f>(Table2[[#This Row],[Sharpe Ratio]]-AVERAGE(Table2[Sharpe Ratio]))/_xlfn.STDEV.P(Table2[Sharpe Ratio])</f>
        <v>1.9873645239798414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3.7426597629142315</v>
      </c>
      <c r="AS22">
        <f>_xlfn.RANK.AVG(Table2[[#This Row],[1Y Return vs Nifty Z-Score]],Table2[1Y Return vs Nifty Z-Score])</f>
        <v>103</v>
      </c>
      <c r="AT22">
        <f>_xlfn.RANK.AVG(Table2[[#This Row],[6M Return vs Nifty Z-Score]],Table2[6M Return vs Nifty Z-Score])</f>
        <v>41</v>
      </c>
      <c r="AU22">
        <f>_xlfn.RANK.AVG(Table2[[#This Row],[Sharpe Ratio Z-Score]],Table2[Sharpe Ratio Z-Score])</f>
        <v>14</v>
      </c>
      <c r="AV22">
        <f>(Table2[[#This Row],[Rank 1Y]]+Table2[[#This Row],[Rank 6M]]+Table2[[#This Row],[Rank Sharpe]])/3</f>
        <v>52.666666666666664</v>
      </c>
    </row>
    <row r="23" spans="1:48" x14ac:dyDescent="0.3">
      <c r="A23" t="s">
        <v>836</v>
      </c>
      <c r="B23" t="s">
        <v>837</v>
      </c>
      <c r="C23" t="s">
        <v>10471</v>
      </c>
      <c r="D23" t="s">
        <v>266</v>
      </c>
      <c r="E23">
        <v>17863.980875400001</v>
      </c>
      <c r="F23">
        <v>1231.5</v>
      </c>
      <c r="G23">
        <v>182.57105356520901</v>
      </c>
      <c r="H23">
        <f>(Table2[[#This Row],[1Y Return vs Nifty]]-AVERAGE(Table2[1Y Return vs Nifty]))/_xlfn.STDEV.P(Table2[1Y Return vs Nifty])</f>
        <v>1.8904895903689263</v>
      </c>
      <c r="I23">
        <v>-7.5582591624927398</v>
      </c>
      <c r="J23">
        <f>(Table2[[#This Row],[1M Return vs Nifty]]-AVERAGE(Table2[1M Return vs Nifty]))/_xlfn.STDEV.P(Table2[1M Return vs Nifty])</f>
        <v>-0.66260086231425575</v>
      </c>
      <c r="K23">
        <v>64.241478904587893</v>
      </c>
      <c r="L23">
        <f>(Table2[[#This Row],[6M Return vs Nifty]]-AVERAGE(Table2[6M Return vs Nifty]))/_xlfn.STDEV.P(Table2[6M Return vs Nifty])</f>
        <v>2.0543423640742771</v>
      </c>
      <c r="M23">
        <v>-5.0260796504234699</v>
      </c>
      <c r="N23">
        <f>(Table2[[#This Row],[1W Return vs Nifty]]-AVERAGE(Table2[1W Return vs Nifty]))/_xlfn.STDEV.P(Table2[1W Return vs Nifty])</f>
        <v>-0.99509996892785857</v>
      </c>
      <c r="O23">
        <v>1331.76</v>
      </c>
      <c r="P23">
        <v>1264.48719510704</v>
      </c>
      <c r="Q23">
        <v>936.06529988216596</v>
      </c>
      <c r="R23">
        <v>15.808341710392799</v>
      </c>
      <c r="S23" s="2">
        <f>(Table2[[#This Row],[Close Price]]-Table2[[#This Row],[20D EMA]])/Table2[[#This Row],[20D EMA]]</f>
        <v>-7.5283834925211748E-2</v>
      </c>
      <c r="T23" s="2">
        <f>(Table2[[#This Row],[Close Price]]-Table2[[#This Row],[50D EMA]])/Table2[[#This Row],[50D EMA]]</f>
        <v>-2.6087409374080342E-2</v>
      </c>
      <c r="U23" s="2">
        <f>(Table2[[#This Row],[Close Price]]-Table2[[#This Row],[200D EMA]])/Table2[[#This Row],[200D EMA]]</f>
        <v>0.31561334466198465</v>
      </c>
      <c r="V23">
        <v>0.38987599985593901</v>
      </c>
      <c r="W23">
        <v>1216.4000000000001</v>
      </c>
      <c r="X23">
        <v>1299.5999999999999</v>
      </c>
      <c r="Y23">
        <v>1216.4000000000001</v>
      </c>
      <c r="Z23">
        <v>1348.5</v>
      </c>
      <c r="AA23">
        <v>1216.4000000000001</v>
      </c>
      <c r="AB23">
        <v>1450</v>
      </c>
      <c r="AC23" s="2">
        <f>(Table2[[#This Row],[Close Price]]/Table2[[#This Row],[Day Low]])-1</f>
        <v>1.241367971062135E-2</v>
      </c>
      <c r="AD23" s="2">
        <f>(Table2[[#This Row],[Day High]]/Table2[[#This Row],[Close Price]])-1</f>
        <v>5.5298416565164432E-2</v>
      </c>
      <c r="AE23" s="2">
        <f>(Table2[[#This Row],[Close Price]]/Table2[[#This Row],[Current Week Low]])-1</f>
        <v>1.241367971062135E-2</v>
      </c>
      <c r="AF23" s="2">
        <f>(Table2[[#This Row],[Current Week High]]/Table2[[#This Row],[Close Price]])-1</f>
        <v>9.5006090133982868E-2</v>
      </c>
      <c r="AG23" s="2">
        <f>(Table2[[#This Row],[Close Price]]/Table2[[#This Row],[Current Month Low]])-1</f>
        <v>1.241367971062135E-2</v>
      </c>
      <c r="AH23" s="2">
        <f>(Table2[[#This Row],[Current Month High]]/Table2[[#This Row],[Close Price]])-1</f>
        <v>0.17742590336987418</v>
      </c>
      <c r="AI23">
        <v>17.742590336987401</v>
      </c>
      <c r="AJ23">
        <v>201.986267778322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0.13</v>
      </c>
      <c r="AM23" t="s">
        <v>10511</v>
      </c>
      <c r="AN23">
        <v>-12.1</v>
      </c>
      <c r="AO23" t="s">
        <v>10512</v>
      </c>
      <c r="AP23">
        <v>0.14509969077801799</v>
      </c>
      <c r="AQ23">
        <f>(Table2[[#This Row],[Sharpe Ratio]]-AVERAGE(Table2[Sharpe Ratio]))/_xlfn.STDEV.P(Table2[Sharpe Ratio])</f>
        <v>1.1063655048033412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3.3934966280044296</v>
      </c>
      <c r="AS23">
        <f>_xlfn.RANK.AVG(Table2[[#This Row],[1Y Return vs Nifty Z-Score]],Table2[1Y Return vs Nifty Z-Score])</f>
        <v>31</v>
      </c>
      <c r="AT23">
        <f>_xlfn.RANK.AVG(Table2[[#This Row],[6M Return vs Nifty Z-Score]],Table2[6M Return vs Nifty Z-Score])</f>
        <v>31</v>
      </c>
      <c r="AU23">
        <f>_xlfn.RANK.AVG(Table2[[#This Row],[Sharpe Ratio Z-Score]],Table2[Sharpe Ratio Z-Score])</f>
        <v>101</v>
      </c>
      <c r="AV23">
        <f>(Table2[[#This Row],[Rank 1Y]]+Table2[[#This Row],[Rank 6M]]+Table2[[#This Row],[Rank Sharpe]])/3</f>
        <v>54.333333333333336</v>
      </c>
    </row>
    <row r="24" spans="1:48" x14ac:dyDescent="0.3">
      <c r="A24" t="s">
        <v>125</v>
      </c>
      <c r="B24" t="s">
        <v>126</v>
      </c>
      <c r="C24" t="s">
        <v>10471</v>
      </c>
      <c r="D24" t="s">
        <v>127</v>
      </c>
      <c r="E24">
        <v>223898.52553227</v>
      </c>
      <c r="F24">
        <v>306.3</v>
      </c>
      <c r="G24">
        <v>117.684804989168</v>
      </c>
      <c r="H24">
        <f>(Table2[[#This Row],[1Y Return vs Nifty]]-AVERAGE(Table2[1Y Return vs Nifty]))/_xlfn.STDEV.P(Table2[1Y Return vs Nifty])</f>
        <v>1.0315453797078022</v>
      </c>
      <c r="I24">
        <v>-5.9162871157601602</v>
      </c>
      <c r="J24">
        <f>(Table2[[#This Row],[1M Return vs Nifty]]-AVERAGE(Table2[1M Return vs Nifty]))/_xlfn.STDEV.P(Table2[1M Return vs Nifty])</f>
        <v>-0.49838139843213192</v>
      </c>
      <c r="K24">
        <v>46.204652983157203</v>
      </c>
      <c r="L24">
        <f>(Table2[[#This Row],[6M Return vs Nifty]]-AVERAGE(Table2[6M Return vs Nifty]))/_xlfn.STDEV.P(Table2[6M Return vs Nifty])</f>
        <v>1.431431574106476</v>
      </c>
      <c r="M24">
        <v>-6.9652273133066096</v>
      </c>
      <c r="N24">
        <f>(Table2[[#This Row],[1W Return vs Nifty]]-AVERAGE(Table2[1W Return vs Nifty]))/_xlfn.STDEV.P(Table2[1W Return vs Nifty])</f>
        <v>-1.4672820411176708</v>
      </c>
      <c r="O24">
        <v>316.75</v>
      </c>
      <c r="P24">
        <v>294.44051876708699</v>
      </c>
      <c r="Q24">
        <v>223.33550215732299</v>
      </c>
      <c r="R24">
        <v>29.747379205268398</v>
      </c>
      <c r="S24" s="2">
        <f>(Table2[[#This Row],[Close Price]]-Table2[[#This Row],[20D EMA]])/Table2[[#This Row],[20D EMA]]</f>
        <v>-3.2991318074190965E-2</v>
      </c>
      <c r="T24" s="2">
        <f>(Table2[[#This Row],[Close Price]]-Table2[[#This Row],[50D EMA]])/Table2[[#This Row],[50D EMA]]</f>
        <v>4.027802043880483E-2</v>
      </c>
      <c r="U24" s="2">
        <f>(Table2[[#This Row],[Close Price]]-Table2[[#This Row],[200D EMA]])/Table2[[#This Row],[200D EMA]]</f>
        <v>0.37147921867001155</v>
      </c>
      <c r="V24">
        <v>0.90738805167211201</v>
      </c>
      <c r="W24">
        <v>305</v>
      </c>
      <c r="X24">
        <v>316.89999999999998</v>
      </c>
      <c r="Y24">
        <v>305</v>
      </c>
      <c r="Z24">
        <v>336.05</v>
      </c>
      <c r="AA24">
        <v>303</v>
      </c>
      <c r="AB24">
        <v>340.5</v>
      </c>
      <c r="AC24" s="2">
        <f>(Table2[[#This Row],[Close Price]]/Table2[[#This Row],[Day Low]])-1</f>
        <v>4.2622950819672933E-3</v>
      </c>
      <c r="AD24" s="2">
        <f>(Table2[[#This Row],[Day High]]/Table2[[#This Row],[Close Price]])-1</f>
        <v>3.4606594841658289E-2</v>
      </c>
      <c r="AE24" s="2">
        <f>(Table2[[#This Row],[Close Price]]/Table2[[#This Row],[Current Week Low]])-1</f>
        <v>4.2622950819672933E-3</v>
      </c>
      <c r="AF24" s="2">
        <f>(Table2[[#This Row],[Current Week High]]/Table2[[#This Row],[Close Price]])-1</f>
        <v>9.7126999673522674E-2</v>
      </c>
      <c r="AG24" s="2">
        <f>(Table2[[#This Row],[Close Price]]/Table2[[#This Row],[Current Month Low]])-1</f>
        <v>1.0891089108910901E-2</v>
      </c>
      <c r="AH24" s="2">
        <f>(Table2[[#This Row],[Current Month High]]/Table2[[#This Row],[Close Price]])-1</f>
        <v>0.11165523996082261</v>
      </c>
      <c r="AI24">
        <v>11.1655239960822</v>
      </c>
      <c r="AJ24">
        <v>148.016194331983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0.23</v>
      </c>
      <c r="AM24" t="s">
        <v>10511</v>
      </c>
      <c r="AN24">
        <v>7.0000000000000007E-2</v>
      </c>
      <c r="AO24" t="s">
        <v>10511</v>
      </c>
      <c r="AP24">
        <v>0.210780818988198</v>
      </c>
      <c r="AQ24">
        <f>(Table2[[#This Row],[Sharpe Ratio]]-AVERAGE(Table2[Sharpe Ratio]))/_xlfn.STDEV.P(Table2[Sharpe Ratio])</f>
        <v>1.8601000991316357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2.357413613396111</v>
      </c>
      <c r="AS24">
        <f>_xlfn.RANK.AVG(Table2[[#This Row],[1Y Return vs Nifty Z-Score]],Table2[1Y Return vs Nifty Z-Score])</f>
        <v>86</v>
      </c>
      <c r="AT24">
        <f>_xlfn.RANK.AVG(Table2[[#This Row],[6M Return vs Nifty Z-Score]],Table2[6M Return vs Nifty Z-Score])</f>
        <v>59</v>
      </c>
      <c r="AU24">
        <f>_xlfn.RANK.AVG(Table2[[#This Row],[Sharpe Ratio Z-Score]],Table2[Sharpe Ratio Z-Score])</f>
        <v>20</v>
      </c>
      <c r="AV24">
        <f>(Table2[[#This Row],[Rank 1Y]]+Table2[[#This Row],[Rank 6M]]+Table2[[#This Row],[Rank Sharpe]])/3</f>
        <v>55</v>
      </c>
    </row>
    <row r="25" spans="1:48" x14ac:dyDescent="0.3">
      <c r="A25" t="s">
        <v>913</v>
      </c>
      <c r="B25" t="s">
        <v>914</v>
      </c>
      <c r="C25" t="s">
        <v>10461</v>
      </c>
      <c r="D25" t="s">
        <v>244</v>
      </c>
      <c r="E25">
        <v>15831.20469746</v>
      </c>
      <c r="F25">
        <v>3813.8</v>
      </c>
      <c r="G25">
        <v>248.42799921650101</v>
      </c>
      <c r="H25">
        <f>(Table2[[#This Row],[1Y Return vs Nifty]]-AVERAGE(Table2[1Y Return vs Nifty]))/_xlfn.STDEV.P(Table2[1Y Return vs Nifty])</f>
        <v>2.7622835904906848</v>
      </c>
      <c r="I25">
        <v>-8.4710848337661808</v>
      </c>
      <c r="J25">
        <f>(Table2[[#This Row],[1M Return vs Nifty]]-AVERAGE(Table2[1M Return vs Nifty]))/_xlfn.STDEV.P(Table2[1M Return vs Nifty])</f>
        <v>-0.7538958040598619</v>
      </c>
      <c r="K25">
        <v>23.812253960921499</v>
      </c>
      <c r="L25">
        <f>(Table2[[#This Row],[6M Return vs Nifty]]-AVERAGE(Table2[6M Return vs Nifty]))/_xlfn.STDEV.P(Table2[6M Return vs Nifty])</f>
        <v>0.65809889212710371</v>
      </c>
      <c r="M25">
        <v>-8.1018604514103298</v>
      </c>
      <c r="N25">
        <f>(Table2[[#This Row],[1W Return vs Nifty]]-AVERAGE(Table2[1W Return vs Nifty]))/_xlfn.STDEV.P(Table2[1W Return vs Nifty])</f>
        <v>-1.7440519853267968</v>
      </c>
      <c r="O25">
        <v>3953.53</v>
      </c>
      <c r="P25">
        <v>3937.5803962856999</v>
      </c>
      <c r="Q25">
        <v>3238.7261622245601</v>
      </c>
      <c r="R25">
        <v>28.517340699919799</v>
      </c>
      <c r="S25" s="2">
        <f>(Table2[[#This Row],[Close Price]]-Table2[[#This Row],[20D EMA]])/Table2[[#This Row],[20D EMA]]</f>
        <v>-3.5343098446198713E-2</v>
      </c>
      <c r="T25" s="2">
        <f>(Table2[[#This Row],[Close Price]]-Table2[[#This Row],[50D EMA]])/Table2[[#This Row],[50D EMA]]</f>
        <v>-3.1435649263812142E-2</v>
      </c>
      <c r="U25" s="2">
        <f>(Table2[[#This Row],[Close Price]]-Table2[[#This Row],[200D EMA]])/Table2[[#This Row],[200D EMA]]</f>
        <v>0.17756173537698641</v>
      </c>
      <c r="V25">
        <v>1.55129262012825</v>
      </c>
      <c r="W25">
        <v>3777.15</v>
      </c>
      <c r="X25">
        <v>3855</v>
      </c>
      <c r="Y25">
        <v>3777.15</v>
      </c>
      <c r="Z25">
        <v>4036.9</v>
      </c>
      <c r="AA25">
        <v>3777.15</v>
      </c>
      <c r="AB25">
        <v>4294.2</v>
      </c>
      <c r="AC25" s="2">
        <f>(Table2[[#This Row],[Close Price]]/Table2[[#This Row],[Day Low]])-1</f>
        <v>9.7030830123241429E-3</v>
      </c>
      <c r="AD25" s="2">
        <f>(Table2[[#This Row],[Day High]]/Table2[[#This Row],[Close Price]])-1</f>
        <v>1.0802873774188315E-2</v>
      </c>
      <c r="AE25" s="2">
        <f>(Table2[[#This Row],[Close Price]]/Table2[[#This Row],[Current Week Low]])-1</f>
        <v>9.7030830123241429E-3</v>
      </c>
      <c r="AF25" s="2">
        <f>(Table2[[#This Row],[Current Week High]]/Table2[[#This Row],[Close Price]])-1</f>
        <v>5.8498085898578855E-2</v>
      </c>
      <c r="AG25" s="2">
        <f>(Table2[[#This Row],[Close Price]]/Table2[[#This Row],[Current Month Low]])-1</f>
        <v>9.7030830123241429E-3</v>
      </c>
      <c r="AH25" s="2">
        <f>(Table2[[#This Row],[Current Month High]]/Table2[[#This Row],[Close Price]])-1</f>
        <v>0.12596360585243049</v>
      </c>
      <c r="AI25">
        <v>12.747128847868201</v>
      </c>
      <c r="AJ25">
        <v>275.688321922868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-0.12</v>
      </c>
      <c r="AM25" t="s">
        <v>10512</v>
      </c>
      <c r="AN25">
        <v>-1.85</v>
      </c>
      <c r="AO25" t="s">
        <v>10512</v>
      </c>
      <c r="AP25">
        <v>0.27696592689541</v>
      </c>
      <c r="AQ25">
        <f>(Table2[[#This Row],[Sharpe Ratio]]-AVERAGE(Table2[Sharpe Ratio]))/_xlfn.STDEV.P(Table2[Sharpe Ratio])</f>
        <v>2.6196181954009523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3.5420528886320817</v>
      </c>
      <c r="AS25">
        <f>_xlfn.RANK.AVG(Table2[[#This Row],[1Y Return vs Nifty Z-Score]],Table2[1Y Return vs Nifty Z-Score])</f>
        <v>11</v>
      </c>
      <c r="AT25">
        <f>_xlfn.RANK.AVG(Table2[[#This Row],[6M Return vs Nifty Z-Score]],Table2[6M Return vs Nifty Z-Score])</f>
        <v>156</v>
      </c>
      <c r="AU25">
        <f>_xlfn.RANK.AVG(Table2[[#This Row],[Sharpe Ratio Z-Score]],Table2[Sharpe Ratio Z-Score])</f>
        <v>3</v>
      </c>
      <c r="AV25">
        <f>(Table2[[#This Row],[Rank 1Y]]+Table2[[#This Row],[Rank 6M]]+Table2[[#This Row],[Rank Sharpe]])/3</f>
        <v>56.666666666666664</v>
      </c>
    </row>
    <row r="26" spans="1:48" x14ac:dyDescent="0.3">
      <c r="A26" t="s">
        <v>425</v>
      </c>
      <c r="B26" t="s">
        <v>426</v>
      </c>
      <c r="C26" t="s">
        <v>10473</v>
      </c>
      <c r="D26" t="s">
        <v>97</v>
      </c>
      <c r="E26">
        <v>54514.295687209997</v>
      </c>
      <c r="F26">
        <v>528.95000000000005</v>
      </c>
      <c r="G26">
        <v>177.00829203812199</v>
      </c>
      <c r="H26">
        <f>(Table2[[#This Row],[1Y Return vs Nifty]]-AVERAGE(Table2[1Y Return vs Nifty]))/_xlfn.STDEV.P(Table2[1Y Return vs Nifty])</f>
        <v>1.8168514634339055</v>
      </c>
      <c r="I26">
        <v>16.768131086467498</v>
      </c>
      <c r="J26">
        <f>(Table2[[#This Row],[1M Return vs Nifty]]-AVERAGE(Table2[1M Return vs Nifty]))/_xlfn.STDEV.P(Table2[1M Return vs Nifty])</f>
        <v>1.7703679405475885</v>
      </c>
      <c r="K26">
        <v>31.625468237120401</v>
      </c>
      <c r="L26">
        <f>(Table2[[#This Row],[6M Return vs Nifty]]-AVERAGE(Table2[6M Return vs Nifty]))/_xlfn.STDEV.P(Table2[6M Return vs Nifty])</f>
        <v>0.92793214871977536</v>
      </c>
      <c r="M26">
        <v>3.1941192053688399</v>
      </c>
      <c r="N26">
        <f>(Table2[[#This Row],[1W Return vs Nifty]]-AVERAGE(Table2[1W Return vs Nifty]))/_xlfn.STDEV.P(Table2[1W Return vs Nifty])</f>
        <v>1.0065168258289658</v>
      </c>
      <c r="O26">
        <v>490.53</v>
      </c>
      <c r="P26">
        <v>454.83186162485498</v>
      </c>
      <c r="Q26">
        <v>370.48640857081398</v>
      </c>
      <c r="R26">
        <v>78.657434787928807</v>
      </c>
      <c r="S26" s="2">
        <f>(Table2[[#This Row],[Close Price]]-Table2[[#This Row],[20D EMA]])/Table2[[#This Row],[20D EMA]]</f>
        <v>7.8323446068538263E-2</v>
      </c>
      <c r="T26" s="2">
        <f>(Table2[[#This Row],[Close Price]]-Table2[[#This Row],[50D EMA]])/Table2[[#This Row],[50D EMA]]</f>
        <v>0.16295722579848124</v>
      </c>
      <c r="U26" s="2">
        <f>(Table2[[#This Row],[Close Price]]-Table2[[#This Row],[200D EMA]])/Table2[[#This Row],[200D EMA]]</f>
        <v>0.42771769156249001</v>
      </c>
      <c r="V26">
        <v>0.946908433812091</v>
      </c>
      <c r="W26">
        <v>514.5</v>
      </c>
      <c r="X26">
        <v>536</v>
      </c>
      <c r="Y26">
        <v>499</v>
      </c>
      <c r="Z26">
        <v>536</v>
      </c>
      <c r="AA26">
        <v>483</v>
      </c>
      <c r="AB26">
        <v>536</v>
      </c>
      <c r="AC26" s="2">
        <f>(Table2[[#This Row],[Close Price]]/Table2[[#This Row],[Day Low]])-1</f>
        <v>2.808551992225472E-2</v>
      </c>
      <c r="AD26" s="2">
        <f>(Table2[[#This Row],[Day High]]/Table2[[#This Row],[Close Price]])-1</f>
        <v>1.3328291899045164E-2</v>
      </c>
      <c r="AE26" s="2">
        <f>(Table2[[#This Row],[Close Price]]/Table2[[#This Row],[Current Week Low]])-1</f>
        <v>6.0020040080160486E-2</v>
      </c>
      <c r="AF26" s="2">
        <f>(Table2[[#This Row],[Current Week High]]/Table2[[#This Row],[Close Price]])-1</f>
        <v>1.3328291899045164E-2</v>
      </c>
      <c r="AG26" s="2">
        <f>(Table2[[#This Row],[Close Price]]/Table2[[#This Row],[Current Month Low]])-1</f>
        <v>9.5134575569358226E-2</v>
      </c>
      <c r="AH26" s="2">
        <f>(Table2[[#This Row],[Current Month High]]/Table2[[#This Row],[Close Price]])-1</f>
        <v>1.3328291899045164E-2</v>
      </c>
      <c r="AI26">
        <v>3.2233670479251102</v>
      </c>
      <c r="AJ26">
        <v>225.20750076852099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0.17</v>
      </c>
      <c r="AM26" t="s">
        <v>10511</v>
      </c>
      <c r="AN26">
        <v>6.65</v>
      </c>
      <c r="AO26" t="s">
        <v>10511</v>
      </c>
      <c r="AP26">
        <v>0.199447040241643</v>
      </c>
      <c r="AQ26">
        <f>(Table2[[#This Row],[Sharpe Ratio]]-AVERAGE(Table2[Sharpe Ratio]))/_xlfn.STDEV.P(Table2[Sharpe Ratio])</f>
        <v>1.7300374562000966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7.2517058347303314</v>
      </c>
      <c r="AS26">
        <f>_xlfn.RANK.AVG(Table2[[#This Row],[1Y Return vs Nifty Z-Score]],Table2[1Y Return vs Nifty Z-Score])</f>
        <v>38</v>
      </c>
      <c r="AT26">
        <f>_xlfn.RANK.AVG(Table2[[#This Row],[6M Return vs Nifty Z-Score]],Table2[6M Return vs Nifty Z-Score])</f>
        <v>105</v>
      </c>
      <c r="AU26">
        <f>_xlfn.RANK.AVG(Table2[[#This Row],[Sharpe Ratio Z-Score]],Table2[Sharpe Ratio Z-Score])</f>
        <v>31</v>
      </c>
      <c r="AV26">
        <f>(Table2[[#This Row],[Rank 1Y]]+Table2[[#This Row],[Rank 6M]]+Table2[[#This Row],[Rank Sharpe]])/3</f>
        <v>58</v>
      </c>
    </row>
    <row r="27" spans="1:48" x14ac:dyDescent="0.3">
      <c r="A27" t="s">
        <v>640</v>
      </c>
      <c r="B27" t="s">
        <v>641</v>
      </c>
      <c r="C27" t="s">
        <v>10461</v>
      </c>
      <c r="D27" t="s">
        <v>198</v>
      </c>
      <c r="E27">
        <v>28059.396821620001</v>
      </c>
      <c r="F27">
        <v>12598.55</v>
      </c>
      <c r="G27">
        <v>178.28476768036501</v>
      </c>
      <c r="H27">
        <f>(Table2[[#This Row],[1Y Return vs Nifty]]-AVERAGE(Table2[1Y Return vs Nifty]))/_xlfn.STDEV.P(Table2[1Y Return vs Nifty])</f>
        <v>1.8337490555588325</v>
      </c>
      <c r="I27">
        <v>5.03412684719701</v>
      </c>
      <c r="J27">
        <f>(Table2[[#This Row],[1M Return vs Nifty]]-AVERAGE(Table2[1M Return vs Nifty]))/_xlfn.STDEV.P(Table2[1M Return vs Nifty])</f>
        <v>0.59680844591545945</v>
      </c>
      <c r="K27">
        <v>44.017752385015299</v>
      </c>
      <c r="L27">
        <f>(Table2[[#This Row],[6M Return vs Nifty]]-AVERAGE(Table2[6M Return vs Nifty]))/_xlfn.STDEV.P(Table2[6M Return vs Nifty])</f>
        <v>1.355905869910869</v>
      </c>
      <c r="M27">
        <v>-6.85746093647899</v>
      </c>
      <c r="N27">
        <f>(Table2[[#This Row],[1W Return vs Nifty]]-AVERAGE(Table2[1W Return vs Nifty]))/_xlfn.STDEV.P(Table2[1W Return vs Nifty])</f>
        <v>-1.4410409496851613</v>
      </c>
      <c r="O27">
        <v>13106.24</v>
      </c>
      <c r="P27">
        <v>12080.378379444301</v>
      </c>
      <c r="Q27">
        <v>9097.3771497535599</v>
      </c>
      <c r="R27">
        <v>28.906170163752201</v>
      </c>
      <c r="S27" s="2">
        <f>(Table2[[#This Row],[Close Price]]-Table2[[#This Row],[20D EMA]])/Table2[[#This Row],[20D EMA]]</f>
        <v>-3.8736510242449437E-2</v>
      </c>
      <c r="T27" s="2">
        <f>(Table2[[#This Row],[Close Price]]-Table2[[#This Row],[50D EMA]])/Table2[[#This Row],[50D EMA]]</f>
        <v>4.2893658152083028E-2</v>
      </c>
      <c r="U27" s="2">
        <f>(Table2[[#This Row],[Close Price]]-Table2[[#This Row],[200D EMA]])/Table2[[#This Row],[200D EMA]]</f>
        <v>0.38485519426236858</v>
      </c>
      <c r="V27">
        <v>0.43930113827796102</v>
      </c>
      <c r="W27">
        <v>12480</v>
      </c>
      <c r="X27">
        <v>13185</v>
      </c>
      <c r="Y27">
        <v>12480</v>
      </c>
      <c r="Z27">
        <v>13653.3</v>
      </c>
      <c r="AA27">
        <v>12480</v>
      </c>
      <c r="AB27">
        <v>14605.8</v>
      </c>
      <c r="AC27" s="2">
        <f>(Table2[[#This Row],[Close Price]]/Table2[[#This Row],[Day Low]])-1</f>
        <v>9.499198717948687E-3</v>
      </c>
      <c r="AD27" s="2">
        <f>(Table2[[#This Row],[Day High]]/Table2[[#This Row],[Close Price]])-1</f>
        <v>4.6549007623893246E-2</v>
      </c>
      <c r="AE27" s="2">
        <f>(Table2[[#This Row],[Close Price]]/Table2[[#This Row],[Current Week Low]])-1</f>
        <v>9.499198717948687E-3</v>
      </c>
      <c r="AF27" s="2">
        <f>(Table2[[#This Row],[Current Week High]]/Table2[[#This Row],[Close Price]])-1</f>
        <v>8.371995189922643E-2</v>
      </c>
      <c r="AG27" s="2">
        <f>(Table2[[#This Row],[Close Price]]/Table2[[#This Row],[Current Month Low]])-1</f>
        <v>9.499198717948687E-3</v>
      </c>
      <c r="AH27" s="2">
        <f>(Table2[[#This Row],[Current Month High]]/Table2[[#This Row],[Close Price]])-1</f>
        <v>0.15932389044771034</v>
      </c>
      <c r="AI27">
        <v>15.932389044771</v>
      </c>
      <c r="AJ27">
        <v>220.686148135575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0.31</v>
      </c>
      <c r="AM27" t="s">
        <v>10511</v>
      </c>
      <c r="AN27">
        <v>-10.19</v>
      </c>
      <c r="AO27" t="s">
        <v>10512</v>
      </c>
      <c r="AP27">
        <v>0.161179489934414</v>
      </c>
      <c r="AQ27">
        <f>(Table2[[#This Row],[Sharpe Ratio]]-AVERAGE(Table2[Sharpe Ratio]))/_xlfn.STDEV.P(Table2[Sharpe Ratio])</f>
        <v>1.290891885885634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3.6363143075856343</v>
      </c>
      <c r="AS27">
        <f>_xlfn.RANK.AVG(Table2[[#This Row],[1Y Return vs Nifty Z-Score]],Table2[1Y Return vs Nifty Z-Score])</f>
        <v>36</v>
      </c>
      <c r="AT27">
        <f>_xlfn.RANK.AVG(Table2[[#This Row],[6M Return vs Nifty Z-Score]],Table2[6M Return vs Nifty Z-Score])</f>
        <v>64</v>
      </c>
      <c r="AU27">
        <f>_xlfn.RANK.AVG(Table2[[#This Row],[Sharpe Ratio Z-Score]],Table2[Sharpe Ratio Z-Score])</f>
        <v>75</v>
      </c>
      <c r="AV27">
        <f>(Table2[[#This Row],[Rank 1Y]]+Table2[[#This Row],[Rank 6M]]+Table2[[#This Row],[Rank Sharpe]])/3</f>
        <v>58.333333333333336</v>
      </c>
    </row>
    <row r="28" spans="1:48" x14ac:dyDescent="0.3">
      <c r="A28" t="s">
        <v>1021</v>
      </c>
      <c r="B28" t="s">
        <v>1022</v>
      </c>
      <c r="C28" t="s">
        <v>10471</v>
      </c>
      <c r="D28" t="s">
        <v>389</v>
      </c>
      <c r="E28">
        <v>12414.382956461999</v>
      </c>
      <c r="F28">
        <v>200.82</v>
      </c>
      <c r="G28">
        <v>235.56230491515799</v>
      </c>
      <c r="H28">
        <f>(Table2[[#This Row],[1Y Return vs Nifty]]-AVERAGE(Table2[1Y Return vs Nifty]))/_xlfn.STDEV.P(Table2[1Y Return vs Nifty])</f>
        <v>2.5919714846317108</v>
      </c>
      <c r="I28">
        <v>6.0607448380026296</v>
      </c>
      <c r="J28">
        <f>(Table2[[#This Row],[1M Return vs Nifty]]-AVERAGE(Table2[1M Return vs Nifty]))/_xlfn.STDEV.P(Table2[1M Return vs Nifty])</f>
        <v>0.69948416222702936</v>
      </c>
      <c r="K28">
        <v>29.227179740712199</v>
      </c>
      <c r="L28">
        <f>(Table2[[#This Row],[6M Return vs Nifty]]-AVERAGE(Table2[6M Return vs Nifty]))/_xlfn.STDEV.P(Table2[6M Return vs Nifty])</f>
        <v>0.84510605790003179</v>
      </c>
      <c r="M28">
        <v>-0.55048861484093803</v>
      </c>
      <c r="N28">
        <f>(Table2[[#This Row],[1W Return vs Nifty]]-AVERAGE(Table2[1W Return vs Nifty]))/_xlfn.STDEV.P(Table2[1W Return vs Nifty])</f>
        <v>9.4705562598011203E-2</v>
      </c>
      <c r="O28">
        <v>186.98</v>
      </c>
      <c r="P28">
        <v>180.06653770289799</v>
      </c>
      <c r="Q28">
        <v>148.619392530087</v>
      </c>
      <c r="R28">
        <v>62.910974057230199</v>
      </c>
      <c r="S28" s="2">
        <f>(Table2[[#This Row],[Close Price]]-Table2[[#This Row],[20D EMA]])/Table2[[#This Row],[20D EMA]]</f>
        <v>7.401861161621566E-2</v>
      </c>
      <c r="T28" s="2">
        <f>(Table2[[#This Row],[Close Price]]-Table2[[#This Row],[50D EMA]])/Table2[[#This Row],[50D EMA]]</f>
        <v>0.11525440851950139</v>
      </c>
      <c r="U28" s="2">
        <f>(Table2[[#This Row],[Close Price]]-Table2[[#This Row],[200D EMA]])/Table2[[#This Row],[200D EMA]]</f>
        <v>0.35123685126989962</v>
      </c>
      <c r="V28">
        <v>1.7864503378622201</v>
      </c>
      <c r="W28">
        <v>181.42</v>
      </c>
      <c r="X28">
        <v>203</v>
      </c>
      <c r="Y28">
        <v>181.42</v>
      </c>
      <c r="Z28">
        <v>205</v>
      </c>
      <c r="AA28">
        <v>171.25</v>
      </c>
      <c r="AB28">
        <v>205</v>
      </c>
      <c r="AC28" s="2">
        <f>(Table2[[#This Row],[Close Price]]/Table2[[#This Row],[Day Low]])-1</f>
        <v>0.10693418586704895</v>
      </c>
      <c r="AD28" s="2">
        <f>(Table2[[#This Row],[Day High]]/Table2[[#This Row],[Close Price]])-1</f>
        <v>1.0855492480828621E-2</v>
      </c>
      <c r="AE28" s="2">
        <f>(Table2[[#This Row],[Close Price]]/Table2[[#This Row],[Current Week Low]])-1</f>
        <v>0.10693418586704895</v>
      </c>
      <c r="AF28" s="2">
        <f>(Table2[[#This Row],[Current Week High]]/Table2[[#This Row],[Close Price]])-1</f>
        <v>2.0814659894432763E-2</v>
      </c>
      <c r="AG28" s="2">
        <f>(Table2[[#This Row],[Close Price]]/Table2[[#This Row],[Current Month Low]])-1</f>
        <v>0.17267153284671521</v>
      </c>
      <c r="AH28" s="2">
        <f>(Table2[[#This Row],[Current Month High]]/Table2[[#This Row],[Close Price]])-1</f>
        <v>2.0814659894432763E-2</v>
      </c>
      <c r="AI28">
        <v>3.5753411014839198</v>
      </c>
      <c r="AJ28">
        <v>270.85872576177201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-0.06</v>
      </c>
      <c r="AM28" t="s">
        <v>10512</v>
      </c>
      <c r="AN28">
        <v>6.29</v>
      </c>
      <c r="AO28" t="s">
        <v>10511</v>
      </c>
      <c r="AP28">
        <v>0.17435205276583901</v>
      </c>
      <c r="AQ28">
        <f>(Table2[[#This Row],[Sharpe Ratio]]-AVERAGE(Table2[Sharpe Ratio]))/_xlfn.STDEV.P(Table2[Sharpe Ratio])</f>
        <v>1.4420557981472575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5.6733230655040403</v>
      </c>
      <c r="AS28">
        <f>_xlfn.RANK.AVG(Table2[[#This Row],[1Y Return vs Nifty Z-Score]],Table2[1Y Return vs Nifty Z-Score])</f>
        <v>15</v>
      </c>
      <c r="AT28">
        <f>_xlfn.RANK.AVG(Table2[[#This Row],[6M Return vs Nifty Z-Score]],Table2[6M Return vs Nifty Z-Score])</f>
        <v>117</v>
      </c>
      <c r="AU28">
        <f>_xlfn.RANK.AVG(Table2[[#This Row],[Sharpe Ratio Z-Score]],Table2[Sharpe Ratio Z-Score])</f>
        <v>56</v>
      </c>
      <c r="AV28">
        <f>(Table2[[#This Row],[Rank 1Y]]+Table2[[#This Row],[Rank 6M]]+Table2[[#This Row],[Rank Sharpe]])/3</f>
        <v>62.666666666666664</v>
      </c>
    </row>
    <row r="29" spans="1:48" x14ac:dyDescent="0.3">
      <c r="A29" t="s">
        <v>1402</v>
      </c>
      <c r="B29" t="s">
        <v>1403</v>
      </c>
      <c r="C29" t="s">
        <v>10465</v>
      </c>
      <c r="D29" t="s">
        <v>198</v>
      </c>
      <c r="E29">
        <v>7162.0418812949902</v>
      </c>
      <c r="F29">
        <v>2495.15</v>
      </c>
      <c r="G29">
        <v>180.730165842752</v>
      </c>
      <c r="H29">
        <f>(Table2[[#This Row],[1Y Return vs Nifty]]-AVERAGE(Table2[1Y Return vs Nifty]))/_xlfn.STDEV.P(Table2[1Y Return vs Nifty])</f>
        <v>1.8661204846434114</v>
      </c>
      <c r="I29">
        <v>36.392548335884698</v>
      </c>
      <c r="J29">
        <f>(Table2[[#This Row],[1M Return vs Nifty]]-AVERAGE(Table2[1M Return vs Nifty]))/_xlfn.STDEV.P(Table2[1M Return vs Nifty])</f>
        <v>3.7330757016884606</v>
      </c>
      <c r="K29">
        <v>64.608330635992303</v>
      </c>
      <c r="L29">
        <f>(Table2[[#This Row],[6M Return vs Nifty]]-AVERAGE(Table2[6M Return vs Nifty]))/_xlfn.STDEV.P(Table2[6M Return vs Nifty])</f>
        <v>2.0670117718074117</v>
      </c>
      <c r="M29">
        <v>-7.8982902365268703</v>
      </c>
      <c r="N29">
        <f>(Table2[[#This Row],[1W Return vs Nifty]]-AVERAGE(Table2[1W Return vs Nifty]))/_xlfn.STDEV.P(Table2[1W Return vs Nifty])</f>
        <v>-1.6944826782855362</v>
      </c>
      <c r="O29">
        <v>2425.71</v>
      </c>
      <c r="P29">
        <v>2074.75714351341</v>
      </c>
      <c r="Q29">
        <v>1526.5942434011299</v>
      </c>
      <c r="R29">
        <v>47.698481041356203</v>
      </c>
      <c r="S29" s="2">
        <f>(Table2[[#This Row],[Close Price]]-Table2[[#This Row],[20D EMA]])/Table2[[#This Row],[20D EMA]]</f>
        <v>2.8626670129570334E-2</v>
      </c>
      <c r="T29" s="2">
        <f>(Table2[[#This Row],[Close Price]]-Table2[[#This Row],[50D EMA]])/Table2[[#This Row],[50D EMA]]</f>
        <v>0.20262268179238246</v>
      </c>
      <c r="U29" s="2">
        <f>(Table2[[#This Row],[Close Price]]-Table2[[#This Row],[200D EMA]])/Table2[[#This Row],[200D EMA]]</f>
        <v>0.63445526588715895</v>
      </c>
      <c r="V29">
        <v>1.01643815211987</v>
      </c>
      <c r="W29">
        <v>2425.85</v>
      </c>
      <c r="X29">
        <v>2529</v>
      </c>
      <c r="Y29">
        <v>2425.85</v>
      </c>
      <c r="Z29">
        <v>2727</v>
      </c>
      <c r="AA29">
        <v>2145.6999999999998</v>
      </c>
      <c r="AB29">
        <v>2952.1</v>
      </c>
      <c r="AC29" s="2">
        <f>(Table2[[#This Row],[Close Price]]/Table2[[#This Row],[Day Low]])-1</f>
        <v>2.8567306305006479E-2</v>
      </c>
      <c r="AD29" s="2">
        <f>(Table2[[#This Row],[Day High]]/Table2[[#This Row],[Close Price]])-1</f>
        <v>1.3566318658196908E-2</v>
      </c>
      <c r="AE29" s="2">
        <f>(Table2[[#This Row],[Close Price]]/Table2[[#This Row],[Current Week Low]])-1</f>
        <v>2.8567306305006479E-2</v>
      </c>
      <c r="AF29" s="2">
        <f>(Table2[[#This Row],[Current Week High]]/Table2[[#This Row],[Close Price]])-1</f>
        <v>9.2920265314710537E-2</v>
      </c>
      <c r="AG29" s="2">
        <f>(Table2[[#This Row],[Close Price]]/Table2[[#This Row],[Current Month Low]])-1</f>
        <v>0.16286060493079191</v>
      </c>
      <c r="AH29" s="2">
        <f>(Table2[[#This Row],[Current Month High]]/Table2[[#This Row],[Close Price]])-1</f>
        <v>0.18313528244794886</v>
      </c>
      <c r="AI29">
        <v>18.313528244794799</v>
      </c>
      <c r="AJ29">
        <v>209.95652173913001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0.46</v>
      </c>
      <c r="AM29" t="s">
        <v>10511</v>
      </c>
      <c r="AN29">
        <v>0.51</v>
      </c>
      <c r="AO29" t="s">
        <v>10511</v>
      </c>
      <c r="AP29">
        <v>0.13269355650790901</v>
      </c>
      <c r="AQ29">
        <f>(Table2[[#This Row],[Sharpe Ratio]]-AVERAGE(Table2[Sharpe Ratio]))/_xlfn.STDEV.P(Table2[Sharpe Ratio])</f>
        <v>0.96399686960968411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6.9357221494634329</v>
      </c>
      <c r="AS29">
        <f>_xlfn.RANK.AVG(Table2[[#This Row],[1Y Return vs Nifty Z-Score]],Table2[1Y Return vs Nifty Z-Score])</f>
        <v>34</v>
      </c>
      <c r="AT29">
        <f>_xlfn.RANK.AVG(Table2[[#This Row],[6M Return vs Nifty Z-Score]],Table2[6M Return vs Nifty Z-Score])</f>
        <v>30</v>
      </c>
      <c r="AU29">
        <f>_xlfn.RANK.AVG(Table2[[#This Row],[Sharpe Ratio Z-Score]],Table2[Sharpe Ratio Z-Score])</f>
        <v>128</v>
      </c>
      <c r="AV29">
        <f>(Table2[[#This Row],[Rank 1Y]]+Table2[[#This Row],[Rank 6M]]+Table2[[#This Row],[Rank Sharpe]])/3</f>
        <v>64</v>
      </c>
    </row>
    <row r="30" spans="1:48" x14ac:dyDescent="0.3">
      <c r="A30" t="s">
        <v>344</v>
      </c>
      <c r="B30" t="s">
        <v>345</v>
      </c>
      <c r="C30" t="s">
        <v>10474</v>
      </c>
      <c r="D30" t="s">
        <v>138</v>
      </c>
      <c r="E30">
        <v>70809.347925780006</v>
      </c>
      <c r="F30">
        <v>3961.85</v>
      </c>
      <c r="G30">
        <v>118.44351672660299</v>
      </c>
      <c r="H30">
        <f>(Table2[[#This Row],[1Y Return vs Nifty]]-AVERAGE(Table2[1Y Return vs Nifty]))/_xlfn.STDEV.P(Table2[1Y Return vs Nifty])</f>
        <v>1.0415889724371108</v>
      </c>
      <c r="I30">
        <v>6.3201562171613501</v>
      </c>
      <c r="J30">
        <f>(Table2[[#This Row],[1M Return vs Nifty]]-AVERAGE(Table2[1M Return vs Nifty]))/_xlfn.STDEV.P(Table2[1M Return vs Nifty])</f>
        <v>0.72542881682400595</v>
      </c>
      <c r="K30">
        <v>41.100155100330298</v>
      </c>
      <c r="L30">
        <f>(Table2[[#This Row],[6M Return vs Nifty]]-AVERAGE(Table2[6M Return vs Nifty]))/_xlfn.STDEV.P(Table2[6M Return vs Nifty])</f>
        <v>1.2551451907687772</v>
      </c>
      <c r="M30">
        <v>3.5611443707717001</v>
      </c>
      <c r="N30">
        <f>(Table2[[#This Row],[1W Return vs Nifty]]-AVERAGE(Table2[1W Return vs Nifty]))/_xlfn.STDEV.P(Table2[1W Return vs Nifty])</f>
        <v>1.0958873809769236</v>
      </c>
      <c r="O30">
        <v>3810.56</v>
      </c>
      <c r="P30">
        <v>3531.84177480272</v>
      </c>
      <c r="Q30">
        <v>2818.6838573862101</v>
      </c>
      <c r="R30">
        <v>58.209935809641003</v>
      </c>
      <c r="S30" s="2">
        <f>(Table2[[#This Row],[Close Price]]-Table2[[#This Row],[20D EMA]])/Table2[[#This Row],[20D EMA]]</f>
        <v>3.9702825831373856E-2</v>
      </c>
      <c r="T30" s="2">
        <f>(Table2[[#This Row],[Close Price]]-Table2[[#This Row],[50D EMA]])/Table2[[#This Row],[50D EMA]]</f>
        <v>0.12175183731759871</v>
      </c>
      <c r="U30" s="2">
        <f>(Table2[[#This Row],[Close Price]]-Table2[[#This Row],[200D EMA]])/Table2[[#This Row],[200D EMA]]</f>
        <v>0.40556735003047051</v>
      </c>
      <c r="V30">
        <v>0.58382489001962301</v>
      </c>
      <c r="W30">
        <v>3911.1</v>
      </c>
      <c r="X30">
        <v>4086</v>
      </c>
      <c r="Y30">
        <v>3811.05</v>
      </c>
      <c r="Z30">
        <v>4137</v>
      </c>
      <c r="AA30">
        <v>3519</v>
      </c>
      <c r="AB30">
        <v>4137</v>
      </c>
      <c r="AC30" s="2">
        <f>(Table2[[#This Row],[Close Price]]/Table2[[#This Row],[Day Low]])-1</f>
        <v>1.2975889136048746E-2</v>
      </c>
      <c r="AD30" s="2">
        <f>(Table2[[#This Row],[Day High]]/Table2[[#This Row],[Close Price]])-1</f>
        <v>3.1336370634930777E-2</v>
      </c>
      <c r="AE30" s="2">
        <f>(Table2[[#This Row],[Close Price]]/Table2[[#This Row],[Current Week Low]])-1</f>
        <v>3.9569147610238664E-2</v>
      </c>
      <c r="AF30" s="2">
        <f>(Table2[[#This Row],[Current Week High]]/Table2[[#This Row],[Close Price]])-1</f>
        <v>4.4209144717745508E-2</v>
      </c>
      <c r="AG30" s="2">
        <f>(Table2[[#This Row],[Close Price]]/Table2[[#This Row],[Current Month Low]])-1</f>
        <v>0.12584541062801935</v>
      </c>
      <c r="AH30" s="2">
        <f>(Table2[[#This Row],[Current Month High]]/Table2[[#This Row],[Close Price]])-1</f>
        <v>4.4209144717745508E-2</v>
      </c>
      <c r="AI30">
        <v>4.4209144717745499</v>
      </c>
      <c r="AJ30">
        <v>146.82885801507601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0.12</v>
      </c>
      <c r="AM30" t="s">
        <v>10511</v>
      </c>
      <c r="AN30">
        <v>10.7</v>
      </c>
      <c r="AO30" t="s">
        <v>10511</v>
      </c>
      <c r="AP30">
        <v>0.19272750939560199</v>
      </c>
      <c r="AQ30">
        <f>(Table2[[#This Row],[Sharpe Ratio]]-AVERAGE(Table2[Sharpe Ratio]))/_xlfn.STDEV.P(Table2[Sharpe Ratio])</f>
        <v>1.6529263743059188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5.7709767353127361</v>
      </c>
      <c r="AS30">
        <f>_xlfn.RANK.AVG(Table2[[#This Row],[1Y Return vs Nifty Z-Score]],Table2[1Y Return vs Nifty Z-Score])</f>
        <v>85</v>
      </c>
      <c r="AT30">
        <f>_xlfn.RANK.AVG(Table2[[#This Row],[6M Return vs Nifty Z-Score]],Table2[6M Return vs Nifty Z-Score])</f>
        <v>73</v>
      </c>
      <c r="AU30">
        <f>_xlfn.RANK.AVG(Table2[[#This Row],[Sharpe Ratio Z-Score]],Table2[Sharpe Ratio Z-Score])</f>
        <v>36</v>
      </c>
      <c r="AV30">
        <f>(Table2[[#This Row],[Rank 1Y]]+Table2[[#This Row],[Rank 6M]]+Table2[[#This Row],[Rank Sharpe]])/3</f>
        <v>64.666666666666671</v>
      </c>
    </row>
    <row r="31" spans="1:48" x14ac:dyDescent="0.3">
      <c r="A31" t="s">
        <v>844</v>
      </c>
      <c r="B31" t="s">
        <v>845</v>
      </c>
      <c r="C31" t="s">
        <v>10471</v>
      </c>
      <c r="D31" t="s">
        <v>165</v>
      </c>
      <c r="E31">
        <v>17711.631392625</v>
      </c>
      <c r="F31">
        <v>740.75</v>
      </c>
      <c r="G31">
        <v>125.054412211239</v>
      </c>
      <c r="H31">
        <f>(Table2[[#This Row],[1Y Return vs Nifty]]-AVERAGE(Table2[1Y Return vs Nifty]))/_xlfn.STDEV.P(Table2[1Y Return vs Nifty])</f>
        <v>1.1291019744741955</v>
      </c>
      <c r="I31">
        <v>-15.8611377410095</v>
      </c>
      <c r="J31">
        <f>(Table2[[#This Row],[1M Return vs Nifty]]-AVERAGE(Table2[1M Return vs Nifty]))/_xlfn.STDEV.P(Table2[1M Return vs Nifty])</f>
        <v>-1.4930012772029626</v>
      </c>
      <c r="K31">
        <v>56.601472482435902</v>
      </c>
      <c r="L31">
        <f>(Table2[[#This Row],[6M Return vs Nifty]]-AVERAGE(Table2[6M Return vs Nifty]))/_xlfn.STDEV.P(Table2[6M Return vs Nifty])</f>
        <v>1.7904909272132463</v>
      </c>
      <c r="M31">
        <v>-8.4656571152867706</v>
      </c>
      <c r="N31">
        <f>(Table2[[#This Row],[1W Return vs Nifty]]-AVERAGE(Table2[1W Return vs Nifty]))/_xlfn.STDEV.P(Table2[1W Return vs Nifty])</f>
        <v>-1.8326364009919336</v>
      </c>
      <c r="O31">
        <v>840.71</v>
      </c>
      <c r="P31">
        <v>823.12424502326201</v>
      </c>
      <c r="Q31">
        <v>630.96707605217603</v>
      </c>
      <c r="R31">
        <v>15.702873015063</v>
      </c>
      <c r="S31" s="2">
        <f>(Table2[[#This Row],[Close Price]]-Table2[[#This Row],[20D EMA]])/Table2[[#This Row],[20D EMA]]</f>
        <v>-0.11889950161173297</v>
      </c>
      <c r="T31" s="2">
        <f>(Table2[[#This Row],[Close Price]]-Table2[[#This Row],[50D EMA]])/Table2[[#This Row],[50D EMA]]</f>
        <v>-0.10007510472605999</v>
      </c>
      <c r="U31" s="2">
        <f>(Table2[[#This Row],[Close Price]]-Table2[[#This Row],[200D EMA]])/Table2[[#This Row],[200D EMA]]</f>
        <v>0.17399152525471201</v>
      </c>
      <c r="V31">
        <v>1.0728912530775601</v>
      </c>
      <c r="W31">
        <v>735.85</v>
      </c>
      <c r="X31">
        <v>791.7</v>
      </c>
      <c r="Y31">
        <v>735.85</v>
      </c>
      <c r="Z31">
        <v>846.7</v>
      </c>
      <c r="AA31">
        <v>735.85</v>
      </c>
      <c r="AB31">
        <v>980</v>
      </c>
      <c r="AC31" s="2">
        <f>(Table2[[#This Row],[Close Price]]/Table2[[#This Row],[Day Low]])-1</f>
        <v>6.6589658218385583E-3</v>
      </c>
      <c r="AD31" s="2">
        <f>(Table2[[#This Row],[Day High]]/Table2[[#This Row],[Close Price]])-1</f>
        <v>6.8781640229497176E-2</v>
      </c>
      <c r="AE31" s="2">
        <f>(Table2[[#This Row],[Close Price]]/Table2[[#This Row],[Current Week Low]])-1</f>
        <v>6.6589658218385583E-3</v>
      </c>
      <c r="AF31" s="2">
        <f>(Table2[[#This Row],[Current Week High]]/Table2[[#This Row],[Close Price]])-1</f>
        <v>0.14303071211609852</v>
      </c>
      <c r="AG31" s="2">
        <f>(Table2[[#This Row],[Close Price]]/Table2[[#This Row],[Current Month Low]])-1</f>
        <v>6.6589658218385583E-3</v>
      </c>
      <c r="AH31" s="2">
        <f>(Table2[[#This Row],[Current Month High]]/Table2[[#This Row],[Close Price]])-1</f>
        <v>0.32298346270671607</v>
      </c>
      <c r="AI31">
        <v>32.298346270671601</v>
      </c>
      <c r="AJ31">
        <v>172.23447262036001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-0.14000000000000001</v>
      </c>
      <c r="AM31" t="s">
        <v>10512</v>
      </c>
      <c r="AN31">
        <v>-18.420000000000002</v>
      </c>
      <c r="AO31" t="s">
        <v>10512</v>
      </c>
      <c r="AP31">
        <v>0.158036899049533</v>
      </c>
      <c r="AQ31">
        <f>(Table2[[#This Row],[Sharpe Ratio]]-AVERAGE(Table2[Sharpe Ratio]))/_xlfn.STDEV.P(Table2[Sharpe Ratio])</f>
        <v>1.2548285670861183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0.84878379057866415</v>
      </c>
      <c r="AS31">
        <f>_xlfn.RANK.AVG(Table2[[#This Row],[1Y Return vs Nifty Z-Score]],Table2[1Y Return vs Nifty Z-Score])</f>
        <v>76</v>
      </c>
      <c r="AT31">
        <f>_xlfn.RANK.AVG(Table2[[#This Row],[6M Return vs Nifty Z-Score]],Table2[6M Return vs Nifty Z-Score])</f>
        <v>37</v>
      </c>
      <c r="AU31">
        <f>_xlfn.RANK.AVG(Table2[[#This Row],[Sharpe Ratio Z-Score]],Table2[Sharpe Ratio Z-Score])</f>
        <v>81</v>
      </c>
      <c r="AV31">
        <f>(Table2[[#This Row],[Rank 1Y]]+Table2[[#This Row],[Rank 6M]]+Table2[[#This Row],[Rank Sharpe]])/3</f>
        <v>64.666666666666671</v>
      </c>
    </row>
    <row r="32" spans="1:48" x14ac:dyDescent="0.3">
      <c r="A32" t="s">
        <v>896</v>
      </c>
      <c r="B32" t="s">
        <v>897</v>
      </c>
      <c r="C32" t="s">
        <v>10474</v>
      </c>
      <c r="D32" t="s">
        <v>138</v>
      </c>
      <c r="E32">
        <v>16434.688496710001</v>
      </c>
      <c r="F32">
        <v>480.7</v>
      </c>
      <c r="G32">
        <v>120.758091041177</v>
      </c>
      <c r="H32">
        <f>(Table2[[#This Row],[1Y Return vs Nifty]]-AVERAGE(Table2[1Y Return vs Nifty]))/_xlfn.STDEV.P(Table2[1Y Return vs Nifty])</f>
        <v>1.0722285956435351</v>
      </c>
      <c r="I32">
        <v>3.82191251948147</v>
      </c>
      <c r="J32">
        <f>(Table2[[#This Row],[1M Return vs Nifty]]-AVERAGE(Table2[1M Return vs Nifty]))/_xlfn.STDEV.P(Table2[1M Return vs Nifty])</f>
        <v>0.47557057989708829</v>
      </c>
      <c r="K32">
        <v>38.404618675632499</v>
      </c>
      <c r="L32">
        <f>(Table2[[#This Row],[6M Return vs Nifty]]-AVERAGE(Table2[6M Return vs Nifty]))/_xlfn.STDEV.P(Table2[6M Return vs Nifty])</f>
        <v>1.1620534943134451</v>
      </c>
      <c r="M32">
        <v>-5.5835428579694</v>
      </c>
      <c r="N32">
        <f>(Table2[[#This Row],[1W Return vs Nifty]]-AVERAGE(Table2[1W Return vs Nifty]))/_xlfn.STDEV.P(Table2[1W Return vs Nifty])</f>
        <v>-1.1308421496534113</v>
      </c>
      <c r="O32">
        <v>475.64</v>
      </c>
      <c r="P32">
        <v>436.018518787988</v>
      </c>
      <c r="Q32">
        <v>340.47742841079003</v>
      </c>
      <c r="R32">
        <v>47.108967838907802</v>
      </c>
      <c r="S32" s="2">
        <f>(Table2[[#This Row],[Close Price]]-Table2[[#This Row],[20D EMA]])/Table2[[#This Row],[20D EMA]]</f>
        <v>1.063829787234043E-2</v>
      </c>
      <c r="T32" s="2">
        <f>(Table2[[#This Row],[Close Price]]-Table2[[#This Row],[50D EMA]])/Table2[[#This Row],[50D EMA]]</f>
        <v>0.10247610889604933</v>
      </c>
      <c r="U32" s="2">
        <f>(Table2[[#This Row],[Close Price]]-Table2[[#This Row],[200D EMA]])/Table2[[#This Row],[200D EMA]]</f>
        <v>0.41184102054492078</v>
      </c>
      <c r="V32">
        <v>0.83386146414858997</v>
      </c>
      <c r="W32">
        <v>468.05</v>
      </c>
      <c r="X32">
        <v>495.5</v>
      </c>
      <c r="Y32">
        <v>468.05</v>
      </c>
      <c r="Z32">
        <v>500</v>
      </c>
      <c r="AA32">
        <v>430.6</v>
      </c>
      <c r="AB32">
        <v>552</v>
      </c>
      <c r="AC32" s="2">
        <f>(Table2[[#This Row],[Close Price]]/Table2[[#This Row],[Day Low]])-1</f>
        <v>2.7027027027026973E-2</v>
      </c>
      <c r="AD32" s="2">
        <f>(Table2[[#This Row],[Day High]]/Table2[[#This Row],[Close Price]])-1</f>
        <v>3.0788433534429061E-2</v>
      </c>
      <c r="AE32" s="2">
        <f>(Table2[[#This Row],[Close Price]]/Table2[[#This Row],[Current Week Low]])-1</f>
        <v>2.7027027027026973E-2</v>
      </c>
      <c r="AF32" s="2">
        <f>(Table2[[#This Row],[Current Week High]]/Table2[[#This Row],[Close Price]])-1</f>
        <v>4.0149781568545873E-2</v>
      </c>
      <c r="AG32" s="2">
        <f>(Table2[[#This Row],[Close Price]]/Table2[[#This Row],[Current Month Low]])-1</f>
        <v>0.11634928007431489</v>
      </c>
      <c r="AH32" s="2">
        <f>(Table2[[#This Row],[Current Month High]]/Table2[[#This Row],[Close Price]])-1</f>
        <v>0.14832535885167464</v>
      </c>
      <c r="AI32">
        <v>14.832535885167401</v>
      </c>
      <c r="AJ32">
        <v>165.14065085493601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0.18</v>
      </c>
      <c r="AM32" t="s">
        <v>10511</v>
      </c>
      <c r="AN32">
        <v>-0.19</v>
      </c>
      <c r="AO32" t="s">
        <v>10512</v>
      </c>
      <c r="AP32">
        <v>0.19411404054756201</v>
      </c>
      <c r="AQ32">
        <f>(Table2[[#This Row],[Sharpe Ratio]]-AVERAGE(Table2[Sharpe Ratio]))/_xlfn.STDEV.P(Table2[Sharpe Ratio])</f>
        <v>1.6688377406880839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3.2478482608887407</v>
      </c>
      <c r="AS32">
        <f>_xlfn.RANK.AVG(Table2[[#This Row],[1Y Return vs Nifty Z-Score]],Table2[1Y Return vs Nifty Z-Score])</f>
        <v>82</v>
      </c>
      <c r="AT32">
        <f>_xlfn.RANK.AVG(Table2[[#This Row],[6M Return vs Nifty Z-Score]],Table2[6M Return vs Nifty Z-Score])</f>
        <v>80</v>
      </c>
      <c r="AU32">
        <f>_xlfn.RANK.AVG(Table2[[#This Row],[Sharpe Ratio Z-Score]],Table2[Sharpe Ratio Z-Score])</f>
        <v>33</v>
      </c>
      <c r="AV32">
        <f>(Table2[[#This Row],[Rank 1Y]]+Table2[[#This Row],[Rank 6M]]+Table2[[#This Row],[Rank Sharpe]])/3</f>
        <v>65</v>
      </c>
    </row>
    <row r="33" spans="1:48" x14ac:dyDescent="0.3">
      <c r="A33" t="s">
        <v>1180</v>
      </c>
      <c r="B33" t="s">
        <v>1181</v>
      </c>
      <c r="C33" t="s">
        <v>10474</v>
      </c>
      <c r="D33" t="s">
        <v>138</v>
      </c>
      <c r="E33">
        <v>9702.9794026899999</v>
      </c>
      <c r="F33">
        <v>409.15</v>
      </c>
      <c r="G33">
        <v>288.76324337092598</v>
      </c>
      <c r="H33">
        <f>(Table2[[#This Row],[1Y Return vs Nifty]]-AVERAGE(Table2[1Y Return vs Nifty]))/_xlfn.STDEV.P(Table2[1Y Return vs Nifty])</f>
        <v>3.2962291523371907</v>
      </c>
      <c r="I33">
        <v>-5.3238962373094996</v>
      </c>
      <c r="J33">
        <f>(Table2[[#This Row],[1M Return vs Nifty]]-AVERAGE(Table2[1M Return vs Nifty]))/_xlfn.STDEV.P(Table2[1M Return vs Nifty])</f>
        <v>-0.43913427990693354</v>
      </c>
      <c r="K33">
        <v>66.355307652013906</v>
      </c>
      <c r="L33">
        <f>(Table2[[#This Row],[6M Return vs Nifty]]-AVERAGE(Table2[6M Return vs Nifty]))/_xlfn.STDEV.P(Table2[6M Return vs Nifty])</f>
        <v>2.1273444954166494</v>
      </c>
      <c r="M33">
        <v>-11.863204410481501</v>
      </c>
      <c r="N33">
        <f>(Table2[[#This Row],[1W Return vs Nifty]]-AVERAGE(Table2[1W Return vs Nifty]))/_xlfn.STDEV.P(Table2[1W Return vs Nifty])</f>
        <v>-2.6599384950587215</v>
      </c>
      <c r="O33">
        <v>461.72</v>
      </c>
      <c r="P33">
        <v>433.26214610746501</v>
      </c>
      <c r="Q33">
        <v>301.31026363331898</v>
      </c>
      <c r="R33">
        <v>23.956652093613801</v>
      </c>
      <c r="S33" s="2">
        <f>(Table2[[#This Row],[Close Price]]-Table2[[#This Row],[20D EMA]])/Table2[[#This Row],[20D EMA]]</f>
        <v>-0.11385688295936941</v>
      </c>
      <c r="T33" s="2">
        <f>(Table2[[#This Row],[Close Price]]-Table2[[#This Row],[50D EMA]])/Table2[[#This Row],[50D EMA]]</f>
        <v>-5.5652556596726854E-2</v>
      </c>
      <c r="U33" s="2">
        <f>(Table2[[#This Row],[Close Price]]-Table2[[#This Row],[200D EMA]])/Table2[[#This Row],[200D EMA]]</f>
        <v>0.35790263187953364</v>
      </c>
      <c r="V33">
        <v>0.74693545401260397</v>
      </c>
      <c r="W33">
        <v>407</v>
      </c>
      <c r="X33">
        <v>420</v>
      </c>
      <c r="Y33">
        <v>407</v>
      </c>
      <c r="Z33">
        <v>460.95</v>
      </c>
      <c r="AA33">
        <v>407</v>
      </c>
      <c r="AB33">
        <v>569.6</v>
      </c>
      <c r="AC33" s="2">
        <f>(Table2[[#This Row],[Close Price]]/Table2[[#This Row],[Day Low]])-1</f>
        <v>5.2825552825552791E-3</v>
      </c>
      <c r="AD33" s="2">
        <f>(Table2[[#This Row],[Day High]]/Table2[[#This Row],[Close Price]])-1</f>
        <v>2.6518391787852869E-2</v>
      </c>
      <c r="AE33" s="2">
        <f>(Table2[[#This Row],[Close Price]]/Table2[[#This Row],[Current Week Low]])-1</f>
        <v>5.2825552825552791E-3</v>
      </c>
      <c r="AF33" s="2">
        <f>(Table2[[#This Row],[Current Week High]]/Table2[[#This Row],[Close Price]])-1</f>
        <v>0.1266039349871686</v>
      </c>
      <c r="AG33" s="2">
        <f>(Table2[[#This Row],[Close Price]]/Table2[[#This Row],[Current Month Low]])-1</f>
        <v>5.2825552825552791E-3</v>
      </c>
      <c r="AH33" s="2">
        <f>(Table2[[#This Row],[Current Month High]]/Table2[[#This Row],[Close Price]])-1</f>
        <v>0.39215446657705022</v>
      </c>
      <c r="AI33">
        <v>39.215446657705002</v>
      </c>
      <c r="AJ33">
        <v>334.111405835543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-7.0000000000000007E-2</v>
      </c>
      <c r="AM33" t="s">
        <v>10512</v>
      </c>
      <c r="AN33">
        <v>-24.58</v>
      </c>
      <c r="AO33" t="s">
        <v>10512</v>
      </c>
      <c r="AP33">
        <v>0.11875471490551601</v>
      </c>
      <c r="AQ33">
        <f>(Table2[[#This Row],[Sharpe Ratio]]-AVERAGE(Table2[Sharpe Ratio]))/_xlfn.STDEV.P(Table2[Sharpe Ratio])</f>
        <v>0.80403939922388046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3.1285402720120654</v>
      </c>
      <c r="AS33">
        <f>_xlfn.RANK.AVG(Table2[[#This Row],[1Y Return vs Nifty Z-Score]],Table2[1Y Return vs Nifty Z-Score])</f>
        <v>9</v>
      </c>
      <c r="AT33">
        <f>_xlfn.RANK.AVG(Table2[[#This Row],[6M Return vs Nifty Z-Score]],Table2[6M Return vs Nifty Z-Score])</f>
        <v>28</v>
      </c>
      <c r="AU33">
        <f>_xlfn.RANK.AVG(Table2[[#This Row],[Sharpe Ratio Z-Score]],Table2[Sharpe Ratio Z-Score])</f>
        <v>158</v>
      </c>
      <c r="AV33">
        <f>(Table2[[#This Row],[Rank 1Y]]+Table2[[#This Row],[Rank 6M]]+Table2[[#This Row],[Rank Sharpe]])/3</f>
        <v>65</v>
      </c>
    </row>
    <row r="34" spans="1:48" x14ac:dyDescent="0.3">
      <c r="A34" t="s">
        <v>609</v>
      </c>
      <c r="B34" t="s">
        <v>610</v>
      </c>
      <c r="C34" t="s">
        <v>10464</v>
      </c>
      <c r="D34" t="s">
        <v>46</v>
      </c>
      <c r="E34">
        <v>29729.702541400002</v>
      </c>
      <c r="F34">
        <v>316.10000000000002</v>
      </c>
      <c r="G34">
        <v>243.231812586286</v>
      </c>
      <c r="H34">
        <f>(Table2[[#This Row],[1Y Return vs Nifty]]-AVERAGE(Table2[1Y Return vs Nifty]))/_xlfn.STDEV.P(Table2[1Y Return vs Nifty])</f>
        <v>2.6934980693442836</v>
      </c>
      <c r="I34">
        <v>9.5538910127443906</v>
      </c>
      <c r="J34">
        <f>(Table2[[#This Row],[1M Return vs Nifty]]-AVERAGE(Table2[1M Return vs Nifty]))/_xlfn.STDEV.P(Table2[1M Return vs Nifty])</f>
        <v>1.0488461341433577</v>
      </c>
      <c r="K34">
        <v>25.310743740793299</v>
      </c>
      <c r="L34">
        <f>(Table2[[#This Row],[6M Return vs Nifty]]-AVERAGE(Table2[6M Return vs Nifty]))/_xlfn.STDEV.P(Table2[6M Return vs Nifty])</f>
        <v>0.70984998495267437</v>
      </c>
      <c r="M34">
        <v>-2.5806980388306999</v>
      </c>
      <c r="N34">
        <f>(Table2[[#This Row],[1W Return vs Nifty]]-AVERAGE(Table2[1W Return vs Nifty]))/_xlfn.STDEV.P(Table2[1W Return vs Nifty])</f>
        <v>-0.39965003040178892</v>
      </c>
      <c r="O34">
        <v>302.62</v>
      </c>
      <c r="P34">
        <v>280.10453863653203</v>
      </c>
      <c r="Q34">
        <v>219.455356497618</v>
      </c>
      <c r="R34">
        <v>56.151113565476003</v>
      </c>
      <c r="S34" s="2">
        <f>(Table2[[#This Row],[Close Price]]-Table2[[#This Row],[20D EMA]])/Table2[[#This Row],[20D EMA]]</f>
        <v>4.4544312999801793E-2</v>
      </c>
      <c r="T34" s="2">
        <f>(Table2[[#This Row],[Close Price]]-Table2[[#This Row],[50D EMA]])/Table2[[#This Row],[50D EMA]]</f>
        <v>0.12850724068479399</v>
      </c>
      <c r="U34" s="2">
        <f>(Table2[[#This Row],[Close Price]]-Table2[[#This Row],[200D EMA]])/Table2[[#This Row],[200D EMA]]</f>
        <v>0.44038407193506357</v>
      </c>
      <c r="V34">
        <v>2.3285103464152699</v>
      </c>
      <c r="W34">
        <v>304.64999999999998</v>
      </c>
      <c r="X34">
        <v>329.5</v>
      </c>
      <c r="Y34">
        <v>304.64999999999998</v>
      </c>
      <c r="Z34">
        <v>351.6</v>
      </c>
      <c r="AA34">
        <v>267.7</v>
      </c>
      <c r="AB34">
        <v>351.6</v>
      </c>
      <c r="AC34" s="2">
        <f>(Table2[[#This Row],[Close Price]]/Table2[[#This Row],[Day Low]])-1</f>
        <v>3.7584112916461576E-2</v>
      </c>
      <c r="AD34" s="2">
        <f>(Table2[[#This Row],[Day High]]/Table2[[#This Row],[Close Price]])-1</f>
        <v>4.2391648212590782E-2</v>
      </c>
      <c r="AE34" s="2">
        <f>(Table2[[#This Row],[Close Price]]/Table2[[#This Row],[Current Week Low]])-1</f>
        <v>3.7584112916461576E-2</v>
      </c>
      <c r="AF34" s="2">
        <f>(Table2[[#This Row],[Current Week High]]/Table2[[#This Row],[Close Price]])-1</f>
        <v>0.11230623220499836</v>
      </c>
      <c r="AG34" s="2">
        <f>(Table2[[#This Row],[Close Price]]/Table2[[#This Row],[Current Month Low]])-1</f>
        <v>0.18079940231602554</v>
      </c>
      <c r="AH34" s="2">
        <f>(Table2[[#This Row],[Current Month High]]/Table2[[#This Row],[Close Price]])-1</f>
        <v>0.11230623220499836</v>
      </c>
      <c r="AI34">
        <v>11.230623220499799</v>
      </c>
      <c r="AJ34">
        <v>269.49152542372798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0.19</v>
      </c>
      <c r="AM34" t="s">
        <v>10511</v>
      </c>
      <c r="AN34">
        <v>14.86</v>
      </c>
      <c r="AO34" t="s">
        <v>10511</v>
      </c>
      <c r="AP34">
        <v>0.185882307908491</v>
      </c>
      <c r="AQ34">
        <f>(Table2[[#This Row],[Sharpe Ratio]]-AVERAGE(Table2[Sharpe Ratio]))/_xlfn.STDEV.P(Table2[Sharpe Ratio])</f>
        <v>1.5743731382915691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5.6269172963300962</v>
      </c>
      <c r="AS34">
        <f>_xlfn.RANK.AVG(Table2[[#This Row],[1Y Return vs Nifty Z-Score]],Table2[1Y Return vs Nifty Z-Score])</f>
        <v>14</v>
      </c>
      <c r="AT34">
        <f>_xlfn.RANK.AVG(Table2[[#This Row],[6M Return vs Nifty Z-Score]],Table2[6M Return vs Nifty Z-Score])</f>
        <v>144</v>
      </c>
      <c r="AU34">
        <f>_xlfn.RANK.AVG(Table2[[#This Row],[Sharpe Ratio Z-Score]],Table2[Sharpe Ratio Z-Score])</f>
        <v>41</v>
      </c>
      <c r="AV34">
        <f>(Table2[[#This Row],[Rank 1Y]]+Table2[[#This Row],[Rank 6M]]+Table2[[#This Row],[Rank Sharpe]])/3</f>
        <v>66.333333333333329</v>
      </c>
    </row>
    <row r="35" spans="1:48" x14ac:dyDescent="0.3">
      <c r="A35" t="s">
        <v>1076</v>
      </c>
      <c r="B35" t="s">
        <v>1077</v>
      </c>
      <c r="C35" t="s">
        <v>10471</v>
      </c>
      <c r="D35" t="s">
        <v>165</v>
      </c>
      <c r="E35">
        <v>11366.3819776</v>
      </c>
      <c r="F35">
        <v>11234.8</v>
      </c>
      <c r="G35">
        <v>126.822030471153</v>
      </c>
      <c r="H35">
        <f>(Table2[[#This Row],[1Y Return vs Nifty]]-AVERAGE(Table2[1Y Return vs Nifty]))/_xlfn.STDEV.P(Table2[1Y Return vs Nifty])</f>
        <v>1.1525011615798073</v>
      </c>
      <c r="I35">
        <v>-4.9812796705258702</v>
      </c>
      <c r="J35">
        <f>(Table2[[#This Row],[1M Return vs Nifty]]-AVERAGE(Table2[1M Return vs Nifty]))/_xlfn.STDEV.P(Table2[1M Return vs Nifty])</f>
        <v>-0.4048679785857241</v>
      </c>
      <c r="K35">
        <v>34.639993059638201</v>
      </c>
      <c r="L35">
        <f>(Table2[[#This Row],[6M Return vs Nifty]]-AVERAGE(Table2[6M Return vs Nifty]))/_xlfn.STDEV.P(Table2[6M Return vs Nifty])</f>
        <v>1.0320402687821306</v>
      </c>
      <c r="M35">
        <v>-5.5087518530768396</v>
      </c>
      <c r="N35">
        <f>(Table2[[#This Row],[1W Return vs Nifty]]-AVERAGE(Table2[1W Return vs Nifty]))/_xlfn.STDEV.P(Table2[1W Return vs Nifty])</f>
        <v>-1.1126305547618596</v>
      </c>
      <c r="O35">
        <v>11882.24</v>
      </c>
      <c r="P35">
        <v>11293.1886115984</v>
      </c>
      <c r="Q35">
        <v>8678.9949286526899</v>
      </c>
      <c r="R35">
        <v>31.990349027472799</v>
      </c>
      <c r="S35" s="2">
        <f>(Table2[[#This Row],[Close Price]]-Table2[[#This Row],[20D EMA]])/Table2[[#This Row],[20D EMA]]</f>
        <v>-5.4488042658623337E-2</v>
      </c>
      <c r="T35" s="2">
        <f>(Table2[[#This Row],[Close Price]]-Table2[[#This Row],[50D EMA]])/Table2[[#This Row],[50D EMA]]</f>
        <v>-5.1702502815222529E-3</v>
      </c>
      <c r="U35" s="2">
        <f>(Table2[[#This Row],[Close Price]]-Table2[[#This Row],[200D EMA]])/Table2[[#This Row],[200D EMA]]</f>
        <v>0.29448168737944724</v>
      </c>
      <c r="V35">
        <v>0.95024200889135302</v>
      </c>
      <c r="W35">
        <v>11175.15</v>
      </c>
      <c r="X35">
        <v>11712.4</v>
      </c>
      <c r="Y35">
        <v>11175.15</v>
      </c>
      <c r="Z35">
        <v>12557.3</v>
      </c>
      <c r="AA35">
        <v>11145.8</v>
      </c>
      <c r="AB35">
        <v>13468.9</v>
      </c>
      <c r="AC35" s="2">
        <f>(Table2[[#This Row],[Close Price]]/Table2[[#This Row],[Day Low]])-1</f>
        <v>5.3377359588013817E-3</v>
      </c>
      <c r="AD35" s="2">
        <f>(Table2[[#This Row],[Day High]]/Table2[[#This Row],[Close Price]])-1</f>
        <v>4.2510770107166973E-2</v>
      </c>
      <c r="AE35" s="2">
        <f>(Table2[[#This Row],[Close Price]]/Table2[[#This Row],[Current Week Low]])-1</f>
        <v>5.3377359588013817E-3</v>
      </c>
      <c r="AF35" s="2">
        <f>(Table2[[#This Row],[Current Week High]]/Table2[[#This Row],[Close Price]])-1</f>
        <v>0.11771460106098908</v>
      </c>
      <c r="AG35" s="2">
        <f>(Table2[[#This Row],[Close Price]]/Table2[[#This Row],[Current Month Low]])-1</f>
        <v>7.985070609556999E-3</v>
      </c>
      <c r="AH35" s="2">
        <f>(Table2[[#This Row],[Current Month High]]/Table2[[#This Row],[Close Price]])-1</f>
        <v>0.19885534232919144</v>
      </c>
      <c r="AI35">
        <v>19.885534232919099</v>
      </c>
      <c r="AJ35">
        <v>167.28204884199499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0.02</v>
      </c>
      <c r="AM35" t="s">
        <v>10511</v>
      </c>
      <c r="AN35">
        <v>-5.17</v>
      </c>
      <c r="AO35" t="s">
        <v>10512</v>
      </c>
      <c r="AP35">
        <v>0.19355061374159699</v>
      </c>
      <c r="AQ35">
        <f>(Table2[[#This Row],[Sharpe Ratio]]-AVERAGE(Table2[Sharpe Ratio]))/_xlfn.STDEV.P(Table2[Sharpe Ratio])</f>
        <v>1.6623720436667297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2.329414940681084</v>
      </c>
      <c r="AS35">
        <f>_xlfn.RANK.AVG(Table2[[#This Row],[1Y Return vs Nifty Z-Score]],Table2[1Y Return vs Nifty Z-Score])</f>
        <v>74</v>
      </c>
      <c r="AT35">
        <f>_xlfn.RANK.AVG(Table2[[#This Row],[6M Return vs Nifty Z-Score]],Table2[6M Return vs Nifty Z-Score])</f>
        <v>94</v>
      </c>
      <c r="AU35">
        <f>_xlfn.RANK.AVG(Table2[[#This Row],[Sharpe Ratio Z-Score]],Table2[Sharpe Ratio Z-Score])</f>
        <v>34</v>
      </c>
      <c r="AV35">
        <f>(Table2[[#This Row],[Rank 1Y]]+Table2[[#This Row],[Rank 6M]]+Table2[[#This Row],[Rank Sharpe]])/3</f>
        <v>67.333333333333329</v>
      </c>
    </row>
    <row r="36" spans="1:48" x14ac:dyDescent="0.3">
      <c r="A36" t="s">
        <v>596</v>
      </c>
      <c r="B36" t="s">
        <v>597</v>
      </c>
      <c r="C36" t="s">
        <v>10464</v>
      </c>
      <c r="D36" t="s">
        <v>46</v>
      </c>
      <c r="E36">
        <v>30934.799999999999</v>
      </c>
      <c r="F36">
        <v>171.86</v>
      </c>
      <c r="G36">
        <v>289.93578859432603</v>
      </c>
      <c r="H36">
        <f>(Table2[[#This Row],[1Y Return vs Nifty]]-AVERAGE(Table2[1Y Return vs Nifty]))/_xlfn.STDEV.P(Table2[1Y Return vs Nifty])</f>
        <v>3.3117509455288179</v>
      </c>
      <c r="I36">
        <v>7.6403278552160199</v>
      </c>
      <c r="J36">
        <f>(Table2[[#This Row],[1M Return vs Nifty]]-AVERAGE(Table2[1M Return vs Nifty]))/_xlfn.STDEV.P(Table2[1M Return vs Nifty])</f>
        <v>0.85746387738739194</v>
      </c>
      <c r="K36">
        <v>68.314932985257599</v>
      </c>
      <c r="L36">
        <f>(Table2[[#This Row],[6M Return vs Nifty]]-AVERAGE(Table2[6M Return vs Nifty]))/_xlfn.STDEV.P(Table2[6M Return vs Nifty])</f>
        <v>2.1950211348480577</v>
      </c>
      <c r="M36">
        <v>-7.99971992793244</v>
      </c>
      <c r="N36">
        <f>(Table2[[#This Row],[1W Return vs Nifty]]-AVERAGE(Table2[1W Return vs Nifty]))/_xlfn.STDEV.P(Table2[1W Return vs Nifty])</f>
        <v>-1.7191807880716921</v>
      </c>
      <c r="O36">
        <v>175.64</v>
      </c>
      <c r="P36">
        <v>161.04372266975199</v>
      </c>
      <c r="Q36">
        <v>121.254579387215</v>
      </c>
      <c r="R36">
        <v>37.394516295293599</v>
      </c>
      <c r="S36" s="2">
        <f>(Table2[[#This Row],[Close Price]]-Table2[[#This Row],[20D EMA]])/Table2[[#This Row],[20D EMA]]</f>
        <v>-2.1521293554998707E-2</v>
      </c>
      <c r="T36" s="2">
        <f>(Table2[[#This Row],[Close Price]]-Table2[[#This Row],[50D EMA]])/Table2[[#This Row],[50D EMA]]</f>
        <v>6.7163607192741531E-2</v>
      </c>
      <c r="U36" s="2">
        <f>(Table2[[#This Row],[Close Price]]-Table2[[#This Row],[200D EMA]])/Table2[[#This Row],[200D EMA]]</f>
        <v>0.41734853123510823</v>
      </c>
      <c r="V36">
        <v>1.26656725004728</v>
      </c>
      <c r="W36">
        <v>171</v>
      </c>
      <c r="X36">
        <v>181.44</v>
      </c>
      <c r="Y36">
        <v>171</v>
      </c>
      <c r="Z36">
        <v>193.9</v>
      </c>
      <c r="AA36">
        <v>155.80000000000001</v>
      </c>
      <c r="AB36">
        <v>198.3</v>
      </c>
      <c r="AC36" s="2">
        <f>(Table2[[#This Row],[Close Price]]/Table2[[#This Row],[Day Low]])-1</f>
        <v>5.0292397660820498E-3</v>
      </c>
      <c r="AD36" s="2">
        <f>(Table2[[#This Row],[Day High]]/Table2[[#This Row],[Close Price]])-1</f>
        <v>5.5743046665890805E-2</v>
      </c>
      <c r="AE36" s="2">
        <f>(Table2[[#This Row],[Close Price]]/Table2[[#This Row],[Current Week Low]])-1</f>
        <v>5.0292397660820498E-3</v>
      </c>
      <c r="AF36" s="2">
        <f>(Table2[[#This Row],[Current Week High]]/Table2[[#This Row],[Close Price]])-1</f>
        <v>0.12824391946933544</v>
      </c>
      <c r="AG36" s="2">
        <f>(Table2[[#This Row],[Close Price]]/Table2[[#This Row],[Current Month Low]])-1</f>
        <v>0.10308087291399226</v>
      </c>
      <c r="AH36" s="2">
        <f>(Table2[[#This Row],[Current Month High]]/Table2[[#This Row],[Close Price]])-1</f>
        <v>0.15384615384615374</v>
      </c>
      <c r="AI36">
        <v>15.3846153846153</v>
      </c>
      <c r="AJ36">
        <v>317.64277035236898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0.09</v>
      </c>
      <c r="AM36" t="s">
        <v>10511</v>
      </c>
      <c r="AN36">
        <v>5.9</v>
      </c>
      <c r="AO36" t="s">
        <v>10511</v>
      </c>
      <c r="AP36">
        <v>0.112417232785291</v>
      </c>
      <c r="AQ36">
        <f>(Table2[[#This Row],[Sharpe Ratio]]-AVERAGE(Table2[Sharpe Ratio]))/_xlfn.STDEV.P(Table2[Sharpe Ratio])</f>
        <v>0.73131258034730928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5.3763677500398845</v>
      </c>
      <c r="AS36">
        <f>_xlfn.RANK.AVG(Table2[[#This Row],[1Y Return vs Nifty Z-Score]],Table2[1Y Return vs Nifty Z-Score])</f>
        <v>8</v>
      </c>
      <c r="AT36">
        <f>_xlfn.RANK.AVG(Table2[[#This Row],[6M Return vs Nifty Z-Score]],Table2[6M Return vs Nifty Z-Score])</f>
        <v>25</v>
      </c>
      <c r="AU36">
        <f>_xlfn.RANK.AVG(Table2[[#This Row],[Sharpe Ratio Z-Score]],Table2[Sharpe Ratio Z-Score])</f>
        <v>171</v>
      </c>
      <c r="AV36">
        <f>(Table2[[#This Row],[Rank 1Y]]+Table2[[#This Row],[Rank 6M]]+Table2[[#This Row],[Rank Sharpe]])/3</f>
        <v>68</v>
      </c>
    </row>
    <row r="37" spans="1:48" x14ac:dyDescent="0.3">
      <c r="A37" t="s">
        <v>1089</v>
      </c>
      <c r="B37" t="s">
        <v>1090</v>
      </c>
      <c r="C37" t="s">
        <v>10467</v>
      </c>
      <c r="D37" t="s">
        <v>130</v>
      </c>
      <c r="E37">
        <v>11254.73098647</v>
      </c>
      <c r="F37">
        <v>775.65</v>
      </c>
      <c r="G37">
        <v>104.51311702921301</v>
      </c>
      <c r="H37">
        <f>(Table2[[#This Row],[1Y Return vs Nifty]]-AVERAGE(Table2[1Y Return vs Nifty]))/_xlfn.STDEV.P(Table2[1Y Return vs Nifty])</f>
        <v>0.85718262386779642</v>
      </c>
      <c r="I37">
        <v>11.065022583344801</v>
      </c>
      <c r="J37">
        <f>(Table2[[#This Row],[1M Return vs Nifty]]-AVERAGE(Table2[1M Return vs Nifty]))/_xlfn.STDEV.P(Table2[1M Return vs Nifty])</f>
        <v>1.1999797766881064</v>
      </c>
      <c r="K37">
        <v>53.032895830238203</v>
      </c>
      <c r="L37">
        <f>(Table2[[#This Row],[6M Return vs Nifty]]-AVERAGE(Table2[6M Return vs Nifty]))/_xlfn.STDEV.P(Table2[6M Return vs Nifty])</f>
        <v>1.6672483505445908</v>
      </c>
      <c r="M37">
        <v>8.8958256484856104</v>
      </c>
      <c r="N37">
        <f>(Table2[[#This Row],[1W Return vs Nifty]]-AVERAGE(Table2[1W Return vs Nifty]))/_xlfn.STDEV.P(Table2[1W Return vs Nifty])</f>
        <v>2.394881216463371</v>
      </c>
      <c r="O37">
        <v>745.18</v>
      </c>
      <c r="P37">
        <v>666.05576512339496</v>
      </c>
      <c r="Q37">
        <v>520.34945312684795</v>
      </c>
      <c r="R37">
        <v>53.504513823327798</v>
      </c>
      <c r="S37" s="2">
        <f>(Table2[[#This Row],[Close Price]]-Table2[[#This Row],[20D EMA]])/Table2[[#This Row],[20D EMA]]</f>
        <v>4.0889449528972902E-2</v>
      </c>
      <c r="T37" s="2">
        <f>(Table2[[#This Row],[Close Price]]-Table2[[#This Row],[50D EMA]])/Table2[[#This Row],[50D EMA]]</f>
        <v>0.16454213087743688</v>
      </c>
      <c r="U37" s="2">
        <f>(Table2[[#This Row],[Close Price]]-Table2[[#This Row],[200D EMA]])/Table2[[#This Row],[200D EMA]]</f>
        <v>0.49063287246487458</v>
      </c>
      <c r="V37">
        <v>1.0015986780205099</v>
      </c>
      <c r="W37">
        <v>761.7</v>
      </c>
      <c r="X37">
        <v>811.15</v>
      </c>
      <c r="Y37">
        <v>755</v>
      </c>
      <c r="Z37">
        <v>850</v>
      </c>
      <c r="AA37">
        <v>703.5</v>
      </c>
      <c r="AB37">
        <v>850</v>
      </c>
      <c r="AC37" s="2">
        <f>(Table2[[#This Row],[Close Price]]/Table2[[#This Row],[Day Low]])-1</f>
        <v>1.8314296967309796E-2</v>
      </c>
      <c r="AD37" s="2">
        <f>(Table2[[#This Row],[Day High]]/Table2[[#This Row],[Close Price]])-1</f>
        <v>4.5768065493457133E-2</v>
      </c>
      <c r="AE37" s="2">
        <f>(Table2[[#This Row],[Close Price]]/Table2[[#This Row],[Current Week Low]])-1</f>
        <v>2.7350993377483368E-2</v>
      </c>
      <c r="AF37" s="2">
        <f>(Table2[[#This Row],[Current Week High]]/Table2[[#This Row],[Close Price]])-1</f>
        <v>9.5855089279958783E-2</v>
      </c>
      <c r="AG37" s="2">
        <f>(Table2[[#This Row],[Close Price]]/Table2[[#This Row],[Current Month Low]])-1</f>
        <v>0.10255863539445631</v>
      </c>
      <c r="AH37" s="2">
        <f>(Table2[[#This Row],[Current Month High]]/Table2[[#This Row],[Close Price]])-1</f>
        <v>9.5855089279958783E-2</v>
      </c>
      <c r="AI37">
        <v>9.5855089279958694</v>
      </c>
      <c r="AJ37">
        <v>138.66153846153799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0.48</v>
      </c>
      <c r="AM37" t="s">
        <v>10511</v>
      </c>
      <c r="AN37">
        <v>2.42</v>
      </c>
      <c r="AO37" t="s">
        <v>10511</v>
      </c>
      <c r="AP37">
        <v>0.16609104200959099</v>
      </c>
      <c r="AQ37">
        <f>(Table2[[#This Row],[Sharpe Ratio]]-AVERAGE(Table2[Sharpe Ratio]))/_xlfn.STDEV.P(Table2[Sharpe Ratio])</f>
        <v>1.3472552098994872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7.4665471774633509</v>
      </c>
      <c r="AS37">
        <f>_xlfn.RANK.AVG(Table2[[#This Row],[1Y Return vs Nifty Z-Score]],Table2[1Y Return vs Nifty Z-Score])</f>
        <v>102</v>
      </c>
      <c r="AT37">
        <f>_xlfn.RANK.AVG(Table2[[#This Row],[6M Return vs Nifty Z-Score]],Table2[6M Return vs Nifty Z-Score])</f>
        <v>42</v>
      </c>
      <c r="AU37">
        <f>_xlfn.RANK.AVG(Table2[[#This Row],[Sharpe Ratio Z-Score]],Table2[Sharpe Ratio Z-Score])</f>
        <v>65</v>
      </c>
      <c r="AV37">
        <f>(Table2[[#This Row],[Rank 1Y]]+Table2[[#This Row],[Rank 6M]]+Table2[[#This Row],[Rank Sharpe]])/3</f>
        <v>69.666666666666671</v>
      </c>
    </row>
    <row r="38" spans="1:48" x14ac:dyDescent="0.3">
      <c r="A38" t="s">
        <v>574</v>
      </c>
      <c r="B38" t="s">
        <v>575</v>
      </c>
      <c r="C38" t="s">
        <v>10471</v>
      </c>
      <c r="D38" t="s">
        <v>232</v>
      </c>
      <c r="E38">
        <v>32214.185263700001</v>
      </c>
      <c r="F38">
        <v>8019.8</v>
      </c>
      <c r="G38">
        <v>94.976823290256306</v>
      </c>
      <c r="H38">
        <f>(Table2[[#This Row],[1Y Return vs Nifty]]-AVERAGE(Table2[1Y Return vs Nifty]))/_xlfn.STDEV.P(Table2[1Y Return vs Nifty])</f>
        <v>0.7309440990956102</v>
      </c>
      <c r="I38">
        <v>-3.34504234702161</v>
      </c>
      <c r="J38">
        <f>(Table2[[#This Row],[1M Return vs Nifty]]-AVERAGE(Table2[1M Return vs Nifty]))/_xlfn.STDEV.P(Table2[1M Return vs Nifty])</f>
        <v>-0.24122206476856078</v>
      </c>
      <c r="K38">
        <v>34.887677370782399</v>
      </c>
      <c r="L38">
        <f>(Table2[[#This Row],[6M Return vs Nifty]]-AVERAGE(Table2[6M Return vs Nifty]))/_xlfn.STDEV.P(Table2[6M Return vs Nifty])</f>
        <v>1.0405941701497847</v>
      </c>
      <c r="M38">
        <v>-0.57182946263687495</v>
      </c>
      <c r="N38">
        <f>(Table2[[#This Row],[1W Return vs Nifty]]-AVERAGE(Table2[1W Return vs Nifty]))/_xlfn.STDEV.P(Table2[1W Return vs Nifty])</f>
        <v>8.9509070382668157E-2</v>
      </c>
      <c r="O38">
        <v>8546.0400000000009</v>
      </c>
      <c r="P38">
        <v>8215.8242116080692</v>
      </c>
      <c r="Q38">
        <v>6667.4798120017904</v>
      </c>
      <c r="R38">
        <v>29.758576678003902</v>
      </c>
      <c r="S38" s="2">
        <f>(Table2[[#This Row],[Close Price]]-Table2[[#This Row],[20D EMA]])/Table2[[#This Row],[20D EMA]]</f>
        <v>-6.1577057912202686E-2</v>
      </c>
      <c r="T38" s="2">
        <f>(Table2[[#This Row],[Close Price]]-Table2[[#This Row],[50D EMA]])/Table2[[#This Row],[50D EMA]]</f>
        <v>-2.3859348320903459E-2</v>
      </c>
      <c r="U38" s="2">
        <f>(Table2[[#This Row],[Close Price]]-Table2[[#This Row],[200D EMA]])/Table2[[#This Row],[200D EMA]]</f>
        <v>0.20282328947797745</v>
      </c>
      <c r="V38">
        <v>0.81026576193441502</v>
      </c>
      <c r="W38">
        <v>7936.1</v>
      </c>
      <c r="X38">
        <v>8607.35</v>
      </c>
      <c r="Y38">
        <v>7936.1</v>
      </c>
      <c r="Z38">
        <v>9099</v>
      </c>
      <c r="AA38">
        <v>7936.1</v>
      </c>
      <c r="AB38">
        <v>9099</v>
      </c>
      <c r="AC38" s="2">
        <f>(Table2[[#This Row],[Close Price]]/Table2[[#This Row],[Day Low]])-1</f>
        <v>1.0546742102544027E-2</v>
      </c>
      <c r="AD38" s="2">
        <f>(Table2[[#This Row],[Day High]]/Table2[[#This Row],[Close Price]])-1</f>
        <v>7.3262425496895212E-2</v>
      </c>
      <c r="AE38" s="2">
        <f>(Table2[[#This Row],[Close Price]]/Table2[[#This Row],[Current Week Low]])-1</f>
        <v>1.0546742102544027E-2</v>
      </c>
      <c r="AF38" s="2">
        <f>(Table2[[#This Row],[Current Week High]]/Table2[[#This Row],[Close Price]])-1</f>
        <v>0.13456694680665349</v>
      </c>
      <c r="AG38" s="2">
        <f>(Table2[[#This Row],[Close Price]]/Table2[[#This Row],[Current Month Low]])-1</f>
        <v>1.0546742102544027E-2</v>
      </c>
      <c r="AH38" s="2">
        <f>(Table2[[#This Row],[Current Month High]]/Table2[[#This Row],[Close Price]])-1</f>
        <v>0.13456694680665349</v>
      </c>
      <c r="AI38">
        <v>13.456694680665301</v>
      </c>
      <c r="AJ38">
        <v>142.785135851055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-0.04</v>
      </c>
      <c r="AM38" t="s">
        <v>10512</v>
      </c>
      <c r="AN38">
        <v>-5.35</v>
      </c>
      <c r="AO38" t="s">
        <v>10512</v>
      </c>
      <c r="AP38">
        <v>0.26114136391029003</v>
      </c>
      <c r="AQ38">
        <f>(Table2[[#This Row],[Sharpe Ratio]]-AVERAGE(Table2[Sharpe Ratio]))/_xlfn.STDEV.P(Table2[Sharpe Ratio])</f>
        <v>2.4380208190001724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4.0578460938596743</v>
      </c>
      <c r="AS38">
        <f>_xlfn.RANK.AVG(Table2[[#This Row],[1Y Return vs Nifty Z-Score]],Table2[1Y Return vs Nifty Z-Score])</f>
        <v>116</v>
      </c>
      <c r="AT38">
        <f>_xlfn.RANK.AVG(Table2[[#This Row],[6M Return vs Nifty Z-Score]],Table2[6M Return vs Nifty Z-Score])</f>
        <v>92</v>
      </c>
      <c r="AU38">
        <f>_xlfn.RANK.AVG(Table2[[#This Row],[Sharpe Ratio Z-Score]],Table2[Sharpe Ratio Z-Score])</f>
        <v>5</v>
      </c>
      <c r="AV38">
        <f>(Table2[[#This Row],[Rank 1Y]]+Table2[[#This Row],[Rank 6M]]+Table2[[#This Row],[Rank Sharpe]])/3</f>
        <v>71</v>
      </c>
    </row>
    <row r="39" spans="1:48" x14ac:dyDescent="0.3">
      <c r="A39" t="s">
        <v>342</v>
      </c>
      <c r="B39" t="s">
        <v>343</v>
      </c>
      <c r="C39" t="s">
        <v>10474</v>
      </c>
      <c r="D39" t="s">
        <v>138</v>
      </c>
      <c r="E39">
        <v>71654.020652499996</v>
      </c>
      <c r="F39">
        <v>1787.5</v>
      </c>
      <c r="G39">
        <v>199.66748161844001</v>
      </c>
      <c r="H39">
        <f>(Table2[[#This Row],[1Y Return vs Nifty]]-AVERAGE(Table2[1Y Return vs Nifty]))/_xlfn.STDEV.P(Table2[1Y Return vs Nifty])</f>
        <v>2.116806848980322</v>
      </c>
      <c r="I39">
        <v>-12.7045304666915</v>
      </c>
      <c r="J39">
        <f>(Table2[[#This Row],[1M Return vs Nifty]]-AVERAGE(Table2[1M Return vs Nifty]))/_xlfn.STDEV.P(Table2[1M Return vs Nifty])</f>
        <v>-1.1772977575806582</v>
      </c>
      <c r="K39">
        <v>26.6129249996584</v>
      </c>
      <c r="L39">
        <f>(Table2[[#This Row],[6M Return vs Nifty]]-AVERAGE(Table2[6M Return vs Nifty]))/_xlfn.STDEV.P(Table2[6M Return vs Nifty])</f>
        <v>0.75482146497772451</v>
      </c>
      <c r="M39">
        <v>-0.42097749435113402</v>
      </c>
      <c r="N39">
        <f>(Table2[[#This Row],[1W Return vs Nifty]]-AVERAGE(Table2[1W Return vs Nifty]))/_xlfn.STDEV.P(Table2[1W Return vs Nifty])</f>
        <v>0.1262414948093713</v>
      </c>
      <c r="O39">
        <v>1799.73</v>
      </c>
      <c r="P39">
        <v>1715.67906040092</v>
      </c>
      <c r="Q39">
        <v>1310.1363777205399</v>
      </c>
      <c r="R39">
        <v>47.652626611036098</v>
      </c>
      <c r="S39" s="2">
        <f>(Table2[[#This Row],[Close Price]]-Table2[[#This Row],[20D EMA]])/Table2[[#This Row],[20D EMA]]</f>
        <v>-6.7954637640090555E-3</v>
      </c>
      <c r="T39" s="2">
        <f>(Table2[[#This Row],[Close Price]]-Table2[[#This Row],[50D EMA]])/Table2[[#This Row],[50D EMA]]</f>
        <v>4.1861523671156128E-2</v>
      </c>
      <c r="U39" s="2">
        <f>(Table2[[#This Row],[Close Price]]-Table2[[#This Row],[200D EMA]])/Table2[[#This Row],[200D EMA]]</f>
        <v>0.36436177973319706</v>
      </c>
      <c r="V39">
        <v>0.91403943665895804</v>
      </c>
      <c r="W39">
        <v>1712.45</v>
      </c>
      <c r="X39">
        <v>1795</v>
      </c>
      <c r="Y39">
        <v>1701.55</v>
      </c>
      <c r="Z39">
        <v>1854.7</v>
      </c>
      <c r="AA39">
        <v>1701.55</v>
      </c>
      <c r="AB39">
        <v>1893.4</v>
      </c>
      <c r="AC39" s="2">
        <f>(Table2[[#This Row],[Close Price]]/Table2[[#This Row],[Day Low]])-1</f>
        <v>4.3826097112324325E-2</v>
      </c>
      <c r="AD39" s="2">
        <f>(Table2[[#This Row],[Day High]]/Table2[[#This Row],[Close Price]])-1</f>
        <v>4.1958041958041203E-3</v>
      </c>
      <c r="AE39" s="2">
        <f>(Table2[[#This Row],[Close Price]]/Table2[[#This Row],[Current Week Low]])-1</f>
        <v>5.0512767770562128E-2</v>
      </c>
      <c r="AF39" s="2">
        <f>(Table2[[#This Row],[Current Week High]]/Table2[[#This Row],[Close Price]])-1</f>
        <v>3.7594405594405522E-2</v>
      </c>
      <c r="AG39" s="2">
        <f>(Table2[[#This Row],[Close Price]]/Table2[[#This Row],[Current Month Low]])-1</f>
        <v>5.0512767770562128E-2</v>
      </c>
      <c r="AH39" s="2">
        <f>(Table2[[#This Row],[Current Month High]]/Table2[[#This Row],[Close Price]])-1</f>
        <v>5.9244755244755254E-2</v>
      </c>
      <c r="AI39">
        <v>16.072727272727199</v>
      </c>
      <c r="AJ39">
        <v>232.80580897412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0.15</v>
      </c>
      <c r="AM39" t="s">
        <v>10511</v>
      </c>
      <c r="AN39">
        <v>-3.05</v>
      </c>
      <c r="AO39" t="s">
        <v>10512</v>
      </c>
      <c r="AP39">
        <v>0.17535606530126999</v>
      </c>
      <c r="AQ39">
        <f>(Table2[[#This Row],[Sharpe Ratio]]-AVERAGE(Table2[Sharpe Ratio]))/_xlfn.STDEV.P(Table2[Sharpe Ratio])</f>
        <v>1.4535775092036198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3.2741495603903799</v>
      </c>
      <c r="AS39">
        <f>_xlfn.RANK.AVG(Table2[[#This Row],[1Y Return vs Nifty Z-Score]],Table2[1Y Return vs Nifty Z-Score])</f>
        <v>25</v>
      </c>
      <c r="AT39">
        <f>_xlfn.RANK.AVG(Table2[[#This Row],[6M Return vs Nifty Z-Score]],Table2[6M Return vs Nifty Z-Score])</f>
        <v>136</v>
      </c>
      <c r="AU39">
        <f>_xlfn.RANK.AVG(Table2[[#This Row],[Sharpe Ratio Z-Score]],Table2[Sharpe Ratio Z-Score])</f>
        <v>53</v>
      </c>
      <c r="AV39">
        <f>(Table2[[#This Row],[Rank 1Y]]+Table2[[#This Row],[Rank 6M]]+Table2[[#This Row],[Rank Sharpe]])/3</f>
        <v>71.333333333333329</v>
      </c>
    </row>
    <row r="40" spans="1:48" x14ac:dyDescent="0.3">
      <c r="A40" t="s">
        <v>729</v>
      </c>
      <c r="B40" t="s">
        <v>730</v>
      </c>
      <c r="C40" t="s">
        <v>10463</v>
      </c>
      <c r="D40" t="s">
        <v>43</v>
      </c>
      <c r="E40">
        <v>21792.113632799999</v>
      </c>
      <c r="F40">
        <v>4208.3999999999996</v>
      </c>
      <c r="G40">
        <v>133.88142920276701</v>
      </c>
      <c r="H40">
        <f>(Table2[[#This Row],[1Y Return vs Nifty]]-AVERAGE(Table2[1Y Return vs Nifty]))/_xlfn.STDEV.P(Table2[1Y Return vs Nifty])</f>
        <v>1.2459513117169707</v>
      </c>
      <c r="I40">
        <v>-2.4407479120631601</v>
      </c>
      <c r="J40">
        <f>(Table2[[#This Row],[1M Return vs Nifty]]-AVERAGE(Table2[1M Return vs Nifty]))/_xlfn.STDEV.P(Table2[1M Return vs Nifty])</f>
        <v>-0.15078036230719682</v>
      </c>
      <c r="K40">
        <v>76.475560456184198</v>
      </c>
      <c r="L40">
        <f>(Table2[[#This Row],[6M Return vs Nifty]]-AVERAGE(Table2[6M Return vs Nifty]))/_xlfn.STDEV.P(Table2[6M Return vs Nifty])</f>
        <v>2.4768524796030116</v>
      </c>
      <c r="M40">
        <v>3.4338871069222798</v>
      </c>
      <c r="N40">
        <f>(Table2[[#This Row],[1W Return vs Nifty]]-AVERAGE(Table2[1W Return vs Nifty]))/_xlfn.STDEV.P(Table2[1W Return vs Nifty])</f>
        <v>1.0649002624114996</v>
      </c>
      <c r="O40">
        <v>4224.4399999999996</v>
      </c>
      <c r="P40">
        <v>3985.41231277322</v>
      </c>
      <c r="Q40">
        <v>3102.29803974374</v>
      </c>
      <c r="R40">
        <v>47.631927483896902</v>
      </c>
      <c r="S40" s="2">
        <f>(Table2[[#This Row],[Close Price]]-Table2[[#This Row],[20D EMA]])/Table2[[#This Row],[20D EMA]]</f>
        <v>-3.7969529689142146E-3</v>
      </c>
      <c r="T40" s="2">
        <f>(Table2[[#This Row],[Close Price]]-Table2[[#This Row],[50D EMA]])/Table2[[#This Row],[50D EMA]]</f>
        <v>5.5950970621560417E-2</v>
      </c>
      <c r="U40" s="2">
        <f>(Table2[[#This Row],[Close Price]]-Table2[[#This Row],[200D EMA]])/Table2[[#This Row],[200D EMA]]</f>
        <v>0.35654277767187942</v>
      </c>
      <c r="V40">
        <v>2.2171388453747398</v>
      </c>
      <c r="W40">
        <v>4170</v>
      </c>
      <c r="X40">
        <v>4303</v>
      </c>
      <c r="Y40">
        <v>4100</v>
      </c>
      <c r="Z40">
        <v>4821.3</v>
      </c>
      <c r="AA40">
        <v>3950.05</v>
      </c>
      <c r="AB40">
        <v>4821.3</v>
      </c>
      <c r="AC40" s="2">
        <f>(Table2[[#This Row],[Close Price]]/Table2[[#This Row],[Day Low]])-1</f>
        <v>9.2086330935250427E-3</v>
      </c>
      <c r="AD40" s="2">
        <f>(Table2[[#This Row],[Day High]]/Table2[[#This Row],[Close Price]])-1</f>
        <v>2.2478851820169288E-2</v>
      </c>
      <c r="AE40" s="2">
        <f>(Table2[[#This Row],[Close Price]]/Table2[[#This Row],[Current Week Low]])-1</f>
        <v>2.6439024390243704E-2</v>
      </c>
      <c r="AF40" s="2">
        <f>(Table2[[#This Row],[Current Week High]]/Table2[[#This Row],[Close Price]])-1</f>
        <v>0.14563729683490179</v>
      </c>
      <c r="AG40" s="2">
        <f>(Table2[[#This Row],[Close Price]]/Table2[[#This Row],[Current Month Low]])-1</f>
        <v>6.5404235389425303E-2</v>
      </c>
      <c r="AH40" s="2">
        <f>(Table2[[#This Row],[Current Month High]]/Table2[[#This Row],[Close Price]])-1</f>
        <v>0.14563729683490179</v>
      </c>
      <c r="AI40">
        <v>14.5637296834901</v>
      </c>
      <c r="AJ40">
        <v>159.777777777777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0.12</v>
      </c>
      <c r="AM40" t="s">
        <v>10511</v>
      </c>
      <c r="AN40">
        <v>-0.37</v>
      </c>
      <c r="AO40" t="s">
        <v>10512</v>
      </c>
      <c r="AP40">
        <v>0.131634707414227</v>
      </c>
      <c r="AQ40">
        <f>(Table2[[#This Row],[Sharpe Ratio]]-AVERAGE(Table2[Sharpe Ratio]))/_xlfn.STDEV.P(Table2[Sharpe Ratio])</f>
        <v>0.95184587260598785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5.5887695640302733</v>
      </c>
      <c r="AS40">
        <f>_xlfn.RANK.AVG(Table2[[#This Row],[1Y Return vs Nifty Z-Score]],Table2[1Y Return vs Nifty Z-Score])</f>
        <v>65</v>
      </c>
      <c r="AT40">
        <f>_xlfn.RANK.AVG(Table2[[#This Row],[6M Return vs Nifty Z-Score]],Table2[6M Return vs Nifty Z-Score])</f>
        <v>14</v>
      </c>
      <c r="AU40">
        <f>_xlfn.RANK.AVG(Table2[[#This Row],[Sharpe Ratio Z-Score]],Table2[Sharpe Ratio Z-Score])</f>
        <v>135</v>
      </c>
      <c r="AV40">
        <f>(Table2[[#This Row],[Rank 1Y]]+Table2[[#This Row],[Rank 6M]]+Table2[[#This Row],[Rank Sharpe]])/3</f>
        <v>71.333333333333329</v>
      </c>
    </row>
    <row r="41" spans="1:48" x14ac:dyDescent="0.3">
      <c r="A41" t="s">
        <v>973</v>
      </c>
      <c r="B41" t="s">
        <v>974</v>
      </c>
      <c r="C41" t="s">
        <v>632</v>
      </c>
      <c r="D41" t="s">
        <v>472</v>
      </c>
      <c r="E41">
        <v>13914.573193479901</v>
      </c>
      <c r="F41">
        <v>2090.8000000000002</v>
      </c>
      <c r="G41">
        <v>64.732701164378597</v>
      </c>
      <c r="H41">
        <f>(Table2[[#This Row],[1Y Return vs Nifty]]-AVERAGE(Table2[1Y Return vs Nifty]))/_xlfn.STDEV.P(Table2[1Y Return vs Nifty])</f>
        <v>0.33058170834795125</v>
      </c>
      <c r="I41">
        <v>41.749749744648398</v>
      </c>
      <c r="J41">
        <f>(Table2[[#This Row],[1M Return vs Nifty]]-AVERAGE(Table2[1M Return vs Nifty]))/_xlfn.STDEV.P(Table2[1M Return vs Nifty])</f>
        <v>4.2688684668615302</v>
      </c>
      <c r="K41">
        <v>79.418280848020402</v>
      </c>
      <c r="L41">
        <f>(Table2[[#This Row],[6M Return vs Nifty]]-AVERAGE(Table2[6M Return vs Nifty]))/_xlfn.STDEV.P(Table2[6M Return vs Nifty])</f>
        <v>2.5784807977959083</v>
      </c>
      <c r="M41">
        <v>8.6203115794573399</v>
      </c>
      <c r="N41">
        <f>(Table2[[#This Row],[1W Return vs Nifty]]-AVERAGE(Table2[1W Return vs Nifty]))/_xlfn.STDEV.P(Table2[1W Return vs Nifty])</f>
        <v>2.3277935951742359</v>
      </c>
      <c r="O41">
        <v>2541.83</v>
      </c>
      <c r="P41">
        <v>1667.06006359148</v>
      </c>
      <c r="Q41">
        <v>1293.0093241591901</v>
      </c>
      <c r="R41">
        <v>58.107829061354799</v>
      </c>
      <c r="S41" s="2">
        <f>(Table2[[#This Row],[Close Price]]-Table2[[#This Row],[20D EMA]])/Table2[[#This Row],[20D EMA]]</f>
        <v>-0.17744302333358239</v>
      </c>
      <c r="T41" s="2">
        <f>(Table2[[#This Row],[Close Price]]-Table2[[#This Row],[50D EMA]])/Table2[[#This Row],[50D EMA]]</f>
        <v>0.25418396473107485</v>
      </c>
      <c r="U41" s="2">
        <f>(Table2[[#This Row],[Close Price]]-Table2[[#This Row],[200D EMA]])/Table2[[#This Row],[200D EMA]]</f>
        <v>0.61700303387958344</v>
      </c>
      <c r="V41">
        <v>1.99088420943603</v>
      </c>
      <c r="W41">
        <v>2090.8000000000002</v>
      </c>
      <c r="X41">
        <v>2164</v>
      </c>
      <c r="Y41">
        <v>2030.05</v>
      </c>
      <c r="Z41">
        <v>2380</v>
      </c>
      <c r="AA41">
        <v>1810.7</v>
      </c>
      <c r="AB41">
        <v>3496</v>
      </c>
      <c r="AC41" s="2">
        <f>(Table2[[#This Row],[Close Price]]/Table2[[#This Row],[Day Low]])-1</f>
        <v>0</v>
      </c>
      <c r="AD41" s="2">
        <f>(Table2[[#This Row],[Day High]]/Table2[[#This Row],[Close Price]])-1</f>
        <v>3.5010522288119184E-2</v>
      </c>
      <c r="AE41" s="2">
        <f>(Table2[[#This Row],[Close Price]]/Table2[[#This Row],[Current Week Low]])-1</f>
        <v>2.9925371296273706E-2</v>
      </c>
      <c r="AF41" s="2">
        <f>(Table2[[#This Row],[Current Week High]]/Table2[[#This Row],[Close Price]])-1</f>
        <v>0.138320260187488</v>
      </c>
      <c r="AG41" s="2">
        <f>(Table2[[#This Row],[Close Price]]/Table2[[#This Row],[Current Month Low]])-1</f>
        <v>0.15469155575191929</v>
      </c>
      <c r="AH41" s="2">
        <f>(Table2[[#This Row],[Current Month High]]/Table2[[#This Row],[Close Price]])-1</f>
        <v>0.67208723933422609</v>
      </c>
      <c r="AI41">
        <v>13.832026018748699</v>
      </c>
      <c r="AJ41">
        <v>132.730970566899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-0.09</v>
      </c>
      <c r="AM41" t="s">
        <v>10512</v>
      </c>
      <c r="AN41">
        <v>-29.8</v>
      </c>
      <c r="AO41" t="s">
        <v>10512</v>
      </c>
      <c r="AP41">
        <v>0.20885779901628099</v>
      </c>
      <c r="AQ41">
        <f>(Table2[[#This Row],[Sharpe Ratio]]-AVERAGE(Table2[Sharpe Ratio]))/_xlfn.STDEV.P(Table2[Sharpe Ratio])</f>
        <v>1.8380321670190836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11.34375673519871</v>
      </c>
      <c r="AS41">
        <f>_xlfn.RANK.AVG(Table2[[#This Row],[1Y Return vs Nifty Z-Score]],Table2[1Y Return vs Nifty Z-Score])</f>
        <v>185</v>
      </c>
      <c r="AT41">
        <f>_xlfn.RANK.AVG(Table2[[#This Row],[6M Return vs Nifty Z-Score]],Table2[6M Return vs Nifty Z-Score])</f>
        <v>12</v>
      </c>
      <c r="AU41">
        <f>_xlfn.RANK.AVG(Table2[[#This Row],[Sharpe Ratio Z-Score]],Table2[Sharpe Ratio Z-Score])</f>
        <v>24</v>
      </c>
      <c r="AV41">
        <f>(Table2[[#This Row],[Rank 1Y]]+Table2[[#This Row],[Rank 6M]]+Table2[[#This Row],[Rank Sharpe]])/3</f>
        <v>73.666666666666671</v>
      </c>
    </row>
    <row r="42" spans="1:48" x14ac:dyDescent="0.3">
      <c r="A42" t="s">
        <v>1278</v>
      </c>
      <c r="B42" t="s">
        <v>1279</v>
      </c>
      <c r="C42" t="s">
        <v>10471</v>
      </c>
      <c r="D42" t="s">
        <v>891</v>
      </c>
      <c r="E42">
        <v>8513.2441423199998</v>
      </c>
      <c r="F42">
        <v>896.65</v>
      </c>
      <c r="G42">
        <v>125.937811407423</v>
      </c>
      <c r="H42">
        <f>(Table2[[#This Row],[1Y Return vs Nifty]]-AVERAGE(Table2[1Y Return vs Nifty]))/_xlfn.STDEV.P(Table2[1Y Return vs Nifty])</f>
        <v>1.1407961414497405</v>
      </c>
      <c r="I42">
        <v>-15.025732030832099</v>
      </c>
      <c r="J42">
        <f>(Table2[[#This Row],[1M Return vs Nifty]]-AVERAGE(Table2[1M Return vs Nifty]))/_xlfn.STDEV.P(Table2[1M Return vs Nifty])</f>
        <v>-1.4094493811019317</v>
      </c>
      <c r="K42">
        <v>41.933820348458198</v>
      </c>
      <c r="L42">
        <f>(Table2[[#This Row],[6M Return vs Nifty]]-AVERAGE(Table2[6M Return vs Nifty]))/_xlfn.STDEV.P(Table2[6M Return vs Nifty])</f>
        <v>1.2839362364074136</v>
      </c>
      <c r="M42">
        <v>-1.00730427942698</v>
      </c>
      <c r="N42">
        <f>(Table2[[#This Row],[1W Return vs Nifty]]-AVERAGE(Table2[1W Return vs Nifty]))/_xlfn.STDEV.P(Table2[1W Return vs Nifty])</f>
        <v>-1.6528961333136409E-2</v>
      </c>
      <c r="O42">
        <v>922.24</v>
      </c>
      <c r="P42">
        <v>868.55942099267395</v>
      </c>
      <c r="Q42">
        <v>675.90537516193899</v>
      </c>
      <c r="R42">
        <v>31.932776872693001</v>
      </c>
      <c r="S42" s="2">
        <f>(Table2[[#This Row],[Close Price]]-Table2[[#This Row],[20D EMA]])/Table2[[#This Row],[20D EMA]]</f>
        <v>-2.7747657876474704E-2</v>
      </c>
      <c r="T42" s="2">
        <f>(Table2[[#This Row],[Close Price]]-Table2[[#This Row],[50D EMA]])/Table2[[#This Row],[50D EMA]]</f>
        <v>3.2341574253171287E-2</v>
      </c>
      <c r="U42" s="2">
        <f>(Table2[[#This Row],[Close Price]]-Table2[[#This Row],[200D EMA]])/Table2[[#This Row],[200D EMA]]</f>
        <v>0.32659101843238508</v>
      </c>
      <c r="V42">
        <v>0.81595227831088601</v>
      </c>
      <c r="W42">
        <v>891</v>
      </c>
      <c r="X42">
        <v>916.5</v>
      </c>
      <c r="Y42">
        <v>891</v>
      </c>
      <c r="Z42">
        <v>943.25</v>
      </c>
      <c r="AA42">
        <v>891</v>
      </c>
      <c r="AB42">
        <v>978.5</v>
      </c>
      <c r="AC42" s="2">
        <f>(Table2[[#This Row],[Close Price]]/Table2[[#This Row],[Day Low]])-1</f>
        <v>6.3411896745229068E-3</v>
      </c>
      <c r="AD42" s="2">
        <f>(Table2[[#This Row],[Day High]]/Table2[[#This Row],[Close Price]])-1</f>
        <v>2.2137957954608822E-2</v>
      </c>
      <c r="AE42" s="2">
        <f>(Table2[[#This Row],[Close Price]]/Table2[[#This Row],[Current Week Low]])-1</f>
        <v>6.3411896745229068E-3</v>
      </c>
      <c r="AF42" s="2">
        <f>(Table2[[#This Row],[Current Week High]]/Table2[[#This Row],[Close Price]])-1</f>
        <v>5.1971226230970835E-2</v>
      </c>
      <c r="AG42" s="2">
        <f>(Table2[[#This Row],[Close Price]]/Table2[[#This Row],[Current Month Low]])-1</f>
        <v>6.3411896745229068E-3</v>
      </c>
      <c r="AH42" s="2">
        <f>(Table2[[#This Row],[Current Month High]]/Table2[[#This Row],[Close Price]])-1</f>
        <v>9.1284224613840337E-2</v>
      </c>
      <c r="AI42">
        <v>18.1062845034294</v>
      </c>
      <c r="AJ42">
        <v>162.52378861074499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</v>
      </c>
      <c r="AM42">
        <v>0</v>
      </c>
      <c r="AN42">
        <v>-5.37</v>
      </c>
      <c r="AO42" t="s">
        <v>10512</v>
      </c>
      <c r="AP42">
        <v>0.15916290446970999</v>
      </c>
      <c r="AQ42">
        <f>(Table2[[#This Row],[Sharpe Ratio]]-AVERAGE(Table2[Sharpe Ratio]))/_xlfn.STDEV.P(Table2[Sharpe Ratio])</f>
        <v>1.2677502275647978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2.2665042629868837</v>
      </c>
      <c r="AS42">
        <f>_xlfn.RANK.AVG(Table2[[#This Row],[1Y Return vs Nifty Z-Score]],Table2[1Y Return vs Nifty Z-Score])</f>
        <v>75</v>
      </c>
      <c r="AT42">
        <f>_xlfn.RANK.AVG(Table2[[#This Row],[6M Return vs Nifty Z-Score]],Table2[6M Return vs Nifty Z-Score])</f>
        <v>69</v>
      </c>
      <c r="AU42">
        <f>_xlfn.RANK.AVG(Table2[[#This Row],[Sharpe Ratio Z-Score]],Table2[Sharpe Ratio Z-Score])</f>
        <v>78</v>
      </c>
      <c r="AV42">
        <f>(Table2[[#This Row],[Rank 1Y]]+Table2[[#This Row],[Rank 6M]]+Table2[[#This Row],[Rank Sharpe]])/3</f>
        <v>74</v>
      </c>
    </row>
    <row r="43" spans="1:48" x14ac:dyDescent="0.3">
      <c r="A43" t="s">
        <v>1352</v>
      </c>
      <c r="B43" t="s">
        <v>1353</v>
      </c>
      <c r="C43" t="s">
        <v>10479</v>
      </c>
      <c r="D43" t="s">
        <v>1354</v>
      </c>
      <c r="E43">
        <v>7614.9069564600004</v>
      </c>
      <c r="F43">
        <v>1224.45</v>
      </c>
      <c r="G43">
        <v>115.768032047011</v>
      </c>
      <c r="H43">
        <f>(Table2[[#This Row],[1Y Return vs Nifty]]-AVERAGE(Table2[1Y Return vs Nifty]))/_xlfn.STDEV.P(Table2[1Y Return vs Nifty])</f>
        <v>1.0061717287733027</v>
      </c>
      <c r="I43">
        <v>5.3805178194528596</v>
      </c>
      <c r="J43">
        <f>(Table2[[#This Row],[1M Return vs Nifty]]-AVERAGE(Table2[1M Return vs Nifty]))/_xlfn.STDEV.P(Table2[1M Return vs Nifty])</f>
        <v>0.63145223895119307</v>
      </c>
      <c r="K43">
        <v>82.257134946090801</v>
      </c>
      <c r="L43">
        <f>(Table2[[#This Row],[6M Return vs Nifty]]-AVERAGE(Table2[6M Return vs Nifty]))/_xlfn.STDEV.P(Table2[6M Return vs Nifty])</f>
        <v>2.676522041667496</v>
      </c>
      <c r="M43">
        <v>-6.2524677054598801</v>
      </c>
      <c r="N43">
        <f>(Table2[[#This Row],[1W Return vs Nifty]]-AVERAGE(Table2[1W Return vs Nifty]))/_xlfn.STDEV.P(Table2[1W Return vs Nifty])</f>
        <v>-1.2937252176492207</v>
      </c>
      <c r="O43">
        <v>1247.7</v>
      </c>
      <c r="P43">
        <v>1136.2876752054101</v>
      </c>
      <c r="Q43">
        <v>836.34824991168603</v>
      </c>
      <c r="R43">
        <v>35.376703396370701</v>
      </c>
      <c r="S43" s="2">
        <f>(Table2[[#This Row],[Close Price]]-Table2[[#This Row],[20D EMA]])/Table2[[#This Row],[20D EMA]]</f>
        <v>-1.8634287088242364E-2</v>
      </c>
      <c r="T43" s="2">
        <f>(Table2[[#This Row],[Close Price]]-Table2[[#This Row],[50D EMA]])/Table2[[#This Row],[50D EMA]]</f>
        <v>7.7588032254818376E-2</v>
      </c>
      <c r="U43" s="2">
        <f>(Table2[[#This Row],[Close Price]]-Table2[[#This Row],[200D EMA]])/Table2[[#This Row],[200D EMA]]</f>
        <v>0.46404323812394599</v>
      </c>
      <c r="V43">
        <v>0.53457703939475099</v>
      </c>
      <c r="W43">
        <v>1199</v>
      </c>
      <c r="X43">
        <v>1263.05</v>
      </c>
      <c r="Y43">
        <v>1199</v>
      </c>
      <c r="Z43">
        <v>1294.95</v>
      </c>
      <c r="AA43">
        <v>1199</v>
      </c>
      <c r="AB43">
        <v>1379</v>
      </c>
      <c r="AC43" s="2">
        <f>(Table2[[#This Row],[Close Price]]/Table2[[#This Row],[Day Low]])-1</f>
        <v>2.1226021684737306E-2</v>
      </c>
      <c r="AD43" s="2">
        <f>(Table2[[#This Row],[Day High]]/Table2[[#This Row],[Close Price]])-1</f>
        <v>3.1524357874964215E-2</v>
      </c>
      <c r="AE43" s="2">
        <f>(Table2[[#This Row],[Close Price]]/Table2[[#This Row],[Current Week Low]])-1</f>
        <v>2.1226021684737306E-2</v>
      </c>
      <c r="AF43" s="2">
        <f>(Table2[[#This Row],[Current Week High]]/Table2[[#This Row],[Close Price]])-1</f>
        <v>5.7576871248315564E-2</v>
      </c>
      <c r="AG43" s="2">
        <f>(Table2[[#This Row],[Close Price]]/Table2[[#This Row],[Current Month Low]])-1</f>
        <v>2.1226021684737306E-2</v>
      </c>
      <c r="AH43" s="2">
        <f>(Table2[[#This Row],[Current Month High]]/Table2[[#This Row],[Close Price]])-1</f>
        <v>0.12621993548123633</v>
      </c>
      <c r="AI43">
        <v>12.6219935481236</v>
      </c>
      <c r="AJ43">
        <v>181.19187047881499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</v>
      </c>
      <c r="AM43">
        <v>0</v>
      </c>
      <c r="AN43">
        <v>-7.83</v>
      </c>
      <c r="AO43" t="s">
        <v>10512</v>
      </c>
      <c r="AP43">
        <v>0.133711287666782</v>
      </c>
      <c r="AQ43">
        <f>(Table2[[#This Row],[Sharpe Ratio]]-AVERAGE(Table2[Sharpe Ratio]))/_xlfn.STDEV.P(Table2[Sharpe Ratio])</f>
        <v>0.97567601098669698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3.9960968027294674</v>
      </c>
      <c r="AS43">
        <f>_xlfn.RANK.AVG(Table2[[#This Row],[1Y Return vs Nifty Z-Score]],Table2[1Y Return vs Nifty Z-Score])</f>
        <v>89</v>
      </c>
      <c r="AT43">
        <f>_xlfn.RANK.AVG(Table2[[#This Row],[6M Return vs Nifty Z-Score]],Table2[6M Return vs Nifty Z-Score])</f>
        <v>11</v>
      </c>
      <c r="AU43">
        <f>_xlfn.RANK.AVG(Table2[[#This Row],[Sharpe Ratio Z-Score]],Table2[Sharpe Ratio Z-Score])</f>
        <v>125</v>
      </c>
      <c r="AV43">
        <f>(Table2[[#This Row],[Rank 1Y]]+Table2[[#This Row],[Rank 6M]]+Table2[[#This Row],[Rank Sharpe]])/3</f>
        <v>75</v>
      </c>
    </row>
    <row r="44" spans="1:48" x14ac:dyDescent="0.3">
      <c r="A44" t="s">
        <v>965</v>
      </c>
      <c r="B44" t="s">
        <v>966</v>
      </c>
      <c r="C44" t="s">
        <v>10472</v>
      </c>
      <c r="D44" t="s">
        <v>380</v>
      </c>
      <c r="E44">
        <v>14223.17277035</v>
      </c>
      <c r="F44">
        <v>305.35000000000002</v>
      </c>
      <c r="G44">
        <v>184.747990031076</v>
      </c>
      <c r="H44">
        <f>(Table2[[#This Row],[1Y Return vs Nifty]]-AVERAGE(Table2[1Y Return vs Nifty]))/_xlfn.STDEV.P(Table2[1Y Return vs Nifty])</f>
        <v>1.9193072060481902</v>
      </c>
      <c r="I44">
        <v>4.3017152643224099</v>
      </c>
      <c r="J44">
        <f>(Table2[[#This Row],[1M Return vs Nifty]]-AVERAGE(Table2[1M Return vs Nifty]))/_xlfn.STDEV.P(Table2[1M Return vs Nifty])</f>
        <v>0.52355735877297949</v>
      </c>
      <c r="K44">
        <v>65.220409606213806</v>
      </c>
      <c r="L44">
        <f>(Table2[[#This Row],[6M Return vs Nifty]]-AVERAGE(Table2[6M Return vs Nifty]))/_xlfn.STDEV.P(Table2[6M Return vs Nifty])</f>
        <v>2.0881502246884334</v>
      </c>
      <c r="M44">
        <v>-11.203050927600801</v>
      </c>
      <c r="N44">
        <f>(Table2[[#This Row],[1W Return vs Nifty]]-AVERAGE(Table2[1W Return vs Nifty]))/_xlfn.STDEV.P(Table2[1W Return vs Nifty])</f>
        <v>-2.4991912526096995</v>
      </c>
      <c r="O44">
        <v>289.25</v>
      </c>
      <c r="P44">
        <v>265.17163688201202</v>
      </c>
      <c r="Q44">
        <v>211.02696980594499</v>
      </c>
      <c r="R44">
        <v>55.495939908954298</v>
      </c>
      <c r="S44" s="2">
        <f>(Table2[[#This Row],[Close Price]]-Table2[[#This Row],[20D EMA]])/Table2[[#This Row],[20D EMA]]</f>
        <v>5.5661192739844503E-2</v>
      </c>
      <c r="T44" s="2">
        <f>(Table2[[#This Row],[Close Price]]-Table2[[#This Row],[50D EMA]])/Table2[[#This Row],[50D EMA]]</f>
        <v>0.15151832824362485</v>
      </c>
      <c r="U44" s="2">
        <f>(Table2[[#This Row],[Close Price]]-Table2[[#This Row],[200D EMA]])/Table2[[#This Row],[200D EMA]]</f>
        <v>0.44697144768174457</v>
      </c>
      <c r="V44">
        <v>2.46396984959613</v>
      </c>
      <c r="W44">
        <v>303.55</v>
      </c>
      <c r="X44">
        <v>319.60000000000002</v>
      </c>
      <c r="Y44">
        <v>303.55</v>
      </c>
      <c r="Z44">
        <v>351.9</v>
      </c>
      <c r="AA44">
        <v>246.65</v>
      </c>
      <c r="AB44">
        <v>384.2</v>
      </c>
      <c r="AC44" s="2">
        <f>(Table2[[#This Row],[Close Price]]/Table2[[#This Row],[Day Low]])-1</f>
        <v>5.9298303409653919E-3</v>
      </c>
      <c r="AD44" s="2">
        <f>(Table2[[#This Row],[Day High]]/Table2[[#This Row],[Close Price]])-1</f>
        <v>4.666775831013581E-2</v>
      </c>
      <c r="AE44" s="2">
        <f>(Table2[[#This Row],[Close Price]]/Table2[[#This Row],[Current Week Low]])-1</f>
        <v>5.9298303409653919E-3</v>
      </c>
      <c r="AF44" s="2">
        <f>(Table2[[#This Row],[Current Week High]]/Table2[[#This Row],[Close Price]])-1</f>
        <v>0.15244801047977719</v>
      </c>
      <c r="AG44" s="2">
        <f>(Table2[[#This Row],[Close Price]]/Table2[[#This Row],[Current Month Low]])-1</f>
        <v>0.23798905331441311</v>
      </c>
      <c r="AH44" s="2">
        <f>(Table2[[#This Row],[Current Month High]]/Table2[[#This Row],[Close Price]])-1</f>
        <v>0.25822826264941856</v>
      </c>
      <c r="AI44">
        <v>25.822826264941799</v>
      </c>
      <c r="AJ44">
        <v>215.44421487603299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0.26</v>
      </c>
      <c r="AM44" t="s">
        <v>10511</v>
      </c>
      <c r="AN44">
        <v>20.38</v>
      </c>
      <c r="AO44" t="s">
        <v>10511</v>
      </c>
      <c r="AP44">
        <v>0.112992288218035</v>
      </c>
      <c r="AQ44">
        <f>(Table2[[#This Row],[Sharpe Ratio]]-AVERAGE(Table2[Sharpe Ratio]))/_xlfn.STDEV.P(Table2[Sharpe Ratio])</f>
        <v>0.73791172358870694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2.7697352604886105</v>
      </c>
      <c r="AS44">
        <f>_xlfn.RANK.AVG(Table2[[#This Row],[1Y Return vs Nifty Z-Score]],Table2[1Y Return vs Nifty Z-Score])</f>
        <v>29</v>
      </c>
      <c r="AT44">
        <f>_xlfn.RANK.AVG(Table2[[#This Row],[6M Return vs Nifty Z-Score]],Table2[6M Return vs Nifty Z-Score])</f>
        <v>29</v>
      </c>
      <c r="AU44">
        <f>_xlfn.RANK.AVG(Table2[[#This Row],[Sharpe Ratio Z-Score]],Table2[Sharpe Ratio Z-Score])</f>
        <v>169</v>
      </c>
      <c r="AV44">
        <f>(Table2[[#This Row],[Rank 1Y]]+Table2[[#This Row],[Rank 6M]]+Table2[[#This Row],[Rank Sharpe]])/3</f>
        <v>75.666666666666671</v>
      </c>
    </row>
    <row r="45" spans="1:48" x14ac:dyDescent="0.3">
      <c r="A45" t="s">
        <v>169</v>
      </c>
      <c r="B45" t="s">
        <v>170</v>
      </c>
      <c r="C45" t="s">
        <v>10461</v>
      </c>
      <c r="D45" t="s">
        <v>109</v>
      </c>
      <c r="E45">
        <v>157572.12416000001</v>
      </c>
      <c r="F45">
        <v>598.4</v>
      </c>
      <c r="G45">
        <v>244.90003403128799</v>
      </c>
      <c r="H45">
        <f>(Table2[[#This Row],[1Y Return vs Nifty]]-AVERAGE(Table2[1Y Return vs Nifty]))/_xlfn.STDEV.P(Table2[1Y Return vs Nifty])</f>
        <v>2.7155814719716669</v>
      </c>
      <c r="I45">
        <v>10.9946771516866</v>
      </c>
      <c r="J45">
        <f>(Table2[[#This Row],[1M Return vs Nifty]]-AVERAGE(Table2[1M Return vs Nifty]))/_xlfn.STDEV.P(Table2[1M Return vs Nifty])</f>
        <v>1.1929442798923759</v>
      </c>
      <c r="K45">
        <v>19.055314794761198</v>
      </c>
      <c r="L45">
        <f>(Table2[[#This Row],[6M Return vs Nifty]]-AVERAGE(Table2[6M Return vs Nifty]))/_xlfn.STDEV.P(Table2[6M Return vs Nifty])</f>
        <v>0.49381562262451451</v>
      </c>
      <c r="M45">
        <v>-5.1605306647677001</v>
      </c>
      <c r="N45">
        <f>(Table2[[#This Row],[1W Return vs Nifty]]-AVERAGE(Table2[1W Return vs Nifty]))/_xlfn.STDEV.P(Table2[1W Return vs Nifty])</f>
        <v>-1.0278387643152558</v>
      </c>
      <c r="O45">
        <v>586.4</v>
      </c>
      <c r="P45">
        <v>550.35640575186596</v>
      </c>
      <c r="Q45">
        <v>444.32319287930699</v>
      </c>
      <c r="R45">
        <v>50.121124503966897</v>
      </c>
      <c r="S45" s="2">
        <f>(Table2[[#This Row],[Close Price]]-Table2[[#This Row],[20D EMA]])/Table2[[#This Row],[20D EMA]]</f>
        <v>2.0463847203274217E-2</v>
      </c>
      <c r="T45" s="2">
        <f>(Table2[[#This Row],[Close Price]]-Table2[[#This Row],[50D EMA]])/Table2[[#This Row],[50D EMA]]</f>
        <v>8.7295421196196599E-2</v>
      </c>
      <c r="U45" s="2">
        <f>(Table2[[#This Row],[Close Price]]-Table2[[#This Row],[200D EMA]])/Table2[[#This Row],[200D EMA]]</f>
        <v>0.34676741972941616</v>
      </c>
      <c r="V45">
        <v>0.71667391716650997</v>
      </c>
      <c r="W45">
        <v>0</v>
      </c>
      <c r="X45">
        <v>0</v>
      </c>
      <c r="Y45">
        <v>596.4</v>
      </c>
      <c r="Z45">
        <v>644.70000000000005</v>
      </c>
      <c r="AA45">
        <v>526.25</v>
      </c>
      <c r="AB45">
        <v>654</v>
      </c>
      <c r="AC45" s="2" t="e">
        <f>(Table2[[#This Row],[Close Price]]/Table2[[#This Row],[Day Low]])-1</f>
        <v>#DIV/0!</v>
      </c>
      <c r="AD45" s="2">
        <f>(Table2[[#This Row],[Day High]]/Table2[[#This Row],[Close Price]])-1</f>
        <v>-1</v>
      </c>
      <c r="AE45" s="2">
        <f>(Table2[[#This Row],[Close Price]]/Table2[[#This Row],[Current Week Low]])-1</f>
        <v>3.3534540576793948E-3</v>
      </c>
      <c r="AF45" s="2">
        <f>(Table2[[#This Row],[Current Week High]]/Table2[[#This Row],[Close Price]])-1</f>
        <v>7.7372994652406435E-2</v>
      </c>
      <c r="AG45" s="2">
        <f>(Table2[[#This Row],[Close Price]]/Table2[[#This Row],[Current Month Low]])-1</f>
        <v>0.1371021377672208</v>
      </c>
      <c r="AH45" s="2">
        <f>(Table2[[#This Row],[Current Month High]]/Table2[[#This Row],[Close Price]])-1</f>
        <v>9.2914438502673891E-2</v>
      </c>
      <c r="AI45">
        <v>9.2914438502673793</v>
      </c>
      <c r="AJ45">
        <v>274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0.09</v>
      </c>
      <c r="AM45" t="s">
        <v>10511</v>
      </c>
      <c r="AN45">
        <v>10.98</v>
      </c>
      <c r="AO45" t="s">
        <v>10511</v>
      </c>
      <c r="AP45">
        <v>0.18626176728716601</v>
      </c>
      <c r="AQ45">
        <f>(Table2[[#This Row],[Sharpe Ratio]]-AVERAGE(Table2[Sharpe Ratio]))/_xlfn.STDEV.P(Table2[Sharpe Ratio])</f>
        <v>1.5787276868299929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4.9532302970032944</v>
      </c>
      <c r="AS45">
        <f>_xlfn.RANK.AVG(Table2[[#This Row],[1Y Return vs Nifty Z-Score]],Table2[1Y Return vs Nifty Z-Score])</f>
        <v>13</v>
      </c>
      <c r="AT45">
        <f>_xlfn.RANK.AVG(Table2[[#This Row],[6M Return vs Nifty Z-Score]],Table2[6M Return vs Nifty Z-Score])</f>
        <v>186</v>
      </c>
      <c r="AU45">
        <f>_xlfn.RANK.AVG(Table2[[#This Row],[Sharpe Ratio Z-Score]],Table2[Sharpe Ratio Z-Score])</f>
        <v>40</v>
      </c>
      <c r="AV45">
        <f>(Table2[[#This Row],[Rank 1Y]]+Table2[[#This Row],[Rank 6M]]+Table2[[#This Row],[Rank Sharpe]])/3</f>
        <v>79.666666666666671</v>
      </c>
    </row>
    <row r="46" spans="1:48" x14ac:dyDescent="0.3">
      <c r="A46" t="s">
        <v>1091</v>
      </c>
      <c r="B46" t="s">
        <v>1092</v>
      </c>
      <c r="C46" t="s">
        <v>10469</v>
      </c>
      <c r="D46" t="s">
        <v>817</v>
      </c>
      <c r="E46">
        <v>11213.802118464</v>
      </c>
      <c r="F46">
        <v>240.96</v>
      </c>
      <c r="G46">
        <v>156.98924356819501</v>
      </c>
      <c r="H46">
        <f>(Table2[[#This Row],[1Y Return vs Nifty]]-AVERAGE(Table2[1Y Return vs Nifty]))/_xlfn.STDEV.P(Table2[1Y Return vs Nifty])</f>
        <v>1.5518454542478928</v>
      </c>
      <c r="I46">
        <v>6.4373344321414603</v>
      </c>
      <c r="J46">
        <f>(Table2[[#This Row],[1M Return vs Nifty]]-AVERAGE(Table2[1M Return vs Nifty]))/_xlfn.STDEV.P(Table2[1M Return vs Nifty])</f>
        <v>0.73714822683527259</v>
      </c>
      <c r="K46">
        <v>35.934908573607501</v>
      </c>
      <c r="L46">
        <f>(Table2[[#This Row],[6M Return vs Nifty]]-AVERAGE(Table2[6M Return vs Nifty]))/_xlfn.STDEV.P(Table2[6M Return vs Nifty])</f>
        <v>1.0767608226790215</v>
      </c>
      <c r="M46">
        <v>-1.0026806099822401</v>
      </c>
      <c r="N46">
        <f>(Table2[[#This Row],[1W Return vs Nifty]]-AVERAGE(Table2[1W Return vs Nifty]))/_xlfn.STDEV.P(Table2[1W Return vs Nifty])</f>
        <v>-1.5403098738282755E-2</v>
      </c>
      <c r="O46">
        <v>244.7</v>
      </c>
      <c r="P46">
        <v>228.81379871708</v>
      </c>
      <c r="Q46">
        <v>179.82884145065</v>
      </c>
      <c r="R46">
        <v>37.081593948807303</v>
      </c>
      <c r="S46" s="2">
        <f>(Table2[[#This Row],[Close Price]]-Table2[[#This Row],[20D EMA]])/Table2[[#This Row],[20D EMA]]</f>
        <v>-1.5284021250510751E-2</v>
      </c>
      <c r="T46" s="2">
        <f>(Table2[[#This Row],[Close Price]]-Table2[[#This Row],[50D EMA]])/Table2[[#This Row],[50D EMA]]</f>
        <v>5.3083342661245453E-2</v>
      </c>
      <c r="U46" s="2">
        <f>(Table2[[#This Row],[Close Price]]-Table2[[#This Row],[200D EMA]])/Table2[[#This Row],[200D EMA]]</f>
        <v>0.33994079067748473</v>
      </c>
      <c r="V46">
        <v>0.71508861626660203</v>
      </c>
      <c r="W46">
        <v>238.59</v>
      </c>
      <c r="X46">
        <v>250.95</v>
      </c>
      <c r="Y46">
        <v>238.59</v>
      </c>
      <c r="Z46">
        <v>258.89999999999998</v>
      </c>
      <c r="AA46">
        <v>238.59</v>
      </c>
      <c r="AB46">
        <v>260.75</v>
      </c>
      <c r="AC46" s="2">
        <f>(Table2[[#This Row],[Close Price]]/Table2[[#This Row],[Day Low]])-1</f>
        <v>9.9333584810763487E-3</v>
      </c>
      <c r="AD46" s="2">
        <f>(Table2[[#This Row],[Day High]]/Table2[[#This Row],[Close Price]])-1</f>
        <v>4.1459163346613481E-2</v>
      </c>
      <c r="AE46" s="2">
        <f>(Table2[[#This Row],[Close Price]]/Table2[[#This Row],[Current Week Low]])-1</f>
        <v>9.9333584810763487E-3</v>
      </c>
      <c r="AF46" s="2">
        <f>(Table2[[#This Row],[Current Week High]]/Table2[[#This Row],[Close Price]])-1</f>
        <v>7.4452191235059528E-2</v>
      </c>
      <c r="AG46" s="2">
        <f>(Table2[[#This Row],[Close Price]]/Table2[[#This Row],[Current Month Low]])-1</f>
        <v>9.9333584810763487E-3</v>
      </c>
      <c r="AH46" s="2">
        <f>(Table2[[#This Row],[Current Month High]]/Table2[[#This Row],[Close Price]])-1</f>
        <v>8.2129814077025243E-2</v>
      </c>
      <c r="AI46">
        <v>8.2129814077025198</v>
      </c>
      <c r="AJ46">
        <v>198.21782178217799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0.08</v>
      </c>
      <c r="AM46" t="s">
        <v>10511</v>
      </c>
      <c r="AN46">
        <v>-3.41</v>
      </c>
      <c r="AO46" t="s">
        <v>10512</v>
      </c>
      <c r="AP46">
        <v>0.143935772652349</v>
      </c>
      <c r="AQ46">
        <f>(Table2[[#This Row],[Sharpe Ratio]]-AVERAGE(Table2[Sharpe Ratio]))/_xlfn.STDEV.P(Table2[Sharpe Ratio])</f>
        <v>1.0930087708344127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4.4433601758583166</v>
      </c>
      <c r="AS46">
        <f>_xlfn.RANK.AVG(Table2[[#This Row],[1Y Return vs Nifty Z-Score]],Table2[1Y Return vs Nifty Z-Score])</f>
        <v>52</v>
      </c>
      <c r="AT46">
        <f>_xlfn.RANK.AVG(Table2[[#This Row],[6M Return vs Nifty Z-Score]],Table2[6M Return vs Nifty Z-Score])</f>
        <v>86</v>
      </c>
      <c r="AU46">
        <f>_xlfn.RANK.AVG(Table2[[#This Row],[Sharpe Ratio Z-Score]],Table2[Sharpe Ratio Z-Score])</f>
        <v>102</v>
      </c>
      <c r="AV46">
        <f>(Table2[[#This Row],[Rank 1Y]]+Table2[[#This Row],[Rank 6M]]+Table2[[#This Row],[Rank Sharpe]])/3</f>
        <v>80</v>
      </c>
    </row>
    <row r="47" spans="1:48" x14ac:dyDescent="0.3">
      <c r="A47" t="s">
        <v>1359</v>
      </c>
      <c r="B47" t="s">
        <v>1360</v>
      </c>
      <c r="C47" t="s">
        <v>10461</v>
      </c>
      <c r="D47" t="s">
        <v>549</v>
      </c>
      <c r="E47">
        <v>7578.3957899999996</v>
      </c>
      <c r="F47">
        <v>380.1</v>
      </c>
      <c r="G47">
        <v>95.328339768729705</v>
      </c>
      <c r="H47">
        <f>(Table2[[#This Row],[1Y Return vs Nifty]]-AVERAGE(Table2[1Y Return vs Nifty]))/_xlfn.STDEV.P(Table2[1Y Return vs Nifty])</f>
        <v>0.73559736617088078</v>
      </c>
      <c r="I47">
        <v>-0.96017002418651698</v>
      </c>
      <c r="J47">
        <f>(Table2[[#This Row],[1M Return vs Nifty]]-AVERAGE(Table2[1M Return vs Nifty]))/_xlfn.STDEV.P(Table2[1M Return vs Nifty])</f>
        <v>-2.7025022323786956E-3</v>
      </c>
      <c r="K47">
        <v>26.8976055611652</v>
      </c>
      <c r="L47">
        <f>(Table2[[#This Row],[6M Return vs Nifty]]-AVERAGE(Table2[6M Return vs Nifty]))/_xlfn.STDEV.P(Table2[6M Return vs Nifty])</f>
        <v>0.76465305032589714</v>
      </c>
      <c r="M47">
        <v>-1.44471379568358</v>
      </c>
      <c r="N47">
        <f>(Table2[[#This Row],[1W Return vs Nifty]]-AVERAGE(Table2[1W Return vs Nifty]))/_xlfn.STDEV.P(Table2[1W Return vs Nifty])</f>
        <v>-0.12303809198619051</v>
      </c>
      <c r="O47">
        <v>383.09</v>
      </c>
      <c r="P47">
        <v>364.51752991032299</v>
      </c>
      <c r="Q47">
        <v>292.842401302295</v>
      </c>
      <c r="R47">
        <v>37.600510835370102</v>
      </c>
      <c r="S47" s="2">
        <f>(Table2[[#This Row],[Close Price]]-Table2[[#This Row],[20D EMA]])/Table2[[#This Row],[20D EMA]]</f>
        <v>-7.8049544493459825E-3</v>
      </c>
      <c r="T47" s="2">
        <f>(Table2[[#This Row],[Close Price]]-Table2[[#This Row],[50D EMA]])/Table2[[#This Row],[50D EMA]]</f>
        <v>4.2748204986219902E-2</v>
      </c>
      <c r="U47" s="2">
        <f>(Table2[[#This Row],[Close Price]]-Table2[[#This Row],[200D EMA]])/Table2[[#This Row],[200D EMA]]</f>
        <v>0.29796777484975906</v>
      </c>
      <c r="V47">
        <v>0.68856119995808596</v>
      </c>
      <c r="W47">
        <v>376.7</v>
      </c>
      <c r="X47">
        <v>397</v>
      </c>
      <c r="Y47">
        <v>376.7</v>
      </c>
      <c r="Z47">
        <v>397</v>
      </c>
      <c r="AA47">
        <v>376.7</v>
      </c>
      <c r="AB47">
        <v>401</v>
      </c>
      <c r="AC47" s="2">
        <f>(Table2[[#This Row],[Close Price]]/Table2[[#This Row],[Day Low]])-1</f>
        <v>9.0257499336343638E-3</v>
      </c>
      <c r="AD47" s="2">
        <f>(Table2[[#This Row],[Day High]]/Table2[[#This Row],[Close Price]])-1</f>
        <v>4.446198368850296E-2</v>
      </c>
      <c r="AE47" s="2">
        <f>(Table2[[#This Row],[Close Price]]/Table2[[#This Row],[Current Week Low]])-1</f>
        <v>9.0257499336343638E-3</v>
      </c>
      <c r="AF47" s="2">
        <f>(Table2[[#This Row],[Current Week High]]/Table2[[#This Row],[Close Price]])-1</f>
        <v>4.446198368850296E-2</v>
      </c>
      <c r="AG47" s="2">
        <f>(Table2[[#This Row],[Close Price]]/Table2[[#This Row],[Current Month Low]])-1</f>
        <v>9.0257499336343638E-3</v>
      </c>
      <c r="AH47" s="2">
        <f>(Table2[[#This Row],[Current Month High]]/Table2[[#This Row],[Close Price]])-1</f>
        <v>5.4985530123651705E-2</v>
      </c>
      <c r="AI47">
        <v>18.705603788476701</v>
      </c>
      <c r="AJ47">
        <v>121.956204379562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0.08</v>
      </c>
      <c r="AM47" t="s">
        <v>10511</v>
      </c>
      <c r="AN47">
        <v>-2.96</v>
      </c>
      <c r="AO47" t="s">
        <v>10512</v>
      </c>
      <c r="AP47">
        <v>0.31849333170473199</v>
      </c>
      <c r="AQ47">
        <f>(Table2[[#This Row],[Sharpe Ratio]]-AVERAGE(Table2[Sharpe Ratio]))/_xlfn.STDEV.P(Table2[Sharpe Ratio])</f>
        <v>3.0961727624494801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4.4706825847276894</v>
      </c>
      <c r="AS47">
        <f>_xlfn.RANK.AVG(Table2[[#This Row],[1Y Return vs Nifty Z-Score]],Table2[1Y Return vs Nifty Z-Score])</f>
        <v>115</v>
      </c>
      <c r="AT47">
        <f>_xlfn.RANK.AVG(Table2[[#This Row],[6M Return vs Nifty Z-Score]],Table2[6M Return vs Nifty Z-Score])</f>
        <v>134</v>
      </c>
      <c r="AU47">
        <f>_xlfn.RANK.AVG(Table2[[#This Row],[Sharpe Ratio Z-Score]],Table2[Sharpe Ratio Z-Score])</f>
        <v>1</v>
      </c>
      <c r="AV47">
        <f>(Table2[[#This Row],[Rank 1Y]]+Table2[[#This Row],[Rank 6M]]+Table2[[#This Row],[Rank Sharpe]])/3</f>
        <v>83.333333333333329</v>
      </c>
    </row>
    <row r="48" spans="1:48" x14ac:dyDescent="0.3">
      <c r="A48" t="s">
        <v>1256</v>
      </c>
      <c r="B48" t="s">
        <v>1257</v>
      </c>
      <c r="C48" t="s">
        <v>10471</v>
      </c>
      <c r="D48" t="s">
        <v>660</v>
      </c>
      <c r="E48">
        <v>8699.8213919549999</v>
      </c>
      <c r="F48">
        <v>270.29000000000002</v>
      </c>
      <c r="G48">
        <v>202.75084466436601</v>
      </c>
      <c r="H48">
        <f>(Table2[[#This Row],[1Y Return vs Nifty]]-AVERAGE(Table2[1Y Return vs Nifty]))/_xlfn.STDEV.P(Table2[1Y Return vs Nifty])</f>
        <v>2.1576234610635567</v>
      </c>
      <c r="I48">
        <v>19.421542191491501</v>
      </c>
      <c r="J48">
        <f>(Table2[[#This Row],[1M Return vs Nifty]]-AVERAGE(Table2[1M Return vs Nifty]))/_xlfn.STDEV.P(Table2[1M Return vs Nifty])</f>
        <v>2.0357450217183759</v>
      </c>
      <c r="K48">
        <v>20.223251371951601</v>
      </c>
      <c r="L48">
        <f>(Table2[[#This Row],[6M Return vs Nifty]]-AVERAGE(Table2[6M Return vs Nifty]))/_xlfn.STDEV.P(Table2[6M Return vs Nifty])</f>
        <v>0.53415089553223549</v>
      </c>
      <c r="M48">
        <v>-5.1435109486211097</v>
      </c>
      <c r="N48">
        <f>(Table2[[#This Row],[1W Return vs Nifty]]-AVERAGE(Table2[1W Return vs Nifty]))/_xlfn.STDEV.P(Table2[1W Return vs Nifty])</f>
        <v>-1.0236944668014549</v>
      </c>
      <c r="O48">
        <v>258.08</v>
      </c>
      <c r="P48">
        <v>229.45241234081999</v>
      </c>
      <c r="Q48">
        <v>180.08709540251601</v>
      </c>
      <c r="R48">
        <v>54.909854394671797</v>
      </c>
      <c r="S48" s="2">
        <f>(Table2[[#This Row],[Close Price]]-Table2[[#This Row],[20D EMA]])/Table2[[#This Row],[20D EMA]]</f>
        <v>4.7310911345319423E-2</v>
      </c>
      <c r="T48" s="2">
        <f>(Table2[[#This Row],[Close Price]]-Table2[[#This Row],[50D EMA]])/Table2[[#This Row],[50D EMA]]</f>
        <v>0.17797846290899488</v>
      </c>
      <c r="U48" s="2">
        <f>(Table2[[#This Row],[Close Price]]-Table2[[#This Row],[200D EMA]])/Table2[[#This Row],[200D EMA]]</f>
        <v>0.50088488792531094</v>
      </c>
      <c r="V48">
        <v>1.9711403695513801</v>
      </c>
      <c r="W48">
        <v>260.3</v>
      </c>
      <c r="X48">
        <v>279</v>
      </c>
      <c r="Y48">
        <v>260.3</v>
      </c>
      <c r="Z48">
        <v>294.39</v>
      </c>
      <c r="AA48">
        <v>248</v>
      </c>
      <c r="AB48">
        <v>296.49</v>
      </c>
      <c r="AC48" s="2">
        <f>(Table2[[#This Row],[Close Price]]/Table2[[#This Row],[Day Low]])-1</f>
        <v>3.8378793699577418E-2</v>
      </c>
      <c r="AD48" s="2">
        <f>(Table2[[#This Row],[Day High]]/Table2[[#This Row],[Close Price]])-1</f>
        <v>3.2224647600725076E-2</v>
      </c>
      <c r="AE48" s="2">
        <f>(Table2[[#This Row],[Close Price]]/Table2[[#This Row],[Current Week Low]])-1</f>
        <v>3.8378793699577418E-2</v>
      </c>
      <c r="AF48" s="2">
        <f>(Table2[[#This Row],[Current Week High]]/Table2[[#This Row],[Close Price]])-1</f>
        <v>8.9163491065152201E-2</v>
      </c>
      <c r="AG48" s="2">
        <f>(Table2[[#This Row],[Close Price]]/Table2[[#This Row],[Current Month Low]])-1</f>
        <v>8.9879032258064706E-2</v>
      </c>
      <c r="AH48" s="2">
        <f>(Table2[[#This Row],[Current Month High]]/Table2[[#This Row],[Close Price]])-1</f>
        <v>9.6932923896555501E-2</v>
      </c>
      <c r="AI48">
        <v>9.6932923896555501</v>
      </c>
      <c r="AJ48">
        <v>236.39079029247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0.34</v>
      </c>
      <c r="AM48" t="s">
        <v>10511</v>
      </c>
      <c r="AN48">
        <v>5.5</v>
      </c>
      <c r="AO48" t="s">
        <v>10511</v>
      </c>
      <c r="AP48">
        <v>0.17758078506195499</v>
      </c>
      <c r="AQ48">
        <f>(Table2[[#This Row],[Sharpe Ratio]]-AVERAGE(Table2[Sharpe Ratio]))/_xlfn.STDEV.P(Table2[Sharpe Ratio])</f>
        <v>1.4791076468856055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5.1829325583983188</v>
      </c>
      <c r="AS48">
        <f>_xlfn.RANK.AVG(Table2[[#This Row],[1Y Return vs Nifty Z-Score]],Table2[1Y Return vs Nifty Z-Score])</f>
        <v>24</v>
      </c>
      <c r="AT48">
        <f>_xlfn.RANK.AVG(Table2[[#This Row],[6M Return vs Nifty Z-Score]],Table2[6M Return vs Nifty Z-Score])</f>
        <v>179</v>
      </c>
      <c r="AU48">
        <f>_xlfn.RANK.AVG(Table2[[#This Row],[Sharpe Ratio Z-Score]],Table2[Sharpe Ratio Z-Score])</f>
        <v>50</v>
      </c>
      <c r="AV48">
        <f>(Table2[[#This Row],[Rank 1Y]]+Table2[[#This Row],[Rank 6M]]+Table2[[#This Row],[Rank Sharpe]])/3</f>
        <v>84.333333333333329</v>
      </c>
    </row>
    <row r="49" spans="1:48" x14ac:dyDescent="0.3">
      <c r="A49" t="s">
        <v>902</v>
      </c>
      <c r="B49" t="s">
        <v>903</v>
      </c>
      <c r="C49" t="s">
        <v>10471</v>
      </c>
      <c r="D49" t="s">
        <v>904</v>
      </c>
      <c r="E49">
        <v>16283.7320417799</v>
      </c>
      <c r="F49">
        <v>1368.2</v>
      </c>
      <c r="G49">
        <v>99.438238899407693</v>
      </c>
      <c r="H49">
        <f>(Table2[[#This Row],[1Y Return vs Nifty]]-AVERAGE(Table2[1Y Return vs Nifty]))/_xlfn.STDEV.P(Table2[1Y Return vs Nifty])</f>
        <v>0.79000294735592935</v>
      </c>
      <c r="I49">
        <v>-8.93465241196402</v>
      </c>
      <c r="J49">
        <f>(Table2[[#This Row],[1M Return vs Nifty]]-AVERAGE(Table2[1M Return vs Nifty]))/_xlfn.STDEV.P(Table2[1M Return vs Nifty])</f>
        <v>-0.80025884618123744</v>
      </c>
      <c r="K49">
        <v>36.619967130070002</v>
      </c>
      <c r="L49">
        <f>(Table2[[#This Row],[6M Return vs Nifty]]-AVERAGE(Table2[6M Return vs Nifty]))/_xlfn.STDEV.P(Table2[6M Return vs Nifty])</f>
        <v>1.1004196620135649</v>
      </c>
      <c r="M49">
        <v>-0.29414628862085401</v>
      </c>
      <c r="N49">
        <f>(Table2[[#This Row],[1W Return vs Nifty]]-AVERAGE(Table2[1W Return vs Nifty]))/_xlfn.STDEV.P(Table2[1W Return vs Nifty])</f>
        <v>0.15712486830709399</v>
      </c>
      <c r="O49">
        <v>1446.98</v>
      </c>
      <c r="P49">
        <v>1442.6302670611899</v>
      </c>
      <c r="Q49">
        <v>1187.8533346628201</v>
      </c>
      <c r="R49">
        <v>28.179552589583199</v>
      </c>
      <c r="S49" s="2">
        <f>(Table2[[#This Row],[Close Price]]-Table2[[#This Row],[20D EMA]])/Table2[[#This Row],[20D EMA]]</f>
        <v>-5.4444429086787635E-2</v>
      </c>
      <c r="T49" s="2">
        <f>(Table2[[#This Row],[Close Price]]-Table2[[#This Row],[50D EMA]])/Table2[[#This Row],[50D EMA]]</f>
        <v>-5.1593446193814577E-2</v>
      </c>
      <c r="U49" s="2">
        <f>(Table2[[#This Row],[Close Price]]-Table2[[#This Row],[200D EMA]])/Table2[[#This Row],[200D EMA]]</f>
        <v>0.15182570109833679</v>
      </c>
      <c r="V49">
        <v>0.76333528703938902</v>
      </c>
      <c r="W49">
        <v>1360.1</v>
      </c>
      <c r="X49">
        <v>1419.9</v>
      </c>
      <c r="Y49">
        <v>1360.1</v>
      </c>
      <c r="Z49">
        <v>1469</v>
      </c>
      <c r="AA49">
        <v>1360.1</v>
      </c>
      <c r="AB49">
        <v>1603</v>
      </c>
      <c r="AC49" s="2">
        <f>(Table2[[#This Row],[Close Price]]/Table2[[#This Row],[Day Low]])-1</f>
        <v>5.9554444526139783E-3</v>
      </c>
      <c r="AD49" s="2">
        <f>(Table2[[#This Row],[Day High]]/Table2[[#This Row],[Close Price]])-1</f>
        <v>3.7786873264142651E-2</v>
      </c>
      <c r="AE49" s="2">
        <f>(Table2[[#This Row],[Close Price]]/Table2[[#This Row],[Current Week Low]])-1</f>
        <v>5.9554444526139783E-3</v>
      </c>
      <c r="AF49" s="2">
        <f>(Table2[[#This Row],[Current Week High]]/Table2[[#This Row],[Close Price]])-1</f>
        <v>7.3673439555620446E-2</v>
      </c>
      <c r="AG49" s="2">
        <f>(Table2[[#This Row],[Close Price]]/Table2[[#This Row],[Current Month Low]])-1</f>
        <v>5.9554444526139783E-3</v>
      </c>
      <c r="AH49" s="2">
        <f>(Table2[[#This Row],[Current Month High]]/Table2[[#This Row],[Close Price]])-1</f>
        <v>0.17161233737757642</v>
      </c>
      <c r="AI49">
        <v>23.8853968718023</v>
      </c>
      <c r="AJ49">
        <v>125.775577557755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-0.15</v>
      </c>
      <c r="AM49" t="s">
        <v>10512</v>
      </c>
      <c r="AN49">
        <v>-7.99</v>
      </c>
      <c r="AO49" t="s">
        <v>10512</v>
      </c>
      <c r="AP49">
        <v>0.17190284230649799</v>
      </c>
      <c r="AQ49">
        <f>(Table2[[#This Row],[Sharpe Ratio]]-AVERAGE(Table2[Sharpe Ratio]))/_xlfn.STDEV.P(Table2[Sharpe Ratio])</f>
        <v>1.4139494805138479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2.6612381120091984</v>
      </c>
      <c r="AS49">
        <f>_xlfn.RANK.AVG(Table2[[#This Row],[1Y Return vs Nifty Z-Score]],Table2[1Y Return vs Nifty Z-Score])</f>
        <v>111</v>
      </c>
      <c r="AT49">
        <f>_xlfn.RANK.AVG(Table2[[#This Row],[6M Return vs Nifty Z-Score]],Table2[6M Return vs Nifty Z-Score])</f>
        <v>84</v>
      </c>
      <c r="AU49">
        <f>_xlfn.RANK.AVG(Table2[[#This Row],[Sharpe Ratio Z-Score]],Table2[Sharpe Ratio Z-Score])</f>
        <v>59</v>
      </c>
      <c r="AV49">
        <f>(Table2[[#This Row],[Rank 1Y]]+Table2[[#This Row],[Rank 6M]]+Table2[[#This Row],[Rank Sharpe]])/3</f>
        <v>84.666666666666671</v>
      </c>
    </row>
    <row r="50" spans="1:48" x14ac:dyDescent="0.3">
      <c r="A50" t="s">
        <v>804</v>
      </c>
      <c r="B50" t="s">
        <v>805</v>
      </c>
      <c r="C50" t="s">
        <v>10471</v>
      </c>
      <c r="D50" t="s">
        <v>660</v>
      </c>
      <c r="E50">
        <v>19310.346427500001</v>
      </c>
      <c r="F50">
        <v>4636.95</v>
      </c>
      <c r="G50">
        <v>164.162054319124</v>
      </c>
      <c r="H50">
        <f>(Table2[[#This Row],[1Y Return vs Nifty]]-AVERAGE(Table2[1Y Return vs Nifty]))/_xlfn.STDEV.P(Table2[1Y Return vs Nifty])</f>
        <v>1.6467969178304749</v>
      </c>
      <c r="I50">
        <v>-2.2364859275777502</v>
      </c>
      <c r="J50">
        <f>(Table2[[#This Row],[1M Return vs Nifty]]-AVERAGE(Table2[1M Return vs Nifty]))/_xlfn.STDEV.P(Table2[1M Return vs Nifty])</f>
        <v>-0.13035139480410032</v>
      </c>
      <c r="K50">
        <v>31.802877179637299</v>
      </c>
      <c r="L50">
        <f>(Table2[[#This Row],[6M Return vs Nifty]]-AVERAGE(Table2[6M Return vs Nifty]))/_xlfn.STDEV.P(Table2[6M Return vs Nifty])</f>
        <v>0.93405905513956011</v>
      </c>
      <c r="M50">
        <v>-6.2558695821358201</v>
      </c>
      <c r="N50">
        <f>(Table2[[#This Row],[1W Return vs Nifty]]-AVERAGE(Table2[1W Return vs Nifty]))/_xlfn.STDEV.P(Table2[1W Return vs Nifty])</f>
        <v>-1.2945535739466423</v>
      </c>
      <c r="O50">
        <v>4744.05</v>
      </c>
      <c r="P50">
        <v>4395.7909456732204</v>
      </c>
      <c r="Q50">
        <v>3408.45617946231</v>
      </c>
      <c r="R50">
        <v>39.447274842662999</v>
      </c>
      <c r="S50" s="2">
        <f>(Table2[[#This Row],[Close Price]]-Table2[[#This Row],[20D EMA]])/Table2[[#This Row],[20D EMA]]</f>
        <v>-2.2575647389888463E-2</v>
      </c>
      <c r="T50" s="2">
        <f>(Table2[[#This Row],[Close Price]]-Table2[[#This Row],[50D EMA]])/Table2[[#This Row],[50D EMA]]</f>
        <v>5.4861356535654264E-2</v>
      </c>
      <c r="U50" s="2">
        <f>(Table2[[#This Row],[Close Price]]-Table2[[#This Row],[200D EMA]])/Table2[[#This Row],[200D EMA]]</f>
        <v>0.36042529399086681</v>
      </c>
      <c r="V50">
        <v>1.6002016072920799</v>
      </c>
      <c r="W50">
        <v>4620</v>
      </c>
      <c r="X50">
        <v>4887.6000000000004</v>
      </c>
      <c r="Y50">
        <v>4620</v>
      </c>
      <c r="Z50">
        <v>5159</v>
      </c>
      <c r="AA50">
        <v>4430</v>
      </c>
      <c r="AB50">
        <v>5488</v>
      </c>
      <c r="AC50" s="2">
        <f>(Table2[[#This Row],[Close Price]]/Table2[[#This Row],[Day Low]])-1</f>
        <v>3.6688311688310993E-3</v>
      </c>
      <c r="AD50" s="2">
        <f>(Table2[[#This Row],[Day High]]/Table2[[#This Row],[Close Price]])-1</f>
        <v>5.4054928347297304E-2</v>
      </c>
      <c r="AE50" s="2">
        <f>(Table2[[#This Row],[Close Price]]/Table2[[#This Row],[Current Week Low]])-1</f>
        <v>3.6688311688310993E-3</v>
      </c>
      <c r="AF50" s="2">
        <f>(Table2[[#This Row],[Current Week High]]/Table2[[#This Row],[Close Price]])-1</f>
        <v>0.11258478094437074</v>
      </c>
      <c r="AG50" s="2">
        <f>(Table2[[#This Row],[Close Price]]/Table2[[#This Row],[Current Month Low]])-1</f>
        <v>4.6715575620767558E-2</v>
      </c>
      <c r="AH50" s="2">
        <f>(Table2[[#This Row],[Current Month High]]/Table2[[#This Row],[Close Price]])-1</f>
        <v>0.18353659194082317</v>
      </c>
      <c r="AI50">
        <v>18.353659194082301</v>
      </c>
      <c r="AJ50">
        <v>191.24740908234401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0.24</v>
      </c>
      <c r="AM50" t="s">
        <v>10511</v>
      </c>
      <c r="AN50">
        <v>3.55</v>
      </c>
      <c r="AO50" t="s">
        <v>10511</v>
      </c>
      <c r="AP50">
        <v>0.14240456324241599</v>
      </c>
      <c r="AQ50">
        <f>(Table2[[#This Row],[Sharpe Ratio]]-AVERAGE(Table2[Sharpe Ratio]))/_xlfn.STDEV.P(Table2[Sharpe Ratio])</f>
        <v>1.0754371252966821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2.2313881295159748</v>
      </c>
      <c r="AS50">
        <f>_xlfn.RANK.AVG(Table2[[#This Row],[1Y Return vs Nifty Z-Score]],Table2[1Y Return vs Nifty Z-Score])</f>
        <v>46</v>
      </c>
      <c r="AT50">
        <f>_xlfn.RANK.AVG(Table2[[#This Row],[6M Return vs Nifty Z-Score]],Table2[6M Return vs Nifty Z-Score])</f>
        <v>104</v>
      </c>
      <c r="AU50">
        <f>_xlfn.RANK.AVG(Table2[[#This Row],[Sharpe Ratio Z-Score]],Table2[Sharpe Ratio Z-Score])</f>
        <v>105</v>
      </c>
      <c r="AV50">
        <f>(Table2[[#This Row],[Rank 1Y]]+Table2[[#This Row],[Rank 6M]]+Table2[[#This Row],[Rank Sharpe]])/3</f>
        <v>85</v>
      </c>
    </row>
    <row r="51" spans="1:48" x14ac:dyDescent="0.3">
      <c r="A51" t="s">
        <v>1384</v>
      </c>
      <c r="B51" t="s">
        <v>1385</v>
      </c>
      <c r="C51" t="s">
        <v>10471</v>
      </c>
      <c r="D51" t="s">
        <v>335</v>
      </c>
      <c r="E51">
        <v>7335.4820584500003</v>
      </c>
      <c r="F51">
        <v>323.25</v>
      </c>
      <c r="G51">
        <v>109.79143641255099</v>
      </c>
      <c r="H51">
        <f>(Table2[[#This Row],[1Y Return vs Nifty]]-AVERAGE(Table2[1Y Return vs Nifty]))/_xlfn.STDEV.P(Table2[1Y Return vs Nifty])</f>
        <v>0.92705539314995578</v>
      </c>
      <c r="I51">
        <v>7.5629426367462598</v>
      </c>
      <c r="J51">
        <f>(Table2[[#This Row],[1M Return vs Nifty]]-AVERAGE(Table2[1M Return vs Nifty]))/_xlfn.STDEV.P(Table2[1M Return vs Nifty])</f>
        <v>0.84972430647642949</v>
      </c>
      <c r="K51">
        <v>71.8984423900189</v>
      </c>
      <c r="L51">
        <f>(Table2[[#This Row],[6M Return vs Nifty]]-AVERAGE(Table2[6M Return vs Nifty]))/_xlfn.STDEV.P(Table2[6M Return vs Nifty])</f>
        <v>2.3187794215832351</v>
      </c>
      <c r="M51">
        <v>1.4620857407849499</v>
      </c>
      <c r="N51">
        <f>(Table2[[#This Row],[1W Return vs Nifty]]-AVERAGE(Table2[1W Return vs Nifty]))/_xlfn.STDEV.P(Table2[1W Return vs Nifty])</f>
        <v>0.58476701994086899</v>
      </c>
      <c r="O51">
        <v>326.23</v>
      </c>
      <c r="P51">
        <v>305.423395082203</v>
      </c>
      <c r="Q51">
        <v>235.66312394737801</v>
      </c>
      <c r="R51">
        <v>43.103394494179703</v>
      </c>
      <c r="S51" s="2">
        <f>(Table2[[#This Row],[Close Price]]-Table2[[#This Row],[20D EMA]])/Table2[[#This Row],[20D EMA]]</f>
        <v>-9.1346595959906143E-3</v>
      </c>
      <c r="T51" s="2">
        <f>(Table2[[#This Row],[Close Price]]-Table2[[#This Row],[50D EMA]])/Table2[[#This Row],[50D EMA]]</f>
        <v>5.8366861232090839E-2</v>
      </c>
      <c r="U51" s="2">
        <f>(Table2[[#This Row],[Close Price]]-Table2[[#This Row],[200D EMA]])/Table2[[#This Row],[200D EMA]]</f>
        <v>0.37166135535137668</v>
      </c>
      <c r="V51">
        <v>0.98008178307340199</v>
      </c>
      <c r="W51">
        <v>322</v>
      </c>
      <c r="X51">
        <v>338</v>
      </c>
      <c r="Y51">
        <v>322</v>
      </c>
      <c r="Z51">
        <v>362.5</v>
      </c>
      <c r="AA51">
        <v>316.39999999999998</v>
      </c>
      <c r="AB51">
        <v>362.5</v>
      </c>
      <c r="AC51" s="2">
        <f>(Table2[[#This Row],[Close Price]]/Table2[[#This Row],[Day Low]])-1</f>
        <v>3.8819875776396895E-3</v>
      </c>
      <c r="AD51" s="2">
        <f>(Table2[[#This Row],[Day High]]/Table2[[#This Row],[Close Price]])-1</f>
        <v>4.5630317092034023E-2</v>
      </c>
      <c r="AE51" s="2">
        <f>(Table2[[#This Row],[Close Price]]/Table2[[#This Row],[Current Week Low]])-1</f>
        <v>3.8819875776396895E-3</v>
      </c>
      <c r="AF51" s="2">
        <f>(Table2[[#This Row],[Current Week High]]/Table2[[#This Row],[Close Price]])-1</f>
        <v>0.12142304717710761</v>
      </c>
      <c r="AG51" s="2">
        <f>(Table2[[#This Row],[Close Price]]/Table2[[#This Row],[Current Month Low]])-1</f>
        <v>2.16498103666245E-2</v>
      </c>
      <c r="AH51" s="2">
        <f>(Table2[[#This Row],[Current Month High]]/Table2[[#This Row],[Close Price]])-1</f>
        <v>0.12142304717710761</v>
      </c>
      <c r="AI51">
        <v>12.142304717710701</v>
      </c>
      <c r="AJ51">
        <v>149.61389961389901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7.0000000000000007E-2</v>
      </c>
      <c r="AM51" t="s">
        <v>10511</v>
      </c>
      <c r="AN51">
        <v>-3.45</v>
      </c>
      <c r="AO51" t="s">
        <v>10512</v>
      </c>
      <c r="AP51">
        <v>0.12637587117277399</v>
      </c>
      <c r="AQ51">
        <f>(Table2[[#This Row],[Sharpe Ratio]]-AVERAGE(Table2[Sharpe Ratio]))/_xlfn.STDEV.P(Table2[Sharpe Ratio])</f>
        <v>0.89149723199789044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5.5718233731483799</v>
      </c>
      <c r="AS51">
        <f>_xlfn.RANK.AVG(Table2[[#This Row],[1Y Return vs Nifty Z-Score]],Table2[1Y Return vs Nifty Z-Score])</f>
        <v>96</v>
      </c>
      <c r="AT51">
        <f>_xlfn.RANK.AVG(Table2[[#This Row],[6M Return vs Nifty Z-Score]],Table2[6M Return vs Nifty Z-Score])</f>
        <v>20</v>
      </c>
      <c r="AU51">
        <f>_xlfn.RANK.AVG(Table2[[#This Row],[Sharpe Ratio Z-Score]],Table2[Sharpe Ratio Z-Score])</f>
        <v>144</v>
      </c>
      <c r="AV51">
        <f>(Table2[[#This Row],[Rank 1Y]]+Table2[[#This Row],[Rank 6M]]+Table2[[#This Row],[Rank Sharpe]])/3</f>
        <v>86.666666666666671</v>
      </c>
    </row>
    <row r="52" spans="1:48" x14ac:dyDescent="0.3">
      <c r="A52" t="s">
        <v>107</v>
      </c>
      <c r="B52" t="s">
        <v>108</v>
      </c>
      <c r="C52" t="s">
        <v>10461</v>
      </c>
      <c r="D52" t="s">
        <v>109</v>
      </c>
      <c r="E52">
        <v>268910.64796199999</v>
      </c>
      <c r="F52">
        <v>205.77</v>
      </c>
      <c r="G52">
        <v>502.70634066065998</v>
      </c>
      <c r="H52">
        <f>(Table2[[#This Row],[1Y Return vs Nifty]]-AVERAGE(Table2[1Y Return vs Nifty]))/_xlfn.STDEV.P(Table2[1Y Return vs Nifty])</f>
        <v>6.1283421017022608</v>
      </c>
      <c r="I52">
        <v>12.560989562460501</v>
      </c>
      <c r="J52">
        <f>(Table2[[#This Row],[1M Return vs Nifty]]-AVERAGE(Table2[1M Return vs Nifty]))/_xlfn.STDEV.P(Table2[1M Return vs Nifty])</f>
        <v>1.34959675450731</v>
      </c>
      <c r="K52">
        <v>14.954287972466</v>
      </c>
      <c r="L52">
        <f>(Table2[[#This Row],[6M Return vs Nifty]]-AVERAGE(Table2[6M Return vs Nifty]))/_xlfn.STDEV.P(Table2[6M Return vs Nifty])</f>
        <v>0.35218461345012353</v>
      </c>
      <c r="M52">
        <v>-0.238654640624821</v>
      </c>
      <c r="N52">
        <f>(Table2[[#This Row],[1W Return vs Nifty]]-AVERAGE(Table2[1W Return vs Nifty]))/_xlfn.STDEV.P(Table2[1W Return vs Nifty])</f>
        <v>0.17063707361333505</v>
      </c>
      <c r="O52">
        <v>194.75</v>
      </c>
      <c r="P52">
        <v>180.638552168985</v>
      </c>
      <c r="Q52">
        <v>137.53555552185199</v>
      </c>
      <c r="R52">
        <v>61.032696178379098</v>
      </c>
      <c r="S52" s="2">
        <f>(Table2[[#This Row],[Close Price]]-Table2[[#This Row],[20D EMA]])/Table2[[#This Row],[20D EMA]]</f>
        <v>5.6585365853658587E-2</v>
      </c>
      <c r="T52" s="2">
        <f>(Table2[[#This Row],[Close Price]]-Table2[[#This Row],[50D EMA]])/Table2[[#This Row],[50D EMA]]</f>
        <v>0.13912560485706765</v>
      </c>
      <c r="U52" s="2">
        <f>(Table2[[#This Row],[Close Price]]-Table2[[#This Row],[200D EMA]])/Table2[[#This Row],[200D EMA]]</f>
        <v>0.49612221522824157</v>
      </c>
      <c r="V52">
        <v>2.2241023679305001</v>
      </c>
      <c r="W52">
        <v>0</v>
      </c>
      <c r="X52">
        <v>0</v>
      </c>
      <c r="Y52">
        <v>200.7</v>
      </c>
      <c r="Z52">
        <v>229</v>
      </c>
      <c r="AA52">
        <v>170.01</v>
      </c>
      <c r="AB52">
        <v>229</v>
      </c>
      <c r="AC52" s="2" t="e">
        <f>(Table2[[#This Row],[Close Price]]/Table2[[#This Row],[Day Low]])-1</f>
        <v>#DIV/0!</v>
      </c>
      <c r="AD52" s="2">
        <f>(Table2[[#This Row],[Day High]]/Table2[[#This Row],[Close Price]])-1</f>
        <v>-1</v>
      </c>
      <c r="AE52" s="2">
        <f>(Table2[[#This Row],[Close Price]]/Table2[[#This Row],[Current Week Low]])-1</f>
        <v>2.5261584454409736E-2</v>
      </c>
      <c r="AF52" s="2">
        <f>(Table2[[#This Row],[Current Week High]]/Table2[[#This Row],[Close Price]])-1</f>
        <v>0.11289303591388444</v>
      </c>
      <c r="AG52" s="2">
        <f>(Table2[[#This Row],[Close Price]]/Table2[[#This Row],[Current Month Low]])-1</f>
        <v>0.21034056820187064</v>
      </c>
      <c r="AH52" s="2">
        <f>(Table2[[#This Row],[Current Month High]]/Table2[[#This Row],[Close Price]])-1</f>
        <v>0.11289303591388444</v>
      </c>
      <c r="AI52">
        <v>11.2893035913884</v>
      </c>
      <c r="AJ52">
        <v>532.16589861751095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0.21</v>
      </c>
      <c r="AM52" t="s">
        <v>10511</v>
      </c>
      <c r="AN52">
        <v>19.649999999999999</v>
      </c>
      <c r="AO52" t="s">
        <v>10511</v>
      </c>
      <c r="AP52">
        <v>0.180927702346171</v>
      </c>
      <c r="AQ52">
        <f>(Table2[[#This Row],[Sharpe Ratio]]-AVERAGE(Table2[Sharpe Ratio]))/_xlfn.STDEV.P(Table2[Sharpe Ratio])</f>
        <v>1.5175157469017366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9.5182762901747662</v>
      </c>
      <c r="AS52">
        <f>_xlfn.RANK.AVG(Table2[[#This Row],[1Y Return vs Nifty Z-Score]],Table2[1Y Return vs Nifty Z-Score])</f>
        <v>3</v>
      </c>
      <c r="AT52">
        <f>_xlfn.RANK.AVG(Table2[[#This Row],[6M Return vs Nifty Z-Score]],Table2[6M Return vs Nifty Z-Score])</f>
        <v>221</v>
      </c>
      <c r="AU52">
        <f>_xlfn.RANK.AVG(Table2[[#This Row],[Sharpe Ratio Z-Score]],Table2[Sharpe Ratio Z-Score])</f>
        <v>48</v>
      </c>
      <c r="AV52">
        <f>(Table2[[#This Row],[Rank 1Y]]+Table2[[#This Row],[Rank 6M]]+Table2[[#This Row],[Rank Sharpe]])/3</f>
        <v>90.666666666666671</v>
      </c>
    </row>
    <row r="53" spans="1:48" x14ac:dyDescent="0.3">
      <c r="A53" t="s">
        <v>417</v>
      </c>
      <c r="B53" t="s">
        <v>418</v>
      </c>
      <c r="C53" t="s">
        <v>10467</v>
      </c>
      <c r="D53" t="s">
        <v>103</v>
      </c>
      <c r="E53">
        <v>55370.814015750002</v>
      </c>
      <c r="F53">
        <v>140.9</v>
      </c>
      <c r="G53">
        <v>165.63602852691801</v>
      </c>
      <c r="H53">
        <f>(Table2[[#This Row],[1Y Return vs Nifty]]-AVERAGE(Table2[1Y Return vs Nifty]))/_xlfn.STDEV.P(Table2[1Y Return vs Nifty])</f>
        <v>1.6663089352491545</v>
      </c>
      <c r="I53">
        <v>4.9677970921036803</v>
      </c>
      <c r="J53">
        <f>(Table2[[#This Row],[1M Return vs Nifty]]-AVERAGE(Table2[1M Return vs Nifty]))/_xlfn.STDEV.P(Table2[1M Return vs Nifty])</f>
        <v>0.59017457121428241</v>
      </c>
      <c r="K53">
        <v>20.1665001024875</v>
      </c>
      <c r="L53">
        <f>(Table2[[#This Row],[6M Return vs Nifty]]-AVERAGE(Table2[6M Return vs Nifty]))/_xlfn.STDEV.P(Table2[6M Return vs Nifty])</f>
        <v>0.53219096210228789</v>
      </c>
      <c r="M53">
        <v>-5.45670315772362</v>
      </c>
      <c r="N53">
        <f>(Table2[[#This Row],[1W Return vs Nifty]]-AVERAGE(Table2[1W Return vs Nifty]))/_xlfn.STDEV.P(Table2[1W Return vs Nifty])</f>
        <v>-1.0999567077428454</v>
      </c>
      <c r="O53">
        <v>141.97999999999999</v>
      </c>
      <c r="P53">
        <v>137.051963939687</v>
      </c>
      <c r="Q53">
        <v>113.179014716363</v>
      </c>
      <c r="R53">
        <v>43.1760975045351</v>
      </c>
      <c r="S53" s="2">
        <f>(Table2[[#This Row],[Close Price]]-Table2[[#This Row],[20D EMA]])/Table2[[#This Row],[20D EMA]]</f>
        <v>-7.6067051697421059E-3</v>
      </c>
      <c r="T53" s="2">
        <f>(Table2[[#This Row],[Close Price]]-Table2[[#This Row],[50D EMA]])/Table2[[#This Row],[50D EMA]]</f>
        <v>2.8077204803912383E-2</v>
      </c>
      <c r="U53" s="2">
        <f>(Table2[[#This Row],[Close Price]]-Table2[[#This Row],[200D EMA]])/Table2[[#This Row],[200D EMA]]</f>
        <v>0.24493043479048074</v>
      </c>
      <c r="V53">
        <v>1.7148552896415901</v>
      </c>
      <c r="W53">
        <v>140.18</v>
      </c>
      <c r="X53">
        <v>147.49</v>
      </c>
      <c r="Y53">
        <v>140.18</v>
      </c>
      <c r="Z53">
        <v>158</v>
      </c>
      <c r="AA53">
        <v>130.51</v>
      </c>
      <c r="AB53">
        <v>158</v>
      </c>
      <c r="AC53" s="2">
        <f>(Table2[[#This Row],[Close Price]]/Table2[[#This Row],[Day Low]])-1</f>
        <v>5.1362533885004336E-3</v>
      </c>
      <c r="AD53" s="2">
        <f>(Table2[[#This Row],[Day High]]/Table2[[#This Row],[Close Price]])-1</f>
        <v>4.6770759403832463E-2</v>
      </c>
      <c r="AE53" s="2">
        <f>(Table2[[#This Row],[Close Price]]/Table2[[#This Row],[Current Week Low]])-1</f>
        <v>5.1362533885004336E-3</v>
      </c>
      <c r="AF53" s="2">
        <f>(Table2[[#This Row],[Current Week High]]/Table2[[#This Row],[Close Price]])-1</f>
        <v>0.12136266855926192</v>
      </c>
      <c r="AG53" s="2">
        <f>(Table2[[#This Row],[Close Price]]/Table2[[#This Row],[Current Month Low]])-1</f>
        <v>7.9610757796337639E-2</v>
      </c>
      <c r="AH53" s="2">
        <f>(Table2[[#This Row],[Current Month High]]/Table2[[#This Row],[Close Price]])-1</f>
        <v>0.12136266855926192</v>
      </c>
      <c r="AI53">
        <v>21.0078069552874</v>
      </c>
      <c r="AJ53">
        <v>204.64864864864799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0.01</v>
      </c>
      <c r="AM53" t="s">
        <v>10511</v>
      </c>
      <c r="AN53">
        <v>7.56</v>
      </c>
      <c r="AO53" t="s">
        <v>10511</v>
      </c>
      <c r="AP53">
        <v>0.177458483293189</v>
      </c>
      <c r="AQ53">
        <f>(Table2[[#This Row],[Sharpe Ratio]]-AVERAGE(Table2[Sharpe Ratio]))/_xlfn.STDEV.P(Table2[Sharpe Ratio])</f>
        <v>1.4777041528138917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3.1664219136367704</v>
      </c>
      <c r="AS53">
        <f>_xlfn.RANK.AVG(Table2[[#This Row],[1Y Return vs Nifty Z-Score]],Table2[1Y Return vs Nifty Z-Score])</f>
        <v>45</v>
      </c>
      <c r="AT53">
        <f>_xlfn.RANK.AVG(Table2[[#This Row],[6M Return vs Nifty Z-Score]],Table2[6M Return vs Nifty Z-Score])</f>
        <v>180</v>
      </c>
      <c r="AU53">
        <f>_xlfn.RANK.AVG(Table2[[#This Row],[Sharpe Ratio Z-Score]],Table2[Sharpe Ratio Z-Score])</f>
        <v>51</v>
      </c>
      <c r="AV53">
        <f>(Table2[[#This Row],[Rank 1Y]]+Table2[[#This Row],[Rank 6M]]+Table2[[#This Row],[Rank Sharpe]])/3</f>
        <v>92</v>
      </c>
    </row>
    <row r="54" spans="1:48" x14ac:dyDescent="0.3">
      <c r="A54" t="s">
        <v>264</v>
      </c>
      <c r="B54" t="s">
        <v>265</v>
      </c>
      <c r="C54" t="s">
        <v>10471</v>
      </c>
      <c r="D54" t="s">
        <v>266</v>
      </c>
      <c r="E54">
        <v>98667.953999999998</v>
      </c>
      <c r="F54">
        <v>3559.45</v>
      </c>
      <c r="G54">
        <v>59.695923773446196</v>
      </c>
      <c r="H54">
        <f>(Table2[[#This Row],[1Y Return vs Nifty]]-AVERAGE(Table2[1Y Return vs Nifty]))/_xlfn.STDEV.P(Table2[1Y Return vs Nifty])</f>
        <v>0.2639063977039684</v>
      </c>
      <c r="I54">
        <v>-5.6078519145560897</v>
      </c>
      <c r="J54">
        <f>(Table2[[#This Row],[1M Return vs Nifty]]-AVERAGE(Table2[1M Return vs Nifty]))/_xlfn.STDEV.P(Table2[1M Return vs Nifty])</f>
        <v>-0.46753369704470593</v>
      </c>
      <c r="K54">
        <v>55.047334438058201</v>
      </c>
      <c r="L54">
        <f>(Table2[[#This Row],[6M Return vs Nifty]]-AVERAGE(Table2[6M Return vs Nifty]))/_xlfn.STDEV.P(Table2[6M Return vs Nifty])</f>
        <v>1.7368179937847501</v>
      </c>
      <c r="M54">
        <v>-5.0915582856947097</v>
      </c>
      <c r="N54">
        <f>(Table2[[#This Row],[1W Return vs Nifty]]-AVERAGE(Table2[1W Return vs Nifty]))/_xlfn.STDEV.P(Table2[1W Return vs Nifty])</f>
        <v>-1.0110440036593684</v>
      </c>
      <c r="O54">
        <v>3880.28</v>
      </c>
      <c r="P54">
        <v>3727.2158248082801</v>
      </c>
      <c r="Q54">
        <v>2911.9755656225102</v>
      </c>
      <c r="R54">
        <v>19.638725933455301</v>
      </c>
      <c r="S54" s="2">
        <f>(Table2[[#This Row],[Close Price]]-Table2[[#This Row],[20D EMA]])/Table2[[#This Row],[20D EMA]]</f>
        <v>-8.2682177574814289E-2</v>
      </c>
      <c r="T54" s="2">
        <f>(Table2[[#This Row],[Close Price]]-Table2[[#This Row],[50D EMA]])/Table2[[#This Row],[50D EMA]]</f>
        <v>-4.5011030402810064E-2</v>
      </c>
      <c r="U54" s="2">
        <f>(Table2[[#This Row],[Close Price]]-Table2[[#This Row],[200D EMA]])/Table2[[#This Row],[200D EMA]]</f>
        <v>0.22234885554030231</v>
      </c>
      <c r="V54">
        <v>0.77173987466243399</v>
      </c>
      <c r="W54">
        <v>3549.6</v>
      </c>
      <c r="X54">
        <v>3833.95</v>
      </c>
      <c r="Y54">
        <v>3549.6</v>
      </c>
      <c r="Z54">
        <v>3985</v>
      </c>
      <c r="AA54">
        <v>3549.6</v>
      </c>
      <c r="AB54">
        <v>4154</v>
      </c>
      <c r="AC54" s="2">
        <f>(Table2[[#This Row],[Close Price]]/Table2[[#This Row],[Day Low]])-1</f>
        <v>2.7749605589362236E-3</v>
      </c>
      <c r="AD54" s="2">
        <f>(Table2[[#This Row],[Day High]]/Table2[[#This Row],[Close Price]])-1</f>
        <v>7.7118655972130634E-2</v>
      </c>
      <c r="AE54" s="2">
        <f>(Table2[[#This Row],[Close Price]]/Table2[[#This Row],[Current Week Low]])-1</f>
        <v>2.7749605589362236E-3</v>
      </c>
      <c r="AF54" s="2">
        <f>(Table2[[#This Row],[Current Week High]]/Table2[[#This Row],[Close Price]])-1</f>
        <v>0.11955498742783299</v>
      </c>
      <c r="AG54" s="2">
        <f>(Table2[[#This Row],[Close Price]]/Table2[[#This Row],[Current Month Low]])-1</f>
        <v>2.7749605589362236E-3</v>
      </c>
      <c r="AH54" s="2">
        <f>(Table2[[#This Row],[Current Month High]]/Table2[[#This Row],[Close Price]])-1</f>
        <v>0.16703423281686791</v>
      </c>
      <c r="AI54">
        <v>17.206309963617901</v>
      </c>
      <c r="AJ54">
        <v>115.293655114014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-0.02</v>
      </c>
      <c r="AM54" t="s">
        <v>10512</v>
      </c>
      <c r="AN54">
        <v>-9.57</v>
      </c>
      <c r="AO54" t="s">
        <v>10512</v>
      </c>
      <c r="AP54">
        <v>0.19978832566149901</v>
      </c>
      <c r="AQ54">
        <f>(Table2[[#This Row],[Sharpe Ratio]]-AVERAGE(Table2[Sharpe Ratio]))/_xlfn.STDEV.P(Table2[Sharpe Ratio])</f>
        <v>1.7339539331927294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2.2561006239773733</v>
      </c>
      <c r="AS54">
        <f>_xlfn.RANK.AVG(Table2[[#This Row],[1Y Return vs Nifty Z-Score]],Table2[1Y Return vs Nifty Z-Score])</f>
        <v>207</v>
      </c>
      <c r="AT54">
        <f>_xlfn.RANK.AVG(Table2[[#This Row],[6M Return vs Nifty Z-Score]],Table2[6M Return vs Nifty Z-Score])</f>
        <v>40</v>
      </c>
      <c r="AU54">
        <f>_xlfn.RANK.AVG(Table2[[#This Row],[Sharpe Ratio Z-Score]],Table2[Sharpe Ratio Z-Score])</f>
        <v>30</v>
      </c>
      <c r="AV54">
        <f>(Table2[[#This Row],[Rank 1Y]]+Table2[[#This Row],[Rank 6M]]+Table2[[#This Row],[Rank Sharpe]])/3</f>
        <v>92.333333333333329</v>
      </c>
    </row>
    <row r="55" spans="1:48" x14ac:dyDescent="0.3">
      <c r="A55" t="s">
        <v>894</v>
      </c>
      <c r="B55" t="s">
        <v>895</v>
      </c>
      <c r="C55" t="s">
        <v>10471</v>
      </c>
      <c r="D55" t="s">
        <v>266</v>
      </c>
      <c r="E55">
        <v>16483.428565419999</v>
      </c>
      <c r="F55">
        <v>4735.55</v>
      </c>
      <c r="G55">
        <v>101.217764365375</v>
      </c>
      <c r="H55">
        <f>(Table2[[#This Row],[1Y Return vs Nifty]]-AVERAGE(Table2[1Y Return vs Nifty]))/_xlfn.STDEV.P(Table2[1Y Return vs Nifty])</f>
        <v>0.8135597583946409</v>
      </c>
      <c r="I55">
        <v>-0.20028302528214101</v>
      </c>
      <c r="J55">
        <f>(Table2[[#This Row],[1M Return vs Nifty]]-AVERAGE(Table2[1M Return vs Nifty]))/_xlfn.STDEV.P(Table2[1M Return vs Nifty])</f>
        <v>7.3296498980457633E-2</v>
      </c>
      <c r="K55">
        <v>30.167693371569801</v>
      </c>
      <c r="L55">
        <f>(Table2[[#This Row],[6M Return vs Nifty]]-AVERAGE(Table2[6M Return vs Nifty]))/_xlfn.STDEV.P(Table2[6M Return vs Nifty])</f>
        <v>0.87758716579146523</v>
      </c>
      <c r="M55">
        <v>1.05001873001429</v>
      </c>
      <c r="N55">
        <f>(Table2[[#This Row],[1W Return vs Nifty]]-AVERAGE(Table2[1W Return vs Nifty]))/_xlfn.STDEV.P(Table2[1W Return vs Nifty])</f>
        <v>0.48442878435881809</v>
      </c>
      <c r="O55">
        <v>4830.18</v>
      </c>
      <c r="P55">
        <v>4691.2710929025097</v>
      </c>
      <c r="Q55">
        <v>3945.4880791842202</v>
      </c>
      <c r="R55">
        <v>41.738180571907897</v>
      </c>
      <c r="S55" s="2">
        <f>(Table2[[#This Row],[Close Price]]-Table2[[#This Row],[20D EMA]])/Table2[[#This Row],[20D EMA]]</f>
        <v>-1.9591402390801191E-2</v>
      </c>
      <c r="T55" s="2">
        <f>(Table2[[#This Row],[Close Price]]-Table2[[#This Row],[50D EMA]])/Table2[[#This Row],[50D EMA]]</f>
        <v>9.4385735167768561E-3</v>
      </c>
      <c r="U55" s="2">
        <f>(Table2[[#This Row],[Close Price]]-Table2[[#This Row],[200D EMA]])/Table2[[#This Row],[200D EMA]]</f>
        <v>0.20024440701874718</v>
      </c>
      <c r="V55">
        <v>1.25885643416688</v>
      </c>
      <c r="W55">
        <v>4711</v>
      </c>
      <c r="X55">
        <v>4994</v>
      </c>
      <c r="Y55">
        <v>4711</v>
      </c>
      <c r="Z55">
        <v>5300</v>
      </c>
      <c r="AA55">
        <v>4666</v>
      </c>
      <c r="AB55">
        <v>5300</v>
      </c>
      <c r="AC55" s="2">
        <f>(Table2[[#This Row],[Close Price]]/Table2[[#This Row],[Day Low]])-1</f>
        <v>5.2112078115049698E-3</v>
      </c>
      <c r="AD55" s="2">
        <f>(Table2[[#This Row],[Day High]]/Table2[[#This Row],[Close Price]])-1</f>
        <v>5.4576553937768502E-2</v>
      </c>
      <c r="AE55" s="2">
        <f>(Table2[[#This Row],[Close Price]]/Table2[[#This Row],[Current Week Low]])-1</f>
        <v>5.2112078115049698E-3</v>
      </c>
      <c r="AF55" s="2">
        <f>(Table2[[#This Row],[Current Week High]]/Table2[[#This Row],[Close Price]])-1</f>
        <v>0.11919418019026295</v>
      </c>
      <c r="AG55" s="2">
        <f>(Table2[[#This Row],[Close Price]]/Table2[[#This Row],[Current Month Low]])-1</f>
        <v>1.4905700814402012E-2</v>
      </c>
      <c r="AH55" s="2">
        <f>(Table2[[#This Row],[Current Month High]]/Table2[[#This Row],[Close Price]])-1</f>
        <v>0.11919418019026295</v>
      </c>
      <c r="AI55">
        <v>11.9194180190262</v>
      </c>
      <c r="AJ55">
        <v>123.834282608181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-0.01</v>
      </c>
      <c r="AM55" t="s">
        <v>10512</v>
      </c>
      <c r="AN55">
        <v>-3.49</v>
      </c>
      <c r="AO55" t="s">
        <v>10512</v>
      </c>
      <c r="AP55">
        <v>0.171709375196794</v>
      </c>
      <c r="AQ55">
        <f>(Table2[[#This Row],[Sharpe Ratio]]-AVERAGE(Table2[Sharpe Ratio]))/_xlfn.STDEV.P(Table2[Sharpe Ratio])</f>
        <v>1.4117293168622436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3.6606015243876251</v>
      </c>
      <c r="AS55">
        <f>_xlfn.RANK.AVG(Table2[[#This Row],[1Y Return vs Nifty Z-Score]],Table2[1Y Return vs Nifty Z-Score])</f>
        <v>106</v>
      </c>
      <c r="AT55">
        <f>_xlfn.RANK.AVG(Table2[[#This Row],[6M Return vs Nifty Z-Score]],Table2[6M Return vs Nifty Z-Score])</f>
        <v>112</v>
      </c>
      <c r="AU55">
        <f>_xlfn.RANK.AVG(Table2[[#This Row],[Sharpe Ratio Z-Score]],Table2[Sharpe Ratio Z-Score])</f>
        <v>60</v>
      </c>
      <c r="AV55">
        <f>(Table2[[#This Row],[Rank 1Y]]+Table2[[#This Row],[Rank 6M]]+Table2[[#This Row],[Rank Sharpe]])/3</f>
        <v>92.666666666666671</v>
      </c>
    </row>
    <row r="56" spans="1:48" x14ac:dyDescent="0.3">
      <c r="A56" t="s">
        <v>731</v>
      </c>
      <c r="B56" t="s">
        <v>732</v>
      </c>
      <c r="C56" t="s">
        <v>10464</v>
      </c>
      <c r="D56" t="s">
        <v>225</v>
      </c>
      <c r="E56">
        <v>21707.67929176</v>
      </c>
      <c r="F56">
        <v>1336.3</v>
      </c>
      <c r="G56">
        <v>110.58106052787799</v>
      </c>
      <c r="H56">
        <f>(Table2[[#This Row],[1Y Return vs Nifty]]-AVERAGE(Table2[1Y Return vs Nifty]))/_xlfn.STDEV.P(Table2[1Y Return vs Nifty])</f>
        <v>0.93750819443440203</v>
      </c>
      <c r="I56">
        <v>8.0306313848040105</v>
      </c>
      <c r="J56">
        <f>(Table2[[#This Row],[1M Return vs Nifty]]-AVERAGE(Table2[1M Return vs Nifty]))/_xlfn.STDEV.P(Table2[1M Return vs Nifty])</f>
        <v>0.89649952145197054</v>
      </c>
      <c r="K56">
        <v>70.409431241487894</v>
      </c>
      <c r="L56">
        <f>(Table2[[#This Row],[6M Return vs Nifty]]-AVERAGE(Table2[6M Return vs Nifty]))/_xlfn.STDEV.P(Table2[6M Return vs Nifty])</f>
        <v>2.2673556780242166</v>
      </c>
      <c r="M56">
        <v>-6.0774123480608697</v>
      </c>
      <c r="N56">
        <f>(Table2[[#This Row],[1W Return vs Nifty]]-AVERAGE(Table2[1W Return vs Nifty]))/_xlfn.STDEV.P(Table2[1W Return vs Nifty])</f>
        <v>-1.2510992727628492</v>
      </c>
      <c r="O56">
        <v>1279.1099999999999</v>
      </c>
      <c r="P56">
        <v>1225.1086693817499</v>
      </c>
      <c r="Q56">
        <v>994.25334140761095</v>
      </c>
      <c r="R56">
        <v>62.969502149354298</v>
      </c>
      <c r="S56" s="2">
        <f>(Table2[[#This Row],[Close Price]]-Table2[[#This Row],[20D EMA]])/Table2[[#This Row],[20D EMA]]</f>
        <v>4.4710775461062814E-2</v>
      </c>
      <c r="T56" s="2">
        <f>(Table2[[#This Row],[Close Price]]-Table2[[#This Row],[50D EMA]])/Table2[[#This Row],[50D EMA]]</f>
        <v>9.0760381831566553E-2</v>
      </c>
      <c r="U56" s="2">
        <f>(Table2[[#This Row],[Close Price]]-Table2[[#This Row],[200D EMA]])/Table2[[#This Row],[200D EMA]]</f>
        <v>0.34402364502807459</v>
      </c>
      <c r="V56">
        <v>1.6292252267553999</v>
      </c>
      <c r="W56">
        <v>1304.5999999999999</v>
      </c>
      <c r="X56">
        <v>1427.85</v>
      </c>
      <c r="Y56">
        <v>1294.9000000000001</v>
      </c>
      <c r="Z56">
        <v>1427.85</v>
      </c>
      <c r="AA56">
        <v>1145</v>
      </c>
      <c r="AB56">
        <v>1427.85</v>
      </c>
      <c r="AC56" s="2">
        <f>(Table2[[#This Row],[Close Price]]/Table2[[#This Row],[Day Low]])-1</f>
        <v>2.4298635597117979E-2</v>
      </c>
      <c r="AD56" s="2">
        <f>(Table2[[#This Row],[Day High]]/Table2[[#This Row],[Close Price]])-1</f>
        <v>6.8510065105141127E-2</v>
      </c>
      <c r="AE56" s="2">
        <f>(Table2[[#This Row],[Close Price]]/Table2[[#This Row],[Current Week Low]])-1</f>
        <v>3.1971580817051315E-2</v>
      </c>
      <c r="AF56" s="2">
        <f>(Table2[[#This Row],[Current Week High]]/Table2[[#This Row],[Close Price]])-1</f>
        <v>6.8510065105141127E-2</v>
      </c>
      <c r="AG56" s="2">
        <f>(Table2[[#This Row],[Close Price]]/Table2[[#This Row],[Current Month Low]])-1</f>
        <v>0.16707423580786029</v>
      </c>
      <c r="AH56" s="2">
        <f>(Table2[[#This Row],[Current Month High]]/Table2[[#This Row],[Close Price]])-1</f>
        <v>6.8510065105141127E-2</v>
      </c>
      <c r="AI56">
        <v>6.85100651051411</v>
      </c>
      <c r="AJ56">
        <v>141.53637596023401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0.02</v>
      </c>
      <c r="AM56" t="s">
        <v>10511</v>
      </c>
      <c r="AN56">
        <v>10.24</v>
      </c>
      <c r="AO56" t="s">
        <v>10511</v>
      </c>
      <c r="AP56">
        <v>0.11635511439641499</v>
      </c>
      <c r="AQ56">
        <f>(Table2[[#This Row],[Sharpe Ratio]]-AVERAGE(Table2[Sharpe Ratio]))/_xlfn.STDEV.P(Table2[Sharpe Ratio])</f>
        <v>0.77650238873755795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3.6267665098852979</v>
      </c>
      <c r="AS56">
        <f>_xlfn.RANK.AVG(Table2[[#This Row],[1Y Return vs Nifty Z-Score]],Table2[1Y Return vs Nifty Z-Score])</f>
        <v>94</v>
      </c>
      <c r="AT56">
        <f>_xlfn.RANK.AVG(Table2[[#This Row],[6M Return vs Nifty Z-Score]],Table2[6M Return vs Nifty Z-Score])</f>
        <v>23</v>
      </c>
      <c r="AU56">
        <f>_xlfn.RANK.AVG(Table2[[#This Row],[Sharpe Ratio Z-Score]],Table2[Sharpe Ratio Z-Score])</f>
        <v>163</v>
      </c>
      <c r="AV56">
        <f>(Table2[[#This Row],[Rank 1Y]]+Table2[[#This Row],[Rank 6M]]+Table2[[#This Row],[Rank Sharpe]])/3</f>
        <v>93.333333333333329</v>
      </c>
    </row>
    <row r="57" spans="1:48" x14ac:dyDescent="0.3">
      <c r="A57" t="s">
        <v>110</v>
      </c>
      <c r="B57" t="s">
        <v>111</v>
      </c>
      <c r="C57" t="s">
        <v>10467</v>
      </c>
      <c r="D57" t="s">
        <v>69</v>
      </c>
      <c r="E57">
        <v>267864.40945245</v>
      </c>
      <c r="F57">
        <v>694.5</v>
      </c>
      <c r="G57">
        <v>158.97542925851499</v>
      </c>
      <c r="H57">
        <f>(Table2[[#This Row],[1Y Return vs Nifty]]-AVERAGE(Table2[1Y Return vs Nifty]))/_xlfn.STDEV.P(Table2[1Y Return vs Nifty])</f>
        <v>1.5781379698030034</v>
      </c>
      <c r="I57">
        <v>-10.649475409874899</v>
      </c>
      <c r="J57">
        <f>(Table2[[#This Row],[1M Return vs Nifty]]-AVERAGE(Table2[1M Return vs Nifty]))/_xlfn.STDEV.P(Table2[1M Return vs Nifty])</f>
        <v>-0.97176439277689453</v>
      </c>
      <c r="K57">
        <v>20.946349541721201</v>
      </c>
      <c r="L57">
        <f>(Table2[[#This Row],[6M Return vs Nifty]]-AVERAGE(Table2[6M Return vs Nifty]))/_xlfn.STDEV.P(Table2[6M Return vs Nifty])</f>
        <v>0.55912345190759383</v>
      </c>
      <c r="M57">
        <v>-3.2739197790871302</v>
      </c>
      <c r="N57">
        <f>(Table2[[#This Row],[1W Return vs Nifty]]-AVERAGE(Table2[1W Return vs Nifty]))/_xlfn.STDEV.P(Table2[1W Return vs Nifty])</f>
        <v>-0.56844938697819158</v>
      </c>
      <c r="O57">
        <v>714.15</v>
      </c>
      <c r="P57">
        <v>697.63804151585498</v>
      </c>
      <c r="Q57">
        <v>569.22216756071998</v>
      </c>
      <c r="R57">
        <v>32.668358667177401</v>
      </c>
      <c r="S57" s="2">
        <f>(Table2[[#This Row],[Close Price]]-Table2[[#This Row],[20D EMA]])/Table2[[#This Row],[20D EMA]]</f>
        <v>-2.7515227893299694E-2</v>
      </c>
      <c r="T57" s="2">
        <f>(Table2[[#This Row],[Close Price]]-Table2[[#This Row],[50D EMA]])/Table2[[#This Row],[50D EMA]]</f>
        <v>-4.4980940389037867E-3</v>
      </c>
      <c r="U57" s="2">
        <f>(Table2[[#This Row],[Close Price]]-Table2[[#This Row],[200D EMA]])/Table2[[#This Row],[200D EMA]]</f>
        <v>0.2200860043383964</v>
      </c>
      <c r="V57">
        <v>0.48510924152484702</v>
      </c>
      <c r="W57">
        <v>690</v>
      </c>
      <c r="X57">
        <v>701.6</v>
      </c>
      <c r="Y57">
        <v>690</v>
      </c>
      <c r="Z57">
        <v>731.7</v>
      </c>
      <c r="AA57">
        <v>690</v>
      </c>
      <c r="AB57">
        <v>745</v>
      </c>
      <c r="AC57" s="2">
        <f>(Table2[[#This Row],[Close Price]]/Table2[[#This Row],[Day Low]])-1</f>
        <v>6.521739130434856E-3</v>
      </c>
      <c r="AD57" s="2">
        <f>(Table2[[#This Row],[Day High]]/Table2[[#This Row],[Close Price]])-1</f>
        <v>1.0223182145428389E-2</v>
      </c>
      <c r="AE57" s="2">
        <f>(Table2[[#This Row],[Close Price]]/Table2[[#This Row],[Current Week Low]])-1</f>
        <v>6.521739130434856E-3</v>
      </c>
      <c r="AF57" s="2">
        <f>(Table2[[#This Row],[Current Week High]]/Table2[[#This Row],[Close Price]])-1</f>
        <v>5.3563714902807869E-2</v>
      </c>
      <c r="AG57" s="2">
        <f>(Table2[[#This Row],[Close Price]]/Table2[[#This Row],[Current Month Low]])-1</f>
        <v>6.521739130434856E-3</v>
      </c>
      <c r="AH57" s="2">
        <f>(Table2[[#This Row],[Current Month High]]/Table2[[#This Row],[Close Price]])-1</f>
        <v>7.2714182865370791E-2</v>
      </c>
      <c r="AI57">
        <v>28.9920806335493</v>
      </c>
      <c r="AJ57">
        <v>192.85262492093599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0.09</v>
      </c>
      <c r="AM57" t="s">
        <v>10511</v>
      </c>
      <c r="AN57">
        <v>-2.27</v>
      </c>
      <c r="AO57" t="s">
        <v>10512</v>
      </c>
      <c r="AP57">
        <v>0.16550843699689199</v>
      </c>
      <c r="AQ57">
        <f>(Table2[[#This Row],[Sharpe Ratio]]-AVERAGE(Table2[Sharpe Ratio]))/_xlfn.STDEV.P(Table2[Sharpe Ratio])</f>
        <v>1.3405694302110647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1.9376170721665757</v>
      </c>
      <c r="AS57">
        <f>_xlfn.RANK.AVG(Table2[[#This Row],[1Y Return vs Nifty Z-Score]],Table2[1Y Return vs Nifty Z-Score])</f>
        <v>50</v>
      </c>
      <c r="AT57">
        <f>_xlfn.RANK.AVG(Table2[[#This Row],[6M Return vs Nifty Z-Score]],Table2[6M Return vs Nifty Z-Score])</f>
        <v>169</v>
      </c>
      <c r="AU57">
        <f>_xlfn.RANK.AVG(Table2[[#This Row],[Sharpe Ratio Z-Score]],Table2[Sharpe Ratio Z-Score])</f>
        <v>66</v>
      </c>
      <c r="AV57">
        <f>(Table2[[#This Row],[Rank 1Y]]+Table2[[#This Row],[Rank 6M]]+Table2[[#This Row],[Rank Sharpe]])/3</f>
        <v>95</v>
      </c>
    </row>
    <row r="58" spans="1:48" x14ac:dyDescent="0.3">
      <c r="A58" t="s">
        <v>765</v>
      </c>
      <c r="B58" t="s">
        <v>766</v>
      </c>
      <c r="C58" t="s">
        <v>10471</v>
      </c>
      <c r="D58" t="s">
        <v>165</v>
      </c>
      <c r="E58">
        <v>20013.2376544</v>
      </c>
      <c r="F58">
        <v>153.5</v>
      </c>
      <c r="G58">
        <v>195.109077541696</v>
      </c>
      <c r="H58">
        <f>(Table2[[#This Row],[1Y Return vs Nifty]]-AVERAGE(Table2[1Y Return vs Nifty]))/_xlfn.STDEV.P(Table2[1Y Return vs Nifty])</f>
        <v>2.05646409720319</v>
      </c>
      <c r="I58">
        <v>6.3950500612125802</v>
      </c>
      <c r="J58">
        <f>(Table2[[#This Row],[1M Return vs Nifty]]-AVERAGE(Table2[1M Return vs Nifty]))/_xlfn.STDEV.P(Table2[1M Return vs Nifty])</f>
        <v>0.7329192165190791</v>
      </c>
      <c r="K58">
        <v>22.932501156968499</v>
      </c>
      <c r="L58">
        <f>(Table2[[#This Row],[6M Return vs Nifty]]-AVERAGE(Table2[6M Return vs Nifty]))/_xlfn.STDEV.P(Table2[6M Return vs Nifty])</f>
        <v>0.62771618973401644</v>
      </c>
      <c r="M58">
        <v>-0.43424461429690497</v>
      </c>
      <c r="N58">
        <f>(Table2[[#This Row],[1W Return vs Nifty]]-AVERAGE(Table2[1W Return vs Nifty]))/_xlfn.STDEV.P(Table2[1W Return vs Nifty])</f>
        <v>0.12301095372789905</v>
      </c>
      <c r="O58">
        <v>155.59</v>
      </c>
      <c r="P58">
        <v>149.95112199720299</v>
      </c>
      <c r="Q58">
        <v>120.510304711001</v>
      </c>
      <c r="R58">
        <v>42.492233106857498</v>
      </c>
      <c r="S58" s="2">
        <f>(Table2[[#This Row],[Close Price]]-Table2[[#This Row],[20D EMA]])/Table2[[#This Row],[20D EMA]]</f>
        <v>-1.343273989330936E-2</v>
      </c>
      <c r="T58" s="2">
        <f>(Table2[[#This Row],[Close Price]]-Table2[[#This Row],[50D EMA]])/Table2[[#This Row],[50D EMA]]</f>
        <v>2.3666898623560865E-2</v>
      </c>
      <c r="U58" s="2">
        <f>(Table2[[#This Row],[Close Price]]-Table2[[#This Row],[200D EMA]])/Table2[[#This Row],[200D EMA]]</f>
        <v>0.27374999480843132</v>
      </c>
      <c r="V58">
        <v>1.6855286083163701</v>
      </c>
      <c r="W58">
        <v>152.19999999999999</v>
      </c>
      <c r="X58">
        <v>159.88999999999999</v>
      </c>
      <c r="Y58">
        <v>152.19999999999999</v>
      </c>
      <c r="Z58">
        <v>175.8</v>
      </c>
      <c r="AA58">
        <v>140.30000000000001</v>
      </c>
      <c r="AB58">
        <v>175.8</v>
      </c>
      <c r="AC58" s="2">
        <f>(Table2[[#This Row],[Close Price]]/Table2[[#This Row],[Day Low]])-1</f>
        <v>8.5413929040736303E-3</v>
      </c>
      <c r="AD58" s="2">
        <f>(Table2[[#This Row],[Day High]]/Table2[[#This Row],[Close Price]])-1</f>
        <v>4.1628664495113821E-2</v>
      </c>
      <c r="AE58" s="2">
        <f>(Table2[[#This Row],[Close Price]]/Table2[[#This Row],[Current Week Low]])-1</f>
        <v>8.5413929040736303E-3</v>
      </c>
      <c r="AF58" s="2">
        <f>(Table2[[#This Row],[Current Week High]]/Table2[[#This Row],[Close Price]])-1</f>
        <v>0.14527687296416936</v>
      </c>
      <c r="AG58" s="2">
        <f>(Table2[[#This Row],[Close Price]]/Table2[[#This Row],[Current Month Low]])-1</f>
        <v>9.4084105488239311E-2</v>
      </c>
      <c r="AH58" s="2">
        <f>(Table2[[#This Row],[Current Month High]]/Table2[[#This Row],[Close Price]])-1</f>
        <v>0.14527687296416936</v>
      </c>
      <c r="AI58">
        <v>15.309446254071601</v>
      </c>
      <c r="AJ58">
        <v>232.430969139144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-0.08</v>
      </c>
      <c r="AM58" t="s">
        <v>10512</v>
      </c>
      <c r="AN58">
        <v>6.66</v>
      </c>
      <c r="AO58" t="s">
        <v>10511</v>
      </c>
      <c r="AP58">
        <v>0.148820316570698</v>
      </c>
      <c r="AQ58">
        <f>(Table2[[#This Row],[Sharpe Ratio]]-AVERAGE(Table2[Sharpe Ratio]))/_xlfn.STDEV.P(Table2[Sharpe Ratio])</f>
        <v>1.1490621583005083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4.6891726154846927</v>
      </c>
      <c r="AS58">
        <f>_xlfn.RANK.AVG(Table2[[#This Row],[1Y Return vs Nifty Z-Score]],Table2[1Y Return vs Nifty Z-Score])</f>
        <v>27</v>
      </c>
      <c r="AT58">
        <f>_xlfn.RANK.AVG(Table2[[#This Row],[6M Return vs Nifty Z-Score]],Table2[6M Return vs Nifty Z-Score])</f>
        <v>161</v>
      </c>
      <c r="AU58">
        <f>_xlfn.RANK.AVG(Table2[[#This Row],[Sharpe Ratio Z-Score]],Table2[Sharpe Ratio Z-Score])</f>
        <v>97</v>
      </c>
      <c r="AV58">
        <f>(Table2[[#This Row],[Rank 1Y]]+Table2[[#This Row],[Rank 6M]]+Table2[[#This Row],[Rank Sharpe]])/3</f>
        <v>95</v>
      </c>
    </row>
    <row r="59" spans="1:48" x14ac:dyDescent="0.3">
      <c r="A59" t="s">
        <v>245</v>
      </c>
      <c r="B59" t="s">
        <v>246</v>
      </c>
      <c r="C59" t="s">
        <v>10467</v>
      </c>
      <c r="D59" t="s">
        <v>103</v>
      </c>
      <c r="E59">
        <v>106748.58487273499</v>
      </c>
      <c r="F59">
        <v>106.27</v>
      </c>
      <c r="G59">
        <v>103.629154618123</v>
      </c>
      <c r="H59">
        <f>(Table2[[#This Row],[1Y Return vs Nifty]]-AVERAGE(Table2[1Y Return vs Nifty]))/_xlfn.STDEV.P(Table2[1Y Return vs Nifty])</f>
        <v>0.84548100122647496</v>
      </c>
      <c r="I59">
        <v>1.9440266195059099</v>
      </c>
      <c r="J59">
        <f>(Table2[[#This Row],[1M Return vs Nifty]]-AVERAGE(Table2[1M Return vs Nifty]))/_xlfn.STDEV.P(Table2[1M Return vs Nifty])</f>
        <v>0.28775653255112188</v>
      </c>
      <c r="K59">
        <v>31.035415459577699</v>
      </c>
      <c r="L59">
        <f>(Table2[[#This Row],[6M Return vs Nifty]]-AVERAGE(Table2[6M Return vs Nifty]))/_xlfn.STDEV.P(Table2[6M Return vs Nifty])</f>
        <v>0.90755438140179567</v>
      </c>
      <c r="M59">
        <v>-5.8122164746973999</v>
      </c>
      <c r="N59">
        <f>(Table2[[#This Row],[1W Return vs Nifty]]-AVERAGE(Table2[1W Return vs Nifty]))/_xlfn.STDEV.P(Table2[1W Return vs Nifty])</f>
        <v>-1.1865241300763087</v>
      </c>
      <c r="O59">
        <v>106.47</v>
      </c>
      <c r="P59">
        <v>102.390379115052</v>
      </c>
      <c r="Q59">
        <v>84.526729442487493</v>
      </c>
      <c r="R59">
        <v>45.432226375316702</v>
      </c>
      <c r="S59" s="2">
        <f>(Table2[[#This Row],[Close Price]]-Table2[[#This Row],[20D EMA]])/Table2[[#This Row],[20D EMA]]</f>
        <v>-1.8784634169249821E-3</v>
      </c>
      <c r="T59" s="2">
        <f>(Table2[[#This Row],[Close Price]]-Table2[[#This Row],[50D EMA]])/Table2[[#This Row],[50D EMA]]</f>
        <v>3.7890482665257262E-2</v>
      </c>
      <c r="U59" s="2">
        <f>(Table2[[#This Row],[Close Price]]-Table2[[#This Row],[200D EMA]])/Table2[[#This Row],[200D EMA]]</f>
        <v>0.25723544139143295</v>
      </c>
      <c r="V59">
        <v>1.1382172644827999</v>
      </c>
      <c r="W59">
        <v>105.5</v>
      </c>
      <c r="X59">
        <v>109.72</v>
      </c>
      <c r="Y59">
        <v>105.5</v>
      </c>
      <c r="Z59">
        <v>118.4</v>
      </c>
      <c r="AA59">
        <v>98.71</v>
      </c>
      <c r="AB59">
        <v>118.4</v>
      </c>
      <c r="AC59" s="2">
        <f>(Table2[[#This Row],[Close Price]]/Table2[[#This Row],[Day Low]])-1</f>
        <v>7.2985781990519971E-3</v>
      </c>
      <c r="AD59" s="2">
        <f>(Table2[[#This Row],[Day High]]/Table2[[#This Row],[Close Price]])-1</f>
        <v>3.2464477274865899E-2</v>
      </c>
      <c r="AE59" s="2">
        <f>(Table2[[#This Row],[Close Price]]/Table2[[#This Row],[Current Week Low]])-1</f>
        <v>7.2985781990519971E-3</v>
      </c>
      <c r="AF59" s="2">
        <f>(Table2[[#This Row],[Current Week High]]/Table2[[#This Row],[Close Price]])-1</f>
        <v>0.11414322009974609</v>
      </c>
      <c r="AG59" s="2">
        <f>(Table2[[#This Row],[Close Price]]/Table2[[#This Row],[Current Month Low]])-1</f>
        <v>7.6587985006584924E-2</v>
      </c>
      <c r="AH59" s="2">
        <f>(Table2[[#This Row],[Current Month High]]/Table2[[#This Row],[Close Price]])-1</f>
        <v>0.11414322009974609</v>
      </c>
      <c r="AI59">
        <v>11.414322009974599</v>
      </c>
      <c r="AJ59">
        <v>132.53829321663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0.06</v>
      </c>
      <c r="AM59" t="s">
        <v>10511</v>
      </c>
      <c r="AN59">
        <v>7.34</v>
      </c>
      <c r="AO59" t="s">
        <v>10511</v>
      </c>
      <c r="AP59">
        <v>0.15963443733163701</v>
      </c>
      <c r="AQ59">
        <f>(Table2[[#This Row],[Sharpe Ratio]]-AVERAGE(Table2[Sharpe Ratio]))/_xlfn.STDEV.P(Table2[Sharpe Ratio])</f>
        <v>1.2731613805105833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2.127429165613667</v>
      </c>
      <c r="AS59">
        <f>_xlfn.RANK.AVG(Table2[[#This Row],[1Y Return vs Nifty Z-Score]],Table2[1Y Return vs Nifty Z-Score])</f>
        <v>104</v>
      </c>
      <c r="AT59">
        <f>_xlfn.RANK.AVG(Table2[[#This Row],[6M Return vs Nifty Z-Score]],Table2[6M Return vs Nifty Z-Score])</f>
        <v>108</v>
      </c>
      <c r="AU59">
        <f>_xlfn.RANK.AVG(Table2[[#This Row],[Sharpe Ratio Z-Score]],Table2[Sharpe Ratio Z-Score])</f>
        <v>77</v>
      </c>
      <c r="AV59">
        <f>(Table2[[#This Row],[Rank 1Y]]+Table2[[#This Row],[Rank 6M]]+Table2[[#This Row],[Rank Sharpe]])/3</f>
        <v>96.333333333333329</v>
      </c>
    </row>
    <row r="60" spans="1:48" x14ac:dyDescent="0.3">
      <c r="A60" t="s">
        <v>336</v>
      </c>
      <c r="B60" t="s">
        <v>337</v>
      </c>
      <c r="C60" t="s">
        <v>10467</v>
      </c>
      <c r="D60" t="s">
        <v>89</v>
      </c>
      <c r="E60">
        <v>73366.152077599996</v>
      </c>
      <c r="F60">
        <v>1526.5</v>
      </c>
      <c r="G60">
        <v>120.31940107243599</v>
      </c>
      <c r="H60">
        <f>(Table2[[#This Row],[1Y Return vs Nifty]]-AVERAGE(Table2[1Y Return vs Nifty]))/_xlfn.STDEV.P(Table2[1Y Return vs Nifty])</f>
        <v>1.0664213527038604</v>
      </c>
      <c r="I60">
        <v>-8.4959092210510292</v>
      </c>
      <c r="J60">
        <f>(Table2[[#This Row],[1M Return vs Nifty]]-AVERAGE(Table2[1M Return vs Nifty]))/_xlfn.STDEV.P(Table2[1M Return vs Nifty])</f>
        <v>-0.75637857931735319</v>
      </c>
      <c r="K60">
        <v>40.904301456093499</v>
      </c>
      <c r="L60">
        <f>(Table2[[#This Row],[6M Return vs Nifty]]-AVERAGE(Table2[6M Return vs Nifty]))/_xlfn.STDEV.P(Table2[6M Return vs Nifty])</f>
        <v>1.2483812873646496</v>
      </c>
      <c r="M60">
        <v>0.58438338814056101</v>
      </c>
      <c r="N60">
        <f>(Table2[[#This Row],[1W Return vs Nifty]]-AVERAGE(Table2[1W Return vs Nifty]))/_xlfn.STDEV.P(Table2[1W Return vs Nifty])</f>
        <v>0.37104667075337316</v>
      </c>
      <c r="O60">
        <v>1518.2</v>
      </c>
      <c r="P60">
        <v>1483.1121358221801</v>
      </c>
      <c r="Q60">
        <v>1208.1561998933601</v>
      </c>
      <c r="R60">
        <v>51.775448855240903</v>
      </c>
      <c r="S60" s="2">
        <f>(Table2[[#This Row],[Close Price]]-Table2[[#This Row],[20D EMA]])/Table2[[#This Row],[20D EMA]]</f>
        <v>5.4670003952048182E-3</v>
      </c>
      <c r="T60" s="2">
        <f>(Table2[[#This Row],[Close Price]]-Table2[[#This Row],[50D EMA]])/Table2[[#This Row],[50D EMA]]</f>
        <v>2.9254608016383965E-2</v>
      </c>
      <c r="U60" s="2">
        <f>(Table2[[#This Row],[Close Price]]-Table2[[#This Row],[200D EMA]])/Table2[[#This Row],[200D EMA]]</f>
        <v>0.26349556467511326</v>
      </c>
      <c r="V60">
        <v>0.61456032657304704</v>
      </c>
      <c r="W60">
        <v>1507.75</v>
      </c>
      <c r="X60">
        <v>1589.5</v>
      </c>
      <c r="Y60">
        <v>1495.65</v>
      </c>
      <c r="Z60">
        <v>1687</v>
      </c>
      <c r="AA60">
        <v>1450</v>
      </c>
      <c r="AB60">
        <v>1687</v>
      </c>
      <c r="AC60" s="2">
        <f>(Table2[[#This Row],[Close Price]]/Table2[[#This Row],[Day Low]])-1</f>
        <v>1.2435748632067645E-2</v>
      </c>
      <c r="AD60" s="2">
        <f>(Table2[[#This Row],[Day High]]/Table2[[#This Row],[Close Price]])-1</f>
        <v>4.1270881100556878E-2</v>
      </c>
      <c r="AE60" s="2">
        <f>(Table2[[#This Row],[Close Price]]/Table2[[#This Row],[Current Week Low]])-1</f>
        <v>2.0626483468725976E-2</v>
      </c>
      <c r="AF60" s="2">
        <f>(Table2[[#This Row],[Current Week High]]/Table2[[#This Row],[Close Price]])-1</f>
        <v>0.10514248280379945</v>
      </c>
      <c r="AG60" s="2">
        <f>(Table2[[#This Row],[Close Price]]/Table2[[#This Row],[Current Month Low]])-1</f>
        <v>5.2758620689655089E-2</v>
      </c>
      <c r="AH60" s="2">
        <f>(Table2[[#This Row],[Current Month High]]/Table2[[#This Row],[Close Price]])-1</f>
        <v>0.10514248280379945</v>
      </c>
      <c r="AI60">
        <v>10.514248280379899</v>
      </c>
      <c r="AJ60">
        <v>153.993344425956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-0.02</v>
      </c>
      <c r="AM60" t="s">
        <v>10512</v>
      </c>
      <c r="AN60">
        <v>3.57</v>
      </c>
      <c r="AO60" t="s">
        <v>10511</v>
      </c>
      <c r="AP60">
        <v>0.13099152659655999</v>
      </c>
      <c r="AQ60">
        <f>(Table2[[#This Row],[Sharpe Ratio]]-AVERAGE(Table2[Sharpe Ratio]))/_xlfn.STDEV.P(Table2[Sharpe Ratio])</f>
        <v>0.94446494530016167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2.8739356768046913</v>
      </c>
      <c r="AS60">
        <f>_xlfn.RANK.AVG(Table2[[#This Row],[1Y Return vs Nifty Z-Score]],Table2[1Y Return vs Nifty Z-Score])</f>
        <v>83</v>
      </c>
      <c r="AT60">
        <f>_xlfn.RANK.AVG(Table2[[#This Row],[6M Return vs Nifty Z-Score]],Table2[6M Return vs Nifty Z-Score])</f>
        <v>74</v>
      </c>
      <c r="AU60">
        <f>_xlfn.RANK.AVG(Table2[[#This Row],[Sharpe Ratio Z-Score]],Table2[Sharpe Ratio Z-Score])</f>
        <v>136</v>
      </c>
      <c r="AV60">
        <f>(Table2[[#This Row],[Rank 1Y]]+Table2[[#This Row],[Rank 6M]]+Table2[[#This Row],[Rank Sharpe]])/3</f>
        <v>97.666666666666671</v>
      </c>
    </row>
    <row r="61" spans="1:48" x14ac:dyDescent="0.3">
      <c r="A61" t="s">
        <v>326</v>
      </c>
      <c r="B61" t="s">
        <v>327</v>
      </c>
      <c r="C61" t="s">
        <v>10471</v>
      </c>
      <c r="D61" t="s">
        <v>328</v>
      </c>
      <c r="E61">
        <v>74371.897443509995</v>
      </c>
      <c r="F61">
        <v>54.55</v>
      </c>
      <c r="G61">
        <v>181.91588749309099</v>
      </c>
      <c r="H61">
        <f>(Table2[[#This Row],[1Y Return vs Nifty]]-AVERAGE(Table2[1Y Return vs Nifty]))/_xlfn.STDEV.P(Table2[1Y Return vs Nifty])</f>
        <v>1.8818167033240254</v>
      </c>
      <c r="I61">
        <v>6.1328690404377904</v>
      </c>
      <c r="J61">
        <f>(Table2[[#This Row],[1M Return vs Nifty]]-AVERAGE(Table2[1M Return vs Nifty]))/_xlfn.STDEV.P(Table2[1M Return vs Nifty])</f>
        <v>0.70669756021416141</v>
      </c>
      <c r="K61">
        <v>16.895147255582899</v>
      </c>
      <c r="L61">
        <f>(Table2[[#This Row],[6M Return vs Nifty]]-AVERAGE(Table2[6M Return vs Nifty]))/_xlfn.STDEV.P(Table2[6M Return vs Nifty])</f>
        <v>0.41921315796949038</v>
      </c>
      <c r="M61">
        <v>0.61006834083759998</v>
      </c>
      <c r="N61">
        <f>(Table2[[#This Row],[1W Return vs Nifty]]-AVERAGE(Table2[1W Return vs Nifty]))/_xlfn.STDEV.P(Table2[1W Return vs Nifty])</f>
        <v>0.37730095165251482</v>
      </c>
      <c r="O61">
        <v>53.7</v>
      </c>
      <c r="P61">
        <v>50.318242706445297</v>
      </c>
      <c r="Q61">
        <v>40.790016244082899</v>
      </c>
      <c r="R61">
        <v>52.201266832368603</v>
      </c>
      <c r="S61" s="2">
        <f>(Table2[[#This Row],[Close Price]]-Table2[[#This Row],[20D EMA]])/Table2[[#This Row],[20D EMA]]</f>
        <v>1.5828677839850917E-2</v>
      </c>
      <c r="T61" s="2">
        <f>(Table2[[#This Row],[Close Price]]-Table2[[#This Row],[50D EMA]])/Table2[[#This Row],[50D EMA]]</f>
        <v>8.4099862513931797E-2</v>
      </c>
      <c r="U61" s="2">
        <f>(Table2[[#This Row],[Close Price]]-Table2[[#This Row],[200D EMA]])/Table2[[#This Row],[200D EMA]]</f>
        <v>0.33733705016391491</v>
      </c>
      <c r="V61">
        <v>1.01776457243381</v>
      </c>
      <c r="W61">
        <v>53.82</v>
      </c>
      <c r="X61">
        <v>55.87</v>
      </c>
      <c r="Y61">
        <v>53.82</v>
      </c>
      <c r="Z61">
        <v>56</v>
      </c>
      <c r="AA61">
        <v>52.43</v>
      </c>
      <c r="AB61">
        <v>56.49</v>
      </c>
      <c r="AC61" s="2">
        <f>(Table2[[#This Row],[Close Price]]/Table2[[#This Row],[Day Low]])-1</f>
        <v>1.3563730955035158E-2</v>
      </c>
      <c r="AD61" s="2">
        <f>(Table2[[#This Row],[Day High]]/Table2[[#This Row],[Close Price]])-1</f>
        <v>2.4197983501374809E-2</v>
      </c>
      <c r="AE61" s="2">
        <f>(Table2[[#This Row],[Close Price]]/Table2[[#This Row],[Current Week Low]])-1</f>
        <v>1.3563730955035158E-2</v>
      </c>
      <c r="AF61" s="2">
        <f>(Table2[[#This Row],[Current Week High]]/Table2[[#This Row],[Close Price]])-1</f>
        <v>2.6581118240146751E-2</v>
      </c>
      <c r="AG61" s="2">
        <f>(Table2[[#This Row],[Close Price]]/Table2[[#This Row],[Current Month Low]])-1</f>
        <v>4.0434865534999087E-2</v>
      </c>
      <c r="AH61" s="2">
        <f>(Table2[[#This Row],[Current Month High]]/Table2[[#This Row],[Close Price]])-1</f>
        <v>3.5563703024747984E-2</v>
      </c>
      <c r="AI61">
        <v>3.5563703024747899</v>
      </c>
      <c r="AJ61">
        <v>212.60744985673301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0.23</v>
      </c>
      <c r="AM61" t="s">
        <v>10511</v>
      </c>
      <c r="AN61">
        <v>2.87</v>
      </c>
      <c r="AO61" t="s">
        <v>10511</v>
      </c>
      <c r="AP61">
        <v>0.17455841469176001</v>
      </c>
      <c r="AQ61">
        <f>(Table2[[#This Row],[Sharpe Ratio]]-AVERAGE(Table2[Sharpe Ratio]))/_xlfn.STDEV.P(Table2[Sharpe Ratio])</f>
        <v>1.4444239383841475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4.8294523115443395</v>
      </c>
      <c r="AS61">
        <f>_xlfn.RANK.AVG(Table2[[#This Row],[1Y Return vs Nifty Z-Score]],Table2[1Y Return vs Nifty Z-Score])</f>
        <v>32</v>
      </c>
      <c r="AT61">
        <f>_xlfn.RANK.AVG(Table2[[#This Row],[6M Return vs Nifty Z-Score]],Table2[6M Return vs Nifty Z-Score])</f>
        <v>209</v>
      </c>
      <c r="AU61">
        <f>_xlfn.RANK.AVG(Table2[[#This Row],[Sharpe Ratio Z-Score]],Table2[Sharpe Ratio Z-Score])</f>
        <v>55</v>
      </c>
      <c r="AV61">
        <f>(Table2[[#This Row],[Rank 1Y]]+Table2[[#This Row],[Rank 6M]]+Table2[[#This Row],[Rank Sharpe]])/3</f>
        <v>98.666666666666671</v>
      </c>
    </row>
    <row r="62" spans="1:48" x14ac:dyDescent="0.3">
      <c r="A62" t="s">
        <v>149</v>
      </c>
      <c r="B62" t="s">
        <v>150</v>
      </c>
      <c r="C62" t="s">
        <v>10461</v>
      </c>
      <c r="D62" t="s">
        <v>109</v>
      </c>
      <c r="E62">
        <v>176126.43093120001</v>
      </c>
      <c r="F62">
        <v>533.70000000000005</v>
      </c>
      <c r="G62">
        <v>171.01270788883701</v>
      </c>
      <c r="H62">
        <f>(Table2[[#This Row],[1Y Return vs Nifty]]-AVERAGE(Table2[1Y Return vs Nifty]))/_xlfn.STDEV.P(Table2[1Y Return vs Nifty])</f>
        <v>1.7374837636889473</v>
      </c>
      <c r="I62">
        <v>3.2360170255309302</v>
      </c>
      <c r="J62">
        <f>(Table2[[#This Row],[1M Return vs Nifty]]-AVERAGE(Table2[1M Return vs Nifty]))/_xlfn.STDEV.P(Table2[1M Return vs Nifty])</f>
        <v>0.4169730878758493</v>
      </c>
      <c r="K62">
        <v>15.977554978082599</v>
      </c>
      <c r="L62">
        <f>(Table2[[#This Row],[6M Return vs Nifty]]-AVERAGE(Table2[6M Return vs Nifty]))/_xlfn.STDEV.P(Table2[6M Return vs Nifty])</f>
        <v>0.38752365046213361</v>
      </c>
      <c r="M62">
        <v>-4.6501120951640704</v>
      </c>
      <c r="N62">
        <f>(Table2[[#This Row],[1W Return vs Nifty]]-AVERAGE(Table2[1W Return vs Nifty]))/_xlfn.STDEV.P(Table2[1W Return vs Nifty])</f>
        <v>-0.90355194361937041</v>
      </c>
      <c r="O62">
        <v>530.25</v>
      </c>
      <c r="P62">
        <v>499.07730015614402</v>
      </c>
      <c r="Q62">
        <v>402.75214298004698</v>
      </c>
      <c r="R62">
        <v>46.022837201730297</v>
      </c>
      <c r="S62" s="2">
        <f>(Table2[[#This Row],[Close Price]]-Table2[[#This Row],[20D EMA]])/Table2[[#This Row],[20D EMA]]</f>
        <v>6.5063649222065921E-3</v>
      </c>
      <c r="T62" s="2">
        <f>(Table2[[#This Row],[Close Price]]-Table2[[#This Row],[50D EMA]])/Table2[[#This Row],[50D EMA]]</f>
        <v>6.9373421377858263E-2</v>
      </c>
      <c r="U62" s="2">
        <f>(Table2[[#This Row],[Close Price]]-Table2[[#This Row],[200D EMA]])/Table2[[#This Row],[200D EMA]]</f>
        <v>0.32513261394723464</v>
      </c>
      <c r="V62">
        <v>0.61364085263631196</v>
      </c>
      <c r="W62">
        <v>532</v>
      </c>
      <c r="X62">
        <v>552</v>
      </c>
      <c r="Y62">
        <v>532</v>
      </c>
      <c r="Z62">
        <v>566.35</v>
      </c>
      <c r="AA62">
        <v>486.55</v>
      </c>
      <c r="AB62">
        <v>580</v>
      </c>
      <c r="AC62" s="2">
        <f>(Table2[[#This Row],[Close Price]]/Table2[[#This Row],[Day Low]])-1</f>
        <v>3.1954887218046402E-3</v>
      </c>
      <c r="AD62" s="2">
        <f>(Table2[[#This Row],[Day High]]/Table2[[#This Row],[Close Price]])-1</f>
        <v>3.4288926363125194E-2</v>
      </c>
      <c r="AE62" s="2">
        <f>(Table2[[#This Row],[Close Price]]/Table2[[#This Row],[Current Week Low]])-1</f>
        <v>3.1954887218046402E-3</v>
      </c>
      <c r="AF62" s="2">
        <f>(Table2[[#This Row],[Current Week High]]/Table2[[#This Row],[Close Price]])-1</f>
        <v>6.1176691024920293E-2</v>
      </c>
      <c r="AG62" s="2">
        <f>(Table2[[#This Row],[Close Price]]/Table2[[#This Row],[Current Month Low]])-1</f>
        <v>9.6906792724283264E-2</v>
      </c>
      <c r="AH62" s="2">
        <f>(Table2[[#This Row],[Current Month High]]/Table2[[#This Row],[Close Price]])-1</f>
        <v>8.6752857410530071E-2</v>
      </c>
      <c r="AI62">
        <v>8.6752857410530009</v>
      </c>
      <c r="AJ62">
        <v>202.37960339943299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0.12</v>
      </c>
      <c r="AM62" t="s">
        <v>10511</v>
      </c>
      <c r="AN62">
        <v>6.18</v>
      </c>
      <c r="AO62" t="s">
        <v>10511</v>
      </c>
      <c r="AP62">
        <v>0.19164132593474001</v>
      </c>
      <c r="AQ62">
        <f>(Table2[[#This Row],[Sharpe Ratio]]-AVERAGE(Table2[Sharpe Ratio]))/_xlfn.STDEV.P(Table2[Sharpe Ratio])</f>
        <v>1.6404616972738941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3.2788902556814543</v>
      </c>
      <c r="AS62">
        <f>_xlfn.RANK.AVG(Table2[[#This Row],[1Y Return vs Nifty Z-Score]],Table2[1Y Return vs Nifty Z-Score])</f>
        <v>42</v>
      </c>
      <c r="AT62">
        <f>_xlfn.RANK.AVG(Table2[[#This Row],[6M Return vs Nifty Z-Score]],Table2[6M Return vs Nifty Z-Score])</f>
        <v>218</v>
      </c>
      <c r="AU62">
        <f>_xlfn.RANK.AVG(Table2[[#This Row],[Sharpe Ratio Z-Score]],Table2[Sharpe Ratio Z-Score])</f>
        <v>37</v>
      </c>
      <c r="AV62">
        <f>(Table2[[#This Row],[Rank 1Y]]+Table2[[#This Row],[Rank 6M]]+Table2[[#This Row],[Rank Sharpe]])/3</f>
        <v>99</v>
      </c>
    </row>
    <row r="63" spans="1:48" x14ac:dyDescent="0.3">
      <c r="A63" t="s">
        <v>467</v>
      </c>
      <c r="B63" t="s">
        <v>468</v>
      </c>
      <c r="C63" t="s">
        <v>10465</v>
      </c>
      <c r="D63" t="s">
        <v>469</v>
      </c>
      <c r="E63">
        <v>45942.5</v>
      </c>
      <c r="F63">
        <v>540.5</v>
      </c>
      <c r="G63">
        <v>93.643763203086294</v>
      </c>
      <c r="H63">
        <f>(Table2[[#This Row],[1Y Return vs Nifty]]-AVERAGE(Table2[1Y Return vs Nifty]))/_xlfn.STDEV.P(Table2[1Y Return vs Nifty])</f>
        <v>0.71329745948450329</v>
      </c>
      <c r="I63">
        <v>-6.2827956704660997</v>
      </c>
      <c r="J63">
        <f>(Table2[[#This Row],[1M Return vs Nifty]]-AVERAGE(Table2[1M Return vs Nifty]))/_xlfn.STDEV.P(Table2[1M Return vs Nifty])</f>
        <v>-0.53503722243461205</v>
      </c>
      <c r="K63">
        <v>51.738158300384299</v>
      </c>
      <c r="L63">
        <f>(Table2[[#This Row],[6M Return vs Nifty]]-AVERAGE(Table2[6M Return vs Nifty]))/_xlfn.STDEV.P(Table2[6M Return vs Nifty])</f>
        <v>1.6225339434180024</v>
      </c>
      <c r="M63">
        <v>-1.3613387744616099</v>
      </c>
      <c r="N63">
        <f>(Table2[[#This Row],[1W Return vs Nifty]]-AVERAGE(Table2[1W Return vs Nifty]))/_xlfn.STDEV.P(Table2[1W Return vs Nifty])</f>
        <v>-0.10273629081704874</v>
      </c>
      <c r="O63">
        <v>556.64</v>
      </c>
      <c r="P63">
        <v>523.54754613350497</v>
      </c>
      <c r="Q63">
        <v>398.89971532297102</v>
      </c>
      <c r="R63">
        <v>27.106942243755501</v>
      </c>
      <c r="S63" s="2">
        <f>(Table2[[#This Row],[Close Price]]-Table2[[#This Row],[20D EMA]])/Table2[[#This Row],[20D EMA]]</f>
        <v>-2.89954009772923E-2</v>
      </c>
      <c r="T63" s="2">
        <f>(Table2[[#This Row],[Close Price]]-Table2[[#This Row],[50D EMA]])/Table2[[#This Row],[50D EMA]]</f>
        <v>3.2379970055617734E-2</v>
      </c>
      <c r="U63" s="2">
        <f>(Table2[[#This Row],[Close Price]]-Table2[[#This Row],[200D EMA]])/Table2[[#This Row],[200D EMA]]</f>
        <v>0.35497715149378245</v>
      </c>
      <c r="V63">
        <v>0.50047265849250699</v>
      </c>
      <c r="W63">
        <v>538</v>
      </c>
      <c r="X63">
        <v>566.15</v>
      </c>
      <c r="Y63">
        <v>538</v>
      </c>
      <c r="Z63">
        <v>569.20000000000005</v>
      </c>
      <c r="AA63">
        <v>538</v>
      </c>
      <c r="AB63">
        <v>585.5</v>
      </c>
      <c r="AC63" s="2">
        <f>(Table2[[#This Row],[Close Price]]/Table2[[#This Row],[Day Low]])-1</f>
        <v>4.646840148698983E-3</v>
      </c>
      <c r="AD63" s="2">
        <f>(Table2[[#This Row],[Day High]]/Table2[[#This Row],[Close Price]])-1</f>
        <v>4.7456059204440182E-2</v>
      </c>
      <c r="AE63" s="2">
        <f>(Table2[[#This Row],[Close Price]]/Table2[[#This Row],[Current Week Low]])-1</f>
        <v>4.646840148698983E-3</v>
      </c>
      <c r="AF63" s="2">
        <f>(Table2[[#This Row],[Current Week High]]/Table2[[#This Row],[Close Price]])-1</f>
        <v>5.3098982423681829E-2</v>
      </c>
      <c r="AG63" s="2">
        <f>(Table2[[#This Row],[Close Price]]/Table2[[#This Row],[Current Month Low]])-1</f>
        <v>4.646840148698983E-3</v>
      </c>
      <c r="AH63" s="2">
        <f>(Table2[[#This Row],[Current Month High]]/Table2[[#This Row],[Close Price]])-1</f>
        <v>8.3256244218316455E-2</v>
      </c>
      <c r="AI63">
        <v>14.773358001850101</v>
      </c>
      <c r="AJ63">
        <v>123.62432767894001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0.03</v>
      </c>
      <c r="AM63" t="s">
        <v>10511</v>
      </c>
      <c r="AN63">
        <v>-4.25</v>
      </c>
      <c r="AO63" t="s">
        <v>10512</v>
      </c>
      <c r="AP63">
        <v>0.13170835026293201</v>
      </c>
      <c r="AQ63">
        <f>(Table2[[#This Row],[Sharpe Ratio]]-AVERAGE(Table2[Sharpe Ratio]))/_xlfn.STDEV.P(Table2[Sharpe Ratio])</f>
        <v>0.95269097323392204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2.6507488628847669</v>
      </c>
      <c r="AS63">
        <f>_xlfn.RANK.AVG(Table2[[#This Row],[1Y Return vs Nifty Z-Score]],Table2[1Y Return vs Nifty Z-Score])</f>
        <v>117</v>
      </c>
      <c r="AT63">
        <f>_xlfn.RANK.AVG(Table2[[#This Row],[6M Return vs Nifty Z-Score]],Table2[6M Return vs Nifty Z-Score])</f>
        <v>46</v>
      </c>
      <c r="AU63">
        <f>_xlfn.RANK.AVG(Table2[[#This Row],[Sharpe Ratio Z-Score]],Table2[Sharpe Ratio Z-Score])</f>
        <v>134</v>
      </c>
      <c r="AV63">
        <f>(Table2[[#This Row],[Rank 1Y]]+Table2[[#This Row],[Rank 6M]]+Table2[[#This Row],[Rank Sharpe]])/3</f>
        <v>99</v>
      </c>
    </row>
    <row r="64" spans="1:48" x14ac:dyDescent="0.3">
      <c r="A64" t="s">
        <v>560</v>
      </c>
      <c r="B64" t="s">
        <v>561</v>
      </c>
      <c r="C64" t="s">
        <v>10473</v>
      </c>
      <c r="D64" t="s">
        <v>359</v>
      </c>
      <c r="E64">
        <v>33721.85330594</v>
      </c>
      <c r="F64">
        <v>1640.05</v>
      </c>
      <c r="G64">
        <v>82.908091391089798</v>
      </c>
      <c r="H64">
        <f>(Table2[[#This Row],[1Y Return vs Nifty]]-AVERAGE(Table2[1Y Return vs Nifty]))/_xlfn.STDEV.P(Table2[1Y Return vs Nifty])</f>
        <v>0.57118193650638571</v>
      </c>
      <c r="I64">
        <v>-7.5598147843183696</v>
      </c>
      <c r="J64">
        <f>(Table2[[#This Row],[1M Return vs Nifty]]-AVERAGE(Table2[1M Return vs Nifty]))/_xlfn.STDEV.P(Table2[1M Return vs Nifty])</f>
        <v>-0.66275644558543068</v>
      </c>
      <c r="K64">
        <v>39.317522756153899</v>
      </c>
      <c r="L64">
        <f>(Table2[[#This Row],[6M Return vs Nifty]]-AVERAGE(Table2[6M Return vs Nifty]))/_xlfn.STDEV.P(Table2[6M Return vs Nifty])</f>
        <v>1.1935810925970629</v>
      </c>
      <c r="M64">
        <v>-2.6690607798175598</v>
      </c>
      <c r="N64">
        <f>(Table2[[#This Row],[1W Return vs Nifty]]-AVERAGE(Table2[1W Return vs Nifty]))/_xlfn.STDEV.P(Table2[1W Return vs Nifty])</f>
        <v>-0.42116634034670186</v>
      </c>
      <c r="O64">
        <v>1678.56</v>
      </c>
      <c r="P64">
        <v>1608.29546682358</v>
      </c>
      <c r="Q64">
        <v>1298.4522703206901</v>
      </c>
      <c r="R64">
        <v>42.950884481732103</v>
      </c>
      <c r="S64" s="2">
        <f>(Table2[[#This Row],[Close Price]]-Table2[[#This Row],[20D EMA]])/Table2[[#This Row],[20D EMA]]</f>
        <v>-2.2942283862358206E-2</v>
      </c>
      <c r="T64" s="2">
        <f>(Table2[[#This Row],[Close Price]]-Table2[[#This Row],[50D EMA]])/Table2[[#This Row],[50D EMA]]</f>
        <v>1.9744216054488967E-2</v>
      </c>
      <c r="U64" s="2">
        <f>(Table2[[#This Row],[Close Price]]-Table2[[#This Row],[200D EMA]])/Table2[[#This Row],[200D EMA]]</f>
        <v>0.26308069806442902</v>
      </c>
      <c r="V64">
        <v>1.9099184213068701</v>
      </c>
      <c r="W64">
        <v>1601.7</v>
      </c>
      <c r="X64">
        <v>1695.85</v>
      </c>
      <c r="Y64">
        <v>1601.7</v>
      </c>
      <c r="Z64">
        <v>1751.65</v>
      </c>
      <c r="AA64">
        <v>1585.55</v>
      </c>
      <c r="AB64">
        <v>1897.8</v>
      </c>
      <c r="AC64" s="2">
        <f>(Table2[[#This Row],[Close Price]]/Table2[[#This Row],[Day Low]])-1</f>
        <v>2.3943310232877435E-2</v>
      </c>
      <c r="AD64" s="2">
        <f>(Table2[[#This Row],[Day High]]/Table2[[#This Row],[Close Price]])-1</f>
        <v>3.4023352946556562E-2</v>
      </c>
      <c r="AE64" s="2">
        <f>(Table2[[#This Row],[Close Price]]/Table2[[#This Row],[Current Week Low]])-1</f>
        <v>2.3943310232877435E-2</v>
      </c>
      <c r="AF64" s="2">
        <f>(Table2[[#This Row],[Current Week High]]/Table2[[#This Row],[Close Price]])-1</f>
        <v>6.8046705893113124E-2</v>
      </c>
      <c r="AG64" s="2">
        <f>(Table2[[#This Row],[Close Price]]/Table2[[#This Row],[Current Month Low]])-1</f>
        <v>3.4372930528838497E-2</v>
      </c>
      <c r="AH64" s="2">
        <f>(Table2[[#This Row],[Current Month High]]/Table2[[#This Row],[Close Price]])-1</f>
        <v>0.15715984268772298</v>
      </c>
      <c r="AI64">
        <v>15.715984268772299</v>
      </c>
      <c r="AJ64">
        <v>133.725238705999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</v>
      </c>
      <c r="AM64" t="s">
        <v>10513</v>
      </c>
      <c r="AN64">
        <v>2.17</v>
      </c>
      <c r="AO64" t="s">
        <v>10511</v>
      </c>
      <c r="AP64">
        <v>0.15329026796078399</v>
      </c>
      <c r="AQ64">
        <f>(Table2[[#This Row],[Sharpe Ratio]]-AVERAGE(Table2[Sharpe Ratio]))/_xlfn.STDEV.P(Table2[Sharpe Ratio])</f>
        <v>1.2003578209890713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1.8811980641603872</v>
      </c>
      <c r="AS64">
        <f>_xlfn.RANK.AVG(Table2[[#This Row],[1Y Return vs Nifty Z-Score]],Table2[1Y Return vs Nifty Z-Score])</f>
        <v>131</v>
      </c>
      <c r="AT64">
        <f>_xlfn.RANK.AVG(Table2[[#This Row],[6M Return vs Nifty Z-Score]],Table2[6M Return vs Nifty Z-Score])</f>
        <v>77</v>
      </c>
      <c r="AU64">
        <f>_xlfn.RANK.AVG(Table2[[#This Row],[Sharpe Ratio Z-Score]],Table2[Sharpe Ratio Z-Score])</f>
        <v>89</v>
      </c>
      <c r="AV64">
        <f>(Table2[[#This Row],[Rank 1Y]]+Table2[[#This Row],[Rank 6M]]+Table2[[#This Row],[Rank Sharpe]])/3</f>
        <v>99</v>
      </c>
    </row>
    <row r="65" spans="1:48" x14ac:dyDescent="0.3">
      <c r="A65" t="s">
        <v>357</v>
      </c>
      <c r="B65" t="s">
        <v>358</v>
      </c>
      <c r="C65" t="s">
        <v>10473</v>
      </c>
      <c r="D65" t="s">
        <v>359</v>
      </c>
      <c r="E65">
        <v>67417.398238399997</v>
      </c>
      <c r="F65">
        <v>11267.2</v>
      </c>
      <c r="G65">
        <v>136.496073568214</v>
      </c>
      <c r="H65">
        <f>(Table2[[#This Row],[1Y Return vs Nifty]]-AVERAGE(Table2[1Y Return vs Nifty]))/_xlfn.STDEV.P(Table2[1Y Return vs Nifty])</f>
        <v>1.2805631700062738</v>
      </c>
      <c r="I65">
        <v>-0.67809635687525704</v>
      </c>
      <c r="J65">
        <f>(Table2[[#This Row],[1M Return vs Nifty]]-AVERAGE(Table2[1M Return vs Nifty]))/_xlfn.STDEV.P(Table2[1M Return vs Nifty])</f>
        <v>2.5508688398605248E-2</v>
      </c>
      <c r="K65">
        <v>71.250812661229702</v>
      </c>
      <c r="L65">
        <f>(Table2[[#This Row],[6M Return vs Nifty]]-AVERAGE(Table2[6M Return vs Nifty]))/_xlfn.STDEV.P(Table2[6M Return vs Nifty])</f>
        <v>2.2964132055026449</v>
      </c>
      <c r="M65">
        <v>-5.4048433315457904</v>
      </c>
      <c r="N65">
        <f>(Table2[[#This Row],[1W Return vs Nifty]]-AVERAGE(Table2[1W Return vs Nifty]))/_xlfn.STDEV.P(Table2[1W Return vs Nifty])</f>
        <v>-1.0873288503306651</v>
      </c>
      <c r="O65">
        <v>11952.38</v>
      </c>
      <c r="P65">
        <v>10838.964743950701</v>
      </c>
      <c r="Q65">
        <v>7996.5210284281402</v>
      </c>
      <c r="R65">
        <v>27.142637346315801</v>
      </c>
      <c r="S65" s="2">
        <f>(Table2[[#This Row],[Close Price]]-Table2[[#This Row],[20D EMA]])/Table2[[#This Row],[20D EMA]]</f>
        <v>-5.7325821300862133E-2</v>
      </c>
      <c r="T65" s="2">
        <f>(Table2[[#This Row],[Close Price]]-Table2[[#This Row],[50D EMA]])/Table2[[#This Row],[50D EMA]]</f>
        <v>3.9508870650059175E-2</v>
      </c>
      <c r="U65" s="2">
        <f>(Table2[[#This Row],[Close Price]]-Table2[[#This Row],[200D EMA]])/Table2[[#This Row],[200D EMA]]</f>
        <v>0.40901273940809874</v>
      </c>
      <c r="V65">
        <v>0.74943028423658598</v>
      </c>
      <c r="W65">
        <v>11210.55</v>
      </c>
      <c r="X65">
        <v>11945.85</v>
      </c>
      <c r="Y65">
        <v>11210.55</v>
      </c>
      <c r="Z65">
        <v>12754.55</v>
      </c>
      <c r="AA65">
        <v>11210.55</v>
      </c>
      <c r="AB65">
        <v>12879</v>
      </c>
      <c r="AC65" s="2">
        <f>(Table2[[#This Row],[Close Price]]/Table2[[#This Row],[Day Low]])-1</f>
        <v>5.0532757090420155E-3</v>
      </c>
      <c r="AD65" s="2">
        <f>(Table2[[#This Row],[Day High]]/Table2[[#This Row],[Close Price]])-1</f>
        <v>6.0232355864811016E-2</v>
      </c>
      <c r="AE65" s="2">
        <f>(Table2[[#This Row],[Close Price]]/Table2[[#This Row],[Current Week Low]])-1</f>
        <v>5.0532757090420155E-3</v>
      </c>
      <c r="AF65" s="2">
        <f>(Table2[[#This Row],[Current Week High]]/Table2[[#This Row],[Close Price]])-1</f>
        <v>0.13200706475433099</v>
      </c>
      <c r="AG65" s="2">
        <f>(Table2[[#This Row],[Close Price]]/Table2[[#This Row],[Current Month Low]])-1</f>
        <v>5.0532757090420155E-3</v>
      </c>
      <c r="AH65" s="2">
        <f>(Table2[[#This Row],[Current Month High]]/Table2[[#This Row],[Close Price]])-1</f>
        <v>0.14305239988639573</v>
      </c>
      <c r="AI65">
        <v>14.305239988639499</v>
      </c>
      <c r="AJ65">
        <v>185.02909182899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0.23</v>
      </c>
      <c r="AM65" t="s">
        <v>10511</v>
      </c>
      <c r="AN65">
        <v>-9.99</v>
      </c>
      <c r="AO65" t="s">
        <v>10512</v>
      </c>
      <c r="AP65">
        <v>8.9322631809719E-2</v>
      </c>
      <c r="AQ65">
        <f>(Table2[[#This Row],[Sharpe Ratio]]-AVERAGE(Table2[Sharpe Ratio]))/_xlfn.STDEV.P(Table2[Sharpe Ratio])</f>
        <v>0.4662866867330363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2.9814429003098954</v>
      </c>
      <c r="AS65">
        <f>_xlfn.RANK.AVG(Table2[[#This Row],[1Y Return vs Nifty Z-Score]],Table2[1Y Return vs Nifty Z-Score])</f>
        <v>62</v>
      </c>
      <c r="AT65">
        <f>_xlfn.RANK.AVG(Table2[[#This Row],[6M Return vs Nifty Z-Score]],Table2[6M Return vs Nifty Z-Score])</f>
        <v>21</v>
      </c>
      <c r="AU65">
        <f>_xlfn.RANK.AVG(Table2[[#This Row],[Sharpe Ratio Z-Score]],Table2[Sharpe Ratio Z-Score])</f>
        <v>220</v>
      </c>
      <c r="AV65">
        <f>(Table2[[#This Row],[Rank 1Y]]+Table2[[#This Row],[Rank 6M]]+Table2[[#This Row],[Rank Sharpe]])/3</f>
        <v>101</v>
      </c>
    </row>
    <row r="66" spans="1:48" x14ac:dyDescent="0.3">
      <c r="A66" t="s">
        <v>580</v>
      </c>
      <c r="B66" t="s">
        <v>581</v>
      </c>
      <c r="C66" t="s">
        <v>10461</v>
      </c>
      <c r="D66" t="s">
        <v>244</v>
      </c>
      <c r="E66">
        <v>31935.24488224</v>
      </c>
      <c r="F66">
        <v>6311.9</v>
      </c>
      <c r="G66">
        <v>143.55188699641101</v>
      </c>
      <c r="H66">
        <f>(Table2[[#This Row],[1Y Return vs Nifty]]-AVERAGE(Table2[1Y Return vs Nifty]))/_xlfn.STDEV.P(Table2[1Y Return vs Nifty])</f>
        <v>1.3739658589990333</v>
      </c>
      <c r="I66">
        <v>-12.7464992831628</v>
      </c>
      <c r="J66">
        <f>(Table2[[#This Row],[1M Return vs Nifty]]-AVERAGE(Table2[1M Return vs Nifty]))/_xlfn.STDEV.P(Table2[1M Return vs Nifty])</f>
        <v>-1.1814952081733154</v>
      </c>
      <c r="K66">
        <v>24.871979112247299</v>
      </c>
      <c r="L66">
        <f>(Table2[[#This Row],[6M Return vs Nifty]]-AVERAGE(Table2[6M Return vs Nifty]))/_xlfn.STDEV.P(Table2[6M Return vs Nifty])</f>
        <v>0.69469702940672218</v>
      </c>
      <c r="M66">
        <v>-0.62953233168219302</v>
      </c>
      <c r="N66">
        <f>(Table2[[#This Row],[1W Return vs Nifty]]-AVERAGE(Table2[1W Return vs Nifty]))/_xlfn.STDEV.P(Table2[1W Return vs Nifty])</f>
        <v>7.5458433188486815E-2</v>
      </c>
      <c r="O66">
        <v>6501.23</v>
      </c>
      <c r="P66">
        <v>6541.7088525947802</v>
      </c>
      <c r="Q66">
        <v>5591.3068040411299</v>
      </c>
      <c r="R66">
        <v>29.4195775932007</v>
      </c>
      <c r="S66" s="2">
        <f>(Table2[[#This Row],[Close Price]]-Table2[[#This Row],[20D EMA]])/Table2[[#This Row],[20D EMA]]</f>
        <v>-2.9122181494886344E-2</v>
      </c>
      <c r="T66" s="2">
        <f>(Table2[[#This Row],[Close Price]]-Table2[[#This Row],[50D EMA]])/Table2[[#This Row],[50D EMA]]</f>
        <v>-3.5129789138143387E-2</v>
      </c>
      <c r="U66" s="2">
        <f>(Table2[[#This Row],[Close Price]]-Table2[[#This Row],[200D EMA]])/Table2[[#This Row],[200D EMA]]</f>
        <v>0.12887742011188857</v>
      </c>
      <c r="V66">
        <v>0.940398465299492</v>
      </c>
      <c r="W66">
        <v>6300</v>
      </c>
      <c r="X66">
        <v>6439.95</v>
      </c>
      <c r="Y66">
        <v>6300</v>
      </c>
      <c r="Z66">
        <v>6663.95</v>
      </c>
      <c r="AA66">
        <v>6300</v>
      </c>
      <c r="AB66">
        <v>6801.3</v>
      </c>
      <c r="AC66" s="2">
        <f>(Table2[[#This Row],[Close Price]]/Table2[[#This Row],[Day Low]])-1</f>
        <v>1.8888888888888289E-3</v>
      </c>
      <c r="AD66" s="2">
        <f>(Table2[[#This Row],[Day High]]/Table2[[#This Row],[Close Price]])-1</f>
        <v>2.0287076791457359E-2</v>
      </c>
      <c r="AE66" s="2">
        <f>(Table2[[#This Row],[Close Price]]/Table2[[#This Row],[Current Week Low]])-1</f>
        <v>1.8888888888888289E-3</v>
      </c>
      <c r="AF66" s="2">
        <f>(Table2[[#This Row],[Current Week High]]/Table2[[#This Row],[Close Price]])-1</f>
        <v>5.5775598472726173E-2</v>
      </c>
      <c r="AG66" s="2">
        <f>(Table2[[#This Row],[Close Price]]/Table2[[#This Row],[Current Month Low]])-1</f>
        <v>1.8888888888888289E-3</v>
      </c>
      <c r="AH66" s="2">
        <f>(Table2[[#This Row],[Current Month High]]/Table2[[#This Row],[Close Price]])-1</f>
        <v>7.7536082637557735E-2</v>
      </c>
      <c r="AI66">
        <v>54.578653020485099</v>
      </c>
      <c r="AJ66">
        <v>169.38819060626099</v>
      </c>
      <c r="AK66" t="str">
        <f>IF(AND(Table2[[#This Row],[20D EMA]]&gt;Table2[[#This Row],[50D EMA]],Table2[[#This Row],[50D EMA]]&gt;Table2[[#This Row],[200D EMA]]),"Uptrend","Downtrend/NoTrend")</f>
        <v>Downtrend/NoTrend</v>
      </c>
      <c r="AL66">
        <v>-0.12</v>
      </c>
      <c r="AM66" t="s">
        <v>10512</v>
      </c>
      <c r="AN66">
        <v>-5.34</v>
      </c>
      <c r="AO66" t="s">
        <v>10512</v>
      </c>
      <c r="AP66">
        <v>0.14353198451105101</v>
      </c>
      <c r="AQ66">
        <f>(Table2[[#This Row],[Sharpe Ratio]]-AVERAGE(Table2[Sharpe Ratio]))/_xlfn.STDEV.P(Table2[Sharpe Ratio])</f>
        <v>1.0883750335773135</v>
      </c>
      <c r="AR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">
        <f>_xlfn.RANK.AVG(Table2[[#This Row],[1Y Return vs Nifty Z-Score]],Table2[1Y Return vs Nifty Z-Score])</f>
        <v>56</v>
      </c>
      <c r="AT66">
        <f>_xlfn.RANK.AVG(Table2[[#This Row],[6M Return vs Nifty Z-Score]],Table2[6M Return vs Nifty Z-Score])</f>
        <v>147</v>
      </c>
      <c r="AU66">
        <f>_xlfn.RANK.AVG(Table2[[#This Row],[Sharpe Ratio Z-Score]],Table2[Sharpe Ratio Z-Score])</f>
        <v>103</v>
      </c>
      <c r="AV66">
        <f>(Table2[[#This Row],[Rank 1Y]]+Table2[[#This Row],[Rank 6M]]+Table2[[#This Row],[Rank Sharpe]])/3</f>
        <v>102</v>
      </c>
    </row>
    <row r="67" spans="1:48" x14ac:dyDescent="0.3">
      <c r="A67" t="s">
        <v>256</v>
      </c>
      <c r="B67" t="s">
        <v>257</v>
      </c>
      <c r="C67" t="s">
        <v>10471</v>
      </c>
      <c r="D67" t="s">
        <v>165</v>
      </c>
      <c r="E67">
        <v>102407.48327055</v>
      </c>
      <c r="F67">
        <v>294.10000000000002</v>
      </c>
      <c r="G67">
        <v>186.05561605434201</v>
      </c>
      <c r="H67">
        <f>(Table2[[#This Row],[1Y Return vs Nifty]]-AVERAGE(Table2[1Y Return vs Nifty]))/_xlfn.STDEV.P(Table2[1Y Return vs Nifty])</f>
        <v>1.9366171573405337</v>
      </c>
      <c r="I67">
        <v>-3.54843805867303</v>
      </c>
      <c r="J67">
        <f>(Table2[[#This Row],[1M Return vs Nifty]]-AVERAGE(Table2[1M Return vs Nifty]))/_xlfn.STDEV.P(Table2[1M Return vs Nifty])</f>
        <v>-0.26156439324472835</v>
      </c>
      <c r="K67">
        <v>18.877130690449199</v>
      </c>
      <c r="L67">
        <f>(Table2[[#This Row],[6M Return vs Nifty]]-AVERAGE(Table2[6M Return vs Nifty]))/_xlfn.STDEV.P(Table2[6M Return vs Nifty])</f>
        <v>0.48766194560505538</v>
      </c>
      <c r="M67">
        <v>-7.0253306087040102</v>
      </c>
      <c r="N67">
        <f>(Table2[[#This Row],[1W Return vs Nifty]]-AVERAGE(Table2[1W Return vs Nifty]))/_xlfn.STDEV.P(Table2[1W Return vs Nifty])</f>
        <v>-1.4819171816535834</v>
      </c>
      <c r="O67">
        <v>311.10000000000002</v>
      </c>
      <c r="P67">
        <v>298.26834129272601</v>
      </c>
      <c r="Q67">
        <v>234.29054932875499</v>
      </c>
      <c r="R67">
        <v>27.629286491521899</v>
      </c>
      <c r="S67" s="2">
        <f>(Table2[[#This Row],[Close Price]]-Table2[[#This Row],[20D EMA]])/Table2[[#This Row],[20D EMA]]</f>
        <v>-5.4644808743169397E-2</v>
      </c>
      <c r="T67" s="2">
        <f>(Table2[[#This Row],[Close Price]]-Table2[[#This Row],[50D EMA]])/Table2[[#This Row],[50D EMA]]</f>
        <v>-1.3975138208299142E-2</v>
      </c>
      <c r="U67" s="2">
        <f>(Table2[[#This Row],[Close Price]]-Table2[[#This Row],[200D EMA]])/Table2[[#This Row],[200D EMA]]</f>
        <v>0.25527897238108738</v>
      </c>
      <c r="V67">
        <v>0.84468471277905899</v>
      </c>
      <c r="W67">
        <v>292.75</v>
      </c>
      <c r="X67">
        <v>307.7</v>
      </c>
      <c r="Y67">
        <v>292.75</v>
      </c>
      <c r="Z67">
        <v>328.4</v>
      </c>
      <c r="AA67">
        <v>292.75</v>
      </c>
      <c r="AB67">
        <v>335.35</v>
      </c>
      <c r="AC67" s="2">
        <f>(Table2[[#This Row],[Close Price]]/Table2[[#This Row],[Day Low]])-1</f>
        <v>4.6114432109309877E-3</v>
      </c>
      <c r="AD67" s="2">
        <f>(Table2[[#This Row],[Day High]]/Table2[[#This Row],[Close Price]])-1</f>
        <v>4.6242774566473965E-2</v>
      </c>
      <c r="AE67" s="2">
        <f>(Table2[[#This Row],[Close Price]]/Table2[[#This Row],[Current Week Low]])-1</f>
        <v>4.6114432109309877E-3</v>
      </c>
      <c r="AF67" s="2">
        <f>(Table2[[#This Row],[Current Week High]]/Table2[[#This Row],[Close Price]])-1</f>
        <v>0.11662699761985706</v>
      </c>
      <c r="AG67" s="2">
        <f>(Table2[[#This Row],[Close Price]]/Table2[[#This Row],[Current Month Low]])-1</f>
        <v>4.6114432109309877E-3</v>
      </c>
      <c r="AH67" s="2">
        <f>(Table2[[#This Row],[Current Month High]]/Table2[[#This Row],[Close Price]])-1</f>
        <v>0.14025841550493023</v>
      </c>
      <c r="AI67">
        <v>14.025841550493</v>
      </c>
      <c r="AJ67">
        <v>212.53985122210401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-0.02</v>
      </c>
      <c r="AM67" t="s">
        <v>10512</v>
      </c>
      <c r="AN67">
        <v>-1.03</v>
      </c>
      <c r="AO67" t="s">
        <v>10512</v>
      </c>
      <c r="AP67">
        <v>0.151449764357799</v>
      </c>
      <c r="AQ67">
        <f>(Table2[[#This Row],[Sharpe Ratio]]-AVERAGE(Table2[Sharpe Ratio]))/_xlfn.STDEV.P(Table2[Sharpe Ratio])</f>
        <v>1.179236819045919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1.8600343470931966</v>
      </c>
      <c r="AS67">
        <f>_xlfn.RANK.AVG(Table2[[#This Row],[1Y Return vs Nifty Z-Score]],Table2[1Y Return vs Nifty Z-Score])</f>
        <v>28</v>
      </c>
      <c r="AT67">
        <f>_xlfn.RANK.AVG(Table2[[#This Row],[6M Return vs Nifty Z-Score]],Table2[6M Return vs Nifty Z-Score])</f>
        <v>189</v>
      </c>
      <c r="AU67">
        <f>_xlfn.RANK.AVG(Table2[[#This Row],[Sharpe Ratio Z-Score]],Table2[Sharpe Ratio Z-Score])</f>
        <v>93</v>
      </c>
      <c r="AV67">
        <f>(Table2[[#This Row],[Rank 1Y]]+Table2[[#This Row],[Rank 6M]]+Table2[[#This Row],[Rank Sharpe]])/3</f>
        <v>103.33333333333333</v>
      </c>
    </row>
    <row r="68" spans="1:48" x14ac:dyDescent="0.3">
      <c r="A68" t="s">
        <v>1210</v>
      </c>
      <c r="B68" t="s">
        <v>1211</v>
      </c>
      <c r="C68" t="s">
        <v>10464</v>
      </c>
      <c r="D68" t="s">
        <v>46</v>
      </c>
      <c r="E68">
        <v>9254.3314140000002</v>
      </c>
      <c r="F68">
        <v>1381.5</v>
      </c>
      <c r="G68">
        <v>77.259101142187802</v>
      </c>
      <c r="H68">
        <f>(Table2[[#This Row],[1Y Return vs Nifty]]-AVERAGE(Table2[1Y Return vs Nifty]))/_xlfn.STDEV.P(Table2[1Y Return vs Nifty])</f>
        <v>0.49640234026128616</v>
      </c>
      <c r="I68">
        <v>13.9914406642459</v>
      </c>
      <c r="J68">
        <f>(Table2[[#This Row],[1M Return vs Nifty]]-AVERAGE(Table2[1M Return vs Nifty]))/_xlfn.STDEV.P(Table2[1M Return vs Nifty])</f>
        <v>1.4926612564348816</v>
      </c>
      <c r="K68">
        <v>55.808657045538197</v>
      </c>
      <c r="L68">
        <f>(Table2[[#This Row],[6M Return vs Nifty]]-AVERAGE(Table2[6M Return vs Nifty]))/_xlfn.STDEV.P(Table2[6M Return vs Nifty])</f>
        <v>1.7631106502039842</v>
      </c>
      <c r="M68">
        <v>-5.2073366418865197</v>
      </c>
      <c r="N68">
        <f>(Table2[[#This Row],[1W Return vs Nifty]]-AVERAGE(Table2[1W Return vs Nifty]))/_xlfn.STDEV.P(Table2[1W Return vs Nifty])</f>
        <v>-1.0392360104816325</v>
      </c>
      <c r="O68">
        <v>1364.8</v>
      </c>
      <c r="P68">
        <v>1274.00069963342</v>
      </c>
      <c r="Q68">
        <v>1034.1526037327301</v>
      </c>
      <c r="R68">
        <v>47.3900089417386</v>
      </c>
      <c r="S68" s="2">
        <f>(Table2[[#This Row],[Close Price]]-Table2[[#This Row],[20D EMA]])/Table2[[#This Row],[20D EMA]]</f>
        <v>1.2236225087925004E-2</v>
      </c>
      <c r="T68" s="2">
        <f>(Table2[[#This Row],[Close Price]]-Table2[[#This Row],[50D EMA]])/Table2[[#This Row],[50D EMA]]</f>
        <v>8.4379310307688013E-2</v>
      </c>
      <c r="U68" s="2">
        <f>(Table2[[#This Row],[Close Price]]-Table2[[#This Row],[200D EMA]])/Table2[[#This Row],[200D EMA]]</f>
        <v>0.33587634456803972</v>
      </c>
      <c r="V68">
        <v>2.40272794982809</v>
      </c>
      <c r="W68">
        <v>1368</v>
      </c>
      <c r="X68">
        <v>1456.45</v>
      </c>
      <c r="Y68">
        <v>1368</v>
      </c>
      <c r="Z68">
        <v>1490</v>
      </c>
      <c r="AA68">
        <v>1232.6500000000001</v>
      </c>
      <c r="AB68">
        <v>1542.45</v>
      </c>
      <c r="AC68" s="2">
        <f>(Table2[[#This Row],[Close Price]]/Table2[[#This Row],[Day Low]])-1</f>
        <v>9.8684210526316374E-3</v>
      </c>
      <c r="AD68" s="2">
        <f>(Table2[[#This Row],[Day High]]/Table2[[#This Row],[Close Price]])-1</f>
        <v>5.4252623959464286E-2</v>
      </c>
      <c r="AE68" s="2">
        <f>(Table2[[#This Row],[Close Price]]/Table2[[#This Row],[Current Week Low]])-1</f>
        <v>9.8684210526316374E-3</v>
      </c>
      <c r="AF68" s="2">
        <f>(Table2[[#This Row],[Current Week High]]/Table2[[#This Row],[Close Price]])-1</f>
        <v>7.8537821208831016E-2</v>
      </c>
      <c r="AG68" s="2">
        <f>(Table2[[#This Row],[Close Price]]/Table2[[#This Row],[Current Month Low]])-1</f>
        <v>0.12075609459295</v>
      </c>
      <c r="AH68" s="2">
        <f>(Table2[[#This Row],[Current Month High]]/Table2[[#This Row],[Close Price]])-1</f>
        <v>0.11650380021715523</v>
      </c>
      <c r="AI68">
        <v>11.650380021715501</v>
      </c>
      <c r="AJ68">
        <v>112.53846153846099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0.1</v>
      </c>
      <c r="AM68" t="s">
        <v>10511</v>
      </c>
      <c r="AN68">
        <v>6.15</v>
      </c>
      <c r="AO68" t="s">
        <v>10511</v>
      </c>
      <c r="AP68">
        <v>0.13375194282194999</v>
      </c>
      <c r="AQ68">
        <f>(Table2[[#This Row],[Sharpe Ratio]]-AVERAGE(Table2[Sharpe Ratio]))/_xlfn.STDEV.P(Table2[Sharpe Ratio])</f>
        <v>0.97614255590946142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3.6890807923279807</v>
      </c>
      <c r="AS68">
        <f>_xlfn.RANK.AVG(Table2[[#This Row],[1Y Return vs Nifty Z-Score]],Table2[1Y Return vs Nifty Z-Score])</f>
        <v>149</v>
      </c>
      <c r="AT68">
        <f>_xlfn.RANK.AVG(Table2[[#This Row],[6M Return vs Nifty Z-Score]],Table2[6M Return vs Nifty Z-Score])</f>
        <v>38</v>
      </c>
      <c r="AU68">
        <f>_xlfn.RANK.AVG(Table2[[#This Row],[Sharpe Ratio Z-Score]],Table2[Sharpe Ratio Z-Score])</f>
        <v>124</v>
      </c>
      <c r="AV68">
        <f>(Table2[[#This Row],[Rank 1Y]]+Table2[[#This Row],[Rank 6M]]+Table2[[#This Row],[Rank Sharpe]])/3</f>
        <v>103.66666666666667</v>
      </c>
    </row>
    <row r="69" spans="1:48" x14ac:dyDescent="0.3">
      <c r="A69" t="s">
        <v>1097</v>
      </c>
      <c r="B69" t="s">
        <v>1098</v>
      </c>
      <c r="C69" t="s">
        <v>10464</v>
      </c>
      <c r="D69" t="s">
        <v>46</v>
      </c>
      <c r="E69">
        <v>11025.974414535</v>
      </c>
      <c r="F69">
        <v>1691.85</v>
      </c>
      <c r="G69">
        <v>69.667932311018902</v>
      </c>
      <c r="H69">
        <f>(Table2[[#This Row],[1Y Return vs Nifty]]-AVERAGE(Table2[1Y Return vs Nifty]))/_xlfn.STDEV.P(Table2[1Y Return vs Nifty])</f>
        <v>0.39591278102837152</v>
      </c>
      <c r="I69">
        <v>-7.0283028062034703</v>
      </c>
      <c r="J69">
        <f>(Table2[[#This Row],[1M Return vs Nifty]]-AVERAGE(Table2[1M Return vs Nifty]))/_xlfn.STDEV.P(Table2[1M Return vs Nifty])</f>
        <v>-0.60959804239175464</v>
      </c>
      <c r="K69">
        <v>67.572639220532594</v>
      </c>
      <c r="L69">
        <f>(Table2[[#This Row],[6M Return vs Nifty]]-AVERAGE(Table2[6M Return vs Nifty]))/_xlfn.STDEV.P(Table2[6M Return vs Nifty])</f>
        <v>2.1693856490155063</v>
      </c>
      <c r="M69">
        <v>2.3120751228193499</v>
      </c>
      <c r="N69">
        <f>(Table2[[#This Row],[1W Return vs Nifty]]-AVERAGE(Table2[1W Return vs Nifty]))/_xlfn.STDEV.P(Table2[1W Return vs Nifty])</f>
        <v>0.79173926626872781</v>
      </c>
      <c r="O69">
        <v>1707.5</v>
      </c>
      <c r="P69">
        <v>1581.3790586154</v>
      </c>
      <c r="Q69">
        <v>1199.9681032564099</v>
      </c>
      <c r="R69">
        <v>43.451557777472601</v>
      </c>
      <c r="S69" s="2">
        <f>(Table2[[#This Row],[Close Price]]-Table2[[#This Row],[20D EMA]])/Table2[[#This Row],[20D EMA]]</f>
        <v>-9.1654465592972707E-3</v>
      </c>
      <c r="T69" s="2">
        <f>(Table2[[#This Row],[Close Price]]-Table2[[#This Row],[50D EMA]])/Table2[[#This Row],[50D EMA]]</f>
        <v>6.9857344311441916E-2</v>
      </c>
      <c r="U69" s="2">
        <f>(Table2[[#This Row],[Close Price]]-Table2[[#This Row],[200D EMA]])/Table2[[#This Row],[200D EMA]]</f>
        <v>0.40991247634728534</v>
      </c>
      <c r="V69">
        <v>0.89371014485993605</v>
      </c>
      <c r="W69">
        <v>1680.5</v>
      </c>
      <c r="X69">
        <v>1750</v>
      </c>
      <c r="Y69">
        <v>1680.5</v>
      </c>
      <c r="Z69">
        <v>1879.9</v>
      </c>
      <c r="AA69">
        <v>1664.95</v>
      </c>
      <c r="AB69">
        <v>1879.9</v>
      </c>
      <c r="AC69" s="2">
        <f>(Table2[[#This Row],[Close Price]]/Table2[[#This Row],[Day Low]])-1</f>
        <v>6.7539422790836579E-3</v>
      </c>
      <c r="AD69" s="2">
        <f>(Table2[[#This Row],[Day High]]/Table2[[#This Row],[Close Price]])-1</f>
        <v>3.4370659337411791E-2</v>
      </c>
      <c r="AE69" s="2">
        <f>(Table2[[#This Row],[Close Price]]/Table2[[#This Row],[Current Week Low]])-1</f>
        <v>6.7539422790836579E-3</v>
      </c>
      <c r="AF69" s="2">
        <f>(Table2[[#This Row],[Current Week High]]/Table2[[#This Row],[Close Price]])-1</f>
        <v>0.11115051570765733</v>
      </c>
      <c r="AG69" s="2">
        <f>(Table2[[#This Row],[Close Price]]/Table2[[#This Row],[Current Month Low]])-1</f>
        <v>1.6156641340580702E-2</v>
      </c>
      <c r="AH69" s="2">
        <f>(Table2[[#This Row],[Current Month High]]/Table2[[#This Row],[Close Price]])-1</f>
        <v>0.11115051570765733</v>
      </c>
      <c r="AI69">
        <v>11.115051570765701</v>
      </c>
      <c r="AJ69">
        <v>110.14159731710301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0.34</v>
      </c>
      <c r="AM69" t="s">
        <v>10511</v>
      </c>
      <c r="AN69">
        <v>-2.2599999999999998</v>
      </c>
      <c r="AO69" t="s">
        <v>10512</v>
      </c>
      <c r="AP69">
        <v>0.134805666139036</v>
      </c>
      <c r="AQ69">
        <f>(Table2[[#This Row],[Sharpe Ratio]]-AVERAGE(Table2[Sharpe Ratio]))/_xlfn.STDEV.P(Table2[Sharpe Ratio])</f>
        <v>0.98823473122040539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3.7356743851412562</v>
      </c>
      <c r="AS69">
        <f>_xlfn.RANK.AVG(Table2[[#This Row],[1Y Return vs Nifty Z-Score]],Table2[1Y Return vs Nifty Z-Score])</f>
        <v>170</v>
      </c>
      <c r="AT69">
        <f>_xlfn.RANK.AVG(Table2[[#This Row],[6M Return vs Nifty Z-Score]],Table2[6M Return vs Nifty Z-Score])</f>
        <v>27</v>
      </c>
      <c r="AU69">
        <f>_xlfn.RANK.AVG(Table2[[#This Row],[Sharpe Ratio Z-Score]],Table2[Sharpe Ratio Z-Score])</f>
        <v>120</v>
      </c>
      <c r="AV69">
        <f>(Table2[[#This Row],[Rank 1Y]]+Table2[[#This Row],[Rank 6M]]+Table2[[#This Row],[Rank Sharpe]])/3</f>
        <v>105.66666666666667</v>
      </c>
    </row>
    <row r="70" spans="1:48" x14ac:dyDescent="0.3">
      <c r="A70" t="s">
        <v>73</v>
      </c>
      <c r="B70" t="s">
        <v>74</v>
      </c>
      <c r="C70" t="s">
        <v>10465</v>
      </c>
      <c r="D70" t="s">
        <v>59</v>
      </c>
      <c r="E70">
        <v>329357.46870780003</v>
      </c>
      <c r="F70">
        <v>2749.3</v>
      </c>
      <c r="G70">
        <v>54.325236483100497</v>
      </c>
      <c r="H70">
        <f>(Table2[[#This Row],[1Y Return vs Nifty]]-AVERAGE(Table2[1Y Return vs Nifty]))/_xlfn.STDEV.P(Table2[1Y Return vs Nifty])</f>
        <v>0.1928108904655195</v>
      </c>
      <c r="I70">
        <v>-9.5108958769186103</v>
      </c>
      <c r="J70">
        <f>(Table2[[#This Row],[1M Return vs Nifty]]-AVERAGE(Table2[1M Return vs Nifty]))/_xlfn.STDEV.P(Table2[1M Return vs Nifty])</f>
        <v>-0.85789100445623889</v>
      </c>
      <c r="K70">
        <v>52.614329686266501</v>
      </c>
      <c r="L70">
        <f>(Table2[[#This Row],[6M Return vs Nifty]]-AVERAGE(Table2[6M Return vs Nifty]))/_xlfn.STDEV.P(Table2[6M Return vs Nifty])</f>
        <v>1.6527929597496172</v>
      </c>
      <c r="M70">
        <v>4.3202756411871901</v>
      </c>
      <c r="N70">
        <f>(Table2[[#This Row],[1W Return vs Nifty]]-AVERAGE(Table2[1W Return vs Nifty]))/_xlfn.STDEV.P(Table2[1W Return vs Nifty])</f>
        <v>1.2807356951047542</v>
      </c>
      <c r="O70">
        <v>2792.8</v>
      </c>
      <c r="P70">
        <v>2660.8036819829799</v>
      </c>
      <c r="Q70">
        <v>2113.89478623576</v>
      </c>
      <c r="R70">
        <v>43.070753503935499</v>
      </c>
      <c r="S70" s="2">
        <f>(Table2[[#This Row],[Close Price]]-Table2[[#This Row],[20D EMA]])/Table2[[#This Row],[20D EMA]]</f>
        <v>-1.557576625608708E-2</v>
      </c>
      <c r="T70" s="2">
        <f>(Table2[[#This Row],[Close Price]]-Table2[[#This Row],[50D EMA]])/Table2[[#This Row],[50D EMA]]</f>
        <v>3.325924366996811E-2</v>
      </c>
      <c r="U70" s="2">
        <f>(Table2[[#This Row],[Close Price]]-Table2[[#This Row],[200D EMA]])/Table2[[#This Row],[200D EMA]]</f>
        <v>0.30058507069583845</v>
      </c>
      <c r="V70">
        <v>1.08189292568152</v>
      </c>
      <c r="W70">
        <v>2743</v>
      </c>
      <c r="X70">
        <v>2819.95</v>
      </c>
      <c r="Y70">
        <v>2708.1</v>
      </c>
      <c r="Z70">
        <v>2825.95</v>
      </c>
      <c r="AA70">
        <v>2687.15</v>
      </c>
      <c r="AB70">
        <v>2940</v>
      </c>
      <c r="AC70" s="2">
        <f>(Table2[[#This Row],[Close Price]]/Table2[[#This Row],[Day Low]])-1</f>
        <v>2.2967553773241001E-3</v>
      </c>
      <c r="AD70" s="2">
        <f>(Table2[[#This Row],[Day High]]/Table2[[#This Row],[Close Price]])-1</f>
        <v>2.5697450260065979E-2</v>
      </c>
      <c r="AE70" s="2">
        <f>(Table2[[#This Row],[Close Price]]/Table2[[#This Row],[Current Week Low]])-1</f>
        <v>1.5213618404047224E-2</v>
      </c>
      <c r="AF70" s="2">
        <f>(Table2[[#This Row],[Current Week High]]/Table2[[#This Row],[Close Price]])-1</f>
        <v>2.787982395518851E-2</v>
      </c>
      <c r="AG70" s="2">
        <f>(Table2[[#This Row],[Close Price]]/Table2[[#This Row],[Current Month Low]])-1</f>
        <v>2.3128593491245297E-2</v>
      </c>
      <c r="AH70" s="2">
        <f>(Table2[[#This Row],[Current Month High]]/Table2[[#This Row],[Close Price]])-1</f>
        <v>6.9363110609973466E-2</v>
      </c>
      <c r="AI70">
        <v>9.6097188375222604</v>
      </c>
      <c r="AJ70">
        <v>94.193890164223902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0.15</v>
      </c>
      <c r="AM70" t="s">
        <v>10511</v>
      </c>
      <c r="AN70">
        <v>-4.04</v>
      </c>
      <c r="AO70" t="s">
        <v>10512</v>
      </c>
      <c r="AP70">
        <v>0.17891957045336199</v>
      </c>
      <c r="AQ70">
        <f>(Table2[[#This Row],[Sharpe Ratio]]-AVERAGE(Table2[Sharpe Ratio]))/_xlfn.STDEV.P(Table2[Sharpe Ratio])</f>
        <v>1.4944710989361811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3.7629196397998328</v>
      </c>
      <c r="AS70">
        <f>_xlfn.RANK.AVG(Table2[[#This Row],[1Y Return vs Nifty Z-Score]],Table2[1Y Return vs Nifty Z-Score])</f>
        <v>227</v>
      </c>
      <c r="AT70">
        <f>_xlfn.RANK.AVG(Table2[[#This Row],[6M Return vs Nifty Z-Score]],Table2[6M Return vs Nifty Z-Score])</f>
        <v>43</v>
      </c>
      <c r="AU70">
        <f>_xlfn.RANK.AVG(Table2[[#This Row],[Sharpe Ratio Z-Score]],Table2[Sharpe Ratio Z-Score])</f>
        <v>49</v>
      </c>
      <c r="AV70">
        <f>(Table2[[#This Row],[Rank 1Y]]+Table2[[#This Row],[Rank 6M]]+Table2[[#This Row],[Rank Sharpe]])/3</f>
        <v>106.33333333333333</v>
      </c>
    </row>
    <row r="71" spans="1:48" x14ac:dyDescent="0.3">
      <c r="A71" t="s">
        <v>120</v>
      </c>
      <c r="B71" t="s">
        <v>121</v>
      </c>
      <c r="C71" t="s">
        <v>10471</v>
      </c>
      <c r="D71" t="s">
        <v>122</v>
      </c>
      <c r="E71">
        <v>243949.4970801</v>
      </c>
      <c r="F71">
        <v>6850.2</v>
      </c>
      <c r="G71">
        <v>60.937738663519397</v>
      </c>
      <c r="H71">
        <f>(Table2[[#This Row],[1Y Return vs Nifty]]-AVERAGE(Table2[1Y Return vs Nifty]))/_xlfn.STDEV.P(Table2[1Y Return vs Nifty])</f>
        <v>0.28034516144743143</v>
      </c>
      <c r="I71">
        <v>-12.6658493475129</v>
      </c>
      <c r="J71">
        <f>(Table2[[#This Row],[1M Return vs Nifty]]-AVERAGE(Table2[1M Return vs Nifty]))/_xlfn.STDEV.P(Table2[1M Return vs Nifty])</f>
        <v>-1.1734291212865686</v>
      </c>
      <c r="K71">
        <v>51.952510936516802</v>
      </c>
      <c r="L71">
        <f>(Table2[[#This Row],[6M Return vs Nifty]]-AVERAGE(Table2[6M Return vs Nifty]))/_xlfn.STDEV.P(Table2[6M Return vs Nifty])</f>
        <v>1.6299367187448037</v>
      </c>
      <c r="M71">
        <v>-8.8181449907650293</v>
      </c>
      <c r="N71">
        <f>(Table2[[#This Row],[1W Return vs Nifty]]-AVERAGE(Table2[1W Return vs Nifty]))/_xlfn.STDEV.P(Table2[1W Return vs Nifty])</f>
        <v>-1.9184671289199176</v>
      </c>
      <c r="O71">
        <v>7497.74</v>
      </c>
      <c r="P71">
        <v>7143.9946264884302</v>
      </c>
      <c r="Q71">
        <v>5532.9097585699401</v>
      </c>
      <c r="R71">
        <v>17.600693642420801</v>
      </c>
      <c r="S71" s="2">
        <f>(Table2[[#This Row],[Close Price]]-Table2[[#This Row],[20D EMA]])/Table2[[#This Row],[20D EMA]]</f>
        <v>-8.6364691226956392E-2</v>
      </c>
      <c r="T71" s="2">
        <f>(Table2[[#This Row],[Close Price]]-Table2[[#This Row],[50D EMA]])/Table2[[#This Row],[50D EMA]]</f>
        <v>-4.1124698694355345E-2</v>
      </c>
      <c r="U71" s="2">
        <f>(Table2[[#This Row],[Close Price]]-Table2[[#This Row],[200D EMA]])/Table2[[#This Row],[200D EMA]]</f>
        <v>0.23808272661409396</v>
      </c>
      <c r="V71">
        <v>0.76175198262141097</v>
      </c>
      <c r="W71">
        <v>6825</v>
      </c>
      <c r="X71">
        <v>7150</v>
      </c>
      <c r="Y71">
        <v>6825</v>
      </c>
      <c r="Z71">
        <v>7687.9</v>
      </c>
      <c r="AA71">
        <v>6825</v>
      </c>
      <c r="AB71">
        <v>7968.7</v>
      </c>
      <c r="AC71" s="2">
        <f>(Table2[[#This Row],[Close Price]]/Table2[[#This Row],[Day Low]])-1</f>
        <v>3.6923076923076614E-3</v>
      </c>
      <c r="AD71" s="2">
        <f>(Table2[[#This Row],[Day High]]/Table2[[#This Row],[Close Price]])-1</f>
        <v>4.3765145543195771E-2</v>
      </c>
      <c r="AE71" s="2">
        <f>(Table2[[#This Row],[Close Price]]/Table2[[#This Row],[Current Week Low]])-1</f>
        <v>3.6923076923076614E-3</v>
      </c>
      <c r="AF71" s="2">
        <f>(Table2[[#This Row],[Current Week High]]/Table2[[#This Row],[Close Price]])-1</f>
        <v>0.12228840033867616</v>
      </c>
      <c r="AG71" s="2">
        <f>(Table2[[#This Row],[Close Price]]/Table2[[#This Row],[Current Month Low]])-1</f>
        <v>3.6923076923076614E-3</v>
      </c>
      <c r="AH71" s="2">
        <f>(Table2[[#This Row],[Current Month High]]/Table2[[#This Row],[Close Price]])-1</f>
        <v>0.16327990423637262</v>
      </c>
      <c r="AI71">
        <v>16.3279904236372</v>
      </c>
      <c r="AJ71">
        <v>111.035120147874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0.1</v>
      </c>
      <c r="AM71" t="s">
        <v>10511</v>
      </c>
      <c r="AN71">
        <v>-11.86</v>
      </c>
      <c r="AO71" t="s">
        <v>10512</v>
      </c>
      <c r="AP71">
        <v>0.16108093336917501</v>
      </c>
      <c r="AQ71">
        <f>(Table2[[#This Row],[Sharpe Ratio]]-AVERAGE(Table2[Sharpe Ratio]))/_xlfn.STDEV.P(Table2[Sharpe Ratio])</f>
        <v>1.289760883804167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0.10814651378991602</v>
      </c>
      <c r="AS71">
        <f>_xlfn.RANK.AVG(Table2[[#This Row],[1Y Return vs Nifty Z-Score]],Table2[1Y Return vs Nifty Z-Score])</f>
        <v>198</v>
      </c>
      <c r="AT71">
        <f>_xlfn.RANK.AVG(Table2[[#This Row],[6M Return vs Nifty Z-Score]],Table2[6M Return vs Nifty Z-Score])</f>
        <v>45</v>
      </c>
      <c r="AU71">
        <f>_xlfn.RANK.AVG(Table2[[#This Row],[Sharpe Ratio Z-Score]],Table2[Sharpe Ratio Z-Score])</f>
        <v>76</v>
      </c>
      <c r="AV71">
        <f>(Table2[[#This Row],[Rank 1Y]]+Table2[[#This Row],[Rank 6M]]+Table2[[#This Row],[Rank Sharpe]])/3</f>
        <v>106.33333333333333</v>
      </c>
    </row>
    <row r="72" spans="1:48" x14ac:dyDescent="0.3">
      <c r="A72" t="s">
        <v>900</v>
      </c>
      <c r="B72" t="s">
        <v>901</v>
      </c>
      <c r="C72" t="s">
        <v>10465</v>
      </c>
      <c r="D72" t="s">
        <v>469</v>
      </c>
      <c r="E72">
        <v>16355.8877887299</v>
      </c>
      <c r="F72">
        <v>590.04999999999995</v>
      </c>
      <c r="G72">
        <v>231.444552404738</v>
      </c>
      <c r="H72">
        <f>(Table2[[#This Row],[1Y Return vs Nifty]]-AVERAGE(Table2[1Y Return vs Nifty]))/_xlfn.STDEV.P(Table2[1Y Return vs Nifty])</f>
        <v>2.5374619428200034</v>
      </c>
      <c r="I72">
        <v>14.662457118912901</v>
      </c>
      <c r="J72">
        <f>(Table2[[#This Row],[1M Return vs Nifty]]-AVERAGE(Table2[1M Return vs Nifty]))/_xlfn.STDEV.P(Table2[1M Return vs Nifty])</f>
        <v>1.5597719984604705</v>
      </c>
      <c r="K72">
        <v>7.3738995557417004</v>
      </c>
      <c r="L72">
        <f>(Table2[[#This Row],[6M Return vs Nifty]]-AVERAGE(Table2[6M Return vs Nifty]))/_xlfn.STDEV.P(Table2[6M Return vs Nifty])</f>
        <v>9.0392114177060862E-2</v>
      </c>
      <c r="M72">
        <v>5.6152016886074998</v>
      </c>
      <c r="N72">
        <f>(Table2[[#This Row],[1W Return vs Nifty]]-AVERAGE(Table2[1W Return vs Nifty]))/_xlfn.STDEV.P(Table2[1W Return vs Nifty])</f>
        <v>1.5960499314091674</v>
      </c>
      <c r="O72">
        <v>565.04999999999995</v>
      </c>
      <c r="P72">
        <v>532.01013706869696</v>
      </c>
      <c r="Q72">
        <v>443.357726671617</v>
      </c>
      <c r="R72">
        <v>54.407583448574499</v>
      </c>
      <c r="S72" s="2">
        <f>(Table2[[#This Row],[Close Price]]-Table2[[#This Row],[20D EMA]])/Table2[[#This Row],[20D EMA]]</f>
        <v>4.4243872223697023E-2</v>
      </c>
      <c r="T72" s="2">
        <f>(Table2[[#This Row],[Close Price]]-Table2[[#This Row],[50D EMA]])/Table2[[#This Row],[50D EMA]]</f>
        <v>0.10909540793920712</v>
      </c>
      <c r="U72" s="2">
        <f>(Table2[[#This Row],[Close Price]]-Table2[[#This Row],[200D EMA]])/Table2[[#This Row],[200D EMA]]</f>
        <v>0.33086662192544558</v>
      </c>
      <c r="V72">
        <v>2.4816605111490899</v>
      </c>
      <c r="W72">
        <v>575</v>
      </c>
      <c r="X72">
        <v>630.25</v>
      </c>
      <c r="Y72">
        <v>575</v>
      </c>
      <c r="Z72">
        <v>684.65</v>
      </c>
      <c r="AA72">
        <v>497.3</v>
      </c>
      <c r="AB72">
        <v>684.65</v>
      </c>
      <c r="AC72" s="2">
        <f>(Table2[[#This Row],[Close Price]]/Table2[[#This Row],[Day Low]])-1</f>
        <v>2.6173913043478159E-2</v>
      </c>
      <c r="AD72" s="2">
        <f>(Table2[[#This Row],[Day High]]/Table2[[#This Row],[Close Price]])-1</f>
        <v>6.8129819506821621E-2</v>
      </c>
      <c r="AE72" s="2">
        <f>(Table2[[#This Row],[Close Price]]/Table2[[#This Row],[Current Week Low]])-1</f>
        <v>2.6173913043478159E-2</v>
      </c>
      <c r="AF72" s="2">
        <f>(Table2[[#This Row],[Current Week High]]/Table2[[#This Row],[Close Price]])-1</f>
        <v>0.16032539615286856</v>
      </c>
      <c r="AG72" s="2">
        <f>(Table2[[#This Row],[Close Price]]/Table2[[#This Row],[Current Month Low]])-1</f>
        <v>0.18650713854816003</v>
      </c>
      <c r="AH72" s="2">
        <f>(Table2[[#This Row],[Current Month High]]/Table2[[#This Row],[Close Price]])-1</f>
        <v>0.16032539615286856</v>
      </c>
      <c r="AI72">
        <v>16.032539615286801</v>
      </c>
      <c r="AJ72">
        <v>258.58401701610399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0.04</v>
      </c>
      <c r="AM72" t="s">
        <v>10511</v>
      </c>
      <c r="AN72">
        <v>17.260000000000002</v>
      </c>
      <c r="AO72" t="s">
        <v>10511</v>
      </c>
      <c r="AP72">
        <v>0.213559706911571</v>
      </c>
      <c r="AQ72">
        <f>(Table2[[#This Row],[Sharpe Ratio]]-AVERAGE(Table2[Sharpe Ratio]))/_xlfn.STDEV.P(Table2[Sharpe Ratio])</f>
        <v>1.8919896847505793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7.6756656716172813</v>
      </c>
      <c r="AS72">
        <f>_xlfn.RANK.AVG(Table2[[#This Row],[1Y Return vs Nifty Z-Score]],Table2[1Y Return vs Nifty Z-Score])</f>
        <v>16</v>
      </c>
      <c r="AT72">
        <f>_xlfn.RANK.AVG(Table2[[#This Row],[6M Return vs Nifty Z-Score]],Table2[6M Return vs Nifty Z-Score])</f>
        <v>286</v>
      </c>
      <c r="AU72">
        <f>_xlfn.RANK.AVG(Table2[[#This Row],[Sharpe Ratio Z-Score]],Table2[Sharpe Ratio Z-Score])</f>
        <v>18</v>
      </c>
      <c r="AV72">
        <f>(Table2[[#This Row],[Rank 1Y]]+Table2[[#This Row],[Rank 6M]]+Table2[[#This Row],[Rank Sharpe]])/3</f>
        <v>106.66666666666667</v>
      </c>
    </row>
    <row r="73" spans="1:48" x14ac:dyDescent="0.3">
      <c r="A73" t="s">
        <v>690</v>
      </c>
      <c r="B73" t="s">
        <v>691</v>
      </c>
      <c r="C73" t="s">
        <v>10478</v>
      </c>
      <c r="D73" t="s">
        <v>692</v>
      </c>
      <c r="E73">
        <v>24142.883519999999</v>
      </c>
      <c r="F73">
        <v>2186</v>
      </c>
      <c r="G73">
        <v>108.02871973644</v>
      </c>
      <c r="H73">
        <f>(Table2[[#This Row],[1Y Return vs Nifty]]-AVERAGE(Table2[1Y Return vs Nifty]))/_xlfn.STDEV.P(Table2[1Y Return vs Nifty])</f>
        <v>0.90372109170383352</v>
      </c>
      <c r="I73">
        <v>-7.6213048947527797</v>
      </c>
      <c r="J73">
        <f>(Table2[[#This Row],[1M Return vs Nifty]]-AVERAGE(Table2[1M Return vs Nifty]))/_xlfn.STDEV.P(Table2[1M Return vs Nifty])</f>
        <v>-0.66890629021261871</v>
      </c>
      <c r="K73">
        <v>42.596785393103801</v>
      </c>
      <c r="L73">
        <f>(Table2[[#This Row],[6M Return vs Nifty]]-AVERAGE(Table2[6M Return vs Nifty]))/_xlfn.STDEV.P(Table2[6M Return vs Nifty])</f>
        <v>1.3068320652788648</v>
      </c>
      <c r="M73">
        <v>2.6032415662138302</v>
      </c>
      <c r="N73">
        <f>(Table2[[#This Row],[1W Return vs Nifty]]-AVERAGE(Table2[1W Return vs Nifty]))/_xlfn.STDEV.P(Table2[1W Return vs Nifty])</f>
        <v>0.8626382376187135</v>
      </c>
      <c r="O73">
        <v>2218.41</v>
      </c>
      <c r="P73">
        <v>2136.3907425884399</v>
      </c>
      <c r="Q73">
        <v>1680.3282616404799</v>
      </c>
      <c r="R73">
        <v>45.173013641024298</v>
      </c>
      <c r="S73" s="2">
        <f>(Table2[[#This Row],[Close Price]]-Table2[[#This Row],[20D EMA]])/Table2[[#This Row],[20D EMA]]</f>
        <v>-1.4609562704820054E-2</v>
      </c>
      <c r="T73" s="2">
        <f>(Table2[[#This Row],[Close Price]]-Table2[[#This Row],[50D EMA]])/Table2[[#This Row],[50D EMA]]</f>
        <v>2.3221059903795385E-2</v>
      </c>
      <c r="U73" s="2">
        <f>(Table2[[#This Row],[Close Price]]-Table2[[#This Row],[200D EMA]])/Table2[[#This Row],[200D EMA]]</f>
        <v>0.30093628126318611</v>
      </c>
      <c r="V73">
        <v>1.06139905658722</v>
      </c>
      <c r="W73">
        <v>2173</v>
      </c>
      <c r="X73">
        <v>2265.15</v>
      </c>
      <c r="Y73">
        <v>2095.1999999999998</v>
      </c>
      <c r="Z73">
        <v>2295.85</v>
      </c>
      <c r="AA73">
        <v>2095.1999999999998</v>
      </c>
      <c r="AB73">
        <v>2420</v>
      </c>
      <c r="AC73" s="2">
        <f>(Table2[[#This Row],[Close Price]]/Table2[[#This Row],[Day Low]])-1</f>
        <v>5.9825126553152419E-3</v>
      </c>
      <c r="AD73" s="2">
        <f>(Table2[[#This Row],[Day High]]/Table2[[#This Row],[Close Price]])-1</f>
        <v>3.620768526989937E-2</v>
      </c>
      <c r="AE73" s="2">
        <f>(Table2[[#This Row],[Close Price]]/Table2[[#This Row],[Current Week Low]])-1</f>
        <v>4.3337151584574407E-2</v>
      </c>
      <c r="AF73" s="2">
        <f>(Table2[[#This Row],[Current Week High]]/Table2[[#This Row],[Close Price]])-1</f>
        <v>5.0251601097895726E-2</v>
      </c>
      <c r="AG73" s="2">
        <f>(Table2[[#This Row],[Close Price]]/Table2[[#This Row],[Current Month Low]])-1</f>
        <v>4.3337151584574407E-2</v>
      </c>
      <c r="AH73" s="2">
        <f>(Table2[[#This Row],[Current Month High]]/Table2[[#This Row],[Close Price]])-1</f>
        <v>0.10704483074107962</v>
      </c>
      <c r="AI73">
        <v>10.7044830741079</v>
      </c>
      <c r="AJ73">
        <v>141.52027400287199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</v>
      </c>
      <c r="AM73" t="s">
        <v>10513</v>
      </c>
      <c r="AN73">
        <v>-8.44</v>
      </c>
      <c r="AO73" t="s">
        <v>10512</v>
      </c>
      <c r="AP73">
        <v>0.121414712374043</v>
      </c>
      <c r="AQ73">
        <f>(Table2[[#This Row],[Sharpe Ratio]]-AVERAGE(Table2[Sharpe Ratio]))/_xlfn.STDEV.P(Table2[Sharpe Ratio])</f>
        <v>0.83456463786531621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3.2388497422541098</v>
      </c>
      <c r="AS73">
        <f>_xlfn.RANK.AVG(Table2[[#This Row],[1Y Return vs Nifty Z-Score]],Table2[1Y Return vs Nifty Z-Score])</f>
        <v>98</v>
      </c>
      <c r="AT73">
        <f>_xlfn.RANK.AVG(Table2[[#This Row],[6M Return vs Nifty Z-Score]],Table2[6M Return vs Nifty Z-Score])</f>
        <v>68</v>
      </c>
      <c r="AU73">
        <f>_xlfn.RANK.AVG(Table2[[#This Row],[Sharpe Ratio Z-Score]],Table2[Sharpe Ratio Z-Score])</f>
        <v>155</v>
      </c>
      <c r="AV73">
        <f>(Table2[[#This Row],[Rank 1Y]]+Table2[[#This Row],[Rank 6M]]+Table2[[#This Row],[Rank Sharpe]])/3</f>
        <v>107</v>
      </c>
    </row>
    <row r="74" spans="1:48" x14ac:dyDescent="0.3">
      <c r="A74" t="s">
        <v>802</v>
      </c>
      <c r="B74" t="s">
        <v>803</v>
      </c>
      <c r="C74" t="s">
        <v>10464</v>
      </c>
      <c r="D74" t="s">
        <v>46</v>
      </c>
      <c r="E74">
        <v>19413.016500959999</v>
      </c>
      <c r="F74">
        <v>309.2</v>
      </c>
      <c r="G74">
        <v>96.071997698367895</v>
      </c>
      <c r="H74">
        <f>(Table2[[#This Row],[1Y Return vs Nifty]]-AVERAGE(Table2[1Y Return vs Nifty]))/_xlfn.STDEV.P(Table2[1Y Return vs Nifty])</f>
        <v>0.74544168122056942</v>
      </c>
      <c r="I74">
        <v>-6.6839227800104402</v>
      </c>
      <c r="J74">
        <f>(Table2[[#This Row],[1M Return vs Nifty]]-AVERAGE(Table2[1M Return vs Nifty]))/_xlfn.STDEV.P(Table2[1M Return vs Nifty])</f>
        <v>-0.57515537122346649</v>
      </c>
      <c r="K74">
        <v>38.452380910184999</v>
      </c>
      <c r="L74">
        <f>(Table2[[#This Row],[6M Return vs Nifty]]-AVERAGE(Table2[6M Return vs Nifty]))/_xlfn.STDEV.P(Table2[6M Return vs Nifty])</f>
        <v>1.1637029869340052</v>
      </c>
      <c r="M74">
        <v>-5.2003086855402803</v>
      </c>
      <c r="N74">
        <f>(Table2[[#This Row],[1W Return vs Nifty]]-AVERAGE(Table2[1W Return vs Nifty]))/_xlfn.STDEV.P(Table2[1W Return vs Nifty])</f>
        <v>-1.0375247045020286</v>
      </c>
      <c r="O74">
        <v>324.37</v>
      </c>
      <c r="P74">
        <v>307.13118366202599</v>
      </c>
      <c r="Q74">
        <v>239.661603638499</v>
      </c>
      <c r="R74">
        <v>29.879431912576699</v>
      </c>
      <c r="S74" s="2">
        <f>(Table2[[#This Row],[Close Price]]-Table2[[#This Row],[20D EMA]])/Table2[[#This Row],[20D EMA]]</f>
        <v>-4.6767580232450645E-2</v>
      </c>
      <c r="T74" s="2">
        <f>(Table2[[#This Row],[Close Price]]-Table2[[#This Row],[50D EMA]])/Table2[[#This Row],[50D EMA]]</f>
        <v>6.7359371109987016E-3</v>
      </c>
      <c r="U74" s="2">
        <f>(Table2[[#This Row],[Close Price]]-Table2[[#This Row],[200D EMA]])/Table2[[#This Row],[200D EMA]]</f>
        <v>0.29015242869855523</v>
      </c>
      <c r="V74">
        <v>0.57543009961373803</v>
      </c>
      <c r="W74">
        <v>308</v>
      </c>
      <c r="X74">
        <v>321.75</v>
      </c>
      <c r="Y74">
        <v>308</v>
      </c>
      <c r="Z74">
        <v>336.55</v>
      </c>
      <c r="AA74">
        <v>308</v>
      </c>
      <c r="AB74">
        <v>348.45</v>
      </c>
      <c r="AC74" s="2">
        <f>(Table2[[#This Row],[Close Price]]/Table2[[#This Row],[Day Low]])-1</f>
        <v>3.8961038961038419E-3</v>
      </c>
      <c r="AD74" s="2">
        <f>(Table2[[#This Row],[Day High]]/Table2[[#This Row],[Close Price]])-1</f>
        <v>4.0588615782664927E-2</v>
      </c>
      <c r="AE74" s="2">
        <f>(Table2[[#This Row],[Close Price]]/Table2[[#This Row],[Current Week Low]])-1</f>
        <v>3.8961038961038419E-3</v>
      </c>
      <c r="AF74" s="2">
        <f>(Table2[[#This Row],[Current Week High]]/Table2[[#This Row],[Close Price]])-1</f>
        <v>8.8454075032341706E-2</v>
      </c>
      <c r="AG74" s="2">
        <f>(Table2[[#This Row],[Close Price]]/Table2[[#This Row],[Current Month Low]])-1</f>
        <v>3.8961038961038419E-3</v>
      </c>
      <c r="AH74" s="2">
        <f>(Table2[[#This Row],[Current Month High]]/Table2[[#This Row],[Close Price]])-1</f>
        <v>0.12694049159120313</v>
      </c>
      <c r="AI74">
        <v>12.694049159120301</v>
      </c>
      <c r="AJ74">
        <v>127.855563743551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0.2</v>
      </c>
      <c r="AM74" t="s">
        <v>10511</v>
      </c>
      <c r="AN74">
        <v>-6.95</v>
      </c>
      <c r="AO74" t="s">
        <v>10512</v>
      </c>
      <c r="AP74">
        <v>0.132465079055545</v>
      </c>
      <c r="AQ74">
        <f>(Table2[[#This Row],[Sharpe Ratio]]-AVERAGE(Table2[Sharpe Ratio]))/_xlfn.STDEV.P(Table2[Sharpe Ratio])</f>
        <v>0.96137493901008064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1.2578395314391599</v>
      </c>
      <c r="AS74">
        <f>_xlfn.RANK.AVG(Table2[[#This Row],[1Y Return vs Nifty Z-Score]],Table2[1Y Return vs Nifty Z-Score])</f>
        <v>113</v>
      </c>
      <c r="AT74">
        <f>_xlfn.RANK.AVG(Table2[[#This Row],[6M Return vs Nifty Z-Score]],Table2[6M Return vs Nifty Z-Score])</f>
        <v>78</v>
      </c>
      <c r="AU74">
        <f>_xlfn.RANK.AVG(Table2[[#This Row],[Sharpe Ratio Z-Score]],Table2[Sharpe Ratio Z-Score])</f>
        <v>131</v>
      </c>
      <c r="AV74">
        <f>(Table2[[#This Row],[Rank 1Y]]+Table2[[#This Row],[Rank 6M]]+Table2[[#This Row],[Rank Sharpe]])/3</f>
        <v>107.33333333333333</v>
      </c>
    </row>
    <row r="75" spans="1:48" x14ac:dyDescent="0.3">
      <c r="A75" t="s">
        <v>1363</v>
      </c>
      <c r="B75" t="s">
        <v>1364</v>
      </c>
      <c r="C75" t="s">
        <v>10474</v>
      </c>
      <c r="D75" t="s">
        <v>138</v>
      </c>
      <c r="E75">
        <v>7464.3953613499998</v>
      </c>
      <c r="F75">
        <v>895.15</v>
      </c>
      <c r="G75">
        <v>65.723295348320093</v>
      </c>
      <c r="H75">
        <f>(Table2[[#This Row],[1Y Return vs Nifty]]-AVERAGE(Table2[1Y Return vs Nifty]))/_xlfn.STDEV.P(Table2[1Y Return vs Nifty])</f>
        <v>0.34369488961645978</v>
      </c>
      <c r="I75">
        <v>-16.0220587617071</v>
      </c>
      <c r="J75">
        <f>(Table2[[#This Row],[1M Return vs Nifty]]-AVERAGE(Table2[1M Return vs Nifty]))/_xlfn.STDEV.P(Table2[1M Return vs Nifty])</f>
        <v>-1.5090955607803906</v>
      </c>
      <c r="K75">
        <v>35.145949304257897</v>
      </c>
      <c r="L75">
        <f>(Table2[[#This Row],[6M Return vs Nifty]]-AVERAGE(Table2[6M Return vs Nifty]))/_xlfn.STDEV.P(Table2[6M Return vs Nifty])</f>
        <v>1.0495137203416276</v>
      </c>
      <c r="M75">
        <v>-10.3647035372387</v>
      </c>
      <c r="N75">
        <f>(Table2[[#This Row],[1W Return vs Nifty]]-AVERAGE(Table2[1W Return vs Nifty]))/_xlfn.STDEV.P(Table2[1W Return vs Nifty])</f>
        <v>-2.295053828950306</v>
      </c>
      <c r="O75">
        <v>968.12</v>
      </c>
      <c r="P75">
        <v>919.644191078017</v>
      </c>
      <c r="Q75">
        <v>715.76781061865302</v>
      </c>
      <c r="R75">
        <v>29.134122585023601</v>
      </c>
      <c r="S75" s="2">
        <f>(Table2[[#This Row],[Close Price]]-Table2[[#This Row],[20D EMA]])/Table2[[#This Row],[20D EMA]]</f>
        <v>-7.5372887658554752E-2</v>
      </c>
      <c r="T75" s="2">
        <f>(Table2[[#This Row],[Close Price]]-Table2[[#This Row],[50D EMA]])/Table2[[#This Row],[50D EMA]]</f>
        <v>-2.6634421568307483E-2</v>
      </c>
      <c r="U75" s="2">
        <f>(Table2[[#This Row],[Close Price]]-Table2[[#This Row],[200D EMA]])/Table2[[#This Row],[200D EMA]]</f>
        <v>0.25061505521784111</v>
      </c>
      <c r="V75">
        <v>1.6531015038555401</v>
      </c>
      <c r="W75">
        <v>879.8</v>
      </c>
      <c r="X75">
        <v>934.45</v>
      </c>
      <c r="Y75">
        <v>879.8</v>
      </c>
      <c r="Z75">
        <v>1047.95</v>
      </c>
      <c r="AA75">
        <v>879.8</v>
      </c>
      <c r="AB75">
        <v>1110</v>
      </c>
      <c r="AC75" s="2">
        <f>(Table2[[#This Row],[Close Price]]/Table2[[#This Row],[Day Low]])-1</f>
        <v>1.7447147078881509E-2</v>
      </c>
      <c r="AD75" s="2">
        <f>(Table2[[#This Row],[Day High]]/Table2[[#This Row],[Close Price]])-1</f>
        <v>4.3903256437468619E-2</v>
      </c>
      <c r="AE75" s="2">
        <f>(Table2[[#This Row],[Close Price]]/Table2[[#This Row],[Current Week Low]])-1</f>
        <v>1.7447147078881509E-2</v>
      </c>
      <c r="AF75" s="2">
        <f>(Table2[[#This Row],[Current Week High]]/Table2[[#This Row],[Close Price]])-1</f>
        <v>0.17069764843880919</v>
      </c>
      <c r="AG75" s="2">
        <f>(Table2[[#This Row],[Close Price]]/Table2[[#This Row],[Current Month Low]])-1</f>
        <v>1.7447147078881509E-2</v>
      </c>
      <c r="AH75" s="2">
        <f>(Table2[[#This Row],[Current Month High]]/Table2[[#This Row],[Close Price]])-1</f>
        <v>0.24001563983689889</v>
      </c>
      <c r="AI75">
        <v>24.001563983689799</v>
      </c>
      <c r="AJ75">
        <v>147.41569928137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-0.01</v>
      </c>
      <c r="AM75" t="s">
        <v>10512</v>
      </c>
      <c r="AN75">
        <v>-10.98</v>
      </c>
      <c r="AO75" t="s">
        <v>10512</v>
      </c>
      <c r="AP75">
        <v>0.17497189426078399</v>
      </c>
      <c r="AQ75">
        <f>(Table2[[#This Row],[Sharpe Ratio]]-AVERAGE(Table2[Sharpe Ratio]))/_xlfn.STDEV.P(Table2[Sharpe Ratio])</f>
        <v>1.4491688912148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-0.96177188855780926</v>
      </c>
      <c r="AS75">
        <f>_xlfn.RANK.AVG(Table2[[#This Row],[1Y Return vs Nifty Z-Score]],Table2[1Y Return vs Nifty Z-Score])</f>
        <v>179</v>
      </c>
      <c r="AT75">
        <f>_xlfn.RANK.AVG(Table2[[#This Row],[6M Return vs Nifty Z-Score]],Table2[6M Return vs Nifty Z-Score])</f>
        <v>91</v>
      </c>
      <c r="AU75">
        <f>_xlfn.RANK.AVG(Table2[[#This Row],[Sharpe Ratio Z-Score]],Table2[Sharpe Ratio Z-Score])</f>
        <v>54</v>
      </c>
      <c r="AV75">
        <f>(Table2[[#This Row],[Rank 1Y]]+Table2[[#This Row],[Rank 6M]]+Table2[[#This Row],[Rank Sharpe]])/3</f>
        <v>108</v>
      </c>
    </row>
    <row r="76" spans="1:48" x14ac:dyDescent="0.3">
      <c r="A76" t="s">
        <v>413</v>
      </c>
      <c r="B76" t="s">
        <v>414</v>
      </c>
      <c r="C76" t="s">
        <v>10471</v>
      </c>
      <c r="D76" t="s">
        <v>266</v>
      </c>
      <c r="E76">
        <v>55999.430612864999</v>
      </c>
      <c r="F76">
        <v>4972.3500000000004</v>
      </c>
      <c r="G76">
        <v>82.3530946554081</v>
      </c>
      <c r="H76">
        <f>(Table2[[#This Row],[1Y Return vs Nifty]]-AVERAGE(Table2[1Y Return vs Nifty]))/_xlfn.STDEV.P(Table2[1Y Return vs Nifty])</f>
        <v>0.56383506034215569</v>
      </c>
      <c r="I76">
        <v>-10.7289186727653</v>
      </c>
      <c r="J76">
        <f>(Table2[[#This Row],[1M Return vs Nifty]]-AVERAGE(Table2[1M Return vs Nifty]))/_xlfn.STDEV.P(Table2[1M Return vs Nifty])</f>
        <v>-0.9797097960295682</v>
      </c>
      <c r="K76">
        <v>48.216936992562097</v>
      </c>
      <c r="L76">
        <f>(Table2[[#This Row],[6M Return vs Nifty]]-AVERAGE(Table2[6M Return vs Nifty]))/_xlfn.STDEV.P(Table2[6M Return vs Nifty])</f>
        <v>1.5009268072144613</v>
      </c>
      <c r="M76">
        <v>-7.0142118470948196</v>
      </c>
      <c r="N76">
        <f>(Table2[[#This Row],[1W Return vs Nifty]]-AVERAGE(Table2[1W Return vs Nifty]))/_xlfn.STDEV.P(Table2[1W Return vs Nifty])</f>
        <v>-1.4792097654019472</v>
      </c>
      <c r="O76">
        <v>5221.49</v>
      </c>
      <c r="P76">
        <v>5085.2654327924201</v>
      </c>
      <c r="Q76">
        <v>4078.5692703694599</v>
      </c>
      <c r="R76">
        <v>30.454118461835499</v>
      </c>
      <c r="S76" s="2">
        <f>(Table2[[#This Row],[Close Price]]-Table2[[#This Row],[20D EMA]])/Table2[[#This Row],[20D EMA]]</f>
        <v>-4.7714349735420242E-2</v>
      </c>
      <c r="T76" s="2">
        <f>(Table2[[#This Row],[Close Price]]-Table2[[#This Row],[50D EMA]])/Table2[[#This Row],[50D EMA]]</f>
        <v>-2.2204432449933233E-2</v>
      </c>
      <c r="U76" s="2">
        <f>(Table2[[#This Row],[Close Price]]-Table2[[#This Row],[200D EMA]])/Table2[[#This Row],[200D EMA]]</f>
        <v>0.21914075019487819</v>
      </c>
      <c r="V76">
        <v>0.54298683132921799</v>
      </c>
      <c r="W76">
        <v>4840</v>
      </c>
      <c r="X76">
        <v>5020</v>
      </c>
      <c r="Y76">
        <v>4840</v>
      </c>
      <c r="Z76">
        <v>5300</v>
      </c>
      <c r="AA76">
        <v>4840</v>
      </c>
      <c r="AB76">
        <v>5839.95</v>
      </c>
      <c r="AC76" s="2">
        <f>(Table2[[#This Row],[Close Price]]/Table2[[#This Row],[Day Low]])-1</f>
        <v>2.734504132231419E-2</v>
      </c>
      <c r="AD76" s="2">
        <f>(Table2[[#This Row],[Day High]]/Table2[[#This Row],[Close Price]])-1</f>
        <v>9.5829939565799105E-3</v>
      </c>
      <c r="AE76" s="2">
        <f>(Table2[[#This Row],[Close Price]]/Table2[[#This Row],[Current Week Low]])-1</f>
        <v>2.734504132231419E-2</v>
      </c>
      <c r="AF76" s="2">
        <f>(Table2[[#This Row],[Current Week High]]/Table2[[#This Row],[Close Price]])-1</f>
        <v>6.5894396009934963E-2</v>
      </c>
      <c r="AG76" s="2">
        <f>(Table2[[#This Row],[Close Price]]/Table2[[#This Row],[Current Month Low]])-1</f>
        <v>2.734504132231419E-2</v>
      </c>
      <c r="AH76" s="2">
        <f>(Table2[[#This Row],[Current Month High]]/Table2[[#This Row],[Close Price]])-1</f>
        <v>0.17448490150532425</v>
      </c>
      <c r="AI76">
        <v>17.4484901505324</v>
      </c>
      <c r="AJ76">
        <v>109.794945360955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</v>
      </c>
      <c r="AM76" t="s">
        <v>10513</v>
      </c>
      <c r="AN76">
        <v>-3.8</v>
      </c>
      <c r="AO76" t="s">
        <v>10512</v>
      </c>
      <c r="AP76">
        <v>0.12747169711022999</v>
      </c>
      <c r="AQ76">
        <f>(Table2[[#This Row],[Sharpe Ratio]]-AVERAGE(Table2[Sharpe Ratio]))/_xlfn.STDEV.P(Table2[Sharpe Ratio])</f>
        <v>0.90407256285669868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0.50991486898180027</v>
      </c>
      <c r="AS76">
        <f>_xlfn.RANK.AVG(Table2[[#This Row],[1Y Return vs Nifty Z-Score]],Table2[1Y Return vs Nifty Z-Score])</f>
        <v>133</v>
      </c>
      <c r="AT76">
        <f>_xlfn.RANK.AVG(Table2[[#This Row],[6M Return vs Nifty Z-Score]],Table2[6M Return vs Nifty Z-Score])</f>
        <v>55</v>
      </c>
      <c r="AU76">
        <f>_xlfn.RANK.AVG(Table2[[#This Row],[Sharpe Ratio Z-Score]],Table2[Sharpe Ratio Z-Score])</f>
        <v>142</v>
      </c>
      <c r="AV76">
        <f>(Table2[[#This Row],[Rank 1Y]]+Table2[[#This Row],[Rank 6M]]+Table2[[#This Row],[Rank Sharpe]])/3</f>
        <v>110</v>
      </c>
    </row>
    <row r="77" spans="1:48" x14ac:dyDescent="0.3">
      <c r="A77" t="s">
        <v>284</v>
      </c>
      <c r="B77" t="s">
        <v>285</v>
      </c>
      <c r="C77" t="s">
        <v>10460</v>
      </c>
      <c r="D77" t="s">
        <v>286</v>
      </c>
      <c r="E77">
        <v>93844.422957279996</v>
      </c>
      <c r="F77">
        <v>10822.3</v>
      </c>
      <c r="G77">
        <v>149.80433422150799</v>
      </c>
      <c r="H77">
        <f>(Table2[[#This Row],[1Y Return vs Nifty]]-AVERAGE(Table2[1Y Return vs Nifty]))/_xlfn.STDEV.P(Table2[1Y Return vs Nifty])</f>
        <v>1.4567338331741391</v>
      </c>
      <c r="I77">
        <v>8.0101485326425603</v>
      </c>
      <c r="J77">
        <f>(Table2[[#This Row],[1M Return vs Nifty]]-AVERAGE(Table2[1M Return vs Nifty]))/_xlfn.STDEV.P(Table2[1M Return vs Nifty])</f>
        <v>0.89445095856235024</v>
      </c>
      <c r="K77">
        <v>43.915875947261597</v>
      </c>
      <c r="L77">
        <f>(Table2[[#This Row],[6M Return vs Nifty]]-AVERAGE(Table2[6M Return vs Nifty]))/_xlfn.STDEV.P(Table2[6M Return vs Nifty])</f>
        <v>1.3523875162605816</v>
      </c>
      <c r="M77">
        <v>6.2277275522606699</v>
      </c>
      <c r="N77">
        <f>(Table2[[#This Row],[1W Return vs Nifty]]-AVERAGE(Table2[1W Return vs Nifty]))/_xlfn.STDEV.P(Table2[1W Return vs Nifty])</f>
        <v>1.74519985800093</v>
      </c>
      <c r="O77">
        <v>10244.57</v>
      </c>
      <c r="P77">
        <v>9370.0406722269308</v>
      </c>
      <c r="Q77">
        <v>7222.7537159978401</v>
      </c>
      <c r="R77">
        <v>66.1825469593458</v>
      </c>
      <c r="S77" s="2">
        <f>(Table2[[#This Row],[Close Price]]-Table2[[#This Row],[20D EMA]])/Table2[[#This Row],[20D EMA]]</f>
        <v>5.6393777386459322E-2</v>
      </c>
      <c r="T77" s="2">
        <f>(Table2[[#This Row],[Close Price]]-Table2[[#This Row],[50D EMA]])/Table2[[#This Row],[50D EMA]]</f>
        <v>0.15498965037340837</v>
      </c>
      <c r="U77" s="2">
        <f>(Table2[[#This Row],[Close Price]]-Table2[[#This Row],[200D EMA]])/Table2[[#This Row],[200D EMA]]</f>
        <v>0.49836204106329179</v>
      </c>
      <c r="V77">
        <v>1.03889131659747</v>
      </c>
      <c r="W77">
        <v>10699.6</v>
      </c>
      <c r="X77">
        <v>11225</v>
      </c>
      <c r="Y77">
        <v>10582.5</v>
      </c>
      <c r="Z77">
        <v>11240</v>
      </c>
      <c r="AA77">
        <v>9890.15</v>
      </c>
      <c r="AB77">
        <v>11240</v>
      </c>
      <c r="AC77" s="2">
        <f>(Table2[[#This Row],[Close Price]]/Table2[[#This Row],[Day Low]])-1</f>
        <v>1.1467718419380102E-2</v>
      </c>
      <c r="AD77" s="2">
        <f>(Table2[[#This Row],[Day High]]/Table2[[#This Row],[Close Price]])-1</f>
        <v>3.7210204854790652E-2</v>
      </c>
      <c r="AE77" s="2">
        <f>(Table2[[#This Row],[Close Price]]/Table2[[#This Row],[Current Week Low]])-1</f>
        <v>2.2660051972596129E-2</v>
      </c>
      <c r="AF77" s="2">
        <f>(Table2[[#This Row],[Current Week High]]/Table2[[#This Row],[Close Price]])-1</f>
        <v>3.8596231854596708E-2</v>
      </c>
      <c r="AG77" s="2">
        <f>(Table2[[#This Row],[Close Price]]/Table2[[#This Row],[Current Month Low]])-1</f>
        <v>9.4250339984732312E-2</v>
      </c>
      <c r="AH77" s="2">
        <f>(Table2[[#This Row],[Current Month High]]/Table2[[#This Row],[Close Price]])-1</f>
        <v>3.8596231854596708E-2</v>
      </c>
      <c r="AI77">
        <v>3.8596231854596699</v>
      </c>
      <c r="AJ77">
        <v>186.36105047297701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0.18</v>
      </c>
      <c r="AM77" t="s">
        <v>10511</v>
      </c>
      <c r="AN77">
        <v>5.74</v>
      </c>
      <c r="AO77" t="s">
        <v>10511</v>
      </c>
      <c r="AP77">
        <v>9.4932343926633994E-2</v>
      </c>
      <c r="AQ77">
        <f>(Table2[[#This Row],[Sharpe Ratio]]-AVERAGE(Table2[Sharpe Ratio]))/_xlfn.STDEV.P(Table2[Sharpe Ratio])</f>
        <v>0.53066186118514169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5.9794340271831423</v>
      </c>
      <c r="AS77">
        <f>_xlfn.RANK.AVG(Table2[[#This Row],[1Y Return vs Nifty Z-Score]],Table2[1Y Return vs Nifty Z-Score])</f>
        <v>55</v>
      </c>
      <c r="AT77">
        <f>_xlfn.RANK.AVG(Table2[[#This Row],[6M Return vs Nifty Z-Score]],Table2[6M Return vs Nifty Z-Score])</f>
        <v>65</v>
      </c>
      <c r="AU77">
        <f>_xlfn.RANK.AVG(Table2[[#This Row],[Sharpe Ratio Z-Score]],Table2[Sharpe Ratio Z-Score])</f>
        <v>211</v>
      </c>
      <c r="AV77">
        <f>(Table2[[#This Row],[Rank 1Y]]+Table2[[#This Row],[Rank 6M]]+Table2[[#This Row],[Rank Sharpe]])/3</f>
        <v>110.33333333333333</v>
      </c>
    </row>
    <row r="78" spans="1:48" x14ac:dyDescent="0.3">
      <c r="A78" t="s">
        <v>1530</v>
      </c>
      <c r="B78" t="s">
        <v>1531</v>
      </c>
      <c r="C78" t="s">
        <v>10464</v>
      </c>
      <c r="D78" t="s">
        <v>46</v>
      </c>
      <c r="E78">
        <v>6158.4155333400004</v>
      </c>
      <c r="F78">
        <v>813.9</v>
      </c>
      <c r="G78">
        <v>128.15376726038301</v>
      </c>
      <c r="H78">
        <f>(Table2[[#This Row],[1Y Return vs Nifty]]-AVERAGE(Table2[1Y Return vs Nifty]))/_xlfn.STDEV.P(Table2[1Y Return vs Nifty])</f>
        <v>1.1701302837796062</v>
      </c>
      <c r="I78">
        <v>-10.921669324554401</v>
      </c>
      <c r="J78">
        <f>(Table2[[#This Row],[1M Return vs Nifty]]-AVERAGE(Table2[1M Return vs Nifty]))/_xlfn.STDEV.P(Table2[1M Return vs Nifty])</f>
        <v>-0.99898747421095035</v>
      </c>
      <c r="K78">
        <v>26.345992256233401</v>
      </c>
      <c r="L78">
        <f>(Table2[[#This Row],[6M Return vs Nifty]]-AVERAGE(Table2[6M Return vs Nifty]))/_xlfn.STDEV.P(Table2[6M Return vs Nifty])</f>
        <v>0.74560280938946066</v>
      </c>
      <c r="M78">
        <v>-4.2512288161989797</v>
      </c>
      <c r="N78">
        <f>(Table2[[#This Row],[1W Return vs Nifty]]-AVERAGE(Table2[1W Return vs Nifty]))/_xlfn.STDEV.P(Table2[1W Return vs Nifty])</f>
        <v>-0.80642394412315366</v>
      </c>
      <c r="O78">
        <v>847.69</v>
      </c>
      <c r="P78">
        <v>794.24266380405697</v>
      </c>
      <c r="Q78">
        <v>629.19826161069204</v>
      </c>
      <c r="R78">
        <v>30.579906478430502</v>
      </c>
      <c r="S78" s="2">
        <f>(Table2[[#This Row],[Close Price]]-Table2[[#This Row],[20D EMA]])/Table2[[#This Row],[20D EMA]]</f>
        <v>-3.9861270039755189E-2</v>
      </c>
      <c r="T78" s="2">
        <f>(Table2[[#This Row],[Close Price]]-Table2[[#This Row],[50D EMA]])/Table2[[#This Row],[50D EMA]]</f>
        <v>2.4749786295530141E-2</v>
      </c>
      <c r="U78" s="2">
        <f>(Table2[[#This Row],[Close Price]]-Table2[[#This Row],[200D EMA]])/Table2[[#This Row],[200D EMA]]</f>
        <v>0.29355093562478668</v>
      </c>
      <c r="V78">
        <v>0.527071306196088</v>
      </c>
      <c r="W78">
        <v>797.6</v>
      </c>
      <c r="X78">
        <v>839.45</v>
      </c>
      <c r="Y78">
        <v>797.6</v>
      </c>
      <c r="Z78">
        <v>882.05</v>
      </c>
      <c r="AA78">
        <v>797.6</v>
      </c>
      <c r="AB78">
        <v>936.8</v>
      </c>
      <c r="AC78" s="2">
        <f>(Table2[[#This Row],[Close Price]]/Table2[[#This Row],[Day Low]])-1</f>
        <v>2.0436308926780278E-2</v>
      </c>
      <c r="AD78" s="2">
        <f>(Table2[[#This Row],[Day High]]/Table2[[#This Row],[Close Price]])-1</f>
        <v>3.1392062906991036E-2</v>
      </c>
      <c r="AE78" s="2">
        <f>(Table2[[#This Row],[Close Price]]/Table2[[#This Row],[Current Week Low]])-1</f>
        <v>2.0436308926780278E-2</v>
      </c>
      <c r="AF78" s="2">
        <f>(Table2[[#This Row],[Current Week High]]/Table2[[#This Row],[Close Price]])-1</f>
        <v>8.3732645288118857E-2</v>
      </c>
      <c r="AG78" s="2">
        <f>(Table2[[#This Row],[Close Price]]/Table2[[#This Row],[Current Month Low]])-1</f>
        <v>2.0436308926780278E-2</v>
      </c>
      <c r="AH78" s="2">
        <f>(Table2[[#This Row],[Current Month High]]/Table2[[#This Row],[Close Price]])-1</f>
        <v>0.15100135151738536</v>
      </c>
      <c r="AI78">
        <v>15.100135151738501</v>
      </c>
      <c r="AJ78">
        <v>149.77750498695701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0.13</v>
      </c>
      <c r="AM78" t="s">
        <v>10511</v>
      </c>
      <c r="AN78">
        <v>-6.99</v>
      </c>
      <c r="AO78" t="s">
        <v>10512</v>
      </c>
      <c r="AP78">
        <v>0.134028670906992</v>
      </c>
      <c r="AQ78">
        <f>(Table2[[#This Row],[Sharpe Ratio]]-AVERAGE(Table2[Sharpe Ratio]))/_xlfn.STDEV.P(Table2[Sharpe Ratio])</f>
        <v>0.9793181945837991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1.0896398694187619</v>
      </c>
      <c r="AS78">
        <f>_xlfn.RANK.AVG(Table2[[#This Row],[1Y Return vs Nifty Z-Score]],Table2[1Y Return vs Nifty Z-Score])</f>
        <v>72</v>
      </c>
      <c r="AT78">
        <f>_xlfn.RANK.AVG(Table2[[#This Row],[6M Return vs Nifty Z-Score]],Table2[6M Return vs Nifty Z-Score])</f>
        <v>139</v>
      </c>
      <c r="AU78">
        <f>_xlfn.RANK.AVG(Table2[[#This Row],[Sharpe Ratio Z-Score]],Table2[Sharpe Ratio Z-Score])</f>
        <v>123</v>
      </c>
      <c r="AV78">
        <f>(Table2[[#This Row],[Rank 1Y]]+Table2[[#This Row],[Rank 6M]]+Table2[[#This Row],[Rank Sharpe]])/3</f>
        <v>111.33333333333333</v>
      </c>
    </row>
    <row r="79" spans="1:48" x14ac:dyDescent="0.3">
      <c r="A79" t="s">
        <v>504</v>
      </c>
      <c r="B79" t="s">
        <v>505</v>
      </c>
      <c r="C79" t="s">
        <v>10464</v>
      </c>
      <c r="D79" t="s">
        <v>46</v>
      </c>
      <c r="E79">
        <v>40419.027000000002</v>
      </c>
      <c r="F79">
        <v>66.930000000000007</v>
      </c>
      <c r="G79">
        <v>132.26010931183799</v>
      </c>
      <c r="H79">
        <f>(Table2[[#This Row],[1Y Return vs Nifty]]-AVERAGE(Table2[1Y Return vs Nifty]))/_xlfn.STDEV.P(Table2[1Y Return vs Nifty])</f>
        <v>1.2244887774434541</v>
      </c>
      <c r="I79">
        <v>-1.0866027579508699</v>
      </c>
      <c r="J79">
        <f>(Table2[[#This Row],[1M Return vs Nifty]]-AVERAGE(Table2[1M Return vs Nifty]))/_xlfn.STDEV.P(Table2[1M Return vs Nifty])</f>
        <v>-1.5347489579909874E-2</v>
      </c>
      <c r="K79">
        <v>28.199465398610698</v>
      </c>
      <c r="L79">
        <f>(Table2[[#This Row],[6M Return vs Nifty]]-AVERAGE(Table2[6M Return vs Nifty]))/_xlfn.STDEV.P(Table2[6M Return vs Nifty])</f>
        <v>0.80961342990171792</v>
      </c>
      <c r="M79">
        <v>0.74448047759930702</v>
      </c>
      <c r="N79">
        <f>(Table2[[#This Row],[1W Return vs Nifty]]-AVERAGE(Table2[1W Return vs Nifty]))/_xlfn.STDEV.P(Table2[1W Return vs Nifty])</f>
        <v>0.41003028035626093</v>
      </c>
      <c r="O79">
        <v>67.650000000000006</v>
      </c>
      <c r="P79">
        <v>67.101110918348297</v>
      </c>
      <c r="Q79">
        <v>56.489125424081003</v>
      </c>
      <c r="R79">
        <v>43.963513577879397</v>
      </c>
      <c r="S79" s="2">
        <f>(Table2[[#This Row],[Close Price]]-Table2[[#This Row],[20D EMA]])/Table2[[#This Row],[20D EMA]]</f>
        <v>-1.0643015521064284E-2</v>
      </c>
      <c r="T79" s="2">
        <f>(Table2[[#This Row],[Close Price]]-Table2[[#This Row],[50D EMA]])/Table2[[#This Row],[50D EMA]]</f>
        <v>-2.5500459829421603E-3</v>
      </c>
      <c r="U79" s="2">
        <f>(Table2[[#This Row],[Close Price]]-Table2[[#This Row],[200D EMA]])/Table2[[#This Row],[200D EMA]]</f>
        <v>0.18482981454459049</v>
      </c>
      <c r="V79">
        <v>1.1423313620386799</v>
      </c>
      <c r="W79">
        <v>66.650000000000006</v>
      </c>
      <c r="X79">
        <v>69.099999999999994</v>
      </c>
      <c r="Y79">
        <v>66.650000000000006</v>
      </c>
      <c r="Z79">
        <v>72</v>
      </c>
      <c r="AA79">
        <v>64.349999999999994</v>
      </c>
      <c r="AB79">
        <v>72</v>
      </c>
      <c r="AC79" s="2">
        <f>(Table2[[#This Row],[Close Price]]/Table2[[#This Row],[Day Low]])-1</f>
        <v>4.2010502625655644E-3</v>
      </c>
      <c r="AD79" s="2">
        <f>(Table2[[#This Row],[Day High]]/Table2[[#This Row],[Close Price]])-1</f>
        <v>3.2421933363215194E-2</v>
      </c>
      <c r="AE79" s="2">
        <f>(Table2[[#This Row],[Close Price]]/Table2[[#This Row],[Current Week Low]])-1</f>
        <v>4.2010502625655644E-3</v>
      </c>
      <c r="AF79" s="2">
        <f>(Table2[[#This Row],[Current Week High]]/Table2[[#This Row],[Close Price]])-1</f>
        <v>7.5750784401613425E-2</v>
      </c>
      <c r="AG79" s="2">
        <f>(Table2[[#This Row],[Close Price]]/Table2[[#This Row],[Current Month Low]])-1</f>
        <v>4.0093240093240334E-2</v>
      </c>
      <c r="AH79" s="2">
        <f>(Table2[[#This Row],[Current Month High]]/Table2[[#This Row],[Close Price]])-1</f>
        <v>7.5750784401613425E-2</v>
      </c>
      <c r="AI79">
        <v>16.763783056925099</v>
      </c>
      <c r="AJ79">
        <v>168.256513026052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-7.0000000000000007E-2</v>
      </c>
      <c r="AM79" t="s">
        <v>10512</v>
      </c>
      <c r="AN79">
        <v>3.3</v>
      </c>
      <c r="AO79" t="s">
        <v>10511</v>
      </c>
      <c r="AP79">
        <v>0.12181950781719</v>
      </c>
      <c r="AQ79">
        <f>(Table2[[#This Row],[Sharpe Ratio]]-AVERAGE(Table2[Sharpe Ratio]))/_xlfn.STDEV.P(Table2[Sharpe Ratio])</f>
        <v>0.83920993458053095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3.2679949327020541</v>
      </c>
      <c r="AS79">
        <f>_xlfn.RANK.AVG(Table2[[#This Row],[1Y Return vs Nifty Z-Score]],Table2[1Y Return vs Nifty Z-Score])</f>
        <v>70</v>
      </c>
      <c r="AT79">
        <f>_xlfn.RANK.AVG(Table2[[#This Row],[6M Return vs Nifty Z-Score]],Table2[6M Return vs Nifty Z-Score])</f>
        <v>125</v>
      </c>
      <c r="AU79">
        <f>_xlfn.RANK.AVG(Table2[[#This Row],[Sharpe Ratio Z-Score]],Table2[Sharpe Ratio Z-Score])</f>
        <v>154</v>
      </c>
      <c r="AV79">
        <f>(Table2[[#This Row],[Rank 1Y]]+Table2[[#This Row],[Rank 6M]]+Table2[[#This Row],[Rank Sharpe]])/3</f>
        <v>116.33333333333333</v>
      </c>
    </row>
    <row r="80" spans="1:48" x14ac:dyDescent="0.3">
      <c r="A80" t="s">
        <v>1404</v>
      </c>
      <c r="B80" t="s">
        <v>1405</v>
      </c>
      <c r="C80" t="s">
        <v>10460</v>
      </c>
      <c r="D80" t="s">
        <v>21</v>
      </c>
      <c r="E80">
        <v>7157.8298945449997</v>
      </c>
      <c r="F80">
        <v>864.35</v>
      </c>
      <c r="G80">
        <v>55.602175947490302</v>
      </c>
      <c r="H80">
        <f>(Table2[[#This Row],[1Y Return vs Nifty]]-AVERAGE(Table2[1Y Return vs Nifty]))/_xlfn.STDEV.P(Table2[1Y Return vs Nifty])</f>
        <v>0.20971462252543296</v>
      </c>
      <c r="I80">
        <v>-5.8333387913330297</v>
      </c>
      <c r="J80">
        <f>(Table2[[#This Row],[1M Return vs Nifty]]-AVERAGE(Table2[1M Return vs Nifty]))/_xlfn.STDEV.P(Table2[1M Return vs Nifty])</f>
        <v>-0.49008544150981387</v>
      </c>
      <c r="K80">
        <v>78.947113595340696</v>
      </c>
      <c r="L80">
        <f>(Table2[[#This Row],[6M Return vs Nifty]]-AVERAGE(Table2[6M Return vs Nifty]))/_xlfn.STDEV.P(Table2[6M Return vs Nifty])</f>
        <v>2.5622088014451005</v>
      </c>
      <c r="M80">
        <v>-3.3338085394936399</v>
      </c>
      <c r="N80">
        <f>(Table2[[#This Row],[1W Return vs Nifty]]-AVERAGE(Table2[1W Return vs Nifty]))/_xlfn.STDEV.P(Table2[1W Return vs Nifty])</f>
        <v>-0.58303228828627485</v>
      </c>
      <c r="O80">
        <v>871.61</v>
      </c>
      <c r="P80">
        <v>829.17773010568396</v>
      </c>
      <c r="Q80">
        <v>653.55024577381198</v>
      </c>
      <c r="R80">
        <v>42.087520913780097</v>
      </c>
      <c r="S80" s="2">
        <f>(Table2[[#This Row],[Close Price]]-Table2[[#This Row],[20D EMA]])/Table2[[#This Row],[20D EMA]]</f>
        <v>-8.3294133844265105E-3</v>
      </c>
      <c r="T80" s="2">
        <f>(Table2[[#This Row],[Close Price]]-Table2[[#This Row],[50D EMA]])/Table2[[#This Row],[50D EMA]]</f>
        <v>4.2418251983001434E-2</v>
      </c>
      <c r="U80" s="2">
        <f>(Table2[[#This Row],[Close Price]]-Table2[[#This Row],[200D EMA]])/Table2[[#This Row],[200D EMA]]</f>
        <v>0.32254559705137653</v>
      </c>
      <c r="V80">
        <v>1.3067033930699501</v>
      </c>
      <c r="W80">
        <v>835.5</v>
      </c>
      <c r="X80">
        <v>880.4</v>
      </c>
      <c r="Y80">
        <v>835.5</v>
      </c>
      <c r="Z80">
        <v>921</v>
      </c>
      <c r="AA80">
        <v>835.05</v>
      </c>
      <c r="AB80">
        <v>921</v>
      </c>
      <c r="AC80" s="2">
        <f>(Table2[[#This Row],[Close Price]]/Table2[[#This Row],[Day Low]])-1</f>
        <v>3.4530221424296847E-2</v>
      </c>
      <c r="AD80" s="2">
        <f>(Table2[[#This Row],[Day High]]/Table2[[#This Row],[Close Price]])-1</f>
        <v>1.8568866778504001E-2</v>
      </c>
      <c r="AE80" s="2">
        <f>(Table2[[#This Row],[Close Price]]/Table2[[#This Row],[Current Week Low]])-1</f>
        <v>3.4530221424296847E-2</v>
      </c>
      <c r="AF80" s="2">
        <f>(Table2[[#This Row],[Current Week High]]/Table2[[#This Row],[Close Price]])-1</f>
        <v>6.5540579626308659E-2</v>
      </c>
      <c r="AG80" s="2">
        <f>(Table2[[#This Row],[Close Price]]/Table2[[#This Row],[Current Month Low]])-1</f>
        <v>3.5087719298245723E-2</v>
      </c>
      <c r="AH80" s="2">
        <f>(Table2[[#This Row],[Current Month High]]/Table2[[#This Row],[Close Price]])-1</f>
        <v>6.5540579626308659E-2</v>
      </c>
      <c r="AI80">
        <v>6.5540579626308597</v>
      </c>
      <c r="AJ80">
        <v>108.277108433734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-0.05</v>
      </c>
      <c r="AM80" t="s">
        <v>10512</v>
      </c>
      <c r="AN80">
        <v>-1.95</v>
      </c>
      <c r="AO80" t="s">
        <v>10512</v>
      </c>
      <c r="AP80">
        <v>0.13544131851324101</v>
      </c>
      <c r="AQ80">
        <f>(Table2[[#This Row],[Sharpe Ratio]]-AVERAGE(Table2[Sharpe Ratio]))/_xlfn.STDEV.P(Table2[Sharpe Ratio])</f>
        <v>0.99552926463450975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2.6943349588089545</v>
      </c>
      <c r="AS80">
        <f>_xlfn.RANK.AVG(Table2[[#This Row],[1Y Return vs Nifty Z-Score]],Table2[1Y Return vs Nifty Z-Score])</f>
        <v>222</v>
      </c>
      <c r="AT80">
        <f>_xlfn.RANK.AVG(Table2[[#This Row],[6M Return vs Nifty Z-Score]],Table2[6M Return vs Nifty Z-Score])</f>
        <v>13</v>
      </c>
      <c r="AU80">
        <f>_xlfn.RANK.AVG(Table2[[#This Row],[Sharpe Ratio Z-Score]],Table2[Sharpe Ratio Z-Score])</f>
        <v>119</v>
      </c>
      <c r="AV80">
        <f>(Table2[[#This Row],[Rank 1Y]]+Table2[[#This Row],[Rank 6M]]+Table2[[#This Row],[Rank Sharpe]])/3</f>
        <v>118</v>
      </c>
    </row>
    <row r="81" spans="1:48" x14ac:dyDescent="0.3">
      <c r="A81" t="s">
        <v>1345</v>
      </c>
      <c r="B81" t="s">
        <v>1346</v>
      </c>
      <c r="C81" t="s">
        <v>10464</v>
      </c>
      <c r="D81" t="s">
        <v>46</v>
      </c>
      <c r="E81">
        <v>7733.31536563999</v>
      </c>
      <c r="F81">
        <v>46.04</v>
      </c>
      <c r="G81">
        <v>111.989224582888</v>
      </c>
      <c r="H81">
        <f>(Table2[[#This Row],[1Y Return vs Nifty]]-AVERAGE(Table2[1Y Return vs Nifty]))/_xlfn.STDEV.P(Table2[1Y Return vs Nifty])</f>
        <v>0.95614903728255141</v>
      </c>
      <c r="I81">
        <v>-5.3591565195434798</v>
      </c>
      <c r="J81">
        <f>(Table2[[#This Row],[1M Return vs Nifty]]-AVERAGE(Table2[1M Return vs Nifty]))/_xlfn.STDEV.P(Table2[1M Return vs Nifty])</f>
        <v>-0.44266078613237081</v>
      </c>
      <c r="K81">
        <v>33.215277619934902</v>
      </c>
      <c r="L81">
        <f>(Table2[[#This Row],[6M Return vs Nifty]]-AVERAGE(Table2[6M Return vs Nifty]))/_xlfn.STDEV.P(Table2[6M Return vs Nifty])</f>
        <v>0.98283700963383203</v>
      </c>
      <c r="M81">
        <v>-6.19500654479915</v>
      </c>
      <c r="N81">
        <f>(Table2[[#This Row],[1W Return vs Nifty]]-AVERAGE(Table2[1W Return vs Nifty]))/_xlfn.STDEV.P(Table2[1W Return vs Nifty])</f>
        <v>-1.2797334363988568</v>
      </c>
      <c r="O81">
        <v>48.32</v>
      </c>
      <c r="P81">
        <v>44.980083364271501</v>
      </c>
      <c r="Q81">
        <v>36.290754775660098</v>
      </c>
      <c r="R81">
        <v>30.021370929887201</v>
      </c>
      <c r="S81" s="2">
        <f>(Table2[[#This Row],[Close Price]]-Table2[[#This Row],[20D EMA]])/Table2[[#This Row],[20D EMA]]</f>
        <v>-4.7185430463576185E-2</v>
      </c>
      <c r="T81" s="2">
        <f>(Table2[[#This Row],[Close Price]]-Table2[[#This Row],[50D EMA]])/Table2[[#This Row],[50D EMA]]</f>
        <v>2.3564132310399621E-2</v>
      </c>
      <c r="U81" s="2">
        <f>(Table2[[#This Row],[Close Price]]-Table2[[#This Row],[200D EMA]])/Table2[[#This Row],[200D EMA]]</f>
        <v>0.26864266903808343</v>
      </c>
      <c r="V81">
        <v>1.36476140076301</v>
      </c>
      <c r="W81">
        <v>45.8</v>
      </c>
      <c r="X81">
        <v>48.1</v>
      </c>
      <c r="Y81">
        <v>45.8</v>
      </c>
      <c r="Z81">
        <v>51.75</v>
      </c>
      <c r="AA81">
        <v>45.8</v>
      </c>
      <c r="AB81">
        <v>53.15</v>
      </c>
      <c r="AC81" s="2">
        <f>(Table2[[#This Row],[Close Price]]/Table2[[#This Row],[Day Low]])-1</f>
        <v>5.2401746724890508E-3</v>
      </c>
      <c r="AD81" s="2">
        <f>(Table2[[#This Row],[Day High]]/Table2[[#This Row],[Close Price]])-1</f>
        <v>4.4743701129452695E-2</v>
      </c>
      <c r="AE81" s="2">
        <f>(Table2[[#This Row],[Close Price]]/Table2[[#This Row],[Current Week Low]])-1</f>
        <v>5.2401746724890508E-3</v>
      </c>
      <c r="AF81" s="2">
        <f>(Table2[[#This Row],[Current Week High]]/Table2[[#This Row],[Close Price]])-1</f>
        <v>0.12402258905299735</v>
      </c>
      <c r="AG81" s="2">
        <f>(Table2[[#This Row],[Close Price]]/Table2[[#This Row],[Current Month Low]])-1</f>
        <v>5.2401746724890508E-3</v>
      </c>
      <c r="AH81" s="2">
        <f>(Table2[[#This Row],[Current Month High]]/Table2[[#This Row],[Close Price]])-1</f>
        <v>0.15443092962641192</v>
      </c>
      <c r="AI81">
        <v>15.986099044309199</v>
      </c>
      <c r="AJ81">
        <v>158.544367224703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0.14000000000000001</v>
      </c>
      <c r="AM81" t="s">
        <v>10511</v>
      </c>
      <c r="AN81">
        <v>-1.85</v>
      </c>
      <c r="AO81" t="s">
        <v>10512</v>
      </c>
      <c r="AP81">
        <v>0.112512919841986</v>
      </c>
      <c r="AQ81">
        <f>(Table2[[#This Row],[Sharpe Ratio]]-AVERAGE(Table2[Sharpe Ratio]))/_xlfn.STDEV.P(Table2[Sharpe Ratio])</f>
        <v>0.73241065291131391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0.94900247729646958</v>
      </c>
      <c r="AS81">
        <f>_xlfn.RANK.AVG(Table2[[#This Row],[1Y Return vs Nifty Z-Score]],Table2[1Y Return vs Nifty Z-Score])</f>
        <v>93</v>
      </c>
      <c r="AT81">
        <f>_xlfn.RANK.AVG(Table2[[#This Row],[6M Return vs Nifty Z-Score]],Table2[6M Return vs Nifty Z-Score])</f>
        <v>99</v>
      </c>
      <c r="AU81">
        <f>_xlfn.RANK.AVG(Table2[[#This Row],[Sharpe Ratio Z-Score]],Table2[Sharpe Ratio Z-Score])</f>
        <v>170</v>
      </c>
      <c r="AV81">
        <f>(Table2[[#This Row],[Rank 1Y]]+Table2[[#This Row],[Rank 6M]]+Table2[[#This Row],[Rank Sharpe]])/3</f>
        <v>120.66666666666667</v>
      </c>
    </row>
    <row r="82" spans="1:48" x14ac:dyDescent="0.3">
      <c r="A82" t="s">
        <v>633</v>
      </c>
      <c r="B82" t="s">
        <v>634</v>
      </c>
      <c r="C82" t="s">
        <v>10465</v>
      </c>
      <c r="D82" t="s">
        <v>469</v>
      </c>
      <c r="E82">
        <v>28201.463211940001</v>
      </c>
      <c r="F82">
        <v>1540.85</v>
      </c>
      <c r="G82">
        <v>115.297748961991</v>
      </c>
      <c r="H82">
        <f>(Table2[[#This Row],[1Y Return vs Nifty]]-AVERAGE(Table2[1Y Return vs Nifty]))/_xlfn.STDEV.P(Table2[1Y Return vs Nifty])</f>
        <v>0.99994626587300273</v>
      </c>
      <c r="I82">
        <v>8.9216354768140196</v>
      </c>
      <c r="J82">
        <f>(Table2[[#This Row],[1M Return vs Nifty]]-AVERAGE(Table2[1M Return vs Nifty]))/_xlfn.STDEV.P(Table2[1M Return vs Nifty])</f>
        <v>0.98561200944945515</v>
      </c>
      <c r="K82">
        <v>75.147202959567295</v>
      </c>
      <c r="L82">
        <f>(Table2[[#This Row],[6M Return vs Nifty]]-AVERAGE(Table2[6M Return vs Nifty]))/_xlfn.STDEV.P(Table2[6M Return vs Nifty])</f>
        <v>2.4309769901359797</v>
      </c>
      <c r="M82">
        <v>-5.4196341025878603</v>
      </c>
      <c r="N82">
        <f>(Table2[[#This Row],[1W Return vs Nifty]]-AVERAGE(Table2[1W Return vs Nifty]))/_xlfn.STDEV.P(Table2[1W Return vs Nifty])</f>
        <v>-1.0909304001525832</v>
      </c>
      <c r="O82">
        <v>1575.22</v>
      </c>
      <c r="P82">
        <v>1416.78056800544</v>
      </c>
      <c r="Q82">
        <v>1035.9035084940299</v>
      </c>
      <c r="R82">
        <v>32.893864035081201</v>
      </c>
      <c r="S82" s="2">
        <f>(Table2[[#This Row],[Close Price]]-Table2[[#This Row],[20D EMA]])/Table2[[#This Row],[20D EMA]]</f>
        <v>-2.1819174464519316E-2</v>
      </c>
      <c r="T82" s="2">
        <f>(Table2[[#This Row],[Close Price]]-Table2[[#This Row],[50D EMA]])/Table2[[#This Row],[50D EMA]]</f>
        <v>8.7571381762545086E-2</v>
      </c>
      <c r="U82" s="2">
        <f>(Table2[[#This Row],[Close Price]]-Table2[[#This Row],[200D EMA]])/Table2[[#This Row],[200D EMA]]</f>
        <v>0.48744548827723189</v>
      </c>
      <c r="V82">
        <v>0.30771874822202999</v>
      </c>
      <c r="W82">
        <v>1520</v>
      </c>
      <c r="X82">
        <v>1595.25</v>
      </c>
      <c r="Y82">
        <v>1520</v>
      </c>
      <c r="Z82">
        <v>1658.5</v>
      </c>
      <c r="AA82">
        <v>1520</v>
      </c>
      <c r="AB82">
        <v>1745</v>
      </c>
      <c r="AC82" s="2">
        <f>(Table2[[#This Row],[Close Price]]/Table2[[#This Row],[Day Low]])-1</f>
        <v>1.3717105263157725E-2</v>
      </c>
      <c r="AD82" s="2">
        <f>(Table2[[#This Row],[Day High]]/Table2[[#This Row],[Close Price]])-1</f>
        <v>3.5305188694551681E-2</v>
      </c>
      <c r="AE82" s="2">
        <f>(Table2[[#This Row],[Close Price]]/Table2[[#This Row],[Current Week Low]])-1</f>
        <v>1.3717105263157725E-2</v>
      </c>
      <c r="AF82" s="2">
        <f>(Table2[[#This Row],[Current Week High]]/Table2[[#This Row],[Close Price]])-1</f>
        <v>7.6353960476360561E-2</v>
      </c>
      <c r="AG82" s="2">
        <f>(Table2[[#This Row],[Close Price]]/Table2[[#This Row],[Current Month Low]])-1</f>
        <v>1.3717105263157725E-2</v>
      </c>
      <c r="AH82" s="2">
        <f>(Table2[[#This Row],[Current Month High]]/Table2[[#This Row],[Close Price]])-1</f>
        <v>0.13249180647045478</v>
      </c>
      <c r="AI82">
        <v>15.257812246487299</v>
      </c>
      <c r="AJ82">
        <v>157.23706176961599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0.26</v>
      </c>
      <c r="AM82" t="s">
        <v>10511</v>
      </c>
      <c r="AN82">
        <v>-8.33</v>
      </c>
      <c r="AO82" t="s">
        <v>10512</v>
      </c>
      <c r="AP82">
        <v>7.2554479017342993E-2</v>
      </c>
      <c r="AQ82">
        <f>(Table2[[#This Row],[Sharpe Ratio]]-AVERAGE(Table2[Sharpe Ratio]))/_xlfn.STDEV.P(Table2[Sharpe Ratio])</f>
        <v>0.27386099023537031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3.5994658555412249</v>
      </c>
      <c r="AS82">
        <f>_xlfn.RANK.AVG(Table2[[#This Row],[1Y Return vs Nifty Z-Score]],Table2[1Y Return vs Nifty Z-Score])</f>
        <v>90</v>
      </c>
      <c r="AT82">
        <f>_xlfn.RANK.AVG(Table2[[#This Row],[6M Return vs Nifty Z-Score]],Table2[6M Return vs Nifty Z-Score])</f>
        <v>17</v>
      </c>
      <c r="AU82">
        <f>_xlfn.RANK.AVG(Table2[[#This Row],[Sharpe Ratio Z-Score]],Table2[Sharpe Ratio Z-Score])</f>
        <v>256</v>
      </c>
      <c r="AV82">
        <f>(Table2[[#This Row],[Rank 1Y]]+Table2[[#This Row],[Rank 6M]]+Table2[[#This Row],[Rank Sharpe]])/3</f>
        <v>121</v>
      </c>
    </row>
    <row r="83" spans="1:48" x14ac:dyDescent="0.3">
      <c r="A83" t="s">
        <v>889</v>
      </c>
      <c r="B83" t="s">
        <v>890</v>
      </c>
      <c r="C83" t="s">
        <v>10462</v>
      </c>
      <c r="D83" t="s">
        <v>891</v>
      </c>
      <c r="E83">
        <v>16571.654645445</v>
      </c>
      <c r="F83">
        <v>516.35</v>
      </c>
      <c r="G83">
        <v>245.39870735441701</v>
      </c>
      <c r="H83">
        <f>(Table2[[#This Row],[1Y Return vs Nifty]]-AVERAGE(Table2[1Y Return vs Nifty]))/_xlfn.STDEV.P(Table2[1Y Return vs Nifty])</f>
        <v>2.7221827561160392</v>
      </c>
      <c r="I83">
        <v>16.3347704944767</v>
      </c>
      <c r="J83">
        <f>(Table2[[#This Row],[1M Return vs Nifty]]-AVERAGE(Table2[1M Return vs Nifty]))/_xlfn.STDEV.P(Table2[1M Return vs Nifty])</f>
        <v>1.7270260065445189</v>
      </c>
      <c r="K83">
        <v>20.0414328646733</v>
      </c>
      <c r="L83">
        <f>(Table2[[#This Row],[6M Return vs Nifty]]-AVERAGE(Table2[6M Return vs Nifty]))/_xlfn.STDEV.P(Table2[6M Return vs Nifty])</f>
        <v>0.52787170259147953</v>
      </c>
      <c r="M83">
        <v>0.87978703980091999</v>
      </c>
      <c r="N83">
        <f>(Table2[[#This Row],[1W Return vs Nifty]]-AVERAGE(Table2[1W Return vs Nifty]))/_xlfn.STDEV.P(Table2[1W Return vs Nifty])</f>
        <v>0.44297740147763343</v>
      </c>
      <c r="O83">
        <v>507.42</v>
      </c>
      <c r="P83">
        <v>462.83784161242397</v>
      </c>
      <c r="Q83">
        <v>366.73351379847702</v>
      </c>
      <c r="R83">
        <v>48.244764263924402</v>
      </c>
      <c r="S83" s="2">
        <f>(Table2[[#This Row],[Close Price]]-Table2[[#This Row],[20D EMA]])/Table2[[#This Row],[20D EMA]]</f>
        <v>1.7598833313625807E-2</v>
      </c>
      <c r="T83" s="2">
        <f>(Table2[[#This Row],[Close Price]]-Table2[[#This Row],[50D EMA]])/Table2[[#This Row],[50D EMA]]</f>
        <v>0.11561750914996839</v>
      </c>
      <c r="U83" s="2">
        <f>(Table2[[#This Row],[Close Price]]-Table2[[#This Row],[200D EMA]])/Table2[[#This Row],[200D EMA]]</f>
        <v>0.40797058510376133</v>
      </c>
      <c r="V83">
        <v>2.48369500899007</v>
      </c>
      <c r="W83">
        <v>511.05</v>
      </c>
      <c r="X83">
        <v>551.5</v>
      </c>
      <c r="Y83">
        <v>511.05</v>
      </c>
      <c r="Z83">
        <v>608</v>
      </c>
      <c r="AA83">
        <v>463.5</v>
      </c>
      <c r="AB83">
        <v>617.79999999999995</v>
      </c>
      <c r="AC83" s="2">
        <f>(Table2[[#This Row],[Close Price]]/Table2[[#This Row],[Day Low]])-1</f>
        <v>1.0370805204970246E-2</v>
      </c>
      <c r="AD83" s="2">
        <f>(Table2[[#This Row],[Day High]]/Table2[[#This Row],[Close Price]])-1</f>
        <v>6.8073980826958369E-2</v>
      </c>
      <c r="AE83" s="2">
        <f>(Table2[[#This Row],[Close Price]]/Table2[[#This Row],[Current Week Low]])-1</f>
        <v>1.0370805204970246E-2</v>
      </c>
      <c r="AF83" s="2">
        <f>(Table2[[#This Row],[Current Week High]]/Table2[[#This Row],[Close Price]])-1</f>
        <v>0.17749588457441656</v>
      </c>
      <c r="AG83" s="2">
        <f>(Table2[[#This Row],[Close Price]]/Table2[[#This Row],[Current Month Low]])-1</f>
        <v>0.11402373247033437</v>
      </c>
      <c r="AH83" s="2">
        <f>(Table2[[#This Row],[Current Month High]]/Table2[[#This Row],[Close Price]])-1</f>
        <v>0.19647525902972784</v>
      </c>
      <c r="AI83">
        <v>19.647525902972699</v>
      </c>
      <c r="AJ83">
        <v>273.89572773352597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0.18</v>
      </c>
      <c r="AM83" t="s">
        <v>10511</v>
      </c>
      <c r="AN83">
        <v>7.51</v>
      </c>
      <c r="AO83" t="s">
        <v>10511</v>
      </c>
      <c r="AP83">
        <v>0.111197532840505</v>
      </c>
      <c r="AQ83">
        <f>(Table2[[#This Row],[Sharpe Ratio]]-AVERAGE(Table2[Sharpe Ratio]))/_xlfn.STDEV.P(Table2[Sharpe Ratio])</f>
        <v>0.71731571293444074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6.1373735796641116</v>
      </c>
      <c r="AS83">
        <f>_xlfn.RANK.AVG(Table2[[#This Row],[1Y Return vs Nifty Z-Score]],Table2[1Y Return vs Nifty Z-Score])</f>
        <v>12</v>
      </c>
      <c r="AT83">
        <f>_xlfn.RANK.AVG(Table2[[#This Row],[6M Return vs Nifty Z-Score]],Table2[6M Return vs Nifty Z-Score])</f>
        <v>181</v>
      </c>
      <c r="AU83">
        <f>_xlfn.RANK.AVG(Table2[[#This Row],[Sharpe Ratio Z-Score]],Table2[Sharpe Ratio Z-Score])</f>
        <v>174</v>
      </c>
      <c r="AV83">
        <f>(Table2[[#This Row],[Rank 1Y]]+Table2[[#This Row],[Rank 6M]]+Table2[[#This Row],[Rank Sharpe]])/3</f>
        <v>122.33333333333333</v>
      </c>
    </row>
    <row r="84" spans="1:48" x14ac:dyDescent="0.3">
      <c r="A84" t="s">
        <v>1218</v>
      </c>
      <c r="B84" t="s">
        <v>1219</v>
      </c>
      <c r="C84" t="s">
        <v>10468</v>
      </c>
      <c r="D84" t="s">
        <v>1220</v>
      </c>
      <c r="E84">
        <v>9065.0314717900001</v>
      </c>
      <c r="F84">
        <v>1332.35</v>
      </c>
      <c r="G84">
        <v>79.384824770791994</v>
      </c>
      <c r="H84">
        <f>(Table2[[#This Row],[1Y Return vs Nifty]]-AVERAGE(Table2[1Y Return vs Nifty]))/_xlfn.STDEV.P(Table2[1Y Return vs Nifty])</f>
        <v>0.52454201614523499</v>
      </c>
      <c r="I84">
        <v>4.3509335579686397</v>
      </c>
      <c r="J84">
        <f>(Table2[[#This Row],[1M Return vs Nifty]]-AVERAGE(Table2[1M Return vs Nifty]))/_xlfn.STDEV.P(Table2[1M Return vs Nifty])</f>
        <v>0.5284798553598492</v>
      </c>
      <c r="K84">
        <v>16.794529316613101</v>
      </c>
      <c r="L84">
        <f>(Table2[[#This Row],[6M Return vs Nifty]]-AVERAGE(Table2[6M Return vs Nifty]))/_xlfn.STDEV.P(Table2[6M Return vs Nifty])</f>
        <v>0.41573826720314222</v>
      </c>
      <c r="M84">
        <v>2.98804700777008</v>
      </c>
      <c r="N84">
        <f>(Table2[[#This Row],[1W Return vs Nifty]]-AVERAGE(Table2[1W Return vs Nifty]))/_xlfn.STDEV.P(Table2[1W Return vs Nifty])</f>
        <v>0.95633828649162678</v>
      </c>
      <c r="O84">
        <v>1377.41</v>
      </c>
      <c r="P84">
        <v>1268.95859318007</v>
      </c>
      <c r="Q84">
        <v>1033.2322230943601</v>
      </c>
      <c r="R84">
        <v>34.086238167565398</v>
      </c>
      <c r="S84" s="2">
        <f>(Table2[[#This Row],[Close Price]]-Table2[[#This Row],[20D EMA]])/Table2[[#This Row],[20D EMA]]</f>
        <v>-3.2713571122614304E-2</v>
      </c>
      <c r="T84" s="2">
        <f>(Table2[[#This Row],[Close Price]]-Table2[[#This Row],[50D EMA]])/Table2[[#This Row],[50D EMA]]</f>
        <v>4.9955457302249748E-2</v>
      </c>
      <c r="U84" s="2">
        <f>(Table2[[#This Row],[Close Price]]-Table2[[#This Row],[200D EMA]])/Table2[[#This Row],[200D EMA]]</f>
        <v>0.28949714325578374</v>
      </c>
      <c r="V84">
        <v>0.41795131984202299</v>
      </c>
      <c r="W84">
        <v>1310.0999999999999</v>
      </c>
      <c r="X84">
        <v>1385.95</v>
      </c>
      <c r="Y84">
        <v>1310.0999999999999</v>
      </c>
      <c r="Z84">
        <v>1430</v>
      </c>
      <c r="AA84">
        <v>1310.0999999999999</v>
      </c>
      <c r="AB84">
        <v>1499.95</v>
      </c>
      <c r="AC84" s="2">
        <f>(Table2[[#This Row],[Close Price]]/Table2[[#This Row],[Day Low]])-1</f>
        <v>1.6983436378902317E-2</v>
      </c>
      <c r="AD84" s="2">
        <f>(Table2[[#This Row],[Day High]]/Table2[[#This Row],[Close Price]])-1</f>
        <v>4.0229669381168787E-2</v>
      </c>
      <c r="AE84" s="2">
        <f>(Table2[[#This Row],[Close Price]]/Table2[[#This Row],[Current Week Low]])-1</f>
        <v>1.6983436378902317E-2</v>
      </c>
      <c r="AF84" s="2">
        <f>(Table2[[#This Row],[Current Week High]]/Table2[[#This Row],[Close Price]])-1</f>
        <v>7.3291552519983538E-2</v>
      </c>
      <c r="AG84" s="2">
        <f>(Table2[[#This Row],[Close Price]]/Table2[[#This Row],[Current Month Low]])-1</f>
        <v>1.6983436378902317E-2</v>
      </c>
      <c r="AH84" s="2">
        <f>(Table2[[#This Row],[Current Month High]]/Table2[[#This Row],[Close Price]])-1</f>
        <v>0.12579277216947515</v>
      </c>
      <c r="AI84">
        <v>22.715502683228799</v>
      </c>
      <c r="AJ84">
        <v>118.41803278688499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0.35</v>
      </c>
      <c r="AM84" t="s">
        <v>10511</v>
      </c>
      <c r="AN84">
        <v>-7.41</v>
      </c>
      <c r="AO84" t="s">
        <v>10512</v>
      </c>
      <c r="AP84">
        <v>0.20790030984363</v>
      </c>
      <c r="AQ84">
        <f>(Table2[[#This Row],[Sharpe Ratio]]-AVERAGE(Table2[Sharpe Ratio]))/_xlfn.STDEV.P(Table2[Sharpe Ratio])</f>
        <v>1.827044342467526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4.2521427676673786</v>
      </c>
      <c r="AS84">
        <f>_xlfn.RANK.AVG(Table2[[#This Row],[1Y Return vs Nifty Z-Score]],Table2[1Y Return vs Nifty Z-Score])</f>
        <v>141</v>
      </c>
      <c r="AT84">
        <f>_xlfn.RANK.AVG(Table2[[#This Row],[6M Return vs Nifty Z-Score]],Table2[6M Return vs Nifty Z-Score])</f>
        <v>210</v>
      </c>
      <c r="AU84">
        <f>_xlfn.RANK.AVG(Table2[[#This Row],[Sharpe Ratio Z-Score]],Table2[Sharpe Ratio Z-Score])</f>
        <v>25</v>
      </c>
      <c r="AV84">
        <f>(Table2[[#This Row],[Rank 1Y]]+Table2[[#This Row],[Rank 6M]]+Table2[[#This Row],[Rank Sharpe]])/3</f>
        <v>125.33333333333333</v>
      </c>
    </row>
    <row r="85" spans="1:48" x14ac:dyDescent="0.3">
      <c r="A85" t="s">
        <v>163</v>
      </c>
      <c r="B85" t="s">
        <v>164</v>
      </c>
      <c r="C85" t="s">
        <v>10471</v>
      </c>
      <c r="D85" t="s">
        <v>165</v>
      </c>
      <c r="E85">
        <v>161484.77716875001</v>
      </c>
      <c r="F85">
        <v>7620.5</v>
      </c>
      <c r="G85">
        <v>45.903053517841499</v>
      </c>
      <c r="H85">
        <f>(Table2[[#This Row],[1Y Return vs Nifty]]-AVERAGE(Table2[1Y Return vs Nifty]))/_xlfn.STDEV.P(Table2[1Y Return vs Nifty])</f>
        <v>8.1320621604311999E-2</v>
      </c>
      <c r="I85">
        <v>-14.9903809867654</v>
      </c>
      <c r="J85">
        <f>(Table2[[#This Row],[1M Return vs Nifty]]-AVERAGE(Table2[1M Return vs Nifty]))/_xlfn.STDEV.P(Table2[1M Return vs Nifty])</f>
        <v>-1.4059137974628197</v>
      </c>
      <c r="K85">
        <v>44.635572348383398</v>
      </c>
      <c r="L85">
        <f>(Table2[[#This Row],[6M Return vs Nifty]]-AVERAGE(Table2[6M Return vs Nifty]))/_xlfn.STDEV.P(Table2[6M Return vs Nifty])</f>
        <v>1.3772425908569994</v>
      </c>
      <c r="M85">
        <v>-5.5608500080837899</v>
      </c>
      <c r="N85">
        <f>(Table2[[#This Row],[1W Return vs Nifty]]-AVERAGE(Table2[1W Return vs Nifty]))/_xlfn.STDEV.P(Table2[1W Return vs Nifty])</f>
        <v>-1.1253164451967697</v>
      </c>
      <c r="O85">
        <v>8302.16</v>
      </c>
      <c r="P85">
        <v>8045.1563134531698</v>
      </c>
      <c r="Q85">
        <v>6321.8118664205704</v>
      </c>
      <c r="R85">
        <v>16.4172584839135</v>
      </c>
      <c r="S85" s="2">
        <f>(Table2[[#This Row],[Close Price]]-Table2[[#This Row],[20D EMA]])/Table2[[#This Row],[20D EMA]]</f>
        <v>-8.2106343409425964E-2</v>
      </c>
      <c r="T85" s="2">
        <f>(Table2[[#This Row],[Close Price]]-Table2[[#This Row],[50D EMA]])/Table2[[#This Row],[50D EMA]]</f>
        <v>-5.2784097276401751E-2</v>
      </c>
      <c r="U85" s="2">
        <f>(Table2[[#This Row],[Close Price]]-Table2[[#This Row],[200D EMA]])/Table2[[#This Row],[200D EMA]]</f>
        <v>0.20542973454772404</v>
      </c>
      <c r="V85">
        <v>0.62721362704169303</v>
      </c>
      <c r="W85">
        <v>7600</v>
      </c>
      <c r="X85">
        <v>7909.7</v>
      </c>
      <c r="Y85">
        <v>7600</v>
      </c>
      <c r="Z85">
        <v>8299.9500000000007</v>
      </c>
      <c r="AA85">
        <v>7600</v>
      </c>
      <c r="AB85">
        <v>8808.7000000000007</v>
      </c>
      <c r="AC85" s="2">
        <f>(Table2[[#This Row],[Close Price]]/Table2[[#This Row],[Day Low]])-1</f>
        <v>2.697368421052726E-3</v>
      </c>
      <c r="AD85" s="2">
        <f>(Table2[[#This Row],[Day High]]/Table2[[#This Row],[Close Price]])-1</f>
        <v>3.7950265730595012E-2</v>
      </c>
      <c r="AE85" s="2">
        <f>(Table2[[#This Row],[Close Price]]/Table2[[#This Row],[Current Week Low]])-1</f>
        <v>2.697368421052726E-3</v>
      </c>
      <c r="AF85" s="2">
        <f>(Table2[[#This Row],[Current Week High]]/Table2[[#This Row],[Close Price]])-1</f>
        <v>8.916081621940819E-2</v>
      </c>
      <c r="AG85" s="2">
        <f>(Table2[[#This Row],[Close Price]]/Table2[[#This Row],[Current Month Low]])-1</f>
        <v>2.697368421052726E-3</v>
      </c>
      <c r="AH85" s="2">
        <f>(Table2[[#This Row],[Current Month High]]/Table2[[#This Row],[Close Price]])-1</f>
        <v>0.15592152745882815</v>
      </c>
      <c r="AI85">
        <v>20.070205367101899</v>
      </c>
      <c r="AJ85">
        <v>97.935064935064901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0.1</v>
      </c>
      <c r="AM85" t="s">
        <v>10511</v>
      </c>
      <c r="AN85">
        <v>-10.5</v>
      </c>
      <c r="AO85" t="s">
        <v>10512</v>
      </c>
      <c r="AP85">
        <v>0.17150133913960999</v>
      </c>
      <c r="AQ85">
        <f>(Table2[[#This Row],[Sharpe Ratio]]-AVERAGE(Table2[Sharpe Ratio]))/_xlfn.STDEV.P(Table2[Sharpe Ratio])</f>
        <v>1.4093419648565735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0.33667493465829557</v>
      </c>
      <c r="AS85">
        <f>_xlfn.RANK.AVG(Table2[[#This Row],[1Y Return vs Nifty Z-Score]],Table2[1Y Return vs Nifty Z-Score])</f>
        <v>259</v>
      </c>
      <c r="AT85">
        <f>_xlfn.RANK.AVG(Table2[[#This Row],[6M Return vs Nifty Z-Score]],Table2[6M Return vs Nifty Z-Score])</f>
        <v>62</v>
      </c>
      <c r="AU85">
        <f>_xlfn.RANK.AVG(Table2[[#This Row],[Sharpe Ratio Z-Score]],Table2[Sharpe Ratio Z-Score])</f>
        <v>62</v>
      </c>
      <c r="AV85">
        <f>(Table2[[#This Row],[Rank 1Y]]+Table2[[#This Row],[Rank 6M]]+Table2[[#This Row],[Rank Sharpe]])/3</f>
        <v>127.66666666666667</v>
      </c>
    </row>
    <row r="86" spans="1:48" x14ac:dyDescent="0.3">
      <c r="A86" t="s">
        <v>1161</v>
      </c>
      <c r="B86" t="s">
        <v>1162</v>
      </c>
      <c r="C86" t="s">
        <v>10468</v>
      </c>
      <c r="D86" t="s">
        <v>1163</v>
      </c>
      <c r="E86">
        <v>9937.2002791849991</v>
      </c>
      <c r="F86">
        <v>488.35</v>
      </c>
      <c r="G86">
        <v>136.83645267835499</v>
      </c>
      <c r="H86">
        <f>(Table2[[#This Row],[1Y Return vs Nifty]]-AVERAGE(Table2[1Y Return vs Nifty]))/_xlfn.STDEV.P(Table2[1Y Return vs Nifty])</f>
        <v>1.2850690040235226</v>
      </c>
      <c r="I86">
        <v>-6.7134065568616101</v>
      </c>
      <c r="J86">
        <f>(Table2[[#This Row],[1M Return vs Nifty]]-AVERAGE(Table2[1M Return vs Nifty]))/_xlfn.STDEV.P(Table2[1M Return vs Nifty])</f>
        <v>-0.57810414860207926</v>
      </c>
      <c r="K86">
        <v>33.200323399468701</v>
      </c>
      <c r="L86">
        <f>(Table2[[#This Row],[6M Return vs Nifty]]-AVERAGE(Table2[6M Return vs Nifty]))/_xlfn.STDEV.P(Table2[6M Return vs Nifty])</f>
        <v>0.98232055816257358</v>
      </c>
      <c r="M86">
        <v>-5.5882636342699401</v>
      </c>
      <c r="N86">
        <f>(Table2[[#This Row],[1W Return vs Nifty]]-AVERAGE(Table2[1W Return vs Nifty]))/_xlfn.STDEV.P(Table2[1W Return vs Nifty])</f>
        <v>-1.1319916577484368</v>
      </c>
      <c r="O86">
        <v>518.59</v>
      </c>
      <c r="P86">
        <v>490.92872509400098</v>
      </c>
      <c r="Q86">
        <v>371.84762145939402</v>
      </c>
      <c r="R86">
        <v>30.8413766425675</v>
      </c>
      <c r="S86" s="2">
        <f>(Table2[[#This Row],[Close Price]]-Table2[[#This Row],[20D EMA]])/Table2[[#This Row],[20D EMA]]</f>
        <v>-5.8311961279623611E-2</v>
      </c>
      <c r="T86" s="2">
        <f>(Table2[[#This Row],[Close Price]]-Table2[[#This Row],[50D EMA]])/Table2[[#This Row],[50D EMA]]</f>
        <v>-5.2527484381917049E-3</v>
      </c>
      <c r="U86" s="2">
        <f>(Table2[[#This Row],[Close Price]]-Table2[[#This Row],[200D EMA]])/Table2[[#This Row],[200D EMA]]</f>
        <v>0.31330677357399239</v>
      </c>
      <c r="V86">
        <v>0.58932304712680805</v>
      </c>
      <c r="W86">
        <v>486.05</v>
      </c>
      <c r="X86">
        <v>510.2</v>
      </c>
      <c r="Y86">
        <v>486.05</v>
      </c>
      <c r="Z86">
        <v>554.5</v>
      </c>
      <c r="AA86">
        <v>473.1</v>
      </c>
      <c r="AB86">
        <v>588</v>
      </c>
      <c r="AC86" s="2">
        <f>(Table2[[#This Row],[Close Price]]/Table2[[#This Row],[Day Low]])-1</f>
        <v>4.7320234543770656E-3</v>
      </c>
      <c r="AD86" s="2">
        <f>(Table2[[#This Row],[Day High]]/Table2[[#This Row],[Close Price]])-1</f>
        <v>4.4742500255963824E-2</v>
      </c>
      <c r="AE86" s="2">
        <f>(Table2[[#This Row],[Close Price]]/Table2[[#This Row],[Current Week Low]])-1</f>
        <v>4.7320234543770656E-3</v>
      </c>
      <c r="AF86" s="2">
        <f>(Table2[[#This Row],[Current Week High]]/Table2[[#This Row],[Close Price]])-1</f>
        <v>0.13545612777720883</v>
      </c>
      <c r="AG86" s="2">
        <f>(Table2[[#This Row],[Close Price]]/Table2[[#This Row],[Current Month Low]])-1</f>
        <v>3.2234199957725584E-2</v>
      </c>
      <c r="AH86" s="2">
        <f>(Table2[[#This Row],[Current Month High]]/Table2[[#This Row],[Close Price]])-1</f>
        <v>0.20405446913074643</v>
      </c>
      <c r="AI86">
        <v>20.405446913074599</v>
      </c>
      <c r="AJ86">
        <v>168.250480637187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0.19</v>
      </c>
      <c r="AM86" t="s">
        <v>10511</v>
      </c>
      <c r="AN86">
        <v>-0.64</v>
      </c>
      <c r="AO86" t="s">
        <v>10512</v>
      </c>
      <c r="AP86">
        <v>8.7996259036444993E-2</v>
      </c>
      <c r="AQ86">
        <f>(Table2[[#This Row],[Sharpe Ratio]]-AVERAGE(Table2[Sharpe Ratio]))/_xlfn.STDEV.P(Table2[Sharpe Ratio])</f>
        <v>0.4510656777242899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1.0083594335598698</v>
      </c>
      <c r="AS86">
        <f>_xlfn.RANK.AVG(Table2[[#This Row],[1Y Return vs Nifty Z-Score]],Table2[1Y Return vs Nifty Z-Score])</f>
        <v>61</v>
      </c>
      <c r="AT86">
        <f>_xlfn.RANK.AVG(Table2[[#This Row],[6M Return vs Nifty Z-Score]],Table2[6M Return vs Nifty Z-Score])</f>
        <v>100</v>
      </c>
      <c r="AU86">
        <f>_xlfn.RANK.AVG(Table2[[#This Row],[Sharpe Ratio Z-Score]],Table2[Sharpe Ratio Z-Score])</f>
        <v>224</v>
      </c>
      <c r="AV86">
        <f>(Table2[[#This Row],[Rank 1Y]]+Table2[[#This Row],[Rank 6M]]+Table2[[#This Row],[Rank Sharpe]])/3</f>
        <v>128.33333333333334</v>
      </c>
    </row>
    <row r="87" spans="1:48" x14ac:dyDescent="0.3">
      <c r="A87" t="s">
        <v>254</v>
      </c>
      <c r="B87" t="s">
        <v>255</v>
      </c>
      <c r="C87" t="s">
        <v>10471</v>
      </c>
      <c r="D87" t="s">
        <v>165</v>
      </c>
      <c r="E87">
        <v>103262.29845110999</v>
      </c>
      <c r="F87">
        <v>675.65</v>
      </c>
      <c r="G87">
        <v>38.184753448673803</v>
      </c>
      <c r="H87">
        <f>(Table2[[#This Row],[1Y Return vs Nifty]]-AVERAGE(Table2[1Y Return vs Nifty]))/_xlfn.STDEV.P(Table2[1Y Return vs Nifty])</f>
        <v>-2.0851861873256394E-2</v>
      </c>
      <c r="I87">
        <v>-3.8640216631436899</v>
      </c>
      <c r="J87">
        <f>(Table2[[#This Row],[1M Return vs Nifty]]-AVERAGE(Table2[1M Return vs Nifty]))/_xlfn.STDEV.P(Table2[1M Return vs Nifty])</f>
        <v>-0.29312703186533606</v>
      </c>
      <c r="K87">
        <v>35.288352540332198</v>
      </c>
      <c r="L87">
        <f>(Table2[[#This Row],[6M Return vs Nifty]]-AVERAGE(Table2[6M Return vs Nifty]))/_xlfn.STDEV.P(Table2[6M Return vs Nifty])</f>
        <v>1.0544316872091581</v>
      </c>
      <c r="M87">
        <v>-7.9710897332574202</v>
      </c>
      <c r="N87">
        <f>(Table2[[#This Row],[1W Return vs Nifty]]-AVERAGE(Table2[1W Return vs Nifty]))/_xlfn.STDEV.P(Table2[1W Return vs Nifty])</f>
        <v>-1.7122093413337223</v>
      </c>
      <c r="O87">
        <v>711.96</v>
      </c>
      <c r="P87">
        <v>671.032493944115</v>
      </c>
      <c r="Q87">
        <v>538.86034147479097</v>
      </c>
      <c r="R87">
        <v>27.2786708336819</v>
      </c>
      <c r="S87" s="2">
        <f>(Table2[[#This Row],[Close Price]]-Table2[[#This Row],[20D EMA]])/Table2[[#This Row],[20D EMA]]</f>
        <v>-5.1000056182931706E-2</v>
      </c>
      <c r="T87" s="2">
        <f>(Table2[[#This Row],[Close Price]]-Table2[[#This Row],[50D EMA]])/Table2[[#This Row],[50D EMA]]</f>
        <v>6.88119591458939E-3</v>
      </c>
      <c r="U87" s="2">
        <f>(Table2[[#This Row],[Close Price]]-Table2[[#This Row],[200D EMA]])/Table2[[#This Row],[200D EMA]]</f>
        <v>0.25384992733151124</v>
      </c>
      <c r="V87">
        <v>0.93458197051400105</v>
      </c>
      <c r="W87">
        <v>651.35</v>
      </c>
      <c r="X87">
        <v>690</v>
      </c>
      <c r="Y87">
        <v>651.35</v>
      </c>
      <c r="Z87">
        <v>737.8</v>
      </c>
      <c r="AA87">
        <v>651.35</v>
      </c>
      <c r="AB87">
        <v>783.75</v>
      </c>
      <c r="AC87" s="2">
        <f>(Table2[[#This Row],[Close Price]]/Table2[[#This Row],[Day Low]])-1</f>
        <v>3.7307131342596112E-2</v>
      </c>
      <c r="AD87" s="2">
        <f>(Table2[[#This Row],[Day High]]/Table2[[#This Row],[Close Price]])-1</f>
        <v>2.1238807074668964E-2</v>
      </c>
      <c r="AE87" s="2">
        <f>(Table2[[#This Row],[Close Price]]/Table2[[#This Row],[Current Week Low]])-1</f>
        <v>3.7307131342596112E-2</v>
      </c>
      <c r="AF87" s="2">
        <f>(Table2[[#This Row],[Current Week High]]/Table2[[#This Row],[Close Price]])-1</f>
        <v>9.1985495448827059E-2</v>
      </c>
      <c r="AG87" s="2">
        <f>(Table2[[#This Row],[Close Price]]/Table2[[#This Row],[Current Month Low]])-1</f>
        <v>3.7307131342596112E-2</v>
      </c>
      <c r="AH87" s="2">
        <f>(Table2[[#This Row],[Current Month High]]/Table2[[#This Row],[Close Price]])-1</f>
        <v>0.15999407977503144</v>
      </c>
      <c r="AI87">
        <v>15.9994079775031</v>
      </c>
      <c r="AJ87">
        <v>88.098552338529998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0.15</v>
      </c>
      <c r="AM87" t="s">
        <v>10511</v>
      </c>
      <c r="AN87">
        <v>-6.18</v>
      </c>
      <c r="AO87" t="s">
        <v>10512</v>
      </c>
      <c r="AP87">
        <v>0.236550088760451</v>
      </c>
      <c r="AQ87">
        <f>(Table2[[#This Row],[Sharpe Ratio]]-AVERAGE(Table2[Sharpe Ratio]))/_xlfn.STDEV.P(Table2[Sharpe Ratio])</f>
        <v>2.155819594627681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1.1840630467645243</v>
      </c>
      <c r="AS87">
        <f>_xlfn.RANK.AVG(Table2[[#This Row],[1Y Return vs Nifty Z-Score]],Table2[1Y Return vs Nifty Z-Score])</f>
        <v>289</v>
      </c>
      <c r="AT87">
        <f>_xlfn.RANK.AVG(Table2[[#This Row],[6M Return vs Nifty Z-Score]],Table2[6M Return vs Nifty Z-Score])</f>
        <v>90</v>
      </c>
      <c r="AU87">
        <f>_xlfn.RANK.AVG(Table2[[#This Row],[Sharpe Ratio Z-Score]],Table2[Sharpe Ratio Z-Score])</f>
        <v>9</v>
      </c>
      <c r="AV87">
        <f>(Table2[[#This Row],[Rank 1Y]]+Table2[[#This Row],[Rank 6M]]+Table2[[#This Row],[Rank Sharpe]])/3</f>
        <v>129.33333333333334</v>
      </c>
    </row>
    <row r="88" spans="1:48" x14ac:dyDescent="0.3">
      <c r="A88" t="s">
        <v>615</v>
      </c>
      <c r="B88" t="s">
        <v>616</v>
      </c>
      <c r="C88" t="s">
        <v>10474</v>
      </c>
      <c r="D88" t="s">
        <v>138</v>
      </c>
      <c r="E88">
        <v>29353.091047995</v>
      </c>
      <c r="F88">
        <v>1269.95</v>
      </c>
      <c r="G88">
        <v>91.322535109388795</v>
      </c>
      <c r="H88">
        <f>(Table2[[#This Row],[1Y Return vs Nifty]]-AVERAGE(Table2[1Y Return vs Nifty]))/_xlfn.STDEV.P(Table2[1Y Return vs Nifty])</f>
        <v>0.6825697555956145</v>
      </c>
      <c r="I88">
        <v>-11.118257293831499</v>
      </c>
      <c r="J88">
        <f>(Table2[[#This Row],[1M Return vs Nifty]]-AVERAGE(Table2[1M Return vs Nifty]))/_xlfn.STDEV.P(Table2[1M Return vs Nifty])</f>
        <v>-1.018648936161294</v>
      </c>
      <c r="K88">
        <v>17.714753135959999</v>
      </c>
      <c r="L88">
        <f>(Table2[[#This Row],[6M Return vs Nifty]]-AVERAGE(Table2[6M Return vs Nifty]))/_xlfn.STDEV.P(Table2[6M Return vs Nifty])</f>
        <v>0.44751865632224369</v>
      </c>
      <c r="M88">
        <v>-3.9550724909431199</v>
      </c>
      <c r="N88">
        <f>(Table2[[#This Row],[1W Return vs Nifty]]-AVERAGE(Table2[1W Return vs Nifty]))/_xlfn.STDEV.P(Table2[1W Return vs Nifty])</f>
        <v>-0.73430993752732943</v>
      </c>
      <c r="O88">
        <v>1312.27</v>
      </c>
      <c r="P88">
        <v>1264.37104286965</v>
      </c>
      <c r="Q88">
        <v>1013.04786563039</v>
      </c>
      <c r="R88">
        <v>39.076024950205102</v>
      </c>
      <c r="S88" s="2">
        <f>(Table2[[#This Row],[Close Price]]-Table2[[#This Row],[20D EMA]])/Table2[[#This Row],[20D EMA]]</f>
        <v>-3.2249460857902673E-2</v>
      </c>
      <c r="T88" s="2">
        <f>(Table2[[#This Row],[Close Price]]-Table2[[#This Row],[50D EMA]])/Table2[[#This Row],[50D EMA]]</f>
        <v>4.412436651260173E-3</v>
      </c>
      <c r="U88" s="2">
        <f>(Table2[[#This Row],[Close Price]]-Table2[[#This Row],[200D EMA]])/Table2[[#This Row],[200D EMA]]</f>
        <v>0.25359328328454389</v>
      </c>
      <c r="V88">
        <v>0.696324053709935</v>
      </c>
      <c r="W88">
        <v>1242.75</v>
      </c>
      <c r="X88">
        <v>1282</v>
      </c>
      <c r="Y88">
        <v>1242.75</v>
      </c>
      <c r="Z88">
        <v>1329.95</v>
      </c>
      <c r="AA88">
        <v>1242.75</v>
      </c>
      <c r="AB88">
        <v>1429</v>
      </c>
      <c r="AC88" s="2">
        <f>(Table2[[#This Row],[Close Price]]/Table2[[#This Row],[Day Low]])-1</f>
        <v>2.1886944276805487E-2</v>
      </c>
      <c r="AD88" s="2">
        <f>(Table2[[#This Row],[Day High]]/Table2[[#This Row],[Close Price]])-1</f>
        <v>9.4885625418323905E-3</v>
      </c>
      <c r="AE88" s="2">
        <f>(Table2[[#This Row],[Close Price]]/Table2[[#This Row],[Current Week Low]])-1</f>
        <v>2.1886944276805487E-2</v>
      </c>
      <c r="AF88" s="2">
        <f>(Table2[[#This Row],[Current Week High]]/Table2[[#This Row],[Close Price]])-1</f>
        <v>4.7245954565140469E-2</v>
      </c>
      <c r="AG88" s="2">
        <f>(Table2[[#This Row],[Close Price]]/Table2[[#This Row],[Current Month Low]])-1</f>
        <v>2.1886944276805487E-2</v>
      </c>
      <c r="AH88" s="2">
        <f>(Table2[[#This Row],[Current Month High]]/Table2[[#This Row],[Close Price]])-1</f>
        <v>0.12524115122642621</v>
      </c>
      <c r="AI88">
        <v>14.421827631009</v>
      </c>
      <c r="AJ88">
        <v>129.77202822507601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0.09</v>
      </c>
      <c r="AM88" t="s">
        <v>10511</v>
      </c>
      <c r="AN88">
        <v>-7.15</v>
      </c>
      <c r="AO88" t="s">
        <v>10512</v>
      </c>
      <c r="AP88">
        <v>0.16384429047906501</v>
      </c>
      <c r="AQ88">
        <f>(Table2[[#This Row],[Sharpe Ratio]]-AVERAGE(Table2[Sharpe Ratio]))/_xlfn.STDEV.P(Table2[Sharpe Ratio])</f>
        <v>1.3214722430174568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0.69860178124669159</v>
      </c>
      <c r="AS88">
        <f>_xlfn.RANK.AVG(Table2[[#This Row],[1Y Return vs Nifty Z-Score]],Table2[1Y Return vs Nifty Z-Score])</f>
        <v>121</v>
      </c>
      <c r="AT88">
        <f>_xlfn.RANK.AVG(Table2[[#This Row],[6M Return vs Nifty Z-Score]],Table2[6M Return vs Nifty Z-Score])</f>
        <v>199</v>
      </c>
      <c r="AU88">
        <f>_xlfn.RANK.AVG(Table2[[#This Row],[Sharpe Ratio Z-Score]],Table2[Sharpe Ratio Z-Score])</f>
        <v>71</v>
      </c>
      <c r="AV88">
        <f>(Table2[[#This Row],[Rank 1Y]]+Table2[[#This Row],[Rank 6M]]+Table2[[#This Row],[Rank Sharpe]])/3</f>
        <v>130.33333333333334</v>
      </c>
    </row>
    <row r="89" spans="1:48" x14ac:dyDescent="0.3">
      <c r="A89" t="s">
        <v>1128</v>
      </c>
      <c r="B89" t="s">
        <v>1129</v>
      </c>
      <c r="C89" t="s">
        <v>10466</v>
      </c>
      <c r="D89" t="s">
        <v>62</v>
      </c>
      <c r="E89">
        <v>10430.57145811</v>
      </c>
      <c r="F89">
        <v>8129.9</v>
      </c>
      <c r="G89">
        <v>135.80200458655099</v>
      </c>
      <c r="H89">
        <f>(Table2[[#This Row],[1Y Return vs Nifty]]-AVERAGE(Table2[1Y Return vs Nifty]))/_xlfn.STDEV.P(Table2[1Y Return vs Nifty])</f>
        <v>1.2713752982047433</v>
      </c>
      <c r="I89">
        <v>26.159372336869499</v>
      </c>
      <c r="J89">
        <f>(Table2[[#This Row],[1M Return vs Nifty]]-AVERAGE(Table2[1M Return vs Nifty]))/_xlfn.STDEV.P(Table2[1M Return vs Nifty])</f>
        <v>2.7096193768906325</v>
      </c>
      <c r="K89">
        <v>24.0731997943696</v>
      </c>
      <c r="L89">
        <f>(Table2[[#This Row],[6M Return vs Nifty]]-AVERAGE(Table2[6M Return vs Nifty]))/_xlfn.STDEV.P(Table2[6M Return vs Nifty])</f>
        <v>0.66711078678972457</v>
      </c>
      <c r="M89">
        <v>3.9377621432404899</v>
      </c>
      <c r="N89">
        <f>(Table2[[#This Row],[1W Return vs Nifty]]-AVERAGE(Table2[1W Return vs Nifty]))/_xlfn.STDEV.P(Table2[1W Return vs Nifty])</f>
        <v>1.187593734047232</v>
      </c>
      <c r="O89">
        <v>7747.22</v>
      </c>
      <c r="P89">
        <v>7220.3220010104296</v>
      </c>
      <c r="Q89">
        <v>6009.2379312984403</v>
      </c>
      <c r="R89">
        <v>60.034831786155102</v>
      </c>
      <c r="S89" s="2">
        <f>(Table2[[#This Row],[Close Price]]-Table2[[#This Row],[20D EMA]])/Table2[[#This Row],[20D EMA]]</f>
        <v>4.9395783261608601E-2</v>
      </c>
      <c r="T89" s="2">
        <f>(Table2[[#This Row],[Close Price]]-Table2[[#This Row],[50D EMA]])/Table2[[#This Row],[50D EMA]]</f>
        <v>0.12597471398952587</v>
      </c>
      <c r="U89" s="2">
        <f>(Table2[[#This Row],[Close Price]]-Table2[[#This Row],[200D EMA]])/Table2[[#This Row],[200D EMA]]</f>
        <v>0.35290033327792353</v>
      </c>
      <c r="V89">
        <v>0.98084799114990495</v>
      </c>
      <c r="W89">
        <v>7968.6</v>
      </c>
      <c r="X89">
        <v>8449.7999999999993</v>
      </c>
      <c r="Y89">
        <v>7968.6</v>
      </c>
      <c r="Z89">
        <v>8650</v>
      </c>
      <c r="AA89">
        <v>7496.05</v>
      </c>
      <c r="AB89">
        <v>8650</v>
      </c>
      <c r="AC89" s="2">
        <f>(Table2[[#This Row],[Close Price]]/Table2[[#This Row],[Day Low]])-1</f>
        <v>2.0241949652385571E-2</v>
      </c>
      <c r="AD89" s="2">
        <f>(Table2[[#This Row],[Day High]]/Table2[[#This Row],[Close Price]])-1</f>
        <v>3.9348577473277579E-2</v>
      </c>
      <c r="AE89" s="2">
        <f>(Table2[[#This Row],[Close Price]]/Table2[[#This Row],[Current Week Low]])-1</f>
        <v>2.0241949652385571E-2</v>
      </c>
      <c r="AF89" s="2">
        <f>(Table2[[#This Row],[Current Week High]]/Table2[[#This Row],[Close Price]])-1</f>
        <v>6.397372661410361E-2</v>
      </c>
      <c r="AG89" s="2">
        <f>(Table2[[#This Row],[Close Price]]/Table2[[#This Row],[Current Month Low]])-1</f>
        <v>8.4557867143361998E-2</v>
      </c>
      <c r="AH89" s="2">
        <f>(Table2[[#This Row],[Current Month High]]/Table2[[#This Row],[Close Price]])-1</f>
        <v>6.397372661410361E-2</v>
      </c>
      <c r="AI89">
        <v>6.3973726614103601</v>
      </c>
      <c r="AJ89">
        <v>160.57371794871699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-0.01</v>
      </c>
      <c r="AM89" t="s">
        <v>10512</v>
      </c>
      <c r="AN89">
        <v>6.48</v>
      </c>
      <c r="AO89" t="s">
        <v>10511</v>
      </c>
      <c r="AP89">
        <v>0.10994994627329401</v>
      </c>
      <c r="AQ89">
        <f>(Table2[[#This Row],[Sharpe Ratio]]-AVERAGE(Table2[Sharpe Ratio]))/_xlfn.STDEV.P(Table2[Sharpe Ratio])</f>
        <v>0.70299882799730795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6.5386980239296388</v>
      </c>
      <c r="AS89">
        <f>_xlfn.RANK.AVG(Table2[[#This Row],[1Y Return vs Nifty Z-Score]],Table2[1Y Return vs Nifty Z-Score])</f>
        <v>63</v>
      </c>
      <c r="AT89">
        <f>_xlfn.RANK.AVG(Table2[[#This Row],[6M Return vs Nifty Z-Score]],Table2[6M Return vs Nifty Z-Score])</f>
        <v>151</v>
      </c>
      <c r="AU89">
        <f>_xlfn.RANK.AVG(Table2[[#This Row],[Sharpe Ratio Z-Score]],Table2[Sharpe Ratio Z-Score])</f>
        <v>177</v>
      </c>
      <c r="AV89">
        <f>(Table2[[#This Row],[Rank 1Y]]+Table2[[#This Row],[Rank 6M]]+Table2[[#This Row],[Rank Sharpe]])/3</f>
        <v>130.33333333333334</v>
      </c>
    </row>
    <row r="90" spans="1:48" x14ac:dyDescent="0.3">
      <c r="A90" t="s">
        <v>1496</v>
      </c>
      <c r="B90" t="s">
        <v>1497</v>
      </c>
      <c r="C90" t="s">
        <v>10464</v>
      </c>
      <c r="D90" t="s">
        <v>46</v>
      </c>
      <c r="E90">
        <v>6342.4316126000003</v>
      </c>
      <c r="F90">
        <v>464.6</v>
      </c>
      <c r="G90">
        <v>70.869760499580806</v>
      </c>
      <c r="H90">
        <f>(Table2[[#This Row],[1Y Return vs Nifty]]-AVERAGE(Table2[1Y Return vs Nifty]))/_xlfn.STDEV.P(Table2[1Y Return vs Nifty])</f>
        <v>0.41182221311034528</v>
      </c>
      <c r="I90">
        <v>0.57992450217320002</v>
      </c>
      <c r="J90">
        <f>(Table2[[#This Row],[1M Return vs Nifty]]-AVERAGE(Table2[1M Return vs Nifty]))/_xlfn.STDEV.P(Table2[1M Return vs Nifty])</f>
        <v>0.15132782852134399</v>
      </c>
      <c r="K90">
        <v>26.446292946251202</v>
      </c>
      <c r="L90">
        <f>(Table2[[#This Row],[6M Return vs Nifty]]-AVERAGE(Table2[6M Return vs Nifty]))/_xlfn.STDEV.P(Table2[6M Return vs Nifty])</f>
        <v>0.74906674380483196</v>
      </c>
      <c r="M90">
        <v>-4.4822987071146203</v>
      </c>
      <c r="N90">
        <f>(Table2[[#This Row],[1W Return vs Nifty]]-AVERAGE(Table2[1W Return vs Nifty]))/_xlfn.STDEV.P(Table2[1W Return vs Nifty])</f>
        <v>-0.86268941683656208</v>
      </c>
      <c r="O90">
        <v>480.06</v>
      </c>
      <c r="P90">
        <v>446.21727498323003</v>
      </c>
      <c r="Q90">
        <v>356.78685702745798</v>
      </c>
      <c r="R90">
        <v>34.414631289811801</v>
      </c>
      <c r="S90" s="2">
        <f>(Table2[[#This Row],[Close Price]]-Table2[[#This Row],[20D EMA]])/Table2[[#This Row],[20D EMA]]</f>
        <v>-3.220430779485893E-2</v>
      </c>
      <c r="T90" s="2">
        <f>(Table2[[#This Row],[Close Price]]-Table2[[#This Row],[50D EMA]])/Table2[[#This Row],[50D EMA]]</f>
        <v>4.1196802650594076E-2</v>
      </c>
      <c r="U90" s="2">
        <f>(Table2[[#This Row],[Close Price]]-Table2[[#This Row],[200D EMA]])/Table2[[#This Row],[200D EMA]]</f>
        <v>0.30217801146258266</v>
      </c>
      <c r="V90">
        <v>0.80357719799653704</v>
      </c>
      <c r="W90">
        <v>462.2</v>
      </c>
      <c r="X90">
        <v>483.45</v>
      </c>
      <c r="Y90">
        <v>462.2</v>
      </c>
      <c r="Z90">
        <v>508.4</v>
      </c>
      <c r="AA90">
        <v>446</v>
      </c>
      <c r="AB90">
        <v>540.79999999999995</v>
      </c>
      <c r="AC90" s="2">
        <f>(Table2[[#This Row],[Close Price]]/Table2[[#This Row],[Day Low]])-1</f>
        <v>5.1925573344873133E-3</v>
      </c>
      <c r="AD90" s="2">
        <f>(Table2[[#This Row],[Day High]]/Table2[[#This Row],[Close Price]])-1</f>
        <v>4.057253551442086E-2</v>
      </c>
      <c r="AE90" s="2">
        <f>(Table2[[#This Row],[Close Price]]/Table2[[#This Row],[Current Week Low]])-1</f>
        <v>5.1925573344873133E-3</v>
      </c>
      <c r="AF90" s="2">
        <f>(Table2[[#This Row],[Current Week High]]/Table2[[#This Row],[Close Price]])-1</f>
        <v>9.4274644855789846E-2</v>
      </c>
      <c r="AG90" s="2">
        <f>(Table2[[#This Row],[Close Price]]/Table2[[#This Row],[Current Month Low]])-1</f>
        <v>4.1704035874439604E-2</v>
      </c>
      <c r="AH90" s="2">
        <f>(Table2[[#This Row],[Current Month High]]/Table2[[#This Row],[Close Price]])-1</f>
        <v>0.16401205337925084</v>
      </c>
      <c r="AI90">
        <v>16.401205337924999</v>
      </c>
      <c r="AJ90">
        <v>103.370540599693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0.13</v>
      </c>
      <c r="AM90" t="s">
        <v>10511</v>
      </c>
      <c r="AN90">
        <v>-0.98</v>
      </c>
      <c r="AO90" t="s">
        <v>10512</v>
      </c>
      <c r="AP90">
        <v>0.15270854045561699</v>
      </c>
      <c r="AQ90">
        <f>(Table2[[#This Row],[Sharpe Ratio]]-AVERAGE(Table2[Sharpe Ratio]))/_xlfn.STDEV.P(Table2[Sharpe Ratio])</f>
        <v>1.1936821112827223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1.6432094798826813</v>
      </c>
      <c r="AS90">
        <f>_xlfn.RANK.AVG(Table2[[#This Row],[1Y Return vs Nifty Z-Score]],Table2[1Y Return vs Nifty Z-Score])</f>
        <v>167</v>
      </c>
      <c r="AT90">
        <f>_xlfn.RANK.AVG(Table2[[#This Row],[6M Return vs Nifty Z-Score]],Table2[6M Return vs Nifty Z-Score])</f>
        <v>137</v>
      </c>
      <c r="AU90">
        <f>_xlfn.RANK.AVG(Table2[[#This Row],[Sharpe Ratio Z-Score]],Table2[Sharpe Ratio Z-Score])</f>
        <v>90</v>
      </c>
      <c r="AV90">
        <f>(Table2[[#This Row],[Rank 1Y]]+Table2[[#This Row],[Rank 6M]]+Table2[[#This Row],[Rank Sharpe]])/3</f>
        <v>131.33333333333334</v>
      </c>
    </row>
    <row r="91" spans="1:48" x14ac:dyDescent="0.3">
      <c r="A91" t="s">
        <v>1415</v>
      </c>
      <c r="B91" t="s">
        <v>1416</v>
      </c>
      <c r="C91" t="s">
        <v>10477</v>
      </c>
      <c r="D91" t="s">
        <v>1146</v>
      </c>
      <c r="E91">
        <v>7057.5820838999998</v>
      </c>
      <c r="F91">
        <v>552.1</v>
      </c>
      <c r="G91">
        <v>64.070830749088202</v>
      </c>
      <c r="H91">
        <f>(Table2[[#This Row],[1Y Return vs Nifty]]-AVERAGE(Table2[1Y Return vs Nifty]))/_xlfn.STDEV.P(Table2[1Y Return vs Nifty])</f>
        <v>0.32182007126925166</v>
      </c>
      <c r="I91">
        <v>23.651931626248299</v>
      </c>
      <c r="J91">
        <f>(Table2[[#This Row],[1M Return vs Nifty]]-AVERAGE(Table2[1M Return vs Nifty]))/_xlfn.STDEV.P(Table2[1M Return vs Nifty])</f>
        <v>2.4588413139913143</v>
      </c>
      <c r="K91">
        <v>28.677645875761399</v>
      </c>
      <c r="L91">
        <f>(Table2[[#This Row],[6M Return vs Nifty]]-AVERAGE(Table2[6M Return vs Nifty]))/_xlfn.STDEV.P(Table2[6M Return vs Nifty])</f>
        <v>0.82612763146171708</v>
      </c>
      <c r="M91">
        <v>6.97459581589957</v>
      </c>
      <c r="N91">
        <f>(Table2[[#This Row],[1W Return vs Nifty]]-AVERAGE(Table2[1W Return vs Nifty]))/_xlfn.STDEV.P(Table2[1W Return vs Nifty])</f>
        <v>1.9270621324052879</v>
      </c>
      <c r="O91">
        <v>501.71</v>
      </c>
      <c r="P91">
        <v>470.55770445572</v>
      </c>
      <c r="Q91">
        <v>412.48527398683501</v>
      </c>
      <c r="R91">
        <v>65.496249256352499</v>
      </c>
      <c r="S91" s="2">
        <f>(Table2[[#This Row],[Close Price]]-Table2[[#This Row],[20D EMA]])/Table2[[#This Row],[20D EMA]]</f>
        <v>0.10043650714556226</v>
      </c>
      <c r="T91" s="2">
        <f>(Table2[[#This Row],[Close Price]]-Table2[[#This Row],[50D EMA]])/Table2[[#This Row],[50D EMA]]</f>
        <v>0.17328862065620104</v>
      </c>
      <c r="U91" s="2">
        <f>(Table2[[#This Row],[Close Price]]-Table2[[#This Row],[200D EMA]])/Table2[[#This Row],[200D EMA]]</f>
        <v>0.33847202510706115</v>
      </c>
      <c r="V91">
        <v>1.7672441046713401</v>
      </c>
      <c r="W91">
        <v>544.04999999999995</v>
      </c>
      <c r="X91">
        <v>569</v>
      </c>
      <c r="Y91">
        <v>539.6</v>
      </c>
      <c r="Z91">
        <v>595.95000000000005</v>
      </c>
      <c r="AA91">
        <v>412</v>
      </c>
      <c r="AB91">
        <v>595.95000000000005</v>
      </c>
      <c r="AC91" s="2">
        <f>(Table2[[#This Row],[Close Price]]/Table2[[#This Row],[Day Low]])-1</f>
        <v>1.4796434151272964E-2</v>
      </c>
      <c r="AD91" s="2">
        <f>(Table2[[#This Row],[Day High]]/Table2[[#This Row],[Close Price]])-1</f>
        <v>3.061039666727039E-2</v>
      </c>
      <c r="AE91" s="2">
        <f>(Table2[[#This Row],[Close Price]]/Table2[[#This Row],[Current Week Low]])-1</f>
        <v>2.3165307635285348E-2</v>
      </c>
      <c r="AF91" s="2">
        <f>(Table2[[#This Row],[Current Week High]]/Table2[[#This Row],[Close Price]])-1</f>
        <v>7.9424017388154411E-2</v>
      </c>
      <c r="AG91" s="2">
        <f>(Table2[[#This Row],[Close Price]]/Table2[[#This Row],[Current Month Low]])-1</f>
        <v>0.34004854368932036</v>
      </c>
      <c r="AH91" s="2">
        <f>(Table2[[#This Row],[Current Month High]]/Table2[[#This Row],[Close Price]])-1</f>
        <v>7.9424017388154411E-2</v>
      </c>
      <c r="AI91">
        <v>7.9424017388154402</v>
      </c>
      <c r="AJ91">
        <v>97.460658082975598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0.15</v>
      </c>
      <c r="AM91" t="s">
        <v>10511</v>
      </c>
      <c r="AN91">
        <v>21.92</v>
      </c>
      <c r="AO91" t="s">
        <v>10511</v>
      </c>
      <c r="AP91">
        <v>0.15523130247880901</v>
      </c>
      <c r="AQ91">
        <f>(Table2[[#This Row],[Sharpe Ratio]]-AVERAGE(Table2[Sharpe Ratio]))/_xlfn.STDEV.P(Table2[Sharpe Ratio])</f>
        <v>1.2226324819897032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6.7564836311172742</v>
      </c>
      <c r="AS91">
        <f>_xlfn.RANK.AVG(Table2[[#This Row],[1Y Return vs Nifty Z-Score]],Table2[1Y Return vs Nifty Z-Score])</f>
        <v>190</v>
      </c>
      <c r="AT91">
        <f>_xlfn.RANK.AVG(Table2[[#This Row],[6M Return vs Nifty Z-Score]],Table2[6M Return vs Nifty Z-Score])</f>
        <v>121</v>
      </c>
      <c r="AU91">
        <f>_xlfn.RANK.AVG(Table2[[#This Row],[Sharpe Ratio Z-Score]],Table2[Sharpe Ratio Z-Score])</f>
        <v>87</v>
      </c>
      <c r="AV91">
        <f>(Table2[[#This Row],[Rank 1Y]]+Table2[[#This Row],[Rank 6M]]+Table2[[#This Row],[Rank Sharpe]])/3</f>
        <v>132.66666666666666</v>
      </c>
    </row>
    <row r="92" spans="1:48" x14ac:dyDescent="0.3">
      <c r="A92" t="s">
        <v>348</v>
      </c>
      <c r="B92" t="s">
        <v>349</v>
      </c>
      <c r="C92" t="s">
        <v>10475</v>
      </c>
      <c r="D92" t="s">
        <v>271</v>
      </c>
      <c r="E92">
        <v>69458.88258012</v>
      </c>
      <c r="F92">
        <v>8144.4</v>
      </c>
      <c r="G92">
        <v>62.718480433591203</v>
      </c>
      <c r="H92">
        <f>(Table2[[#This Row],[1Y Return vs Nifty]]-AVERAGE(Table2[1Y Return vs Nifty]))/_xlfn.STDEV.P(Table2[1Y Return vs Nifty])</f>
        <v>0.30391807354594974</v>
      </c>
      <c r="I92">
        <v>-14.549895138662</v>
      </c>
      <c r="J92">
        <f>(Table2[[#This Row],[1M Return vs Nifty]]-AVERAGE(Table2[1M Return vs Nifty]))/_xlfn.STDEV.P(Table2[1M Return vs Nifty])</f>
        <v>-1.3618592412557591</v>
      </c>
      <c r="K92">
        <v>26.4327371864361</v>
      </c>
      <c r="L92">
        <f>(Table2[[#This Row],[6M Return vs Nifty]]-AVERAGE(Table2[6M Return vs Nifty]))/_xlfn.STDEV.P(Table2[6M Return vs Nifty])</f>
        <v>0.74859858887048691</v>
      </c>
      <c r="M92">
        <v>-4.7480796935031</v>
      </c>
      <c r="N92">
        <f>(Table2[[#This Row],[1W Return vs Nifty]]-AVERAGE(Table2[1W Return vs Nifty]))/_xlfn.STDEV.P(Table2[1W Return vs Nifty])</f>
        <v>-0.92740703442890926</v>
      </c>
      <c r="O92">
        <v>8629.2099999999991</v>
      </c>
      <c r="P92">
        <v>8452.7423136858797</v>
      </c>
      <c r="Q92">
        <v>7013.8950594628504</v>
      </c>
      <c r="R92">
        <v>29.7249373678541</v>
      </c>
      <c r="S92" s="2">
        <f>(Table2[[#This Row],[Close Price]]-Table2[[#This Row],[20D EMA]])/Table2[[#This Row],[20D EMA]]</f>
        <v>-5.6182431531971007E-2</v>
      </c>
      <c r="T92" s="2">
        <f>(Table2[[#This Row],[Close Price]]-Table2[[#This Row],[50D EMA]])/Table2[[#This Row],[50D EMA]]</f>
        <v>-3.6478376158071375E-2</v>
      </c>
      <c r="U92" s="2">
        <f>(Table2[[#This Row],[Close Price]]-Table2[[#This Row],[200D EMA]])/Table2[[#This Row],[200D EMA]]</f>
        <v>0.16118076061202538</v>
      </c>
      <c r="V92">
        <v>0.61584032031241598</v>
      </c>
      <c r="W92">
        <v>8103</v>
      </c>
      <c r="X92">
        <v>8398.9</v>
      </c>
      <c r="Y92">
        <v>8103</v>
      </c>
      <c r="Z92">
        <v>8890</v>
      </c>
      <c r="AA92">
        <v>8103</v>
      </c>
      <c r="AB92">
        <v>9333</v>
      </c>
      <c r="AC92" s="2">
        <f>(Table2[[#This Row],[Close Price]]/Table2[[#This Row],[Day Low]])-1</f>
        <v>5.1092188078489809E-3</v>
      </c>
      <c r="AD92" s="2">
        <f>(Table2[[#This Row],[Day High]]/Table2[[#This Row],[Close Price]])-1</f>
        <v>3.1248465203084219E-2</v>
      </c>
      <c r="AE92" s="2">
        <f>(Table2[[#This Row],[Close Price]]/Table2[[#This Row],[Current Week Low]])-1</f>
        <v>5.1092188078489809E-3</v>
      </c>
      <c r="AF92" s="2">
        <f>(Table2[[#This Row],[Current Week High]]/Table2[[#This Row],[Close Price]])-1</f>
        <v>9.1547566426010585E-2</v>
      </c>
      <c r="AG92" s="2">
        <f>(Table2[[#This Row],[Close Price]]/Table2[[#This Row],[Current Month Low]])-1</f>
        <v>5.1092188078489809E-3</v>
      </c>
      <c r="AH92" s="2">
        <f>(Table2[[#This Row],[Current Month High]]/Table2[[#This Row],[Close Price]])-1</f>
        <v>0.14594076911743037</v>
      </c>
      <c r="AI92">
        <v>21.986272776386201</v>
      </c>
      <c r="AJ92">
        <v>87.206068268015102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-0.05</v>
      </c>
      <c r="AM92" t="s">
        <v>10512</v>
      </c>
      <c r="AN92">
        <v>-4.05</v>
      </c>
      <c r="AO92" t="s">
        <v>10512</v>
      </c>
      <c r="AP92">
        <v>0.16485343209172601</v>
      </c>
      <c r="AQ92">
        <f>(Table2[[#This Row],[Sharpe Ratio]]-AVERAGE(Table2[Sharpe Ratio]))/_xlfn.STDEV.P(Table2[Sharpe Ratio])</f>
        <v>1.3330528136435402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9.6303200375308484E-2</v>
      </c>
      <c r="AS92">
        <f>_xlfn.RANK.AVG(Table2[[#This Row],[1Y Return vs Nifty Z-Score]],Table2[1Y Return vs Nifty Z-Score])</f>
        <v>196</v>
      </c>
      <c r="AT92">
        <f>_xlfn.RANK.AVG(Table2[[#This Row],[6M Return vs Nifty Z-Score]],Table2[6M Return vs Nifty Z-Score])</f>
        <v>138</v>
      </c>
      <c r="AU92">
        <f>_xlfn.RANK.AVG(Table2[[#This Row],[Sharpe Ratio Z-Score]],Table2[Sharpe Ratio Z-Score])</f>
        <v>68</v>
      </c>
      <c r="AV92">
        <f>(Table2[[#This Row],[Rank 1Y]]+Table2[[#This Row],[Rank 6M]]+Table2[[#This Row],[Rank Sharpe]])/3</f>
        <v>134</v>
      </c>
    </row>
    <row r="93" spans="1:48" x14ac:dyDescent="0.3">
      <c r="A93" t="s">
        <v>873</v>
      </c>
      <c r="B93" t="s">
        <v>874</v>
      </c>
      <c r="C93" t="s">
        <v>10475</v>
      </c>
      <c r="D93" t="s">
        <v>543</v>
      </c>
      <c r="E93">
        <v>16775.168119819999</v>
      </c>
      <c r="F93">
        <v>892.1</v>
      </c>
      <c r="G93">
        <v>75.7101597840377</v>
      </c>
      <c r="H93">
        <f>(Table2[[#This Row],[1Y Return vs Nifty]]-AVERAGE(Table2[1Y Return vs Nifty]))/_xlfn.STDEV.P(Table2[1Y Return vs Nifty])</f>
        <v>0.47589793075335424</v>
      </c>
      <c r="I93">
        <v>18.8741057129339</v>
      </c>
      <c r="J93">
        <f>(Table2[[#This Row],[1M Return vs Nifty]]-AVERAGE(Table2[1M Return vs Nifty]))/_xlfn.STDEV.P(Table2[1M Return vs Nifty])</f>
        <v>1.9809939526017355</v>
      </c>
      <c r="K93">
        <v>48.660247252087501</v>
      </c>
      <c r="L93">
        <f>(Table2[[#This Row],[6M Return vs Nifty]]-AVERAGE(Table2[6M Return vs Nifty]))/_xlfn.STDEV.P(Table2[6M Return vs Nifty])</f>
        <v>1.5162367483961687</v>
      </c>
      <c r="M93">
        <v>2.35425426720438</v>
      </c>
      <c r="N93">
        <f>(Table2[[#This Row],[1W Return vs Nifty]]-AVERAGE(Table2[1W Return vs Nifty]))/_xlfn.STDEV.P(Table2[1W Return vs Nifty])</f>
        <v>0.80200987957999326</v>
      </c>
      <c r="O93">
        <v>834.41</v>
      </c>
      <c r="P93">
        <v>771.83073823192206</v>
      </c>
      <c r="Q93">
        <v>648.70721751900203</v>
      </c>
      <c r="R93">
        <v>70.400919105069093</v>
      </c>
      <c r="S93" s="2">
        <f>(Table2[[#This Row],[Close Price]]-Table2[[#This Row],[20D EMA]])/Table2[[#This Row],[20D EMA]]</f>
        <v>6.9138672834697643E-2</v>
      </c>
      <c r="T93" s="2">
        <f>(Table2[[#This Row],[Close Price]]-Table2[[#This Row],[50D EMA]])/Table2[[#This Row],[50D EMA]]</f>
        <v>0.15582336360895113</v>
      </c>
      <c r="U93" s="2">
        <f>(Table2[[#This Row],[Close Price]]-Table2[[#This Row],[200D EMA]])/Table2[[#This Row],[200D EMA]]</f>
        <v>0.37519666177271799</v>
      </c>
      <c r="V93">
        <v>1.9486051054690201</v>
      </c>
      <c r="W93">
        <v>861</v>
      </c>
      <c r="X93">
        <v>903.55</v>
      </c>
      <c r="Y93">
        <v>852.1</v>
      </c>
      <c r="Z93">
        <v>926.6</v>
      </c>
      <c r="AA93">
        <v>749</v>
      </c>
      <c r="AB93">
        <v>926.6</v>
      </c>
      <c r="AC93" s="2">
        <f>(Table2[[#This Row],[Close Price]]/Table2[[#This Row],[Day Low]])-1</f>
        <v>3.6120789779326312E-2</v>
      </c>
      <c r="AD93" s="2">
        <f>(Table2[[#This Row],[Day High]]/Table2[[#This Row],[Close Price]])-1</f>
        <v>1.2834883981616363E-2</v>
      </c>
      <c r="AE93" s="2">
        <f>(Table2[[#This Row],[Close Price]]/Table2[[#This Row],[Current Week Low]])-1</f>
        <v>4.6942847083675687E-2</v>
      </c>
      <c r="AF93" s="2">
        <f>(Table2[[#This Row],[Current Week High]]/Table2[[#This Row],[Close Price]])-1</f>
        <v>3.8672794529761134E-2</v>
      </c>
      <c r="AG93" s="2">
        <f>(Table2[[#This Row],[Close Price]]/Table2[[#This Row],[Current Month Low]])-1</f>
        <v>0.19105473965287056</v>
      </c>
      <c r="AH93" s="2">
        <f>(Table2[[#This Row],[Current Month High]]/Table2[[#This Row],[Close Price]])-1</f>
        <v>3.8672794529761134E-2</v>
      </c>
      <c r="AI93">
        <v>3.8672794529761099</v>
      </c>
      <c r="AJ93">
        <v>118.117359413202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0.25</v>
      </c>
      <c r="AM93" t="s">
        <v>10511</v>
      </c>
      <c r="AN93">
        <v>14.2</v>
      </c>
      <c r="AO93" t="s">
        <v>10511</v>
      </c>
      <c r="AP93">
        <v>0.103631337933987</v>
      </c>
      <c r="AQ93">
        <f>(Table2[[#This Row],[Sharpe Ratio]]-AVERAGE(Table2[Sharpe Ratio]))/_xlfn.STDEV.P(Table2[Sharpe Ratio])</f>
        <v>0.63048859829926218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5.4056271096305135</v>
      </c>
      <c r="AS93">
        <f>_xlfn.RANK.AVG(Table2[[#This Row],[1Y Return vs Nifty Z-Score]],Table2[1Y Return vs Nifty Z-Score])</f>
        <v>157</v>
      </c>
      <c r="AT93">
        <f>_xlfn.RANK.AVG(Table2[[#This Row],[6M Return vs Nifty Z-Score]],Table2[6M Return vs Nifty Z-Score])</f>
        <v>53</v>
      </c>
      <c r="AU93">
        <f>_xlfn.RANK.AVG(Table2[[#This Row],[Sharpe Ratio Z-Score]],Table2[Sharpe Ratio Z-Score])</f>
        <v>193</v>
      </c>
      <c r="AV93">
        <f>(Table2[[#This Row],[Rank 1Y]]+Table2[[#This Row],[Rank 6M]]+Table2[[#This Row],[Rank Sharpe]])/3</f>
        <v>134.33333333333334</v>
      </c>
    </row>
    <row r="94" spans="1:48" x14ac:dyDescent="0.3">
      <c r="A94" t="s">
        <v>547</v>
      </c>
      <c r="B94" t="s">
        <v>548</v>
      </c>
      <c r="C94" t="s">
        <v>10461</v>
      </c>
      <c r="D94" t="s">
        <v>549</v>
      </c>
      <c r="E94">
        <v>35056.562320879901</v>
      </c>
      <c r="F94">
        <v>966.1</v>
      </c>
      <c r="G94">
        <v>63.542328767275798</v>
      </c>
      <c r="H94">
        <f>(Table2[[#This Row],[1Y Return vs Nifty]]-AVERAGE(Table2[1Y Return vs Nifty]))/_xlfn.STDEV.P(Table2[1Y Return vs Nifty])</f>
        <v>0.31482392451145752</v>
      </c>
      <c r="I94">
        <v>16.215882281738001</v>
      </c>
      <c r="J94">
        <f>(Table2[[#This Row],[1M Return vs Nifty]]-AVERAGE(Table2[1M Return vs Nifty]))/_xlfn.STDEV.P(Table2[1M Return vs Nifty])</f>
        <v>1.7151355735760014</v>
      </c>
      <c r="K94">
        <v>40.202747294536699</v>
      </c>
      <c r="L94">
        <f>(Table2[[#This Row],[6M Return vs Nifty]]-AVERAGE(Table2[6M Return vs Nifty]))/_xlfn.STDEV.P(Table2[6M Return vs Nifty])</f>
        <v>1.224152764071019</v>
      </c>
      <c r="M94">
        <v>1.52522534158454</v>
      </c>
      <c r="N94">
        <f>(Table2[[#This Row],[1W Return vs Nifty]]-AVERAGE(Table2[1W Return vs Nifty]))/_xlfn.STDEV.P(Table2[1W Return vs Nifty])</f>
        <v>0.60014150024138468</v>
      </c>
      <c r="O94">
        <v>940.06</v>
      </c>
      <c r="P94">
        <v>872.77891332469505</v>
      </c>
      <c r="Q94">
        <v>721.61278961961398</v>
      </c>
      <c r="R94">
        <v>53.1351972966633</v>
      </c>
      <c r="S94" s="2">
        <f>(Table2[[#This Row],[Close Price]]-Table2[[#This Row],[20D EMA]])/Table2[[#This Row],[20D EMA]]</f>
        <v>2.7700359551518072E-2</v>
      </c>
      <c r="T94" s="2">
        <f>(Table2[[#This Row],[Close Price]]-Table2[[#This Row],[50D EMA]])/Table2[[#This Row],[50D EMA]]</f>
        <v>0.10692408495504892</v>
      </c>
      <c r="U94" s="2">
        <f>(Table2[[#This Row],[Close Price]]-Table2[[#This Row],[200D EMA]])/Table2[[#This Row],[200D EMA]]</f>
        <v>0.33880664796595883</v>
      </c>
      <c r="V94">
        <v>0.777077707713138</v>
      </c>
      <c r="W94">
        <v>958</v>
      </c>
      <c r="X94">
        <v>984.15</v>
      </c>
      <c r="Y94">
        <v>926.3</v>
      </c>
      <c r="Z94">
        <v>1015</v>
      </c>
      <c r="AA94">
        <v>920.2</v>
      </c>
      <c r="AB94">
        <v>1034.95</v>
      </c>
      <c r="AC94" s="2">
        <f>(Table2[[#This Row],[Close Price]]/Table2[[#This Row],[Day Low]])-1</f>
        <v>8.4551148225469053E-3</v>
      </c>
      <c r="AD94" s="2">
        <f>(Table2[[#This Row],[Day High]]/Table2[[#This Row],[Close Price]])-1</f>
        <v>1.8683366111168498E-2</v>
      </c>
      <c r="AE94" s="2">
        <f>(Table2[[#This Row],[Close Price]]/Table2[[#This Row],[Current Week Low]])-1</f>
        <v>4.2966641476843481E-2</v>
      </c>
      <c r="AF94" s="2">
        <f>(Table2[[#This Row],[Current Week High]]/Table2[[#This Row],[Close Price]])-1</f>
        <v>5.0615878273470694E-2</v>
      </c>
      <c r="AG94" s="2">
        <f>(Table2[[#This Row],[Close Price]]/Table2[[#This Row],[Current Month Low]])-1</f>
        <v>4.9880460769397894E-2</v>
      </c>
      <c r="AH94" s="2">
        <f>(Table2[[#This Row],[Current Month High]]/Table2[[#This Row],[Close Price]])-1</f>
        <v>7.1265914501604355E-2</v>
      </c>
      <c r="AI94">
        <v>10.237035503571001</v>
      </c>
      <c r="AJ94">
        <v>103.38947368421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0.14000000000000001</v>
      </c>
      <c r="AM94" t="s">
        <v>10511</v>
      </c>
      <c r="AN94">
        <v>1.41</v>
      </c>
      <c r="AO94" t="s">
        <v>10511</v>
      </c>
      <c r="AP94">
        <v>0.126514885756603</v>
      </c>
      <c r="AQ94">
        <f>(Table2[[#This Row],[Sharpe Ratio]]-AVERAGE(Table2[Sharpe Ratio]))/_xlfn.STDEV.P(Table2[Sharpe Ratio])</f>
        <v>0.89309251672888312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4.7473462791287462</v>
      </c>
      <c r="AS94">
        <f>_xlfn.RANK.AVG(Table2[[#This Row],[1Y Return vs Nifty Z-Score]],Table2[1Y Return vs Nifty Z-Score])</f>
        <v>192</v>
      </c>
      <c r="AT94">
        <f>_xlfn.RANK.AVG(Table2[[#This Row],[6M Return vs Nifty Z-Score]],Table2[6M Return vs Nifty Z-Score])</f>
        <v>75</v>
      </c>
      <c r="AU94">
        <f>_xlfn.RANK.AVG(Table2[[#This Row],[Sharpe Ratio Z-Score]],Table2[Sharpe Ratio Z-Score])</f>
        <v>143</v>
      </c>
      <c r="AV94">
        <f>(Table2[[#This Row],[Rank 1Y]]+Table2[[#This Row],[Rank 6M]]+Table2[[#This Row],[Rank Sharpe]])/3</f>
        <v>136.66666666666666</v>
      </c>
    </row>
    <row r="95" spans="1:48" x14ac:dyDescent="0.3">
      <c r="A95" t="s">
        <v>780</v>
      </c>
      <c r="B95" t="s">
        <v>781</v>
      </c>
      <c r="C95" t="s">
        <v>10474</v>
      </c>
      <c r="D95" t="s">
        <v>138</v>
      </c>
      <c r="E95">
        <v>19753.30360146</v>
      </c>
      <c r="F95">
        <v>1846.9</v>
      </c>
      <c r="G95">
        <v>217.59008589072599</v>
      </c>
      <c r="H95">
        <f>(Table2[[#This Row],[1Y Return vs Nifty]]-AVERAGE(Table2[1Y Return vs Nifty]))/_xlfn.STDEV.P(Table2[1Y Return vs Nifty])</f>
        <v>2.3540607743880972</v>
      </c>
      <c r="I95">
        <v>-10.787939961128901</v>
      </c>
      <c r="J95">
        <f>(Table2[[#This Row],[1M Return vs Nifty]]-AVERAGE(Table2[1M Return vs Nifty]))/_xlfn.STDEV.P(Table2[1M Return vs Nifty])</f>
        <v>-0.98561272498136743</v>
      </c>
      <c r="K95">
        <v>17.198790691226101</v>
      </c>
      <c r="L95">
        <f>(Table2[[#This Row],[6M Return vs Nifty]]-AVERAGE(Table2[6M Return vs Nifty]))/_xlfn.STDEV.P(Table2[6M Return vs Nifty])</f>
        <v>0.42969963564516123</v>
      </c>
      <c r="M95">
        <v>-4.7420279999112198</v>
      </c>
      <c r="N95">
        <f>(Table2[[#This Row],[1W Return vs Nifty]]-AVERAGE(Table2[1W Return vs Nifty]))/_xlfn.STDEV.P(Table2[1W Return vs Nifty])</f>
        <v>-0.92593344823680701</v>
      </c>
      <c r="O95">
        <v>1962.44</v>
      </c>
      <c r="P95">
        <v>1896.2474685510599</v>
      </c>
      <c r="Q95">
        <v>1453.4946880760999</v>
      </c>
      <c r="R95">
        <v>32.8451471218997</v>
      </c>
      <c r="S95" s="2">
        <f>(Table2[[#This Row],[Close Price]]-Table2[[#This Row],[20D EMA]])/Table2[[#This Row],[20D EMA]]</f>
        <v>-5.8875685371272475E-2</v>
      </c>
      <c r="T95" s="2">
        <f>(Table2[[#This Row],[Close Price]]-Table2[[#This Row],[50D EMA]])/Table2[[#This Row],[50D EMA]]</f>
        <v>-2.6023749204404568E-2</v>
      </c>
      <c r="U95" s="2">
        <f>(Table2[[#This Row],[Close Price]]-Table2[[#This Row],[200D EMA]])/Table2[[#This Row],[200D EMA]]</f>
        <v>0.27066167847137179</v>
      </c>
      <c r="V95">
        <v>0.45439688721926103</v>
      </c>
      <c r="W95">
        <v>1825.8</v>
      </c>
      <c r="X95">
        <v>1934.95</v>
      </c>
      <c r="Y95">
        <v>1825.8</v>
      </c>
      <c r="Z95">
        <v>1979.95</v>
      </c>
      <c r="AA95">
        <v>1825.8</v>
      </c>
      <c r="AB95">
        <v>2155.35</v>
      </c>
      <c r="AC95" s="2">
        <f>(Table2[[#This Row],[Close Price]]/Table2[[#This Row],[Day Low]])-1</f>
        <v>1.1556577938438117E-2</v>
      </c>
      <c r="AD95" s="2">
        <f>(Table2[[#This Row],[Day High]]/Table2[[#This Row],[Close Price]])-1</f>
        <v>4.7674481563701354E-2</v>
      </c>
      <c r="AE95" s="2">
        <f>(Table2[[#This Row],[Close Price]]/Table2[[#This Row],[Current Week Low]])-1</f>
        <v>1.1556577938438117E-2</v>
      </c>
      <c r="AF95" s="2">
        <f>(Table2[[#This Row],[Current Week High]]/Table2[[#This Row],[Close Price]])-1</f>
        <v>7.2039633981265894E-2</v>
      </c>
      <c r="AG95" s="2">
        <f>(Table2[[#This Row],[Close Price]]/Table2[[#This Row],[Current Month Low]])-1</f>
        <v>1.1556577938438117E-2</v>
      </c>
      <c r="AH95" s="2">
        <f>(Table2[[#This Row],[Current Month High]]/Table2[[#This Row],[Close Price]])-1</f>
        <v>0.16700958362661744</v>
      </c>
      <c r="AI95">
        <v>16.996232252531001</v>
      </c>
      <c r="AJ95">
        <v>243.09682713581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-0.05</v>
      </c>
      <c r="AM95" t="s">
        <v>10512</v>
      </c>
      <c r="AN95">
        <v>-7.26</v>
      </c>
      <c r="AO95" t="s">
        <v>10512</v>
      </c>
      <c r="AP95">
        <v>0.105662105978874</v>
      </c>
      <c r="AQ95">
        <f>(Table2[[#This Row],[Sharpe Ratio]]-AVERAGE(Table2[Sharpe Ratio]))/_xlfn.STDEV.P(Table2[Sharpe Ratio])</f>
        <v>0.65379301115267185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1.526007247967756</v>
      </c>
      <c r="AS95">
        <f>_xlfn.RANK.AVG(Table2[[#This Row],[1Y Return vs Nifty Z-Score]],Table2[1Y Return vs Nifty Z-Score])</f>
        <v>19</v>
      </c>
      <c r="AT95">
        <f>_xlfn.RANK.AVG(Table2[[#This Row],[6M Return vs Nifty Z-Score]],Table2[6M Return vs Nifty Z-Score])</f>
        <v>205</v>
      </c>
      <c r="AU95">
        <f>_xlfn.RANK.AVG(Table2[[#This Row],[Sharpe Ratio Z-Score]],Table2[Sharpe Ratio Z-Score])</f>
        <v>187</v>
      </c>
      <c r="AV95">
        <f>(Table2[[#This Row],[Rank 1Y]]+Table2[[#This Row],[Rank 6M]]+Table2[[#This Row],[Rank Sharpe]])/3</f>
        <v>137</v>
      </c>
    </row>
    <row r="96" spans="1:48" x14ac:dyDescent="0.3">
      <c r="A96" t="s">
        <v>693</v>
      </c>
      <c r="B96" t="s">
        <v>694</v>
      </c>
      <c r="C96" t="s">
        <v>10462</v>
      </c>
      <c r="D96" t="s">
        <v>639</v>
      </c>
      <c r="E96">
        <v>24028.343868</v>
      </c>
      <c r="F96">
        <v>1405.2</v>
      </c>
      <c r="G96">
        <v>37.571392752344899</v>
      </c>
      <c r="H96">
        <f>(Table2[[#This Row],[1Y Return vs Nifty]]-AVERAGE(Table2[1Y Return vs Nifty]))/_xlfn.STDEV.P(Table2[1Y Return vs Nifty])</f>
        <v>-2.8971342205693463E-2</v>
      </c>
      <c r="I96">
        <v>-0.23356148847344299</v>
      </c>
      <c r="J96">
        <f>(Table2[[#This Row],[1M Return vs Nifty]]-AVERAGE(Table2[1M Return vs Nifty]))/_xlfn.STDEV.P(Table2[1M Return vs Nifty])</f>
        <v>6.9968201525594423E-2</v>
      </c>
      <c r="K96">
        <v>49.593285079603298</v>
      </c>
      <c r="L96">
        <f>(Table2[[#This Row],[6M Return vs Nifty]]-AVERAGE(Table2[6M Return vs Nifty]))/_xlfn.STDEV.P(Table2[6M Return vs Nifty])</f>
        <v>1.5484596756861162</v>
      </c>
      <c r="M96">
        <v>4.5291721089776296</v>
      </c>
      <c r="N96">
        <f>(Table2[[#This Row],[1W Return vs Nifty]]-AVERAGE(Table2[1W Return vs Nifty]))/_xlfn.STDEV.P(Table2[1W Return vs Nifty])</f>
        <v>1.3316019436748951</v>
      </c>
      <c r="O96">
        <v>1394.89</v>
      </c>
      <c r="P96">
        <v>1289.2483264909299</v>
      </c>
      <c r="Q96">
        <v>1002.91323639757</v>
      </c>
      <c r="R96">
        <v>49.057937588034903</v>
      </c>
      <c r="S96" s="2">
        <f>(Table2[[#This Row],[Close Price]]-Table2[[#This Row],[20D EMA]])/Table2[[#This Row],[20D EMA]]</f>
        <v>7.3912638272551562E-3</v>
      </c>
      <c r="T96" s="2">
        <f>(Table2[[#This Row],[Close Price]]-Table2[[#This Row],[50D EMA]])/Table2[[#This Row],[50D EMA]]</f>
        <v>8.9937424099410593E-2</v>
      </c>
      <c r="U96" s="2">
        <f>(Table2[[#This Row],[Close Price]]-Table2[[#This Row],[200D EMA]])/Table2[[#This Row],[200D EMA]]</f>
        <v>0.40111821142916637</v>
      </c>
      <c r="V96">
        <v>0.43472890229317401</v>
      </c>
      <c r="W96">
        <v>1340.4</v>
      </c>
      <c r="X96">
        <v>1458.45</v>
      </c>
      <c r="Y96">
        <v>1340.4</v>
      </c>
      <c r="Z96">
        <v>1468.6</v>
      </c>
      <c r="AA96">
        <v>1290.8</v>
      </c>
      <c r="AB96">
        <v>1475</v>
      </c>
      <c r="AC96" s="2">
        <f>(Table2[[#This Row],[Close Price]]/Table2[[#This Row],[Day Low]])-1</f>
        <v>4.834377797672329E-2</v>
      </c>
      <c r="AD96" s="2">
        <f>(Table2[[#This Row],[Day High]]/Table2[[#This Row],[Close Price]])-1</f>
        <v>3.7894961571306673E-2</v>
      </c>
      <c r="AE96" s="2">
        <f>(Table2[[#This Row],[Close Price]]/Table2[[#This Row],[Current Week Low]])-1</f>
        <v>4.834377797672329E-2</v>
      </c>
      <c r="AF96" s="2">
        <f>(Table2[[#This Row],[Current Week High]]/Table2[[#This Row],[Close Price]])-1</f>
        <v>4.5118132650156406E-2</v>
      </c>
      <c r="AG96" s="2">
        <f>(Table2[[#This Row],[Close Price]]/Table2[[#This Row],[Current Month Low]])-1</f>
        <v>8.8627207933064778E-2</v>
      </c>
      <c r="AH96" s="2">
        <f>(Table2[[#This Row],[Current Month High]]/Table2[[#This Row],[Close Price]])-1</f>
        <v>4.9672644463421456E-2</v>
      </c>
      <c r="AI96">
        <v>6.39054938798746</v>
      </c>
      <c r="AJ96">
        <v>115.769673704414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0.12</v>
      </c>
      <c r="AM96" t="s">
        <v>10511</v>
      </c>
      <c r="AN96">
        <v>-2.12</v>
      </c>
      <c r="AO96" t="s">
        <v>10512</v>
      </c>
      <c r="AP96">
        <v>0.163653822256737</v>
      </c>
      <c r="AQ96">
        <f>(Table2[[#This Row],[Sharpe Ratio]]-AVERAGE(Table2[Sharpe Ratio]))/_xlfn.STDEV.P(Table2[Sharpe Ratio])</f>
        <v>1.3192864935913897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4.2403449722723021</v>
      </c>
      <c r="AS96">
        <f>_xlfn.RANK.AVG(Table2[[#This Row],[1Y Return vs Nifty Z-Score]],Table2[1Y Return vs Nifty Z-Score])</f>
        <v>293</v>
      </c>
      <c r="AT96">
        <f>_xlfn.RANK.AVG(Table2[[#This Row],[6M Return vs Nifty Z-Score]],Table2[6M Return vs Nifty Z-Score])</f>
        <v>52</v>
      </c>
      <c r="AU96">
        <f>_xlfn.RANK.AVG(Table2[[#This Row],[Sharpe Ratio Z-Score]],Table2[Sharpe Ratio Z-Score])</f>
        <v>72</v>
      </c>
      <c r="AV96">
        <f>(Table2[[#This Row],[Rank 1Y]]+Table2[[#This Row],[Rank 6M]]+Table2[[#This Row],[Rank Sharpe]])/3</f>
        <v>139</v>
      </c>
    </row>
    <row r="97" spans="1:48" x14ac:dyDescent="0.3">
      <c r="A97" t="s">
        <v>383</v>
      </c>
      <c r="B97" t="s">
        <v>384</v>
      </c>
      <c r="C97" t="s">
        <v>10468</v>
      </c>
      <c r="D97" t="s">
        <v>130</v>
      </c>
      <c r="E97">
        <v>61370.57984364</v>
      </c>
      <c r="F97">
        <v>745.3</v>
      </c>
      <c r="G97">
        <v>92.785195739123594</v>
      </c>
      <c r="H97">
        <f>(Table2[[#This Row],[1Y Return vs Nifty]]-AVERAGE(Table2[1Y Return vs Nifty]))/_xlfn.STDEV.P(Table2[1Y Return vs Nifty])</f>
        <v>0.70193200734608108</v>
      </c>
      <c r="I97">
        <v>-6.6376523193158699</v>
      </c>
      <c r="J97">
        <f>(Table2[[#This Row],[1M Return vs Nifty]]-AVERAGE(Table2[1M Return vs Nifty]))/_xlfn.STDEV.P(Table2[1M Return vs Nifty])</f>
        <v>-0.57052769789372759</v>
      </c>
      <c r="K97">
        <v>14.464229973166701</v>
      </c>
      <c r="L97">
        <f>(Table2[[#This Row],[6M Return vs Nifty]]-AVERAGE(Table2[6M Return vs Nifty]))/_xlfn.STDEV.P(Table2[6M Return vs Nifty])</f>
        <v>0.33526021573162779</v>
      </c>
      <c r="M97">
        <v>2.6153980308959399</v>
      </c>
      <c r="N97">
        <f>(Table2[[#This Row],[1W Return vs Nifty]]-AVERAGE(Table2[1W Return vs Nifty]))/_xlfn.STDEV.P(Table2[1W Return vs Nifty])</f>
        <v>0.86559833436326283</v>
      </c>
      <c r="O97">
        <v>794.6</v>
      </c>
      <c r="P97">
        <v>773.38327125173998</v>
      </c>
      <c r="Q97">
        <v>642.55580548773605</v>
      </c>
      <c r="R97">
        <v>22.808937656918999</v>
      </c>
      <c r="S97" s="2">
        <f>(Table2[[#This Row],[Close Price]]-Table2[[#This Row],[20D EMA]])/Table2[[#This Row],[20D EMA]]</f>
        <v>-6.204379562043804E-2</v>
      </c>
      <c r="T97" s="2">
        <f>(Table2[[#This Row],[Close Price]]-Table2[[#This Row],[50D EMA]])/Table2[[#This Row],[50D EMA]]</f>
        <v>-3.6312230036068094E-2</v>
      </c>
      <c r="U97" s="2">
        <f>(Table2[[#This Row],[Close Price]]-Table2[[#This Row],[200D EMA]])/Table2[[#This Row],[200D EMA]]</f>
        <v>0.15989925487370746</v>
      </c>
      <c r="V97">
        <v>0.37080442519796902</v>
      </c>
      <c r="W97">
        <v>741.05</v>
      </c>
      <c r="X97">
        <v>793.45</v>
      </c>
      <c r="Y97">
        <v>741.05</v>
      </c>
      <c r="Z97">
        <v>804.4</v>
      </c>
      <c r="AA97">
        <v>741.05</v>
      </c>
      <c r="AB97">
        <v>848</v>
      </c>
      <c r="AC97" s="2">
        <f>(Table2[[#This Row],[Close Price]]/Table2[[#This Row],[Day Low]])-1</f>
        <v>5.7351055934147244E-3</v>
      </c>
      <c r="AD97" s="2">
        <f>(Table2[[#This Row],[Day High]]/Table2[[#This Row],[Close Price]])-1</f>
        <v>6.4604857104521685E-2</v>
      </c>
      <c r="AE97" s="2">
        <f>(Table2[[#This Row],[Close Price]]/Table2[[#This Row],[Current Week Low]])-1</f>
        <v>5.7351055934147244E-3</v>
      </c>
      <c r="AF97" s="2">
        <f>(Table2[[#This Row],[Current Week High]]/Table2[[#This Row],[Close Price]])-1</f>
        <v>7.9296927411780516E-2</v>
      </c>
      <c r="AG97" s="2">
        <f>(Table2[[#This Row],[Close Price]]/Table2[[#This Row],[Current Month Low]])-1</f>
        <v>5.7351055934147244E-3</v>
      </c>
      <c r="AH97" s="2">
        <f>(Table2[[#This Row],[Current Month High]]/Table2[[#This Row],[Close Price]])-1</f>
        <v>0.13779686032470151</v>
      </c>
      <c r="AI97">
        <v>13.779686032470099</v>
      </c>
      <c r="AJ97">
        <v>112.79086366880701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0.05</v>
      </c>
      <c r="AM97" t="s">
        <v>10511</v>
      </c>
      <c r="AN97">
        <v>-8.5500000000000007</v>
      </c>
      <c r="AO97" t="s">
        <v>10512</v>
      </c>
      <c r="AP97">
        <v>0.16344516257997799</v>
      </c>
      <c r="AQ97">
        <f>(Table2[[#This Row],[Sharpe Ratio]]-AVERAGE(Table2[Sharpe Ratio]))/_xlfn.STDEV.P(Table2[Sharpe Ratio])</f>
        <v>1.3168919851366727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2.6491548446839173</v>
      </c>
      <c r="AS97">
        <f>_xlfn.RANK.AVG(Table2[[#This Row],[1Y Return vs Nifty Z-Score]],Table2[1Y Return vs Nifty Z-Score])</f>
        <v>119</v>
      </c>
      <c r="AT97">
        <f>_xlfn.RANK.AVG(Table2[[#This Row],[6M Return vs Nifty Z-Score]],Table2[6M Return vs Nifty Z-Score])</f>
        <v>227</v>
      </c>
      <c r="AU97">
        <f>_xlfn.RANK.AVG(Table2[[#This Row],[Sharpe Ratio Z-Score]],Table2[Sharpe Ratio Z-Score])</f>
        <v>73</v>
      </c>
      <c r="AV97">
        <f>(Table2[[#This Row],[Rank 1Y]]+Table2[[#This Row],[Rank 6M]]+Table2[[#This Row],[Rank Sharpe]])/3</f>
        <v>139.66666666666666</v>
      </c>
    </row>
    <row r="98" spans="1:48" x14ac:dyDescent="0.3">
      <c r="A98" t="s">
        <v>205</v>
      </c>
      <c r="B98" t="s">
        <v>206</v>
      </c>
      <c r="C98" t="s">
        <v>10467</v>
      </c>
      <c r="D98" t="s">
        <v>69</v>
      </c>
      <c r="E98">
        <v>122973.46372499999</v>
      </c>
      <c r="F98">
        <v>705</v>
      </c>
      <c r="G98">
        <v>117.515000234635</v>
      </c>
      <c r="H98">
        <f>(Table2[[#This Row],[1Y Return vs Nifty]]-AVERAGE(Table2[1Y Return vs Nifty]))/_xlfn.STDEV.P(Table2[1Y Return vs Nifty])</f>
        <v>1.0292975565703939</v>
      </c>
      <c r="I98">
        <v>-4.2806972781503001</v>
      </c>
      <c r="J98">
        <f>(Table2[[#This Row],[1M Return vs Nifty]]-AVERAGE(Table2[1M Return vs Nifty]))/_xlfn.STDEV.P(Table2[1M Return vs Nifty])</f>
        <v>-0.33480024198197822</v>
      </c>
      <c r="K98">
        <v>27.154974101227499</v>
      </c>
      <c r="L98">
        <f>(Table2[[#This Row],[6M Return vs Nifty]]-AVERAGE(Table2[6M Return vs Nifty]))/_xlfn.STDEV.P(Table2[6M Return vs Nifty])</f>
        <v>0.77354140137510152</v>
      </c>
      <c r="M98">
        <v>-0.50168325264823299</v>
      </c>
      <c r="N98">
        <f>(Table2[[#This Row],[1W Return vs Nifty]]-AVERAGE(Table2[1W Return vs Nifty]))/_xlfn.STDEV.P(Table2[1W Return vs Nifty])</f>
        <v>0.10658965863423686</v>
      </c>
      <c r="O98">
        <v>710.91</v>
      </c>
      <c r="P98">
        <v>673.19238332790303</v>
      </c>
      <c r="Q98">
        <v>541.88181642920904</v>
      </c>
      <c r="R98">
        <v>41.035212233873601</v>
      </c>
      <c r="S98" s="2">
        <f>(Table2[[#This Row],[Close Price]]-Table2[[#This Row],[20D EMA]])/Table2[[#This Row],[20D EMA]]</f>
        <v>-8.3132886019326897E-3</v>
      </c>
      <c r="T98" s="2">
        <f>(Table2[[#This Row],[Close Price]]-Table2[[#This Row],[50D EMA]])/Table2[[#This Row],[50D EMA]]</f>
        <v>4.7248925358984499E-2</v>
      </c>
      <c r="U98" s="2">
        <f>(Table2[[#This Row],[Close Price]]-Table2[[#This Row],[200D EMA]])/Table2[[#This Row],[200D EMA]]</f>
        <v>0.30102169629104092</v>
      </c>
      <c r="V98">
        <v>0.43515562339406899</v>
      </c>
      <c r="W98">
        <v>685.55</v>
      </c>
      <c r="X98">
        <v>717.75</v>
      </c>
      <c r="Y98">
        <v>685.55</v>
      </c>
      <c r="Z98">
        <v>724</v>
      </c>
      <c r="AA98">
        <v>685.55</v>
      </c>
      <c r="AB98">
        <v>752</v>
      </c>
      <c r="AC98" s="2">
        <f>(Table2[[#This Row],[Close Price]]/Table2[[#This Row],[Day Low]])-1</f>
        <v>2.8371380643279265E-2</v>
      </c>
      <c r="AD98" s="2">
        <f>(Table2[[#This Row],[Day High]]/Table2[[#This Row],[Close Price]])-1</f>
        <v>1.8085106382978777E-2</v>
      </c>
      <c r="AE98" s="2">
        <f>(Table2[[#This Row],[Close Price]]/Table2[[#This Row],[Current Week Low]])-1</f>
        <v>2.8371380643279265E-2</v>
      </c>
      <c r="AF98" s="2">
        <f>(Table2[[#This Row],[Current Week High]]/Table2[[#This Row],[Close Price]])-1</f>
        <v>2.6950354609929006E-2</v>
      </c>
      <c r="AG98" s="2">
        <f>(Table2[[#This Row],[Close Price]]/Table2[[#This Row],[Current Month Low]])-1</f>
        <v>2.8371380643279265E-2</v>
      </c>
      <c r="AH98" s="2">
        <f>(Table2[[#This Row],[Current Month High]]/Table2[[#This Row],[Close Price]])-1</f>
        <v>6.6666666666666652E-2</v>
      </c>
      <c r="AI98">
        <v>6.6666666666666599</v>
      </c>
      <c r="AJ98">
        <v>147.36842105263099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7.0000000000000007E-2</v>
      </c>
      <c r="AM98" t="s">
        <v>10511</v>
      </c>
      <c r="AN98">
        <v>-3.49</v>
      </c>
      <c r="AO98" t="s">
        <v>10512</v>
      </c>
      <c r="AP98">
        <v>9.7716686202402994E-2</v>
      </c>
      <c r="AQ98">
        <f>(Table2[[#This Row],[Sharpe Ratio]]-AVERAGE(Table2[Sharpe Ratio]))/_xlfn.STDEV.P(Table2[Sharpe Ratio])</f>
        <v>0.56261403912249619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2.1372424137202506</v>
      </c>
      <c r="AS98">
        <f>_xlfn.RANK.AVG(Table2[[#This Row],[1Y Return vs Nifty Z-Score]],Table2[1Y Return vs Nifty Z-Score])</f>
        <v>87</v>
      </c>
      <c r="AT98">
        <f>_xlfn.RANK.AVG(Table2[[#This Row],[6M Return vs Nifty Z-Score]],Table2[6M Return vs Nifty Z-Score])</f>
        <v>132</v>
      </c>
      <c r="AU98">
        <f>_xlfn.RANK.AVG(Table2[[#This Row],[Sharpe Ratio Z-Score]],Table2[Sharpe Ratio Z-Score])</f>
        <v>201</v>
      </c>
      <c r="AV98">
        <f>(Table2[[#This Row],[Rank 1Y]]+Table2[[#This Row],[Rank 6M]]+Table2[[#This Row],[Rank Sharpe]])/3</f>
        <v>140</v>
      </c>
    </row>
    <row r="99" spans="1:48" x14ac:dyDescent="0.3">
      <c r="A99" t="s">
        <v>1313</v>
      </c>
      <c r="B99" t="s">
        <v>1314</v>
      </c>
      <c r="C99" t="s">
        <v>10467</v>
      </c>
      <c r="D99" t="s">
        <v>69</v>
      </c>
      <c r="E99">
        <v>8157.1908013399998</v>
      </c>
      <c r="F99">
        <v>15.19</v>
      </c>
      <c r="G99">
        <v>210.15980044288699</v>
      </c>
      <c r="H99">
        <f>(Table2[[#This Row],[1Y Return vs Nifty]]-AVERAGE(Table2[1Y Return vs Nifty]))/_xlfn.STDEV.P(Table2[1Y Return vs Nifty])</f>
        <v>2.2557009399233023</v>
      </c>
      <c r="I99">
        <v>-21.481139328157202</v>
      </c>
      <c r="J99">
        <f>(Table2[[#This Row],[1M Return vs Nifty]]-AVERAGE(Table2[1M Return vs Nifty]))/_xlfn.STDEV.P(Table2[1M Return vs Nifty])</f>
        <v>-2.0550776228354115</v>
      </c>
      <c r="K99">
        <v>29.850558540269901</v>
      </c>
      <c r="L99">
        <f>(Table2[[#This Row],[6M Return vs Nifty]]-AVERAGE(Table2[6M Return vs Nifty]))/_xlfn.STDEV.P(Table2[6M Return vs Nifty])</f>
        <v>0.86663475602980045</v>
      </c>
      <c r="M99">
        <v>-5.3425618671117396</v>
      </c>
      <c r="N99">
        <f>(Table2[[#This Row],[1W Return vs Nifty]]-AVERAGE(Table2[1W Return vs Nifty]))/_xlfn.STDEV.P(Table2[1W Return vs Nifty])</f>
        <v>-1.0721633260653485</v>
      </c>
      <c r="O99">
        <v>16.62</v>
      </c>
      <c r="P99">
        <v>15.767989113595901</v>
      </c>
      <c r="Q99">
        <v>11.5329566234872</v>
      </c>
      <c r="R99">
        <v>21.633941861528601</v>
      </c>
      <c r="S99" s="2">
        <f>(Table2[[#This Row],[Close Price]]-Table2[[#This Row],[20D EMA]])/Table2[[#This Row],[20D EMA]]</f>
        <v>-8.6040914560770246E-2</v>
      </c>
      <c r="T99" s="2">
        <f>(Table2[[#This Row],[Close Price]]-Table2[[#This Row],[50D EMA]])/Table2[[#This Row],[50D EMA]]</f>
        <v>-3.6655854429626149E-2</v>
      </c>
      <c r="U99" s="2">
        <f>(Table2[[#This Row],[Close Price]]-Table2[[#This Row],[200D EMA]])/Table2[[#This Row],[200D EMA]]</f>
        <v>0.31709504300615549</v>
      </c>
      <c r="V99">
        <v>0.54638042074898896</v>
      </c>
      <c r="W99">
        <v>15.11</v>
      </c>
      <c r="X99">
        <v>15.77</v>
      </c>
      <c r="Y99">
        <v>15.11</v>
      </c>
      <c r="Z99">
        <v>16.600000000000001</v>
      </c>
      <c r="AA99">
        <v>15.11</v>
      </c>
      <c r="AB99">
        <v>18.25</v>
      </c>
      <c r="AC99" s="2">
        <f>(Table2[[#This Row],[Close Price]]/Table2[[#This Row],[Day Low]])-1</f>
        <v>5.294506949040434E-3</v>
      </c>
      <c r="AD99" s="2">
        <f>(Table2[[#This Row],[Day High]]/Table2[[#This Row],[Close Price]])-1</f>
        <v>3.8183015141540544E-2</v>
      </c>
      <c r="AE99" s="2">
        <f>(Table2[[#This Row],[Close Price]]/Table2[[#This Row],[Current Week Low]])-1</f>
        <v>5.294506949040434E-3</v>
      </c>
      <c r="AF99" s="2">
        <f>(Table2[[#This Row],[Current Week High]]/Table2[[#This Row],[Close Price]])-1</f>
        <v>9.2824226464779613E-2</v>
      </c>
      <c r="AG99" s="2">
        <f>(Table2[[#This Row],[Close Price]]/Table2[[#This Row],[Current Month Low]])-1</f>
        <v>5.294506949040434E-3</v>
      </c>
      <c r="AH99" s="2">
        <f>(Table2[[#This Row],[Current Month High]]/Table2[[#This Row],[Close Price]])-1</f>
        <v>0.20144832126398948</v>
      </c>
      <c r="AI99">
        <v>38.907175773535201</v>
      </c>
      <c r="AJ99">
        <v>233.84615384615299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0.57999999999999996</v>
      </c>
      <c r="AM99" t="s">
        <v>10511</v>
      </c>
      <c r="AN99">
        <v>-12.15</v>
      </c>
      <c r="AO99" t="s">
        <v>10512</v>
      </c>
      <c r="AP99">
        <v>6.3995067480440995E-2</v>
      </c>
      <c r="AQ99">
        <f>(Table2[[#This Row],[Sharpe Ratio]]-AVERAGE(Table2[Sharpe Ratio]))/_xlfn.STDEV.P(Table2[Sharpe Ratio])</f>
        <v>0.17563605472861665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0.17073080178095945</v>
      </c>
      <c r="AS99">
        <f>_xlfn.RANK.AVG(Table2[[#This Row],[1Y Return vs Nifty Z-Score]],Table2[1Y Return vs Nifty Z-Score])</f>
        <v>21</v>
      </c>
      <c r="AT99">
        <f>_xlfn.RANK.AVG(Table2[[#This Row],[6M Return vs Nifty Z-Score]],Table2[6M Return vs Nifty Z-Score])</f>
        <v>114</v>
      </c>
      <c r="AU99">
        <f>_xlfn.RANK.AVG(Table2[[#This Row],[Sharpe Ratio Z-Score]],Table2[Sharpe Ratio Z-Score])</f>
        <v>286</v>
      </c>
      <c r="AV99">
        <f>(Table2[[#This Row],[Rank 1Y]]+Table2[[#This Row],[Rank 6M]]+Table2[[#This Row],[Rank Sharpe]])/3</f>
        <v>140.33333333333334</v>
      </c>
    </row>
    <row r="100" spans="1:48" x14ac:dyDescent="0.3">
      <c r="A100" t="s">
        <v>207</v>
      </c>
      <c r="B100" t="s">
        <v>208</v>
      </c>
      <c r="C100" t="s">
        <v>10461</v>
      </c>
      <c r="D100" t="s">
        <v>32</v>
      </c>
      <c r="E100">
        <v>121882.754226687</v>
      </c>
      <c r="F100">
        <v>64.48</v>
      </c>
      <c r="G100">
        <v>121.951741834828</v>
      </c>
      <c r="H100">
        <f>(Table2[[#This Row],[1Y Return vs Nifty]]-AVERAGE(Table2[1Y Return vs Nifty]))/_xlfn.STDEV.P(Table2[1Y Return vs Nifty])</f>
        <v>1.088029777885656</v>
      </c>
      <c r="I100">
        <v>-3.4488193771197002</v>
      </c>
      <c r="J100">
        <f>(Table2[[#This Row],[1M Return vs Nifty]]-AVERAGE(Table2[1M Return vs Nifty]))/_xlfn.STDEV.P(Table2[1M Return vs Nifty])</f>
        <v>-0.25160117461997411</v>
      </c>
      <c r="K100">
        <v>32.431024688993503</v>
      </c>
      <c r="L100">
        <f>(Table2[[#This Row],[6M Return vs Nifty]]-AVERAGE(Table2[6M Return vs Nifty]))/_xlfn.STDEV.P(Table2[6M Return vs Nifty])</f>
        <v>0.95575244304349694</v>
      </c>
      <c r="M100">
        <v>5.3366405420484604</v>
      </c>
      <c r="N100">
        <f>(Table2[[#This Row],[1W Return vs Nifty]]-AVERAGE(Table2[1W Return vs Nifty]))/_xlfn.STDEV.P(Table2[1W Return vs Nifty])</f>
        <v>1.5282203473442515</v>
      </c>
      <c r="O100">
        <v>65.180000000000007</v>
      </c>
      <c r="P100">
        <v>65.019802849095598</v>
      </c>
      <c r="Q100">
        <v>55.936281113996401</v>
      </c>
      <c r="R100">
        <v>45.744765476352399</v>
      </c>
      <c r="S100" s="2">
        <f>(Table2[[#This Row],[Close Price]]-Table2[[#This Row],[20D EMA]])/Table2[[#This Row],[20D EMA]]</f>
        <v>-1.0739490641301055E-2</v>
      </c>
      <c r="T100" s="2">
        <f>(Table2[[#This Row],[Close Price]]-Table2[[#This Row],[50D EMA]])/Table2[[#This Row],[50D EMA]]</f>
        <v>-8.3021298964627999E-3</v>
      </c>
      <c r="U100" s="2">
        <f>(Table2[[#This Row],[Close Price]]-Table2[[#This Row],[200D EMA]])/Table2[[#This Row],[200D EMA]]</f>
        <v>0.15274020217024742</v>
      </c>
      <c r="V100">
        <v>1.3797238512622101</v>
      </c>
      <c r="W100">
        <v>64.010000000000005</v>
      </c>
      <c r="X100">
        <v>68.58</v>
      </c>
      <c r="Y100">
        <v>63.57</v>
      </c>
      <c r="Z100">
        <v>71.63</v>
      </c>
      <c r="AA100">
        <v>62</v>
      </c>
      <c r="AB100">
        <v>71.63</v>
      </c>
      <c r="AC100" s="2">
        <f>(Table2[[#This Row],[Close Price]]/Table2[[#This Row],[Day Low]])-1</f>
        <v>7.3426027183252085E-3</v>
      </c>
      <c r="AD100" s="2">
        <f>(Table2[[#This Row],[Day High]]/Table2[[#This Row],[Close Price]])-1</f>
        <v>6.3585607940446653E-2</v>
      </c>
      <c r="AE100" s="2">
        <f>(Table2[[#This Row],[Close Price]]/Table2[[#This Row],[Current Week Low]])-1</f>
        <v>1.4314928425357865E-2</v>
      </c>
      <c r="AF100" s="2">
        <f>(Table2[[#This Row],[Current Week High]]/Table2[[#This Row],[Close Price]])-1</f>
        <v>0.11088709677419351</v>
      </c>
      <c r="AG100" s="2">
        <f>(Table2[[#This Row],[Close Price]]/Table2[[#This Row],[Current Month Low]])-1</f>
        <v>4.0000000000000036E-2</v>
      </c>
      <c r="AH100" s="2">
        <f>(Table2[[#This Row],[Current Month High]]/Table2[[#This Row],[Close Price]])-1</f>
        <v>0.11088709677419351</v>
      </c>
      <c r="AI100">
        <v>29.8852357320099</v>
      </c>
      <c r="AJ100">
        <v>150.89494163424101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-0.11</v>
      </c>
      <c r="AM100" t="s">
        <v>10512</v>
      </c>
      <c r="AN100">
        <v>2.0099999999999998</v>
      </c>
      <c r="AO100" t="s">
        <v>10511</v>
      </c>
      <c r="AP100">
        <v>7.8510833851519995E-2</v>
      </c>
      <c r="AQ100">
        <f>(Table2[[#This Row],[Sharpe Ratio]]-AVERAGE(Table2[Sharpe Ratio]))/_xlfn.STDEV.P(Table2[Sharpe Ratio])</f>
        <v>0.34221412022801168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3.662615513881442</v>
      </c>
      <c r="AS100">
        <f>_xlfn.RANK.AVG(Table2[[#This Row],[1Y Return vs Nifty Z-Score]],Table2[1Y Return vs Nifty Z-Score])</f>
        <v>81</v>
      </c>
      <c r="AT100">
        <f>_xlfn.RANK.AVG(Table2[[#This Row],[6M Return vs Nifty Z-Score]],Table2[6M Return vs Nifty Z-Score])</f>
        <v>102</v>
      </c>
      <c r="AU100">
        <f>_xlfn.RANK.AVG(Table2[[#This Row],[Sharpe Ratio Z-Score]],Table2[Sharpe Ratio Z-Score])</f>
        <v>243</v>
      </c>
      <c r="AV100">
        <f>(Table2[[#This Row],[Rank 1Y]]+Table2[[#This Row],[Rank 6M]]+Table2[[#This Row],[Rank Sharpe]])/3</f>
        <v>142</v>
      </c>
    </row>
    <row r="101" spans="1:48" x14ac:dyDescent="0.3">
      <c r="A101" t="s">
        <v>1603</v>
      </c>
      <c r="B101" t="s">
        <v>1604</v>
      </c>
      <c r="C101" t="s">
        <v>10471</v>
      </c>
      <c r="D101" t="s">
        <v>271</v>
      </c>
      <c r="E101">
        <v>5253.8897411300004</v>
      </c>
      <c r="F101">
        <v>2261.4499999999998</v>
      </c>
      <c r="G101">
        <v>132.35100861201701</v>
      </c>
      <c r="H101">
        <f>(Table2[[#This Row],[1Y Return vs Nifty]]-AVERAGE(Table2[1Y Return vs Nifty]))/_xlfn.STDEV.P(Table2[1Y Return vs Nifty])</f>
        <v>1.2256920744340394</v>
      </c>
      <c r="I101">
        <v>11.985366375725899</v>
      </c>
      <c r="J101">
        <f>(Table2[[#This Row],[1M Return vs Nifty]]-AVERAGE(Table2[1M Return vs Nifty]))/_xlfn.STDEV.P(Table2[1M Return vs Nifty])</f>
        <v>1.2920266324630392</v>
      </c>
      <c r="K101">
        <v>22.163795732105399</v>
      </c>
      <c r="L101">
        <f>(Table2[[#This Row],[6M Return vs Nifty]]-AVERAGE(Table2[6M Return vs Nifty]))/_xlfn.STDEV.P(Table2[6M Return vs Nifty])</f>
        <v>0.60116856402981345</v>
      </c>
      <c r="M101">
        <v>-0.40152467607456599</v>
      </c>
      <c r="N101">
        <f>(Table2[[#This Row],[1W Return vs Nifty]]-AVERAGE(Table2[1W Return vs Nifty]))/_xlfn.STDEV.P(Table2[1W Return vs Nifty])</f>
        <v>0.13097825221035492</v>
      </c>
      <c r="O101">
        <v>2290.79</v>
      </c>
      <c r="P101">
        <v>2112.21457999735</v>
      </c>
      <c r="Q101">
        <v>1713.9684226278</v>
      </c>
      <c r="R101">
        <v>42.971647091114797</v>
      </c>
      <c r="S101" s="2">
        <f>(Table2[[#This Row],[Close Price]]-Table2[[#This Row],[20D EMA]])/Table2[[#This Row],[20D EMA]]</f>
        <v>-1.2807808659894684E-2</v>
      </c>
      <c r="T101" s="2">
        <f>(Table2[[#This Row],[Close Price]]-Table2[[#This Row],[50D EMA]])/Table2[[#This Row],[50D EMA]]</f>
        <v>7.0653531803022127E-2</v>
      </c>
      <c r="U101" s="2">
        <f>(Table2[[#This Row],[Close Price]]-Table2[[#This Row],[200D EMA]])/Table2[[#This Row],[200D EMA]]</f>
        <v>0.31942337451749492</v>
      </c>
      <c r="V101">
        <v>1.1678924656482099</v>
      </c>
      <c r="W101">
        <v>2252.5500000000002</v>
      </c>
      <c r="X101">
        <v>2340.6</v>
      </c>
      <c r="Y101">
        <v>2205.9499999999998</v>
      </c>
      <c r="Z101">
        <v>2458.9</v>
      </c>
      <c r="AA101">
        <v>2205.9499999999998</v>
      </c>
      <c r="AB101">
        <v>2640</v>
      </c>
      <c r="AC101" s="2">
        <f>(Table2[[#This Row],[Close Price]]/Table2[[#This Row],[Day Low]])-1</f>
        <v>3.9510776675322212E-3</v>
      </c>
      <c r="AD101" s="2">
        <f>(Table2[[#This Row],[Day High]]/Table2[[#This Row],[Close Price]])-1</f>
        <v>3.4999668354374514E-2</v>
      </c>
      <c r="AE101" s="2">
        <f>(Table2[[#This Row],[Close Price]]/Table2[[#This Row],[Current Week Low]])-1</f>
        <v>2.5159228450327475E-2</v>
      </c>
      <c r="AF101" s="2">
        <f>(Table2[[#This Row],[Current Week High]]/Table2[[#This Row],[Close Price]])-1</f>
        <v>8.7311238364766064E-2</v>
      </c>
      <c r="AG101" s="2">
        <f>(Table2[[#This Row],[Close Price]]/Table2[[#This Row],[Current Month Low]])-1</f>
        <v>2.5159228450327475E-2</v>
      </c>
      <c r="AH101" s="2">
        <f>(Table2[[#This Row],[Current Month High]]/Table2[[#This Row],[Close Price]])-1</f>
        <v>0.16739260209157858</v>
      </c>
      <c r="AI101">
        <v>16.739260209157798</v>
      </c>
      <c r="AJ101">
        <v>176.54539896056201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0.15</v>
      </c>
      <c r="AM101" t="s">
        <v>10511</v>
      </c>
      <c r="AN101">
        <v>-10.38</v>
      </c>
      <c r="AO101" t="s">
        <v>10512</v>
      </c>
      <c r="AP101">
        <v>0.103637116701568</v>
      </c>
      <c r="AQ101">
        <f>(Table2[[#This Row],[Sharpe Ratio]]-AVERAGE(Table2[Sharpe Ratio]))/_xlfn.STDEV.P(Table2[Sharpe Ratio])</f>
        <v>0.63055491349750981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3.8804204366347568</v>
      </c>
      <c r="AS101">
        <f>_xlfn.RANK.AVG(Table2[[#This Row],[1Y Return vs Nifty Z-Score]],Table2[1Y Return vs Nifty Z-Score])</f>
        <v>69</v>
      </c>
      <c r="AT101">
        <f>_xlfn.RANK.AVG(Table2[[#This Row],[6M Return vs Nifty Z-Score]],Table2[6M Return vs Nifty Z-Score])</f>
        <v>165</v>
      </c>
      <c r="AU101">
        <f>_xlfn.RANK.AVG(Table2[[#This Row],[Sharpe Ratio Z-Score]],Table2[Sharpe Ratio Z-Score])</f>
        <v>192</v>
      </c>
      <c r="AV101">
        <f>(Table2[[#This Row],[Rank 1Y]]+Table2[[#This Row],[Rank 6M]]+Table2[[#This Row],[Rank Sharpe]])/3</f>
        <v>142</v>
      </c>
    </row>
    <row r="102" spans="1:48" x14ac:dyDescent="0.3">
      <c r="A102" t="s">
        <v>1174</v>
      </c>
      <c r="B102" t="s">
        <v>1175</v>
      </c>
      <c r="C102" t="s">
        <v>632</v>
      </c>
      <c r="D102" t="s">
        <v>472</v>
      </c>
      <c r="E102">
        <v>9750.96776598</v>
      </c>
      <c r="F102">
        <v>372.7</v>
      </c>
      <c r="G102">
        <v>140.35898843166001</v>
      </c>
      <c r="H102">
        <f>(Table2[[#This Row],[1Y Return vs Nifty]]-AVERAGE(Table2[1Y Return vs Nifty]))/_xlfn.STDEV.P(Table2[1Y Return vs Nifty])</f>
        <v>1.3316992493921134</v>
      </c>
      <c r="I102">
        <v>-3.0117264478810202</v>
      </c>
      <c r="J102">
        <f>(Table2[[#This Row],[1M Return vs Nifty]]-AVERAGE(Table2[1M Return vs Nifty]))/_xlfn.STDEV.P(Table2[1M Return vs Nifty])</f>
        <v>-0.20788595629510728</v>
      </c>
      <c r="K102">
        <v>12.0580167553941</v>
      </c>
      <c r="L102">
        <f>(Table2[[#This Row],[6M Return vs Nifty]]-AVERAGE(Table2[6M Return vs Nifty]))/_xlfn.STDEV.P(Table2[6M Return vs Nifty])</f>
        <v>0.25216044070231902</v>
      </c>
      <c r="M102">
        <v>-2.9135572751858199</v>
      </c>
      <c r="N102">
        <f>(Table2[[#This Row],[1W Return vs Nifty]]-AVERAGE(Table2[1W Return vs Nifty]))/_xlfn.STDEV.P(Table2[1W Return vs Nifty])</f>
        <v>-0.4807011885874411</v>
      </c>
      <c r="O102">
        <v>378.2</v>
      </c>
      <c r="P102">
        <v>364.97771909754499</v>
      </c>
      <c r="Q102">
        <v>293.50220581837402</v>
      </c>
      <c r="R102">
        <v>42.351033803491298</v>
      </c>
      <c r="S102" s="2">
        <f>(Table2[[#This Row],[Close Price]]-Table2[[#This Row],[20D EMA]])/Table2[[#This Row],[20D EMA]]</f>
        <v>-1.4542570068746695E-2</v>
      </c>
      <c r="T102" s="2">
        <f>(Table2[[#This Row],[Close Price]]-Table2[[#This Row],[50D EMA]])/Table2[[#This Row],[50D EMA]]</f>
        <v>2.1158225552916885E-2</v>
      </c>
      <c r="U102" s="2">
        <f>(Table2[[#This Row],[Close Price]]-Table2[[#This Row],[200D EMA]])/Table2[[#This Row],[200D EMA]]</f>
        <v>0.26983713448012514</v>
      </c>
      <c r="V102">
        <v>0.80343053768874595</v>
      </c>
      <c r="W102">
        <v>364.8</v>
      </c>
      <c r="X102">
        <v>381.8</v>
      </c>
      <c r="Y102">
        <v>364.8</v>
      </c>
      <c r="Z102">
        <v>388.45</v>
      </c>
      <c r="AA102">
        <v>364.8</v>
      </c>
      <c r="AB102">
        <v>403.65</v>
      </c>
      <c r="AC102" s="2">
        <f>(Table2[[#This Row],[Close Price]]/Table2[[#This Row],[Day Low]])-1</f>
        <v>2.1655701754385914E-2</v>
      </c>
      <c r="AD102" s="2">
        <f>(Table2[[#This Row],[Day High]]/Table2[[#This Row],[Close Price]])-1</f>
        <v>2.4416420713710751E-2</v>
      </c>
      <c r="AE102" s="2">
        <f>(Table2[[#This Row],[Close Price]]/Table2[[#This Row],[Current Week Low]])-1</f>
        <v>2.1655701754385914E-2</v>
      </c>
      <c r="AF102" s="2">
        <f>(Table2[[#This Row],[Current Week High]]/Table2[[#This Row],[Close Price]])-1</f>
        <v>4.2259189696806976E-2</v>
      </c>
      <c r="AG102" s="2">
        <f>(Table2[[#This Row],[Close Price]]/Table2[[#This Row],[Current Month Low]])-1</f>
        <v>2.1655701754385914E-2</v>
      </c>
      <c r="AH102" s="2">
        <f>(Table2[[#This Row],[Current Month High]]/Table2[[#This Row],[Close Price]])-1</f>
        <v>8.3042661658170092E-2</v>
      </c>
      <c r="AI102">
        <v>8.3042661658169994</v>
      </c>
      <c r="AJ102">
        <v>198.99719213798599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0.08</v>
      </c>
      <c r="AM102" t="s">
        <v>10511</v>
      </c>
      <c r="AN102">
        <v>-1.7</v>
      </c>
      <c r="AO102" t="s">
        <v>10512</v>
      </c>
      <c r="AP102">
        <v>0.134798544960086</v>
      </c>
      <c r="AQ102">
        <f>(Table2[[#This Row],[Sharpe Ratio]]-AVERAGE(Table2[Sharpe Ratio]))/_xlfn.STDEV.P(Table2[Sharpe Ratio])</f>
        <v>0.98815301095960473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1.8834255561714888</v>
      </c>
      <c r="AS102">
        <f>_xlfn.RANK.AVG(Table2[[#This Row],[1Y Return vs Nifty Z-Score]],Table2[1Y Return vs Nifty Z-Score])</f>
        <v>59</v>
      </c>
      <c r="AT102">
        <f>_xlfn.RANK.AVG(Table2[[#This Row],[6M Return vs Nifty Z-Score]],Table2[6M Return vs Nifty Z-Score])</f>
        <v>248</v>
      </c>
      <c r="AU102">
        <f>_xlfn.RANK.AVG(Table2[[#This Row],[Sharpe Ratio Z-Score]],Table2[Sharpe Ratio Z-Score])</f>
        <v>121</v>
      </c>
      <c r="AV102">
        <f>(Table2[[#This Row],[Rank 1Y]]+Table2[[#This Row],[Rank 6M]]+Table2[[#This Row],[Rank Sharpe]])/3</f>
        <v>142.66666666666666</v>
      </c>
    </row>
    <row r="103" spans="1:48" x14ac:dyDescent="0.3">
      <c r="A103" t="s">
        <v>1666</v>
      </c>
      <c r="B103" t="s">
        <v>1667</v>
      </c>
      <c r="C103" t="s">
        <v>10471</v>
      </c>
      <c r="D103" t="s">
        <v>621</v>
      </c>
      <c r="E103">
        <v>4690.0383599999996</v>
      </c>
      <c r="F103">
        <v>1083.45</v>
      </c>
      <c r="G103">
        <v>64.706969497098399</v>
      </c>
      <c r="H103">
        <f>(Table2[[#This Row],[1Y Return vs Nifty]]-AVERAGE(Table2[1Y Return vs Nifty]))/_xlfn.STDEV.P(Table2[1Y Return vs Nifty])</f>
        <v>0.33024108044718609</v>
      </c>
      <c r="I103">
        <v>-9.6803935438552795</v>
      </c>
      <c r="J103">
        <f>(Table2[[#This Row],[1M Return vs Nifty]]-AVERAGE(Table2[1M Return vs Nifty]))/_xlfn.STDEV.P(Table2[1M Return vs Nifty])</f>
        <v>-0.87484306892591135</v>
      </c>
      <c r="K103">
        <v>22.926039738250701</v>
      </c>
      <c r="L103">
        <f>(Table2[[#This Row],[6M Return vs Nifty]]-AVERAGE(Table2[6M Return vs Nifty]))/_xlfn.STDEV.P(Table2[6M Return vs Nifty])</f>
        <v>0.62749304141205842</v>
      </c>
      <c r="M103">
        <v>-2.4296066641461</v>
      </c>
      <c r="N103">
        <f>(Table2[[#This Row],[1W Return vs Nifty]]-AVERAGE(Table2[1W Return vs Nifty]))/_xlfn.STDEV.P(Table2[1W Return vs Nifty])</f>
        <v>-0.36285931056433779</v>
      </c>
      <c r="O103">
        <v>1097.1199999999999</v>
      </c>
      <c r="P103">
        <v>1124.34492656515</v>
      </c>
      <c r="Q103">
        <v>996.75513078658901</v>
      </c>
      <c r="R103">
        <v>44.3607729273118</v>
      </c>
      <c r="S103" s="2">
        <f>(Table2[[#This Row],[Close Price]]-Table2[[#This Row],[20D EMA]])/Table2[[#This Row],[20D EMA]]</f>
        <v>-1.2459894997812315E-2</v>
      </c>
      <c r="T103" s="2">
        <f>(Table2[[#This Row],[Close Price]]-Table2[[#This Row],[50D EMA]])/Table2[[#This Row],[50D EMA]]</f>
        <v>-3.6372224927525648E-2</v>
      </c>
      <c r="U103" s="2">
        <f>(Table2[[#This Row],[Close Price]]-Table2[[#This Row],[200D EMA]])/Table2[[#This Row],[200D EMA]]</f>
        <v>8.6977098522679097E-2</v>
      </c>
      <c r="V103">
        <v>0.67104880650352405</v>
      </c>
      <c r="W103">
        <v>1076.0999999999999</v>
      </c>
      <c r="X103">
        <v>1113.9000000000001</v>
      </c>
      <c r="Y103">
        <v>1050.05</v>
      </c>
      <c r="Z103">
        <v>1116.75</v>
      </c>
      <c r="AA103">
        <v>1050.05</v>
      </c>
      <c r="AB103">
        <v>1148</v>
      </c>
      <c r="AC103" s="2">
        <f>(Table2[[#This Row],[Close Price]]/Table2[[#This Row],[Day Low]])-1</f>
        <v>6.8302202397547696E-3</v>
      </c>
      <c r="AD103" s="2">
        <f>(Table2[[#This Row],[Day High]]/Table2[[#This Row],[Close Price]])-1</f>
        <v>2.8104665651391469E-2</v>
      </c>
      <c r="AE103" s="2">
        <f>(Table2[[#This Row],[Close Price]]/Table2[[#This Row],[Current Week Low]])-1</f>
        <v>3.1808009142421767E-2</v>
      </c>
      <c r="AF103" s="2">
        <f>(Table2[[#This Row],[Current Week High]]/Table2[[#This Row],[Close Price]])-1</f>
        <v>3.0735151599058597E-2</v>
      </c>
      <c r="AG103" s="2">
        <f>(Table2[[#This Row],[Close Price]]/Table2[[#This Row],[Current Month Low]])-1</f>
        <v>3.1808009142421767E-2</v>
      </c>
      <c r="AH103" s="2">
        <f>(Table2[[#This Row],[Current Month High]]/Table2[[#This Row],[Close Price]])-1</f>
        <v>5.9578199270847731E-2</v>
      </c>
      <c r="AI103">
        <v>37.980525174211998</v>
      </c>
      <c r="AJ103">
        <v>94.637563998922104</v>
      </c>
      <c r="AK103" t="str">
        <f>IF(AND(Table2[[#This Row],[20D EMA]]&gt;Table2[[#This Row],[50D EMA]],Table2[[#This Row],[50D EMA]]&gt;Table2[[#This Row],[200D EMA]]),"Uptrend","Downtrend/NoTrend")</f>
        <v>Downtrend/NoTrend</v>
      </c>
      <c r="AL103">
        <v>-0.23</v>
      </c>
      <c r="AM103" t="s">
        <v>10512</v>
      </c>
      <c r="AN103">
        <v>-0.62</v>
      </c>
      <c r="AO103" t="s">
        <v>10512</v>
      </c>
      <c r="AP103">
        <v>0.15774564179940301</v>
      </c>
      <c r="AQ103">
        <f>(Table2[[#This Row],[Sharpe Ratio]]-AVERAGE(Table2[Sharpe Ratio]))/_xlfn.STDEV.P(Table2[Sharpe Ratio])</f>
        <v>1.2514861965871007</v>
      </c>
      <c r="AR1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3">
        <f>_xlfn.RANK.AVG(Table2[[#This Row],[1Y Return vs Nifty Z-Score]],Table2[1Y Return vs Nifty Z-Score])</f>
        <v>186</v>
      </c>
      <c r="AT103">
        <f>_xlfn.RANK.AVG(Table2[[#This Row],[6M Return vs Nifty Z-Score]],Table2[6M Return vs Nifty Z-Score])</f>
        <v>162</v>
      </c>
      <c r="AU103">
        <f>_xlfn.RANK.AVG(Table2[[#This Row],[Sharpe Ratio Z-Score]],Table2[Sharpe Ratio Z-Score])</f>
        <v>82</v>
      </c>
      <c r="AV103">
        <f>(Table2[[#This Row],[Rank 1Y]]+Table2[[#This Row],[Rank 6M]]+Table2[[#This Row],[Rank Sharpe]])/3</f>
        <v>143.33333333333334</v>
      </c>
    </row>
    <row r="104" spans="1:48" x14ac:dyDescent="0.3">
      <c r="A104" t="s">
        <v>1618</v>
      </c>
      <c r="B104" t="s">
        <v>1619</v>
      </c>
      <c r="C104" t="s">
        <v>10471</v>
      </c>
      <c r="D104" t="s">
        <v>83</v>
      </c>
      <c r="E104">
        <v>5122.2680117399996</v>
      </c>
      <c r="F104">
        <v>1313.4</v>
      </c>
      <c r="G104">
        <v>71.469664427342394</v>
      </c>
      <c r="H104">
        <f>(Table2[[#This Row],[1Y Return vs Nifty]]-AVERAGE(Table2[1Y Return vs Nifty]))/_xlfn.STDEV.P(Table2[1Y Return vs Nifty])</f>
        <v>0.4197635568775045</v>
      </c>
      <c r="I104">
        <v>-13.542483815225401</v>
      </c>
      <c r="J104">
        <f>(Table2[[#This Row],[1M Return vs Nifty]]-AVERAGE(Table2[1M Return vs Nifty]))/_xlfn.STDEV.P(Table2[1M Return vs Nifty])</f>
        <v>-1.2611044520541113</v>
      </c>
      <c r="K104">
        <v>62.903153117404202</v>
      </c>
      <c r="L104">
        <f>(Table2[[#This Row],[6M Return vs Nifty]]-AVERAGE(Table2[6M Return vs Nifty]))/_xlfn.STDEV.P(Table2[6M Return vs Nifty])</f>
        <v>2.0081226147148095</v>
      </c>
      <c r="M104">
        <v>-9.7073830076759098</v>
      </c>
      <c r="N104">
        <f>(Table2[[#This Row],[1W Return vs Nifty]]-AVERAGE(Table2[1W Return vs Nifty]))/_xlfn.STDEV.P(Table2[1W Return vs Nifty])</f>
        <v>-2.1349964100736045</v>
      </c>
      <c r="O104">
        <v>1374.54</v>
      </c>
      <c r="P104">
        <v>1186.82350194418</v>
      </c>
      <c r="Q104">
        <v>877.66350032656203</v>
      </c>
      <c r="R104">
        <v>32.7713985187413</v>
      </c>
      <c r="S104" s="2">
        <f>(Table2[[#This Row],[Close Price]]-Table2[[#This Row],[20D EMA]])/Table2[[#This Row],[20D EMA]]</f>
        <v>-4.4480335239425461E-2</v>
      </c>
      <c r="T104" s="2">
        <f>(Table2[[#This Row],[Close Price]]-Table2[[#This Row],[50D EMA]])/Table2[[#This Row],[50D EMA]]</f>
        <v>0.10665149270171213</v>
      </c>
      <c r="U104" s="2">
        <f>(Table2[[#This Row],[Close Price]]-Table2[[#This Row],[200D EMA]])/Table2[[#This Row],[200D EMA]]</f>
        <v>0.49647330612621893</v>
      </c>
      <c r="V104">
        <v>0.32772248351623401</v>
      </c>
      <c r="W104">
        <v>1295</v>
      </c>
      <c r="X104">
        <v>1355</v>
      </c>
      <c r="Y104">
        <v>1295</v>
      </c>
      <c r="Z104">
        <v>1473</v>
      </c>
      <c r="AA104">
        <v>1295</v>
      </c>
      <c r="AB104">
        <v>1592.7</v>
      </c>
      <c r="AC104" s="2">
        <f>(Table2[[#This Row],[Close Price]]/Table2[[#This Row],[Day Low]])-1</f>
        <v>1.4208494208494349E-2</v>
      </c>
      <c r="AD104" s="2">
        <f>(Table2[[#This Row],[Day High]]/Table2[[#This Row],[Close Price]])-1</f>
        <v>3.1673519110704929E-2</v>
      </c>
      <c r="AE104" s="2">
        <f>(Table2[[#This Row],[Close Price]]/Table2[[#This Row],[Current Week Low]])-1</f>
        <v>1.4208494208494349E-2</v>
      </c>
      <c r="AF104" s="2">
        <f>(Table2[[#This Row],[Current Week High]]/Table2[[#This Row],[Close Price]])-1</f>
        <v>0.1215166742804934</v>
      </c>
      <c r="AG104" s="2">
        <f>(Table2[[#This Row],[Close Price]]/Table2[[#This Row],[Current Month Low]])-1</f>
        <v>1.4208494208494349E-2</v>
      </c>
      <c r="AH104" s="2">
        <f>(Table2[[#This Row],[Current Month High]]/Table2[[#This Row],[Close Price]])-1</f>
        <v>0.21265417999086345</v>
      </c>
      <c r="AI104">
        <v>21.265417999086299</v>
      </c>
      <c r="AJ104">
        <v>117.288444040036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</v>
      </c>
      <c r="AM104">
        <v>0</v>
      </c>
      <c r="AN104">
        <v>-8.76</v>
      </c>
      <c r="AO104" t="s">
        <v>10512</v>
      </c>
      <c r="AP104">
        <v>8.3281030668538994E-2</v>
      </c>
      <c r="AQ104">
        <f>(Table2[[#This Row],[Sharpe Ratio]]-AVERAGE(Table2[Sharpe Ratio]))/_xlfn.STDEV.P(Table2[Sharpe Ratio])</f>
        <v>0.39695529871746205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-0.57125939181793983</v>
      </c>
      <c r="AS104">
        <f>_xlfn.RANK.AVG(Table2[[#This Row],[1Y Return vs Nifty Z-Score]],Table2[1Y Return vs Nifty Z-Score])</f>
        <v>165</v>
      </c>
      <c r="AT104">
        <f>_xlfn.RANK.AVG(Table2[[#This Row],[6M Return vs Nifty Z-Score]],Table2[6M Return vs Nifty Z-Score])</f>
        <v>32</v>
      </c>
      <c r="AU104">
        <f>_xlfn.RANK.AVG(Table2[[#This Row],[Sharpe Ratio Z-Score]],Table2[Sharpe Ratio Z-Score])</f>
        <v>234</v>
      </c>
      <c r="AV104">
        <f>(Table2[[#This Row],[Rank 1Y]]+Table2[[#This Row],[Rank 6M]]+Table2[[#This Row],[Rank Sharpe]])/3</f>
        <v>143.66666666666666</v>
      </c>
    </row>
    <row r="105" spans="1:48" x14ac:dyDescent="0.3">
      <c r="A105" t="s">
        <v>235</v>
      </c>
      <c r="B105" t="s">
        <v>236</v>
      </c>
      <c r="C105" t="s">
        <v>10462</v>
      </c>
      <c r="D105" t="s">
        <v>237</v>
      </c>
      <c r="E105">
        <v>110318.04148365</v>
      </c>
      <c r="F105">
        <v>409.5</v>
      </c>
      <c r="G105">
        <v>119.484667974405</v>
      </c>
      <c r="H105">
        <f>(Table2[[#This Row],[1Y Return vs Nifty]]-AVERAGE(Table2[1Y Return vs Nifty]))/_xlfn.STDEV.P(Table2[1Y Return vs Nifty])</f>
        <v>1.0553714125742395</v>
      </c>
      <c r="I105">
        <v>23.257296610346799</v>
      </c>
      <c r="J105">
        <f>(Table2[[#This Row],[1M Return vs Nifty]]-AVERAGE(Table2[1M Return vs Nifty]))/_xlfn.STDEV.P(Table2[1M Return vs Nifty])</f>
        <v>2.4193724625760793</v>
      </c>
      <c r="K105">
        <v>72.389379712418801</v>
      </c>
      <c r="L105">
        <f>(Table2[[#This Row],[6M Return vs Nifty]]-AVERAGE(Table2[6M Return vs Nifty]))/_xlfn.STDEV.P(Table2[6M Return vs Nifty])</f>
        <v>2.3357341871641042</v>
      </c>
      <c r="M105">
        <v>5.3054112192106002</v>
      </c>
      <c r="N105">
        <f>(Table2[[#This Row],[1W Return vs Nifty]]-AVERAGE(Table2[1W Return vs Nifty]))/_xlfn.STDEV.P(Table2[1W Return vs Nifty])</f>
        <v>1.5206160134129503</v>
      </c>
      <c r="O105">
        <v>385.87</v>
      </c>
      <c r="P105">
        <v>361.31819899356401</v>
      </c>
      <c r="Q105">
        <v>284.23478990569498</v>
      </c>
      <c r="R105">
        <v>66.153228498748703</v>
      </c>
      <c r="S105" s="2">
        <f>(Table2[[#This Row],[Close Price]]-Table2[[#This Row],[20D EMA]])/Table2[[#This Row],[20D EMA]]</f>
        <v>6.123824085832015E-2</v>
      </c>
      <c r="T105" s="2">
        <f>(Table2[[#This Row],[Close Price]]-Table2[[#This Row],[50D EMA]])/Table2[[#This Row],[50D EMA]]</f>
        <v>0.13335005305751074</v>
      </c>
      <c r="U105" s="2">
        <f>(Table2[[#This Row],[Close Price]]-Table2[[#This Row],[200D EMA]])/Table2[[#This Row],[200D EMA]]</f>
        <v>0.44071033716831853</v>
      </c>
      <c r="V105">
        <v>0.52175678366803502</v>
      </c>
      <c r="W105">
        <v>404.8</v>
      </c>
      <c r="X105">
        <v>424.7</v>
      </c>
      <c r="Y105">
        <v>388</v>
      </c>
      <c r="Z105">
        <v>424.7</v>
      </c>
      <c r="AA105">
        <v>372.75</v>
      </c>
      <c r="AB105">
        <v>424.7</v>
      </c>
      <c r="AC105" s="2">
        <f>(Table2[[#This Row],[Close Price]]/Table2[[#This Row],[Day Low]])-1</f>
        <v>1.1610671936758798E-2</v>
      </c>
      <c r="AD105" s="2">
        <f>(Table2[[#This Row],[Day High]]/Table2[[#This Row],[Close Price]])-1</f>
        <v>3.7118437118436987E-2</v>
      </c>
      <c r="AE105" s="2">
        <f>(Table2[[#This Row],[Close Price]]/Table2[[#This Row],[Current Week Low]])-1</f>
        <v>5.5412371134020644E-2</v>
      </c>
      <c r="AF105" s="2">
        <f>(Table2[[#This Row],[Current Week High]]/Table2[[#This Row],[Close Price]])-1</f>
        <v>3.7118437118436987E-2</v>
      </c>
      <c r="AG105" s="2">
        <f>(Table2[[#This Row],[Close Price]]/Table2[[#This Row],[Current Month Low]])-1</f>
        <v>9.8591549295774739E-2</v>
      </c>
      <c r="AH105" s="2">
        <f>(Table2[[#This Row],[Current Month High]]/Table2[[#This Row],[Close Price]])-1</f>
        <v>3.7118437118436987E-2</v>
      </c>
      <c r="AI105">
        <v>3.7118437118436902</v>
      </c>
      <c r="AJ105">
        <v>160.24785510009499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0.06</v>
      </c>
      <c r="AM105" t="s">
        <v>10511</v>
      </c>
      <c r="AN105">
        <v>6.7</v>
      </c>
      <c r="AO105" t="s">
        <v>10511</v>
      </c>
      <c r="AP105">
        <v>4.9657646906189998E-2</v>
      </c>
      <c r="AQ105">
        <f>(Table2[[#This Row],[Sharpe Ratio]]-AVERAGE(Table2[Sharpe Ratio]))/_xlfn.STDEV.P(Table2[Sharpe Ratio])</f>
        <v>1.1104625766769361E-2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7.3421987014941426</v>
      </c>
      <c r="AS105">
        <f>_xlfn.RANK.AVG(Table2[[#This Row],[1Y Return vs Nifty Z-Score]],Table2[1Y Return vs Nifty Z-Score])</f>
        <v>84</v>
      </c>
      <c r="AT105">
        <f>_xlfn.RANK.AVG(Table2[[#This Row],[6M Return vs Nifty Z-Score]],Table2[6M Return vs Nifty Z-Score])</f>
        <v>19</v>
      </c>
      <c r="AU105">
        <f>_xlfn.RANK.AVG(Table2[[#This Row],[Sharpe Ratio Z-Score]],Table2[Sharpe Ratio Z-Score])</f>
        <v>334</v>
      </c>
      <c r="AV105">
        <f>(Table2[[#This Row],[Rank 1Y]]+Table2[[#This Row],[Rank 6M]]+Table2[[#This Row],[Rank Sharpe]])/3</f>
        <v>145.66666666666666</v>
      </c>
    </row>
    <row r="106" spans="1:48" x14ac:dyDescent="0.3">
      <c r="A106" t="s">
        <v>1475</v>
      </c>
      <c r="B106" t="s">
        <v>1476</v>
      </c>
      <c r="C106" t="s">
        <v>10461</v>
      </c>
      <c r="D106" t="s">
        <v>51</v>
      </c>
      <c r="E106">
        <v>6482.9794916199999</v>
      </c>
      <c r="F106">
        <v>72.19</v>
      </c>
      <c r="G106">
        <v>174.00436824621701</v>
      </c>
      <c r="H106">
        <f>(Table2[[#This Row],[1Y Return vs Nifty]]-AVERAGE(Table2[1Y Return vs Nifty]))/_xlfn.STDEV.P(Table2[1Y Return vs Nifty])</f>
        <v>1.7770864437733802</v>
      </c>
      <c r="I106">
        <v>-3.1036637853273299</v>
      </c>
      <c r="J106">
        <f>(Table2[[#This Row],[1M Return vs Nifty]]-AVERAGE(Table2[1M Return vs Nifty]))/_xlfn.STDEV.P(Table2[1M Return vs Nifty])</f>
        <v>-0.21708093637788445</v>
      </c>
      <c r="K106">
        <v>30.281872345129099</v>
      </c>
      <c r="L106">
        <f>(Table2[[#This Row],[6M Return vs Nifty]]-AVERAGE(Table2[6M Return vs Nifty]))/_xlfn.STDEV.P(Table2[6M Return vs Nifty])</f>
        <v>0.88153039365912622</v>
      </c>
      <c r="M106">
        <v>-7.3395588641087404</v>
      </c>
      <c r="N106">
        <f>(Table2[[#This Row],[1W Return vs Nifty]]-AVERAGE(Table2[1W Return vs Nifty]))/_xlfn.STDEV.P(Table2[1W Return vs Nifty])</f>
        <v>-1.5584316996645495</v>
      </c>
      <c r="O106">
        <v>73.95</v>
      </c>
      <c r="P106">
        <v>71.871189921641104</v>
      </c>
      <c r="Q106">
        <v>61.283094041829102</v>
      </c>
      <c r="R106">
        <v>41.581455085956897</v>
      </c>
      <c r="S106" s="2">
        <f>(Table2[[#This Row],[Close Price]]-Table2[[#This Row],[20D EMA]])/Table2[[#This Row],[20D EMA]]</f>
        <v>-2.3799864773495674E-2</v>
      </c>
      <c r="T106" s="2">
        <f>(Table2[[#This Row],[Close Price]]-Table2[[#This Row],[50D EMA]])/Table2[[#This Row],[50D EMA]]</f>
        <v>4.4358536251658314E-3</v>
      </c>
      <c r="U106" s="2">
        <f>(Table2[[#This Row],[Close Price]]-Table2[[#This Row],[200D EMA]])/Table2[[#This Row],[200D EMA]]</f>
        <v>0.17797577176384613</v>
      </c>
      <c r="V106">
        <v>1.0928005777932499</v>
      </c>
      <c r="W106">
        <v>71.739999999999995</v>
      </c>
      <c r="X106">
        <v>75.099999999999994</v>
      </c>
      <c r="Y106">
        <v>71.739999999999995</v>
      </c>
      <c r="Z106">
        <v>79.48</v>
      </c>
      <c r="AA106">
        <v>70.5</v>
      </c>
      <c r="AB106">
        <v>82</v>
      </c>
      <c r="AC106" s="2">
        <f>(Table2[[#This Row],[Close Price]]/Table2[[#This Row],[Day Low]])-1</f>
        <v>6.272651240591065E-3</v>
      </c>
      <c r="AD106" s="2">
        <f>(Table2[[#This Row],[Day High]]/Table2[[#This Row],[Close Price]])-1</f>
        <v>4.031029228424976E-2</v>
      </c>
      <c r="AE106" s="2">
        <f>(Table2[[#This Row],[Close Price]]/Table2[[#This Row],[Current Week Low]])-1</f>
        <v>6.272651240591065E-3</v>
      </c>
      <c r="AF106" s="2">
        <f>(Table2[[#This Row],[Current Week High]]/Table2[[#This Row],[Close Price]])-1</f>
        <v>0.10098351572239928</v>
      </c>
      <c r="AG106" s="2">
        <f>(Table2[[#This Row],[Close Price]]/Table2[[#This Row],[Current Month Low]])-1</f>
        <v>2.3971631205673694E-2</v>
      </c>
      <c r="AH106" s="2">
        <f>(Table2[[#This Row],[Current Month High]]/Table2[[#This Row],[Close Price]])-1</f>
        <v>0.13589139770051251</v>
      </c>
      <c r="AI106">
        <v>38.010804820612201</v>
      </c>
      <c r="AJ106">
        <v>202.05020920502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-0.06</v>
      </c>
      <c r="AM106" t="s">
        <v>10512</v>
      </c>
      <c r="AN106">
        <v>-4.43</v>
      </c>
      <c r="AO106" t="s">
        <v>10512</v>
      </c>
      <c r="AP106">
        <v>6.3976578810433005E-2</v>
      </c>
      <c r="AQ106">
        <f>(Table2[[#This Row],[Sharpe Ratio]]-AVERAGE(Table2[Sharpe Ratio]))/_xlfn.STDEV.P(Table2[Sharpe Ratio])</f>
        <v>0.17542388495370737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1.0585280863437796</v>
      </c>
      <c r="AS106">
        <f>_xlfn.RANK.AVG(Table2[[#This Row],[1Y Return vs Nifty Z-Score]],Table2[1Y Return vs Nifty Z-Score])</f>
        <v>40</v>
      </c>
      <c r="AT106">
        <f>_xlfn.RANK.AVG(Table2[[#This Row],[6M Return vs Nifty Z-Score]],Table2[6M Return vs Nifty Z-Score])</f>
        <v>110</v>
      </c>
      <c r="AU106">
        <f>_xlfn.RANK.AVG(Table2[[#This Row],[Sharpe Ratio Z-Score]],Table2[Sharpe Ratio Z-Score])</f>
        <v>287</v>
      </c>
      <c r="AV106">
        <f>(Table2[[#This Row],[Rank 1Y]]+Table2[[#This Row],[Rank 6M]]+Table2[[#This Row],[Rank Sharpe]])/3</f>
        <v>145.66666666666666</v>
      </c>
    </row>
    <row r="107" spans="1:48" x14ac:dyDescent="0.3">
      <c r="A107" t="s">
        <v>1642</v>
      </c>
      <c r="B107" t="s">
        <v>1643</v>
      </c>
      <c r="C107" t="s">
        <v>10463</v>
      </c>
      <c r="D107" t="s">
        <v>119</v>
      </c>
      <c r="E107">
        <v>4927.4675999999999</v>
      </c>
      <c r="F107">
        <v>531</v>
      </c>
      <c r="G107">
        <v>99.751475336476503</v>
      </c>
      <c r="H107">
        <f>(Table2[[#This Row],[1Y Return vs Nifty]]-AVERAGE(Table2[1Y Return vs Nifty]))/_xlfn.STDEV.P(Table2[1Y Return vs Nifty])</f>
        <v>0.79414947501152444</v>
      </c>
      <c r="I107">
        <v>-14.156948120399999</v>
      </c>
      <c r="J107">
        <f>(Table2[[#This Row],[1M Return vs Nifty]]-AVERAGE(Table2[1M Return vs Nifty]))/_xlfn.STDEV.P(Table2[1M Return vs Nifty])</f>
        <v>-1.3225592124876235</v>
      </c>
      <c r="K107">
        <v>51.3787198620495</v>
      </c>
      <c r="L107">
        <f>(Table2[[#This Row],[6M Return vs Nifty]]-AVERAGE(Table2[6M Return vs Nifty]))/_xlfn.STDEV.P(Table2[6M Return vs Nifty])</f>
        <v>1.6101205574628883</v>
      </c>
      <c r="M107">
        <v>-2.5102035329792298</v>
      </c>
      <c r="N107">
        <f>(Table2[[#This Row],[1W Return vs Nifty]]-AVERAGE(Table2[1W Return vs Nifty]))/_xlfn.STDEV.P(Table2[1W Return vs Nifty])</f>
        <v>-0.38248463217654299</v>
      </c>
      <c r="O107">
        <v>543.78</v>
      </c>
      <c r="P107">
        <v>501.78337465524299</v>
      </c>
      <c r="Q107">
        <v>370.43384753295499</v>
      </c>
      <c r="R107">
        <v>38.250201050018198</v>
      </c>
      <c r="S107" s="2">
        <f>(Table2[[#This Row],[Close Price]]-Table2[[#This Row],[20D EMA]])/Table2[[#This Row],[20D EMA]]</f>
        <v>-2.3502151605428616E-2</v>
      </c>
      <c r="T107" s="2">
        <f>(Table2[[#This Row],[Close Price]]-Table2[[#This Row],[50D EMA]])/Table2[[#This Row],[50D EMA]]</f>
        <v>5.8225574661238386E-2</v>
      </c>
      <c r="U107" s="2">
        <f>(Table2[[#This Row],[Close Price]]-Table2[[#This Row],[200D EMA]])/Table2[[#This Row],[200D EMA]]</f>
        <v>0.43345432264464046</v>
      </c>
      <c r="V107">
        <v>0.32277165966019999</v>
      </c>
      <c r="W107">
        <v>528</v>
      </c>
      <c r="X107">
        <v>539.4</v>
      </c>
      <c r="Y107">
        <v>528</v>
      </c>
      <c r="Z107">
        <v>565.70000000000005</v>
      </c>
      <c r="AA107">
        <v>518.70000000000005</v>
      </c>
      <c r="AB107">
        <v>576.1</v>
      </c>
      <c r="AC107" s="2">
        <f>(Table2[[#This Row],[Close Price]]/Table2[[#This Row],[Day Low]])-1</f>
        <v>5.6818181818181213E-3</v>
      </c>
      <c r="AD107" s="2">
        <f>(Table2[[#This Row],[Day High]]/Table2[[#This Row],[Close Price]])-1</f>
        <v>1.5819209039547921E-2</v>
      </c>
      <c r="AE107" s="2">
        <f>(Table2[[#This Row],[Close Price]]/Table2[[#This Row],[Current Week Low]])-1</f>
        <v>5.6818181818181213E-3</v>
      </c>
      <c r="AF107" s="2">
        <f>(Table2[[#This Row],[Current Week High]]/Table2[[#This Row],[Close Price]])-1</f>
        <v>6.5348399246704325E-2</v>
      </c>
      <c r="AG107" s="2">
        <f>(Table2[[#This Row],[Close Price]]/Table2[[#This Row],[Current Month Low]])-1</f>
        <v>2.3713128976286857E-2</v>
      </c>
      <c r="AH107" s="2">
        <f>(Table2[[#This Row],[Current Month High]]/Table2[[#This Row],[Close Price]])-1</f>
        <v>8.4934086629002037E-2</v>
      </c>
      <c r="AI107">
        <v>36.977401129943502</v>
      </c>
      <c r="AJ107">
        <v>153.70281892021001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0.42</v>
      </c>
      <c r="AM107" t="s">
        <v>10511</v>
      </c>
      <c r="AN107">
        <v>-5.61</v>
      </c>
      <c r="AO107" t="s">
        <v>10512</v>
      </c>
      <c r="AP107">
        <v>6.5241232229915E-2</v>
      </c>
      <c r="AQ107">
        <f>(Table2[[#This Row],[Sharpe Ratio]]-AVERAGE(Table2[Sharpe Ratio]))/_xlfn.STDEV.P(Table2[Sharpe Ratio])</f>
        <v>0.18993662336235442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0.88916281117260065</v>
      </c>
      <c r="AS107">
        <f>_xlfn.RANK.AVG(Table2[[#This Row],[1Y Return vs Nifty Z-Score]],Table2[1Y Return vs Nifty Z-Score])</f>
        <v>108</v>
      </c>
      <c r="AT107">
        <f>_xlfn.RANK.AVG(Table2[[#This Row],[6M Return vs Nifty Z-Score]],Table2[6M Return vs Nifty Z-Score])</f>
        <v>49</v>
      </c>
      <c r="AU107">
        <f>_xlfn.RANK.AVG(Table2[[#This Row],[Sharpe Ratio Z-Score]],Table2[Sharpe Ratio Z-Score])</f>
        <v>282</v>
      </c>
      <c r="AV107">
        <f>(Table2[[#This Row],[Rank 1Y]]+Table2[[#This Row],[Rank 6M]]+Table2[[#This Row],[Rank Sharpe]])/3</f>
        <v>146.33333333333334</v>
      </c>
    </row>
    <row r="108" spans="1:48" x14ac:dyDescent="0.3">
      <c r="A108" t="s">
        <v>1041</v>
      </c>
      <c r="B108" t="s">
        <v>1042</v>
      </c>
      <c r="C108" t="s">
        <v>10466</v>
      </c>
      <c r="D108" t="s">
        <v>62</v>
      </c>
      <c r="E108">
        <v>11913.883694439901</v>
      </c>
      <c r="F108">
        <v>776.65</v>
      </c>
      <c r="G108">
        <v>221.75654947826999</v>
      </c>
      <c r="H108">
        <f>(Table2[[#This Row],[1Y Return vs Nifty]]-AVERAGE(Table2[1Y Return vs Nifty]))/_xlfn.STDEV.P(Table2[1Y Return vs Nifty])</f>
        <v>2.409215138463519</v>
      </c>
      <c r="I108">
        <v>39.401469242849799</v>
      </c>
      <c r="J108">
        <f>(Table2[[#This Row],[1M Return vs Nifty]]-AVERAGE(Table2[1M Return vs Nifty]))/_xlfn.STDEV.P(Table2[1M Return vs Nifty])</f>
        <v>4.034008582481893</v>
      </c>
      <c r="K108">
        <v>58.0513768378027</v>
      </c>
      <c r="L108">
        <f>(Table2[[#This Row],[6M Return vs Nifty]]-AVERAGE(Table2[6M Return vs Nifty]))/_xlfn.STDEV.P(Table2[6M Return vs Nifty])</f>
        <v>1.8405640981421836</v>
      </c>
      <c r="M108">
        <v>-7.6373366418865203</v>
      </c>
      <c r="N108">
        <f>(Table2[[#This Row],[1W Return vs Nifty]]-AVERAGE(Table2[1W Return vs Nifty]))/_xlfn.STDEV.P(Table2[1W Return vs Nifty])</f>
        <v>-1.6309405296286053</v>
      </c>
      <c r="O108">
        <v>785.48</v>
      </c>
      <c r="P108">
        <v>691.17593147212494</v>
      </c>
      <c r="Q108">
        <v>514.35867791651401</v>
      </c>
      <c r="R108">
        <v>39.937705944328997</v>
      </c>
      <c r="S108" s="2">
        <f>(Table2[[#This Row],[Close Price]]-Table2[[#This Row],[20D EMA]])/Table2[[#This Row],[20D EMA]]</f>
        <v>-1.124153383918119E-2</v>
      </c>
      <c r="T108" s="2">
        <f>(Table2[[#This Row],[Close Price]]-Table2[[#This Row],[50D EMA]])/Table2[[#This Row],[50D EMA]]</f>
        <v>0.12366470624320661</v>
      </c>
      <c r="U108" s="2">
        <f>(Table2[[#This Row],[Close Price]]-Table2[[#This Row],[200D EMA]])/Table2[[#This Row],[200D EMA]]</f>
        <v>0.50993855716780323</v>
      </c>
      <c r="V108">
        <v>1.0560497660079999</v>
      </c>
      <c r="W108">
        <v>773.05</v>
      </c>
      <c r="X108">
        <v>813.8</v>
      </c>
      <c r="Y108">
        <v>773.05</v>
      </c>
      <c r="Z108">
        <v>868</v>
      </c>
      <c r="AA108">
        <v>730.5</v>
      </c>
      <c r="AB108">
        <v>995</v>
      </c>
      <c r="AC108" s="2">
        <f>(Table2[[#This Row],[Close Price]]/Table2[[#This Row],[Day Low]])-1</f>
        <v>4.656878597762093E-3</v>
      </c>
      <c r="AD108" s="2">
        <f>(Table2[[#This Row],[Day High]]/Table2[[#This Row],[Close Price]])-1</f>
        <v>4.7833644498809003E-2</v>
      </c>
      <c r="AE108" s="2">
        <f>(Table2[[#This Row],[Close Price]]/Table2[[#This Row],[Current Week Low]])-1</f>
        <v>4.656878597762093E-3</v>
      </c>
      <c r="AF108" s="2">
        <f>(Table2[[#This Row],[Current Week High]]/Table2[[#This Row],[Close Price]])-1</f>
        <v>0.11762054979720604</v>
      </c>
      <c r="AG108" s="2">
        <f>(Table2[[#This Row],[Close Price]]/Table2[[#This Row],[Current Month Low]])-1</f>
        <v>6.3175906913073288E-2</v>
      </c>
      <c r="AH108" s="2">
        <f>(Table2[[#This Row],[Current Month High]]/Table2[[#This Row],[Close Price]])-1</f>
        <v>0.28114337217536867</v>
      </c>
      <c r="AI108">
        <v>28.1143372175368</v>
      </c>
      <c r="AJ108">
        <v>264.19695193434899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0.27</v>
      </c>
      <c r="AM108" t="s">
        <v>10511</v>
      </c>
      <c r="AN108">
        <v>-7.77</v>
      </c>
      <c r="AO108" t="s">
        <v>10512</v>
      </c>
      <c r="AP108">
        <v>3.3201540984554002E-2</v>
      </c>
      <c r="AQ108">
        <f>(Table2[[#This Row],[Sharpe Ratio]]-AVERAGE(Table2[Sharpe Ratio]))/_xlfn.STDEV.P(Table2[Sharpe Ratio])</f>
        <v>-0.17774012551972435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6.4751071639392652</v>
      </c>
      <c r="AS108">
        <f>_xlfn.RANK.AVG(Table2[[#This Row],[1Y Return vs Nifty Z-Score]],Table2[1Y Return vs Nifty Z-Score])</f>
        <v>18</v>
      </c>
      <c r="AT108">
        <f>_xlfn.RANK.AVG(Table2[[#This Row],[6M Return vs Nifty Z-Score]],Table2[6M Return vs Nifty Z-Score])</f>
        <v>34</v>
      </c>
      <c r="AU108">
        <f>_xlfn.RANK.AVG(Table2[[#This Row],[Sharpe Ratio Z-Score]],Table2[Sharpe Ratio Z-Score])</f>
        <v>391</v>
      </c>
      <c r="AV108">
        <f>(Table2[[#This Row],[Rank 1Y]]+Table2[[#This Row],[Rank 6M]]+Table2[[#This Row],[Rank Sharpe]])/3</f>
        <v>147.66666666666666</v>
      </c>
    </row>
    <row r="109" spans="1:48" x14ac:dyDescent="0.3">
      <c r="A109" t="s">
        <v>842</v>
      </c>
      <c r="B109" t="s">
        <v>843</v>
      </c>
      <c r="C109" t="s">
        <v>10471</v>
      </c>
      <c r="D109" t="s">
        <v>83</v>
      </c>
      <c r="E109">
        <v>17729.283222765</v>
      </c>
      <c r="F109">
        <v>3166.85</v>
      </c>
      <c r="G109">
        <v>30.621009068106801</v>
      </c>
      <c r="H109">
        <f>(Table2[[#This Row],[1Y Return vs Nifty]]-AVERAGE(Table2[1Y Return vs Nifty]))/_xlfn.STDEV.P(Table2[1Y Return vs Nifty])</f>
        <v>-0.12097838466020583</v>
      </c>
      <c r="I109">
        <v>-2.9524628643638802</v>
      </c>
      <c r="J109">
        <f>(Table2[[#This Row],[1M Return vs Nifty]]-AVERAGE(Table2[1M Return vs Nifty]))/_xlfn.STDEV.P(Table2[1M Return vs Nifty])</f>
        <v>-0.20195879454330723</v>
      </c>
      <c r="K109">
        <v>51.2443058326391</v>
      </c>
      <c r="L109">
        <f>(Table2[[#This Row],[6M Return vs Nifty]]-AVERAGE(Table2[6M Return vs Nifty]))/_xlfn.STDEV.P(Table2[6M Return vs Nifty])</f>
        <v>1.6054785018369424</v>
      </c>
      <c r="M109">
        <v>-8.0696258266564502</v>
      </c>
      <c r="N109">
        <f>(Table2[[#This Row],[1W Return vs Nifty]]-AVERAGE(Table2[1W Return vs Nifty]))/_xlfn.STDEV.P(Table2[1W Return vs Nifty])</f>
        <v>-1.7362028605778761</v>
      </c>
      <c r="O109">
        <v>3169.62</v>
      </c>
      <c r="P109">
        <v>3012.5880386394701</v>
      </c>
      <c r="Q109">
        <v>2506.9011825858202</v>
      </c>
      <c r="R109">
        <v>45.085098475906001</v>
      </c>
      <c r="S109" s="2">
        <f>(Table2[[#This Row],[Close Price]]-Table2[[#This Row],[20D EMA]])/Table2[[#This Row],[20D EMA]]</f>
        <v>-8.7392179504167122E-4</v>
      </c>
      <c r="T109" s="2">
        <f>(Table2[[#This Row],[Close Price]]-Table2[[#This Row],[50D EMA]])/Table2[[#This Row],[50D EMA]]</f>
        <v>5.1205793617303472E-2</v>
      </c>
      <c r="U109" s="2">
        <f>(Table2[[#This Row],[Close Price]]-Table2[[#This Row],[200D EMA]])/Table2[[#This Row],[200D EMA]]</f>
        <v>0.26325282464203686</v>
      </c>
      <c r="V109">
        <v>1.6294953184393399</v>
      </c>
      <c r="W109">
        <v>3132.45</v>
      </c>
      <c r="X109">
        <v>3266</v>
      </c>
      <c r="Y109">
        <v>3132.45</v>
      </c>
      <c r="Z109">
        <v>3406.95</v>
      </c>
      <c r="AA109">
        <v>2984</v>
      </c>
      <c r="AB109">
        <v>3655</v>
      </c>
      <c r="AC109" s="2">
        <f>(Table2[[#This Row],[Close Price]]/Table2[[#This Row],[Day Low]])-1</f>
        <v>1.098181934268716E-2</v>
      </c>
      <c r="AD109" s="2">
        <f>(Table2[[#This Row],[Day High]]/Table2[[#This Row],[Close Price]])-1</f>
        <v>3.1308713706048596E-2</v>
      </c>
      <c r="AE109" s="2">
        <f>(Table2[[#This Row],[Close Price]]/Table2[[#This Row],[Current Week Low]])-1</f>
        <v>1.098181934268716E-2</v>
      </c>
      <c r="AF109" s="2">
        <f>(Table2[[#This Row],[Current Week High]]/Table2[[#This Row],[Close Price]])-1</f>
        <v>7.5816663245812155E-2</v>
      </c>
      <c r="AG109" s="2">
        <f>(Table2[[#This Row],[Close Price]]/Table2[[#This Row],[Current Month Low]])-1</f>
        <v>6.1276809651474418E-2</v>
      </c>
      <c r="AH109" s="2">
        <f>(Table2[[#This Row],[Current Month High]]/Table2[[#This Row],[Close Price]])-1</f>
        <v>0.15414370746956751</v>
      </c>
      <c r="AI109">
        <v>15.414370746956701</v>
      </c>
      <c r="AJ109">
        <v>82.527377521613801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</v>
      </c>
      <c r="AM109">
        <v>0</v>
      </c>
      <c r="AN109">
        <v>2.5</v>
      </c>
      <c r="AO109" t="s">
        <v>10511</v>
      </c>
      <c r="AP109">
        <v>0.16122664224915001</v>
      </c>
      <c r="AQ109">
        <f>(Table2[[#This Row],[Sharpe Ratio]]-AVERAGE(Table2[Sharpe Ratio]))/_xlfn.STDEV.P(Table2[Sharpe Ratio])</f>
        <v>1.2914329900321013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0.83777145208765447</v>
      </c>
      <c r="AS109">
        <f>_xlfn.RANK.AVG(Table2[[#This Row],[1Y Return vs Nifty Z-Score]],Table2[1Y Return vs Nifty Z-Score])</f>
        <v>329</v>
      </c>
      <c r="AT109">
        <f>_xlfn.RANK.AVG(Table2[[#This Row],[6M Return vs Nifty Z-Score]],Table2[6M Return vs Nifty Z-Score])</f>
        <v>50</v>
      </c>
      <c r="AU109">
        <f>_xlfn.RANK.AVG(Table2[[#This Row],[Sharpe Ratio Z-Score]],Table2[Sharpe Ratio Z-Score])</f>
        <v>74</v>
      </c>
      <c r="AV109">
        <f>(Table2[[#This Row],[Rank 1Y]]+Table2[[#This Row],[Rank 6M]]+Table2[[#This Row],[Rank Sharpe]])/3</f>
        <v>151</v>
      </c>
    </row>
    <row r="110" spans="1:48" x14ac:dyDescent="0.3">
      <c r="A110" t="s">
        <v>699</v>
      </c>
      <c r="B110" t="s">
        <v>700</v>
      </c>
      <c r="C110" t="s">
        <v>10475</v>
      </c>
      <c r="D110" t="s">
        <v>168</v>
      </c>
      <c r="E110">
        <v>23664.259387999999</v>
      </c>
      <c r="F110">
        <v>5467</v>
      </c>
      <c r="G110">
        <v>83.557908239296594</v>
      </c>
      <c r="H110">
        <f>(Table2[[#This Row],[1Y Return vs Nifty]]-AVERAGE(Table2[1Y Return vs Nifty]))/_xlfn.STDEV.P(Table2[1Y Return vs Nifty])</f>
        <v>0.57978401216966247</v>
      </c>
      <c r="I110">
        <v>6.0680614639668704</v>
      </c>
      <c r="J110">
        <f>(Table2[[#This Row],[1M Return vs Nifty]]-AVERAGE(Table2[1M Return vs Nifty]))/_xlfn.STDEV.P(Table2[1M Return vs Nifty])</f>
        <v>0.70021592401046806</v>
      </c>
      <c r="K110">
        <v>67.899431384253006</v>
      </c>
      <c r="L110">
        <f>(Table2[[#This Row],[6M Return vs Nifty]]-AVERAGE(Table2[6M Return vs Nifty]))/_xlfn.STDEV.P(Table2[6M Return vs Nifty])</f>
        <v>2.1806715795747467</v>
      </c>
      <c r="M110">
        <v>-4.0043977590902102</v>
      </c>
      <c r="N110">
        <f>(Table2[[#This Row],[1W Return vs Nifty]]-AVERAGE(Table2[1W Return vs Nifty]))/_xlfn.STDEV.P(Table2[1W Return vs Nifty])</f>
        <v>-0.74632063056056797</v>
      </c>
      <c r="O110">
        <v>5344.75</v>
      </c>
      <c r="P110">
        <v>4892.3141283924697</v>
      </c>
      <c r="Q110">
        <v>3818.2987368578601</v>
      </c>
      <c r="R110">
        <v>51.903337113675299</v>
      </c>
      <c r="S110" s="2">
        <f>(Table2[[#This Row],[Close Price]]-Table2[[#This Row],[20D EMA]])/Table2[[#This Row],[20D EMA]]</f>
        <v>2.2872912671312969E-2</v>
      </c>
      <c r="T110" s="2">
        <f>(Table2[[#This Row],[Close Price]]-Table2[[#This Row],[50D EMA]])/Table2[[#This Row],[50D EMA]]</f>
        <v>0.11746708337315254</v>
      </c>
      <c r="U110" s="2">
        <f>(Table2[[#This Row],[Close Price]]-Table2[[#This Row],[200D EMA]])/Table2[[#This Row],[200D EMA]]</f>
        <v>0.43178948970841469</v>
      </c>
      <c r="V110">
        <v>0.92060604588375305</v>
      </c>
      <c r="W110">
        <v>5348.05</v>
      </c>
      <c r="X110">
        <v>5579.8</v>
      </c>
      <c r="Y110">
        <v>5348.05</v>
      </c>
      <c r="Z110">
        <v>5900</v>
      </c>
      <c r="AA110">
        <v>4991.05</v>
      </c>
      <c r="AB110">
        <v>5900</v>
      </c>
      <c r="AC110" s="2">
        <f>(Table2[[#This Row],[Close Price]]/Table2[[#This Row],[Day Low]])-1</f>
        <v>2.2241751666495224E-2</v>
      </c>
      <c r="AD110" s="2">
        <f>(Table2[[#This Row],[Day High]]/Table2[[#This Row],[Close Price]])-1</f>
        <v>2.0632888238522051E-2</v>
      </c>
      <c r="AE110" s="2">
        <f>(Table2[[#This Row],[Close Price]]/Table2[[#This Row],[Current Week Low]])-1</f>
        <v>2.2241751666495224E-2</v>
      </c>
      <c r="AF110" s="2">
        <f>(Table2[[#This Row],[Current Week High]]/Table2[[#This Row],[Close Price]])-1</f>
        <v>7.9202487653191822E-2</v>
      </c>
      <c r="AG110" s="2">
        <f>(Table2[[#This Row],[Close Price]]/Table2[[#This Row],[Current Month Low]])-1</f>
        <v>9.5360695645204885E-2</v>
      </c>
      <c r="AH110" s="2">
        <f>(Table2[[#This Row],[Current Month High]]/Table2[[#This Row],[Close Price]])-1</f>
        <v>7.9202487653191822E-2</v>
      </c>
      <c r="AI110">
        <v>7.9202487653191804</v>
      </c>
      <c r="AJ110">
        <v>124.979423868312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0.41</v>
      </c>
      <c r="AM110" t="s">
        <v>10511</v>
      </c>
      <c r="AN110">
        <v>6.61</v>
      </c>
      <c r="AO110" t="s">
        <v>10511</v>
      </c>
      <c r="AP110">
        <v>5.9178435976103998E-2</v>
      </c>
      <c r="AQ110">
        <f>(Table2[[#This Row],[Sharpe Ratio]]-AVERAGE(Table2[Sharpe Ratio]))/_xlfn.STDEV.P(Table2[Sharpe Ratio])</f>
        <v>0.12036200734421684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2.8347128925385259</v>
      </c>
      <c r="AS110">
        <f>_xlfn.RANK.AVG(Table2[[#This Row],[1Y Return vs Nifty Z-Score]],Table2[1Y Return vs Nifty Z-Score])</f>
        <v>129</v>
      </c>
      <c r="AT110">
        <f>_xlfn.RANK.AVG(Table2[[#This Row],[6M Return vs Nifty Z-Score]],Table2[6M Return vs Nifty Z-Score])</f>
        <v>26</v>
      </c>
      <c r="AU110">
        <f>_xlfn.RANK.AVG(Table2[[#This Row],[Sharpe Ratio Z-Score]],Table2[Sharpe Ratio Z-Score])</f>
        <v>299</v>
      </c>
      <c r="AV110">
        <f>(Table2[[#This Row],[Rank 1Y]]+Table2[[#This Row],[Rank 6M]]+Table2[[#This Row],[Rank Sharpe]])/3</f>
        <v>151.33333333333334</v>
      </c>
    </row>
    <row r="111" spans="1:48" x14ac:dyDescent="0.3">
      <c r="A111" t="s">
        <v>133</v>
      </c>
      <c r="B111" t="s">
        <v>134</v>
      </c>
      <c r="C111" t="s">
        <v>10463</v>
      </c>
      <c r="D111" t="s">
        <v>135</v>
      </c>
      <c r="E111">
        <v>202674.96881963999</v>
      </c>
      <c r="F111">
        <v>1559.7</v>
      </c>
      <c r="G111">
        <v>66.555764057244303</v>
      </c>
      <c r="H111">
        <f>(Table2[[#This Row],[1Y Return vs Nifty]]-AVERAGE(Table2[1Y Return vs Nifty]))/_xlfn.STDEV.P(Table2[1Y Return vs Nifty])</f>
        <v>0.35471485445922646</v>
      </c>
      <c r="I111">
        <v>-7.5020296718246797</v>
      </c>
      <c r="J111">
        <f>(Table2[[#This Row],[1M Return vs Nifty]]-AVERAGE(Table2[1M Return vs Nifty]))/_xlfn.STDEV.P(Table2[1M Return vs Nifty])</f>
        <v>-0.65697715097870135</v>
      </c>
      <c r="K111">
        <v>9.6164904245835707</v>
      </c>
      <c r="L111">
        <f>(Table2[[#This Row],[6M Return vs Nifty]]-AVERAGE(Table2[6M Return vs Nifty]))/_xlfn.STDEV.P(Table2[6M Return vs Nifty])</f>
        <v>0.16784110968048152</v>
      </c>
      <c r="M111">
        <v>-0.13933538481549801</v>
      </c>
      <c r="N111">
        <f>(Table2[[#This Row],[1W Return vs Nifty]]-AVERAGE(Table2[1W Return vs Nifty]))/_xlfn.STDEV.P(Table2[1W Return vs Nifty])</f>
        <v>0.19482129274942173</v>
      </c>
      <c r="O111">
        <v>1590.74</v>
      </c>
      <c r="P111">
        <v>1547.8070740886601</v>
      </c>
      <c r="Q111">
        <v>1324.5224435397799</v>
      </c>
      <c r="R111">
        <v>36.634032354595</v>
      </c>
      <c r="S111" s="2">
        <f>(Table2[[#This Row],[Close Price]]-Table2[[#This Row],[20D EMA]])/Table2[[#This Row],[20D EMA]]</f>
        <v>-1.9512931088675689E-2</v>
      </c>
      <c r="T111" s="2">
        <f>(Table2[[#This Row],[Close Price]]-Table2[[#This Row],[50D EMA]])/Table2[[#This Row],[50D EMA]]</f>
        <v>7.6837262927890613E-3</v>
      </c>
      <c r="U111" s="2">
        <f>(Table2[[#This Row],[Close Price]]-Table2[[#This Row],[200D EMA]])/Table2[[#This Row],[200D EMA]]</f>
        <v>0.17755649034659557</v>
      </c>
      <c r="V111">
        <v>0.787841540272879</v>
      </c>
      <c r="W111">
        <v>1539</v>
      </c>
      <c r="X111">
        <v>1589.3</v>
      </c>
      <c r="Y111">
        <v>1539</v>
      </c>
      <c r="Z111">
        <v>1644.7</v>
      </c>
      <c r="AA111">
        <v>1539</v>
      </c>
      <c r="AB111">
        <v>1657.75</v>
      </c>
      <c r="AC111" s="2">
        <f>(Table2[[#This Row],[Close Price]]/Table2[[#This Row],[Day Low]])-1</f>
        <v>1.3450292397660935E-2</v>
      </c>
      <c r="AD111" s="2">
        <f>(Table2[[#This Row],[Day High]]/Table2[[#This Row],[Close Price]])-1</f>
        <v>1.8978008591395756E-2</v>
      </c>
      <c r="AE111" s="2">
        <f>(Table2[[#This Row],[Close Price]]/Table2[[#This Row],[Current Week Low]])-1</f>
        <v>1.3450292397660935E-2</v>
      </c>
      <c r="AF111" s="2">
        <f>(Table2[[#This Row],[Current Week High]]/Table2[[#This Row],[Close Price]])-1</f>
        <v>5.4497659806373111E-2</v>
      </c>
      <c r="AG111" s="2">
        <f>(Table2[[#This Row],[Close Price]]/Table2[[#This Row],[Current Month Low]])-1</f>
        <v>1.3450292397660935E-2</v>
      </c>
      <c r="AH111" s="2">
        <f>(Table2[[#This Row],[Current Month High]]/Table2[[#This Row],[Close Price]])-1</f>
        <v>6.2864653458998498E-2</v>
      </c>
      <c r="AI111">
        <v>7.2001025838302102</v>
      </c>
      <c r="AJ111">
        <v>98.713211874124099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-0.06</v>
      </c>
      <c r="AM111" t="s">
        <v>10512</v>
      </c>
      <c r="AN111">
        <v>-1.1100000000000001</v>
      </c>
      <c r="AO111" t="s">
        <v>10512</v>
      </c>
      <c r="AP111">
        <v>0.230360443388192</v>
      </c>
      <c r="AQ111">
        <f>(Table2[[#This Row],[Sharpe Ratio]]-AVERAGE(Table2[Sharpe Ratio]))/_xlfn.STDEV.P(Table2[Sharpe Ratio])</f>
        <v>2.0847893006783065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2.1451894065887345</v>
      </c>
      <c r="AS111">
        <f>_xlfn.RANK.AVG(Table2[[#This Row],[1Y Return vs Nifty Z-Score]],Table2[1Y Return vs Nifty Z-Score])</f>
        <v>175</v>
      </c>
      <c r="AT111">
        <f>_xlfn.RANK.AVG(Table2[[#This Row],[6M Return vs Nifty Z-Score]],Table2[6M Return vs Nifty Z-Score])</f>
        <v>268</v>
      </c>
      <c r="AU111">
        <f>_xlfn.RANK.AVG(Table2[[#This Row],[Sharpe Ratio Z-Score]],Table2[Sharpe Ratio Z-Score])</f>
        <v>12</v>
      </c>
      <c r="AV111">
        <f>(Table2[[#This Row],[Rank 1Y]]+Table2[[#This Row],[Rank 6M]]+Table2[[#This Row],[Rank Sharpe]])/3</f>
        <v>151.66666666666666</v>
      </c>
    </row>
    <row r="112" spans="1:48" x14ac:dyDescent="0.3">
      <c r="A112" t="s">
        <v>1632</v>
      </c>
      <c r="B112" t="s">
        <v>1633</v>
      </c>
      <c r="C112" t="s">
        <v>10463</v>
      </c>
      <c r="D112" t="s">
        <v>979</v>
      </c>
      <c r="E112">
        <v>5002.8245325239996</v>
      </c>
      <c r="F112">
        <v>39.22</v>
      </c>
      <c r="G112">
        <v>106.34297210992899</v>
      </c>
      <c r="H112">
        <f>(Table2[[#This Row],[1Y Return vs Nifty]]-AVERAGE(Table2[1Y Return vs Nifty]))/_xlfn.STDEV.P(Table2[1Y Return vs Nifty])</f>
        <v>0.88140568287371035</v>
      </c>
      <c r="I112">
        <v>-3.5750442567078098</v>
      </c>
      <c r="J112">
        <f>(Table2[[#This Row],[1M Return vs Nifty]]-AVERAGE(Table2[1M Return vs Nifty]))/_xlfn.STDEV.P(Table2[1M Return vs Nifty])</f>
        <v>-0.26422537373212929</v>
      </c>
      <c r="K112">
        <v>35.39117649165</v>
      </c>
      <c r="L112">
        <f>(Table2[[#This Row],[6M Return vs Nifty]]-AVERAGE(Table2[6M Return vs Nifty]))/_xlfn.STDEV.P(Table2[6M Return vs Nifty])</f>
        <v>1.0579827637135271</v>
      </c>
      <c r="M112">
        <v>-7.91394681137806</v>
      </c>
      <c r="N112">
        <f>(Table2[[#This Row],[1W Return vs Nifty]]-AVERAGE(Table2[1W Return vs Nifty]))/_xlfn.STDEV.P(Table2[1W Return vs Nifty])</f>
        <v>-1.6982950511636481</v>
      </c>
      <c r="O112">
        <v>40.74</v>
      </c>
      <c r="P112">
        <v>38.220154282838401</v>
      </c>
      <c r="Q112">
        <v>32.032297515193903</v>
      </c>
      <c r="R112">
        <v>35.332802119236803</v>
      </c>
      <c r="S112" s="2">
        <f>(Table2[[#This Row],[Close Price]]-Table2[[#This Row],[20D EMA]])/Table2[[#This Row],[20D EMA]]</f>
        <v>-3.7309769268532231E-2</v>
      </c>
      <c r="T112" s="2">
        <f>(Table2[[#This Row],[Close Price]]-Table2[[#This Row],[50D EMA]])/Table2[[#This Row],[50D EMA]]</f>
        <v>2.6160169573427091E-2</v>
      </c>
      <c r="U112" s="2">
        <f>(Table2[[#This Row],[Close Price]]-Table2[[#This Row],[200D EMA]])/Table2[[#This Row],[200D EMA]]</f>
        <v>0.2243892271978539</v>
      </c>
      <c r="V112">
        <v>1.14464319878016</v>
      </c>
      <c r="W112">
        <v>39.049999999999997</v>
      </c>
      <c r="X112">
        <v>40.75</v>
      </c>
      <c r="Y112">
        <v>39.049999999999997</v>
      </c>
      <c r="Z112">
        <v>43.2</v>
      </c>
      <c r="AA112">
        <v>39.049999999999997</v>
      </c>
      <c r="AB112">
        <v>44.95</v>
      </c>
      <c r="AC112" s="2">
        <f>(Table2[[#This Row],[Close Price]]/Table2[[#This Row],[Day Low]])-1</f>
        <v>4.3533930857875269E-3</v>
      </c>
      <c r="AD112" s="2">
        <f>(Table2[[#This Row],[Day High]]/Table2[[#This Row],[Close Price]])-1</f>
        <v>3.9010708822029505E-2</v>
      </c>
      <c r="AE112" s="2">
        <f>(Table2[[#This Row],[Close Price]]/Table2[[#This Row],[Current Week Low]])-1</f>
        <v>4.3533930857875269E-3</v>
      </c>
      <c r="AF112" s="2">
        <f>(Table2[[#This Row],[Current Week High]]/Table2[[#This Row],[Close Price]])-1</f>
        <v>0.10147883732789409</v>
      </c>
      <c r="AG112" s="2">
        <f>(Table2[[#This Row],[Close Price]]/Table2[[#This Row],[Current Month Low]])-1</f>
        <v>4.3533930857875269E-3</v>
      </c>
      <c r="AH112" s="2">
        <f>(Table2[[#This Row],[Current Month High]]/Table2[[#This Row],[Close Price]])-1</f>
        <v>0.1460989291177972</v>
      </c>
      <c r="AI112">
        <v>14.609892911779699</v>
      </c>
      <c r="AJ112">
        <v>146.666666666666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-0.03</v>
      </c>
      <c r="AM112" t="s">
        <v>10512</v>
      </c>
      <c r="AN112">
        <v>-6.42</v>
      </c>
      <c r="AO112" t="s">
        <v>10512</v>
      </c>
      <c r="AP112">
        <v>6.8603232124921004E-2</v>
      </c>
      <c r="AQ112">
        <f>(Table2[[#This Row],[Sharpe Ratio]]-AVERAGE(Table2[Sharpe Ratio]))/_xlfn.STDEV.P(Table2[Sharpe Ratio])</f>
        <v>0.22851780636038585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0.20538582805184569</v>
      </c>
      <c r="AS112">
        <f>_xlfn.RANK.AVG(Table2[[#This Row],[1Y Return vs Nifty Z-Score]],Table2[1Y Return vs Nifty Z-Score])</f>
        <v>99</v>
      </c>
      <c r="AT112">
        <f>_xlfn.RANK.AVG(Table2[[#This Row],[6M Return vs Nifty Z-Score]],Table2[6M Return vs Nifty Z-Score])</f>
        <v>89</v>
      </c>
      <c r="AU112">
        <f>_xlfn.RANK.AVG(Table2[[#This Row],[Sharpe Ratio Z-Score]],Table2[Sharpe Ratio Z-Score])</f>
        <v>268</v>
      </c>
      <c r="AV112">
        <f>(Table2[[#This Row],[Rank 1Y]]+Table2[[#This Row],[Rank 6M]]+Table2[[#This Row],[Rank Sharpe]])/3</f>
        <v>152</v>
      </c>
    </row>
    <row r="113" spans="1:48" x14ac:dyDescent="0.3">
      <c r="A113" t="s">
        <v>141</v>
      </c>
      <c r="B113" t="s">
        <v>142</v>
      </c>
      <c r="C113" t="s">
        <v>10469</v>
      </c>
      <c r="D113" t="s">
        <v>143</v>
      </c>
      <c r="E113">
        <v>190159.737539289</v>
      </c>
      <c r="F113">
        <v>218.89</v>
      </c>
      <c r="G113">
        <v>158.20675670619801</v>
      </c>
      <c r="H113">
        <f>(Table2[[#This Row],[1Y Return vs Nifty]]-AVERAGE(Table2[1Y Return vs Nifty]))/_xlfn.STDEV.P(Table2[1Y Return vs Nifty])</f>
        <v>1.5679625188685418</v>
      </c>
      <c r="I113">
        <v>11.8000044762356</v>
      </c>
      <c r="J113">
        <f>(Table2[[#This Row],[1M Return vs Nifty]]-AVERAGE(Table2[1M Return vs Nifty]))/_xlfn.STDEV.P(Table2[1M Return vs Nifty])</f>
        <v>1.2734879296763244</v>
      </c>
      <c r="K113">
        <v>48.629382595651201</v>
      </c>
      <c r="L113">
        <f>(Table2[[#This Row],[6M Return vs Nifty]]-AVERAGE(Table2[6M Return vs Nifty]))/_xlfn.STDEV.P(Table2[6M Return vs Nifty])</f>
        <v>1.5151708220737341</v>
      </c>
      <c r="M113">
        <v>0.93153433324285895</v>
      </c>
      <c r="N113">
        <f>(Table2[[#This Row],[1W Return vs Nifty]]-AVERAGE(Table2[1W Return vs Nifty]))/_xlfn.STDEV.P(Table2[1W Return vs Nifty])</f>
        <v>0.45557785719089261</v>
      </c>
      <c r="O113">
        <v>210.25</v>
      </c>
      <c r="P113">
        <v>198.660803756056</v>
      </c>
      <c r="Q113">
        <v>159.88390090927399</v>
      </c>
      <c r="R113">
        <v>59.416398272955398</v>
      </c>
      <c r="S113" s="2">
        <f>(Table2[[#This Row],[Close Price]]-Table2[[#This Row],[20D EMA]])/Table2[[#This Row],[20D EMA]]</f>
        <v>4.1093935790725261E-2</v>
      </c>
      <c r="T113" s="2">
        <f>(Table2[[#This Row],[Close Price]]-Table2[[#This Row],[50D EMA]])/Table2[[#This Row],[50D EMA]]</f>
        <v>0.10182781837923234</v>
      </c>
      <c r="U113" s="2">
        <f>(Table2[[#This Row],[Close Price]]-Table2[[#This Row],[200D EMA]])/Table2[[#This Row],[200D EMA]]</f>
        <v>0.36905591341687971</v>
      </c>
      <c r="V113">
        <v>0.89548282742154695</v>
      </c>
      <c r="W113">
        <v>213.67</v>
      </c>
      <c r="X113">
        <v>220.49</v>
      </c>
      <c r="Y113">
        <v>210.25</v>
      </c>
      <c r="Z113">
        <v>232</v>
      </c>
      <c r="AA113">
        <v>194.56</v>
      </c>
      <c r="AB113">
        <v>232</v>
      </c>
      <c r="AC113" s="2">
        <f>(Table2[[#This Row],[Close Price]]/Table2[[#This Row],[Day Low]])-1</f>
        <v>2.4430196096784762E-2</v>
      </c>
      <c r="AD113" s="2">
        <f>(Table2[[#This Row],[Day High]]/Table2[[#This Row],[Close Price]])-1</f>
        <v>7.3096075654439652E-3</v>
      </c>
      <c r="AE113" s="2">
        <f>(Table2[[#This Row],[Close Price]]/Table2[[#This Row],[Current Week Low]])-1</f>
        <v>4.1093935790725178E-2</v>
      </c>
      <c r="AF113" s="2">
        <f>(Table2[[#This Row],[Current Week High]]/Table2[[#This Row],[Close Price]])-1</f>
        <v>5.989309698935541E-2</v>
      </c>
      <c r="AG113" s="2">
        <f>(Table2[[#This Row],[Close Price]]/Table2[[#This Row],[Current Month Low]])-1</f>
        <v>0.12505139802631571</v>
      </c>
      <c r="AH113" s="2">
        <f>(Table2[[#This Row],[Current Month High]]/Table2[[#This Row],[Close Price]])-1</f>
        <v>5.989309698935541E-2</v>
      </c>
      <c r="AI113">
        <v>5.9893096989355401</v>
      </c>
      <c r="AJ113">
        <v>183.35275080906101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-0.06</v>
      </c>
      <c r="AM113" t="s">
        <v>10512</v>
      </c>
      <c r="AN113">
        <v>4.6900000000000004</v>
      </c>
      <c r="AO113" t="s">
        <v>10511</v>
      </c>
      <c r="AP113">
        <v>4.5932398312779003E-2</v>
      </c>
      <c r="AQ113">
        <f>(Table2[[#This Row],[Sharpe Ratio]]-AVERAGE(Table2[Sharpe Ratio]))/_xlfn.STDEV.P(Table2[Sharpe Ratio])</f>
        <v>-3.1645077440848386E-2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4.7805540503686439</v>
      </c>
      <c r="AS113">
        <f>_xlfn.RANK.AVG(Table2[[#This Row],[1Y Return vs Nifty Z-Score]],Table2[1Y Return vs Nifty Z-Score])</f>
        <v>51</v>
      </c>
      <c r="AT113">
        <f>_xlfn.RANK.AVG(Table2[[#This Row],[6M Return vs Nifty Z-Score]],Table2[6M Return vs Nifty Z-Score])</f>
        <v>54</v>
      </c>
      <c r="AU113">
        <f>_xlfn.RANK.AVG(Table2[[#This Row],[Sharpe Ratio Z-Score]],Table2[Sharpe Ratio Z-Score])</f>
        <v>352</v>
      </c>
      <c r="AV113">
        <f>(Table2[[#This Row],[Rank 1Y]]+Table2[[#This Row],[Rank 6M]]+Table2[[#This Row],[Rank Sharpe]])/3</f>
        <v>152.33333333333334</v>
      </c>
    </row>
    <row r="114" spans="1:48" x14ac:dyDescent="0.3">
      <c r="A114" t="s">
        <v>1166</v>
      </c>
      <c r="B114" t="s">
        <v>1167</v>
      </c>
      <c r="C114" t="s">
        <v>10463</v>
      </c>
      <c r="D114" t="s">
        <v>405</v>
      </c>
      <c r="E114">
        <v>9900.9089800349993</v>
      </c>
      <c r="F114">
        <v>285.14999999999998</v>
      </c>
      <c r="G114">
        <v>61.235825585060098</v>
      </c>
      <c r="H114">
        <f>(Table2[[#This Row],[1Y Return vs Nifty]]-AVERAGE(Table2[1Y Return vs Nifty]))/_xlfn.STDEV.P(Table2[1Y Return vs Nifty])</f>
        <v>0.28429114447388315</v>
      </c>
      <c r="I114">
        <v>7.6808432258550203</v>
      </c>
      <c r="J114">
        <f>(Table2[[#This Row],[1M Return vs Nifty]]-AVERAGE(Table2[1M Return vs Nifty]))/_xlfn.STDEV.P(Table2[1M Return vs Nifty])</f>
        <v>0.86151596369334471</v>
      </c>
      <c r="K114">
        <v>28.5556438593708</v>
      </c>
      <c r="L114">
        <f>(Table2[[#This Row],[6M Return vs Nifty]]-AVERAGE(Table2[6M Return vs Nifty]))/_xlfn.STDEV.P(Table2[6M Return vs Nifty])</f>
        <v>0.82191423090340499</v>
      </c>
      <c r="M114">
        <v>-0.91489306476111298</v>
      </c>
      <c r="N114">
        <f>(Table2[[#This Row],[1W Return vs Nifty]]-AVERAGE(Table2[1W Return vs Nifty]))/_xlfn.STDEV.P(Table2[1W Return vs Nifty])</f>
        <v>5.9731511514950703E-3</v>
      </c>
      <c r="O114">
        <v>271.17</v>
      </c>
      <c r="P114">
        <v>250.018559848103</v>
      </c>
      <c r="Q114">
        <v>207.884643032128</v>
      </c>
      <c r="R114">
        <v>64.556533536685507</v>
      </c>
      <c r="S114" s="2">
        <f>(Table2[[#This Row],[Close Price]]-Table2[[#This Row],[20D EMA]])/Table2[[#This Row],[20D EMA]]</f>
        <v>5.1554375484013572E-2</v>
      </c>
      <c r="T114" s="2">
        <f>(Table2[[#This Row],[Close Price]]-Table2[[#This Row],[50D EMA]])/Table2[[#This Row],[50D EMA]]</f>
        <v>0.14051532883495066</v>
      </c>
      <c r="U114" s="2">
        <f>(Table2[[#This Row],[Close Price]]-Table2[[#This Row],[200D EMA]])/Table2[[#This Row],[200D EMA]]</f>
        <v>0.37167419315303069</v>
      </c>
      <c r="V114">
        <v>1.9217277497043299</v>
      </c>
      <c r="W114">
        <v>281.45</v>
      </c>
      <c r="X114">
        <v>293.39999999999998</v>
      </c>
      <c r="Y114">
        <v>281.45</v>
      </c>
      <c r="Z114">
        <v>298</v>
      </c>
      <c r="AA114">
        <v>244.85</v>
      </c>
      <c r="AB114">
        <v>298</v>
      </c>
      <c r="AC114" s="2">
        <f>(Table2[[#This Row],[Close Price]]/Table2[[#This Row],[Day Low]])-1</f>
        <v>1.3146207141588206E-2</v>
      </c>
      <c r="AD114" s="2">
        <f>(Table2[[#This Row],[Day High]]/Table2[[#This Row],[Close Price]])-1</f>
        <v>2.8932140978432441E-2</v>
      </c>
      <c r="AE114" s="2">
        <f>(Table2[[#This Row],[Close Price]]/Table2[[#This Row],[Current Week Low]])-1</f>
        <v>1.3146207141588206E-2</v>
      </c>
      <c r="AF114" s="2">
        <f>(Table2[[#This Row],[Current Week High]]/Table2[[#This Row],[Close Price]])-1</f>
        <v>4.5064001402770559E-2</v>
      </c>
      <c r="AG114" s="2">
        <f>(Table2[[#This Row],[Close Price]]/Table2[[#This Row],[Current Month Low]])-1</f>
        <v>0.16459056565244023</v>
      </c>
      <c r="AH114" s="2">
        <f>(Table2[[#This Row],[Current Month High]]/Table2[[#This Row],[Close Price]])-1</f>
        <v>4.5064001402770559E-2</v>
      </c>
      <c r="AI114">
        <v>4.5064001402770497</v>
      </c>
      <c r="AJ114">
        <v>96.249139710942799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0.17</v>
      </c>
      <c r="AM114" t="s">
        <v>10511</v>
      </c>
      <c r="AN114">
        <v>8.26</v>
      </c>
      <c r="AO114" t="s">
        <v>10511</v>
      </c>
      <c r="AP114">
        <v>0.12515033261110201</v>
      </c>
      <c r="AQ114">
        <f>(Table2[[#This Row],[Sharpe Ratio]]-AVERAGE(Table2[Sharpe Ratio]))/_xlfn.STDEV.P(Table2[Sharpe Ratio])</f>
        <v>0.87743336257622684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2.8511278527983541</v>
      </c>
      <c r="AS114">
        <f>_xlfn.RANK.AVG(Table2[[#This Row],[1Y Return vs Nifty Z-Score]],Table2[1Y Return vs Nifty Z-Score])</f>
        <v>197</v>
      </c>
      <c r="AT114">
        <f>_xlfn.RANK.AVG(Table2[[#This Row],[6M Return vs Nifty Z-Score]],Table2[6M Return vs Nifty Z-Score])</f>
        <v>122</v>
      </c>
      <c r="AU114">
        <f>_xlfn.RANK.AVG(Table2[[#This Row],[Sharpe Ratio Z-Score]],Table2[Sharpe Ratio Z-Score])</f>
        <v>147</v>
      </c>
      <c r="AV114">
        <f>(Table2[[#This Row],[Rank 1Y]]+Table2[[#This Row],[Rank 6M]]+Table2[[#This Row],[Rank Sharpe]])/3</f>
        <v>155.33333333333334</v>
      </c>
    </row>
    <row r="115" spans="1:48" x14ac:dyDescent="0.3">
      <c r="A115" t="s">
        <v>90</v>
      </c>
      <c r="B115" t="s">
        <v>91</v>
      </c>
      <c r="C115" t="s">
        <v>10459</v>
      </c>
      <c r="D115" t="s">
        <v>92</v>
      </c>
      <c r="E115">
        <v>300741.14235759998</v>
      </c>
      <c r="F115">
        <v>488</v>
      </c>
      <c r="G115">
        <v>89.786962432253802</v>
      </c>
      <c r="H115">
        <f>(Table2[[#This Row],[1Y Return vs Nifty]]-AVERAGE(Table2[1Y Return vs Nifty]))/_xlfn.STDEV.P(Table2[1Y Return vs Nifty])</f>
        <v>0.66224231657702515</v>
      </c>
      <c r="I115">
        <v>-1.4554429779045699</v>
      </c>
      <c r="J115">
        <f>(Table2[[#This Row],[1M Return vs Nifty]]-AVERAGE(Table2[1M Return vs Nifty]))/_xlfn.STDEV.P(Table2[1M Return vs Nifty])</f>
        <v>-5.2236511716122973E-2</v>
      </c>
      <c r="K115">
        <v>13.8807004497087</v>
      </c>
      <c r="L115">
        <f>(Table2[[#This Row],[6M Return vs Nifty]]-AVERAGE(Table2[6M Return vs Nifty]))/_xlfn.STDEV.P(Table2[6M Return vs Nifty])</f>
        <v>0.31510773225087985</v>
      </c>
      <c r="M115">
        <v>0.26013430278417299</v>
      </c>
      <c r="N115">
        <f>(Table2[[#This Row],[1W Return vs Nifty]]-AVERAGE(Table2[1W Return vs Nifty]))/_xlfn.STDEV.P(Table2[1W Return vs Nifty])</f>
        <v>0.29209208263211917</v>
      </c>
      <c r="O115">
        <v>490.54</v>
      </c>
      <c r="P115">
        <v>479.68037110627199</v>
      </c>
      <c r="Q115">
        <v>414.65027284781303</v>
      </c>
      <c r="R115">
        <v>44.300733865242798</v>
      </c>
      <c r="S115" s="2">
        <f>(Table2[[#This Row],[Close Price]]-Table2[[#This Row],[20D EMA]])/Table2[[#This Row],[20D EMA]]</f>
        <v>-5.1779671382558411E-3</v>
      </c>
      <c r="T115" s="2">
        <f>(Table2[[#This Row],[Close Price]]-Table2[[#This Row],[50D EMA]])/Table2[[#This Row],[50D EMA]]</f>
        <v>1.7344109525559086E-2</v>
      </c>
      <c r="U115" s="2">
        <f>(Table2[[#This Row],[Close Price]]-Table2[[#This Row],[200D EMA]])/Table2[[#This Row],[200D EMA]]</f>
        <v>0.17689540307889329</v>
      </c>
      <c r="V115">
        <v>0.83052493442376696</v>
      </c>
      <c r="W115">
        <v>486.75</v>
      </c>
      <c r="X115">
        <v>506.4</v>
      </c>
      <c r="Y115">
        <v>486.75</v>
      </c>
      <c r="Z115">
        <v>518.4</v>
      </c>
      <c r="AA115">
        <v>471.25</v>
      </c>
      <c r="AB115">
        <v>518.4</v>
      </c>
      <c r="AC115" s="2">
        <f>(Table2[[#This Row],[Close Price]]/Table2[[#This Row],[Day Low]])-1</f>
        <v>2.5680534155110291E-3</v>
      </c>
      <c r="AD115" s="2">
        <f>(Table2[[#This Row],[Day High]]/Table2[[#This Row],[Close Price]])-1</f>
        <v>3.770491803278686E-2</v>
      </c>
      <c r="AE115" s="2">
        <f>(Table2[[#This Row],[Close Price]]/Table2[[#This Row],[Current Week Low]])-1</f>
        <v>2.5680534155110291E-3</v>
      </c>
      <c r="AF115" s="2">
        <f>(Table2[[#This Row],[Current Week High]]/Table2[[#This Row],[Close Price]])-1</f>
        <v>6.2295081967213006E-2</v>
      </c>
      <c r="AG115" s="2">
        <f>(Table2[[#This Row],[Close Price]]/Table2[[#This Row],[Current Month Low]])-1</f>
        <v>3.5543766578249425E-2</v>
      </c>
      <c r="AH115" s="2">
        <f>(Table2[[#This Row],[Current Month High]]/Table2[[#This Row],[Close Price]])-1</f>
        <v>6.2295081967213006E-2</v>
      </c>
      <c r="AI115">
        <v>8.0737704918032591</v>
      </c>
      <c r="AJ115">
        <v>115.120123429579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0.06</v>
      </c>
      <c r="AM115" t="s">
        <v>10511</v>
      </c>
      <c r="AN115">
        <v>1.86</v>
      </c>
      <c r="AO115" t="s">
        <v>10511</v>
      </c>
      <c r="AP115">
        <v>0.13770200119589701</v>
      </c>
      <c r="AQ115">
        <f>(Table2[[#This Row],[Sharpe Ratio]]-AVERAGE(Table2[Sharpe Ratio]))/_xlfn.STDEV.P(Table2[Sharpe Ratio])</f>
        <v>1.0214721007451206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2.2386777204890218</v>
      </c>
      <c r="AS115">
        <f>_xlfn.RANK.AVG(Table2[[#This Row],[1Y Return vs Nifty Z-Score]],Table2[1Y Return vs Nifty Z-Score])</f>
        <v>124</v>
      </c>
      <c r="AT115">
        <f>_xlfn.RANK.AVG(Table2[[#This Row],[6M Return vs Nifty Z-Score]],Table2[6M Return vs Nifty Z-Score])</f>
        <v>232</v>
      </c>
      <c r="AU115">
        <f>_xlfn.RANK.AVG(Table2[[#This Row],[Sharpe Ratio Z-Score]],Table2[Sharpe Ratio Z-Score])</f>
        <v>113</v>
      </c>
      <c r="AV115">
        <f>(Table2[[#This Row],[Rank 1Y]]+Table2[[#This Row],[Rank 6M]]+Table2[[#This Row],[Rank Sharpe]])/3</f>
        <v>156.33333333333334</v>
      </c>
    </row>
    <row r="116" spans="1:48" x14ac:dyDescent="0.3">
      <c r="A116" t="s">
        <v>515</v>
      </c>
      <c r="B116" t="s">
        <v>516</v>
      </c>
      <c r="C116" t="s">
        <v>10466</v>
      </c>
      <c r="D116" t="s">
        <v>62</v>
      </c>
      <c r="E116">
        <v>39871.775502019998</v>
      </c>
      <c r="F116">
        <v>1412.95</v>
      </c>
      <c r="G116">
        <v>72.529449957377594</v>
      </c>
      <c r="H116">
        <f>(Table2[[#This Row],[1Y Return vs Nifty]]-AVERAGE(Table2[1Y Return vs Nifty]))/_xlfn.STDEV.P(Table2[1Y Return vs Nifty])</f>
        <v>0.43379267191409621</v>
      </c>
      <c r="I116">
        <v>9.0424119868311994</v>
      </c>
      <c r="J116">
        <f>(Table2[[#This Row],[1M Return vs Nifty]]-AVERAGE(Table2[1M Return vs Nifty]))/_xlfn.STDEV.P(Table2[1M Return vs Nifty])</f>
        <v>0.99769129774430965</v>
      </c>
      <c r="K116">
        <v>47.266410472721802</v>
      </c>
      <c r="L116">
        <f>(Table2[[#This Row],[6M Return vs Nifty]]-AVERAGE(Table2[6M Return vs Nifty]))/_xlfn.STDEV.P(Table2[6M Return vs Nifty])</f>
        <v>1.4680998992020289</v>
      </c>
      <c r="M116">
        <v>1.85596783141793</v>
      </c>
      <c r="N116">
        <f>(Table2[[#This Row],[1W Return vs Nifty]]-AVERAGE(Table2[1W Return vs Nifty]))/_xlfn.STDEV.P(Table2[1W Return vs Nifty])</f>
        <v>0.68067723106786138</v>
      </c>
      <c r="O116">
        <v>1329.69</v>
      </c>
      <c r="P116">
        <v>1228.6058819299001</v>
      </c>
      <c r="Q116">
        <v>994.28376142584898</v>
      </c>
      <c r="R116">
        <v>88.036245883034695</v>
      </c>
      <c r="S116" s="2">
        <f>(Table2[[#This Row],[Close Price]]-Table2[[#This Row],[20D EMA]])/Table2[[#This Row],[20D EMA]]</f>
        <v>6.2616098489121516E-2</v>
      </c>
      <c r="T116" s="2">
        <f>(Table2[[#This Row],[Close Price]]-Table2[[#This Row],[50D EMA]])/Table2[[#This Row],[50D EMA]]</f>
        <v>0.15004333023420929</v>
      </c>
      <c r="U116" s="2">
        <f>(Table2[[#This Row],[Close Price]]-Table2[[#This Row],[200D EMA]])/Table2[[#This Row],[200D EMA]]</f>
        <v>0.42107319340483274</v>
      </c>
      <c r="V116">
        <v>1.24617056278181</v>
      </c>
      <c r="W116">
        <v>1383.1</v>
      </c>
      <c r="X116">
        <v>1417.5</v>
      </c>
      <c r="Y116">
        <v>1382.5</v>
      </c>
      <c r="Z116">
        <v>1427</v>
      </c>
      <c r="AA116">
        <v>1232.0999999999999</v>
      </c>
      <c r="AB116">
        <v>1427</v>
      </c>
      <c r="AC116" s="2">
        <f>(Table2[[#This Row],[Close Price]]/Table2[[#This Row],[Day Low]])-1</f>
        <v>2.1581953582532121E-2</v>
      </c>
      <c r="AD116" s="2">
        <f>(Table2[[#This Row],[Day High]]/Table2[[#This Row],[Close Price]])-1</f>
        <v>3.2202130294773923E-3</v>
      </c>
      <c r="AE116" s="2">
        <f>(Table2[[#This Row],[Close Price]]/Table2[[#This Row],[Current Week Low]])-1</f>
        <v>2.2025316455696275E-2</v>
      </c>
      <c r="AF116" s="2">
        <f>(Table2[[#This Row],[Current Week High]]/Table2[[#This Row],[Close Price]])-1</f>
        <v>9.943734739374932E-3</v>
      </c>
      <c r="AG116" s="2">
        <f>(Table2[[#This Row],[Close Price]]/Table2[[#This Row],[Current Month Low]])-1</f>
        <v>0.14678191705218735</v>
      </c>
      <c r="AH116" s="2">
        <f>(Table2[[#This Row],[Current Month High]]/Table2[[#This Row],[Close Price]])-1</f>
        <v>9.943734739374932E-3</v>
      </c>
      <c r="AI116">
        <v>0.99437347393749298</v>
      </c>
      <c r="AJ116">
        <v>98.699198424975293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0.24</v>
      </c>
      <c r="AM116" t="s">
        <v>10511</v>
      </c>
      <c r="AN116">
        <v>13.13</v>
      </c>
      <c r="AO116" t="s">
        <v>10511</v>
      </c>
      <c r="AP116">
        <v>7.3801817181344001E-2</v>
      </c>
      <c r="AQ116">
        <f>(Table2[[#This Row],[Sharpe Ratio]]-AVERAGE(Table2[Sharpe Ratio]))/_xlfn.STDEV.P(Table2[Sharpe Ratio])</f>
        <v>0.28817502458059313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3.8684361245088894</v>
      </c>
      <c r="AS116">
        <f>_xlfn.RANK.AVG(Table2[[#This Row],[1Y Return vs Nifty Z-Score]],Table2[1Y Return vs Nifty Z-Score])</f>
        <v>163</v>
      </c>
      <c r="AT116">
        <f>_xlfn.RANK.AVG(Table2[[#This Row],[6M Return vs Nifty Z-Score]],Table2[6M Return vs Nifty Z-Score])</f>
        <v>57</v>
      </c>
      <c r="AU116">
        <f>_xlfn.RANK.AVG(Table2[[#This Row],[Sharpe Ratio Z-Score]],Table2[Sharpe Ratio Z-Score])</f>
        <v>250</v>
      </c>
      <c r="AV116">
        <f>(Table2[[#This Row],[Rank 1Y]]+Table2[[#This Row],[Rank 6M]]+Table2[[#This Row],[Rank Sharpe]])/3</f>
        <v>156.66666666666666</v>
      </c>
    </row>
    <row r="117" spans="1:48" x14ac:dyDescent="0.3">
      <c r="A117" t="s">
        <v>1546</v>
      </c>
      <c r="B117" t="s">
        <v>1547</v>
      </c>
      <c r="C117" t="s">
        <v>10465</v>
      </c>
      <c r="D117" t="s">
        <v>198</v>
      </c>
      <c r="E117">
        <v>5921.6125803300001</v>
      </c>
      <c r="F117">
        <v>485.85</v>
      </c>
      <c r="G117">
        <v>60.766949558008903</v>
      </c>
      <c r="H117">
        <f>(Table2[[#This Row],[1Y Return vs Nifty]]-AVERAGE(Table2[1Y Return vs Nifty]))/_xlfn.STDEV.P(Table2[1Y Return vs Nifty])</f>
        <v>0.27808430777440224</v>
      </c>
      <c r="I117">
        <v>-7.6132409661373996</v>
      </c>
      <c r="J117">
        <f>(Table2[[#This Row],[1M Return vs Nifty]]-AVERAGE(Table2[1M Return vs Nifty]))/_xlfn.STDEV.P(Table2[1M Return vs Nifty])</f>
        <v>-0.66809978803334191</v>
      </c>
      <c r="K117">
        <v>16.125948718079702</v>
      </c>
      <c r="L117">
        <f>(Table2[[#This Row],[6M Return vs Nifty]]-AVERAGE(Table2[6M Return vs Nifty]))/_xlfn.STDEV.P(Table2[6M Return vs Nifty])</f>
        <v>0.39264850237402366</v>
      </c>
      <c r="M117">
        <v>-2.1300275005024298</v>
      </c>
      <c r="N117">
        <f>(Table2[[#This Row],[1W Return vs Nifty]]-AVERAGE(Table2[1W Return vs Nifty]))/_xlfn.STDEV.P(Table2[1W Return vs Nifty])</f>
        <v>-0.28991184349839949</v>
      </c>
      <c r="O117">
        <v>489.08</v>
      </c>
      <c r="P117">
        <v>468.66397533507899</v>
      </c>
      <c r="Q117">
        <v>399.12621735062697</v>
      </c>
      <c r="R117">
        <v>38.0780395356988</v>
      </c>
      <c r="S117" s="2">
        <f>(Table2[[#This Row],[Close Price]]-Table2[[#This Row],[20D EMA]])/Table2[[#This Row],[20D EMA]]</f>
        <v>-6.6042365257216844E-3</v>
      </c>
      <c r="T117" s="2">
        <f>(Table2[[#This Row],[Close Price]]-Table2[[#This Row],[50D EMA]])/Table2[[#This Row],[50D EMA]]</f>
        <v>3.6670248983045058E-2</v>
      </c>
      <c r="U117" s="2">
        <f>(Table2[[#This Row],[Close Price]]-Table2[[#This Row],[200D EMA]])/Table2[[#This Row],[200D EMA]]</f>
        <v>0.21728410432429043</v>
      </c>
      <c r="V117">
        <v>0.75021022547453797</v>
      </c>
      <c r="W117">
        <v>477.4</v>
      </c>
      <c r="X117">
        <v>496.55</v>
      </c>
      <c r="Y117">
        <v>477.4</v>
      </c>
      <c r="Z117">
        <v>512.75</v>
      </c>
      <c r="AA117">
        <v>477.4</v>
      </c>
      <c r="AB117">
        <v>514.95000000000005</v>
      </c>
      <c r="AC117" s="2">
        <f>(Table2[[#This Row],[Close Price]]/Table2[[#This Row],[Day Low]])-1</f>
        <v>1.7700041893590424E-2</v>
      </c>
      <c r="AD117" s="2">
        <f>(Table2[[#This Row],[Day High]]/Table2[[#This Row],[Close Price]])-1</f>
        <v>2.2023258207265695E-2</v>
      </c>
      <c r="AE117" s="2">
        <f>(Table2[[#This Row],[Close Price]]/Table2[[#This Row],[Current Week Low]])-1</f>
        <v>1.7700041893590424E-2</v>
      </c>
      <c r="AF117" s="2">
        <f>(Table2[[#This Row],[Current Week High]]/Table2[[#This Row],[Close Price]])-1</f>
        <v>5.5366882782751814E-2</v>
      </c>
      <c r="AG117" s="2">
        <f>(Table2[[#This Row],[Close Price]]/Table2[[#This Row],[Current Month Low]])-1</f>
        <v>1.7700041893590424E-2</v>
      </c>
      <c r="AH117" s="2">
        <f>(Table2[[#This Row],[Current Month High]]/Table2[[#This Row],[Close Price]])-1</f>
        <v>5.9895029330040206E-2</v>
      </c>
      <c r="AI117">
        <v>5.9997941751569401</v>
      </c>
      <c r="AJ117">
        <v>95.081308974101503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0.01</v>
      </c>
      <c r="AM117" t="s">
        <v>10511</v>
      </c>
      <c r="AN117">
        <v>-2.2400000000000002</v>
      </c>
      <c r="AO117" t="s">
        <v>10512</v>
      </c>
      <c r="AP117">
        <v>0.170639614431883</v>
      </c>
      <c r="AQ117">
        <f>(Table2[[#This Row],[Sharpe Ratio]]-AVERAGE(Table2[Sharpe Ratio]))/_xlfn.STDEV.P(Table2[Sharpe Ratio])</f>
        <v>1.3994531011798894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1.1121742797965739</v>
      </c>
      <c r="AS117">
        <f>_xlfn.RANK.AVG(Table2[[#This Row],[1Y Return vs Nifty Z-Score]],Table2[1Y Return vs Nifty Z-Score])</f>
        <v>201</v>
      </c>
      <c r="AT117">
        <f>_xlfn.RANK.AVG(Table2[[#This Row],[6M Return vs Nifty Z-Score]],Table2[6M Return vs Nifty Z-Score])</f>
        <v>217</v>
      </c>
      <c r="AU117">
        <f>_xlfn.RANK.AVG(Table2[[#This Row],[Sharpe Ratio Z-Score]],Table2[Sharpe Ratio Z-Score])</f>
        <v>63</v>
      </c>
      <c r="AV117">
        <f>(Table2[[#This Row],[Rank 1Y]]+Table2[[#This Row],[Rank 6M]]+Table2[[#This Row],[Rank Sharpe]])/3</f>
        <v>160.33333333333334</v>
      </c>
    </row>
    <row r="118" spans="1:48" x14ac:dyDescent="0.3">
      <c r="A118" t="s">
        <v>733</v>
      </c>
      <c r="B118" t="s">
        <v>734</v>
      </c>
      <c r="C118" t="s">
        <v>10476</v>
      </c>
      <c r="D118" t="s">
        <v>632</v>
      </c>
      <c r="E118">
        <v>21641.063409440001</v>
      </c>
      <c r="F118">
        <v>690.4</v>
      </c>
      <c r="G118">
        <v>179.51961936792301</v>
      </c>
      <c r="H118">
        <f>(Table2[[#This Row],[1Y Return vs Nifty]]-AVERAGE(Table2[1Y Return vs Nifty]))/_xlfn.STDEV.P(Table2[1Y Return vs Nifty])</f>
        <v>1.8500956425680979</v>
      </c>
      <c r="I118">
        <v>1.81505612404677</v>
      </c>
      <c r="J118">
        <f>(Table2[[#This Row],[1M Return vs Nifty]]-AVERAGE(Table2[1M Return vs Nifty]))/_xlfn.STDEV.P(Table2[1M Return vs Nifty])</f>
        <v>0.27485773463123175</v>
      </c>
      <c r="K118">
        <v>4.5758535582282098</v>
      </c>
      <c r="L118">
        <f>(Table2[[#This Row],[6M Return vs Nifty]]-AVERAGE(Table2[6M Return vs Nifty]))/_xlfn.STDEV.P(Table2[6M Return vs Nifty])</f>
        <v>-6.2398015640831184E-3</v>
      </c>
      <c r="M118">
        <v>-4.3346105960025803</v>
      </c>
      <c r="N118">
        <f>(Table2[[#This Row],[1W Return vs Nifty]]-AVERAGE(Table2[1W Return vs Nifty]))/_xlfn.STDEV.P(Table2[1W Return vs Nifty])</f>
        <v>-0.82672739100558501</v>
      </c>
      <c r="O118">
        <v>674.67</v>
      </c>
      <c r="P118">
        <v>644.48624883729599</v>
      </c>
      <c r="Q118">
        <v>556.18655265281802</v>
      </c>
      <c r="R118">
        <v>51.698070097392097</v>
      </c>
      <c r="S118" s="2">
        <f>(Table2[[#This Row],[Close Price]]-Table2[[#This Row],[20D EMA]])/Table2[[#This Row],[20D EMA]]</f>
        <v>2.3315102198111698E-2</v>
      </c>
      <c r="T118" s="2">
        <f>(Table2[[#This Row],[Close Price]]-Table2[[#This Row],[50D EMA]])/Table2[[#This Row],[50D EMA]]</f>
        <v>7.1240854627288033E-2</v>
      </c>
      <c r="U118" s="2">
        <f>(Table2[[#This Row],[Close Price]]-Table2[[#This Row],[200D EMA]])/Table2[[#This Row],[200D EMA]]</f>
        <v>0.24131012644414018</v>
      </c>
      <c r="V118">
        <v>1.3949976407937801</v>
      </c>
      <c r="W118">
        <v>687.2</v>
      </c>
      <c r="X118">
        <v>716.7</v>
      </c>
      <c r="Y118">
        <v>687.2</v>
      </c>
      <c r="Z118">
        <v>730</v>
      </c>
      <c r="AA118">
        <v>587.5</v>
      </c>
      <c r="AB118">
        <v>747.7</v>
      </c>
      <c r="AC118" s="2">
        <f>(Table2[[#This Row],[Close Price]]/Table2[[#This Row],[Day Low]])-1</f>
        <v>4.6565774155993278E-3</v>
      </c>
      <c r="AD118" s="2">
        <f>(Table2[[#This Row],[Day High]]/Table2[[#This Row],[Close Price]])-1</f>
        <v>3.8093858632676891E-2</v>
      </c>
      <c r="AE118" s="2">
        <f>(Table2[[#This Row],[Close Price]]/Table2[[#This Row],[Current Week Low]])-1</f>
        <v>4.6565774155993278E-3</v>
      </c>
      <c r="AF118" s="2">
        <f>(Table2[[#This Row],[Current Week High]]/Table2[[#This Row],[Close Price]])-1</f>
        <v>5.7358053302433376E-2</v>
      </c>
      <c r="AG118" s="2">
        <f>(Table2[[#This Row],[Close Price]]/Table2[[#This Row],[Current Month Low]])-1</f>
        <v>0.17514893617021277</v>
      </c>
      <c r="AH118" s="2">
        <f>(Table2[[#This Row],[Current Month High]]/Table2[[#This Row],[Close Price]])-1</f>
        <v>8.2995365005793742E-2</v>
      </c>
      <c r="AI118">
        <v>13.3038818076477</v>
      </c>
      <c r="AJ118">
        <v>222.240373395565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0.02</v>
      </c>
      <c r="AM118" t="s">
        <v>10511</v>
      </c>
      <c r="AN118">
        <v>11.36</v>
      </c>
      <c r="AO118" t="s">
        <v>10511</v>
      </c>
      <c r="AP118">
        <v>0.13311809305163899</v>
      </c>
      <c r="AQ118">
        <f>(Table2[[#This Row],[Sharpe Ratio]]-AVERAGE(Table2[Sharpe Ratio]))/_xlfn.STDEV.P(Table2[Sharpe Ratio])</f>
        <v>0.9688687085729536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2.2608548932026151</v>
      </c>
      <c r="AS118">
        <f>_xlfn.RANK.AVG(Table2[[#This Row],[1Y Return vs Nifty Z-Score]],Table2[1Y Return vs Nifty Z-Score])</f>
        <v>35</v>
      </c>
      <c r="AT118">
        <f>_xlfn.RANK.AVG(Table2[[#This Row],[6M Return vs Nifty Z-Score]],Table2[6M Return vs Nifty Z-Score])</f>
        <v>323</v>
      </c>
      <c r="AU118">
        <f>_xlfn.RANK.AVG(Table2[[#This Row],[Sharpe Ratio Z-Score]],Table2[Sharpe Ratio Z-Score])</f>
        <v>126</v>
      </c>
      <c r="AV118">
        <f>(Table2[[#This Row],[Rank 1Y]]+Table2[[#This Row],[Rank 6M]]+Table2[[#This Row],[Rank Sharpe]])/3</f>
        <v>161.33333333333334</v>
      </c>
    </row>
    <row r="119" spans="1:48" x14ac:dyDescent="0.3">
      <c r="A119" t="s">
        <v>104</v>
      </c>
      <c r="B119" t="s">
        <v>105</v>
      </c>
      <c r="C119" t="s">
        <v>10468</v>
      </c>
      <c r="D119" t="s">
        <v>106</v>
      </c>
      <c r="E119">
        <v>271159.84682500002</v>
      </c>
      <c r="F119">
        <v>641.75</v>
      </c>
      <c r="G119">
        <v>74.844195707328694</v>
      </c>
      <c r="H119">
        <f>(Table2[[#This Row],[1Y Return vs Nifty]]-AVERAGE(Table2[1Y Return vs Nifty]))/_xlfn.STDEV.P(Table2[1Y Return vs Nifty])</f>
        <v>0.46443456452933807</v>
      </c>
      <c r="I119">
        <v>-4.469891947672</v>
      </c>
      <c r="J119">
        <f>(Table2[[#This Row],[1M Return vs Nifty]]-AVERAGE(Table2[1M Return vs Nifty]))/_xlfn.STDEV.P(Table2[1M Return vs Nifty])</f>
        <v>-0.35372227373034776</v>
      </c>
      <c r="K119">
        <v>90.181862292002407</v>
      </c>
      <c r="L119">
        <f>(Table2[[#This Row],[6M Return vs Nifty]]-AVERAGE(Table2[6M Return vs Nifty]))/_xlfn.STDEV.P(Table2[6M Return vs Nifty])</f>
        <v>2.9502064578072553</v>
      </c>
      <c r="M119">
        <v>-5.1243009406915903</v>
      </c>
      <c r="N119">
        <f>(Table2[[#This Row],[1W Return vs Nifty]]-AVERAGE(Table2[1W Return vs Nifty]))/_xlfn.STDEV.P(Table2[1W Return vs Nifty])</f>
        <v>-1.0190168336719299</v>
      </c>
      <c r="O119">
        <v>662.05</v>
      </c>
      <c r="P119">
        <v>624.93730130116603</v>
      </c>
      <c r="Q119">
        <v>460.94470670333698</v>
      </c>
      <c r="R119">
        <v>34.041996489742097</v>
      </c>
      <c r="S119" s="2">
        <f>(Table2[[#This Row],[Close Price]]-Table2[[#This Row],[20D EMA]])/Table2[[#This Row],[20D EMA]]</f>
        <v>-3.0662336681519457E-2</v>
      </c>
      <c r="T119" s="2">
        <f>(Table2[[#This Row],[Close Price]]-Table2[[#This Row],[50D EMA]])/Table2[[#This Row],[50D EMA]]</f>
        <v>2.6903016772768528E-2</v>
      </c>
      <c r="U119" s="2">
        <f>(Table2[[#This Row],[Close Price]]-Table2[[#This Row],[200D EMA]])/Table2[[#This Row],[200D EMA]]</f>
        <v>0.39224941878555714</v>
      </c>
      <c r="V119">
        <v>0.18124951243719001</v>
      </c>
      <c r="W119">
        <v>635</v>
      </c>
      <c r="X119">
        <v>654.54999999999995</v>
      </c>
      <c r="Y119">
        <v>635</v>
      </c>
      <c r="Z119">
        <v>669.9</v>
      </c>
      <c r="AA119">
        <v>635</v>
      </c>
      <c r="AB119">
        <v>717</v>
      </c>
      <c r="AC119" s="2">
        <f>(Table2[[#This Row],[Close Price]]/Table2[[#This Row],[Day Low]])-1</f>
        <v>1.0629921259842412E-2</v>
      </c>
      <c r="AD119" s="2">
        <f>(Table2[[#This Row],[Day High]]/Table2[[#This Row],[Close Price]])-1</f>
        <v>1.9945461628359862E-2</v>
      </c>
      <c r="AE119" s="2">
        <f>(Table2[[#This Row],[Close Price]]/Table2[[#This Row],[Current Week Low]])-1</f>
        <v>1.0629921259842412E-2</v>
      </c>
      <c r="AF119" s="2">
        <f>(Table2[[#This Row],[Current Week High]]/Table2[[#This Row],[Close Price]])-1</f>
        <v>4.3864433190494712E-2</v>
      </c>
      <c r="AG119" s="2">
        <f>(Table2[[#This Row],[Close Price]]/Table2[[#This Row],[Current Month Low]])-1</f>
        <v>1.0629921259842412E-2</v>
      </c>
      <c r="AH119" s="2">
        <f>(Table2[[#This Row],[Current Month High]]/Table2[[#This Row],[Close Price]])-1</f>
        <v>0.11725749902610061</v>
      </c>
      <c r="AI119">
        <v>25.8589793533307</v>
      </c>
      <c r="AJ119">
        <v>125.49191848208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0.49</v>
      </c>
      <c r="AM119" t="s">
        <v>10511</v>
      </c>
      <c r="AN119">
        <v>-1.65</v>
      </c>
      <c r="AO119" t="s">
        <v>10512</v>
      </c>
      <c r="AP119">
        <v>5.2943576361660999E-2</v>
      </c>
      <c r="AQ119">
        <f>(Table2[[#This Row],[Sharpe Ratio]]-AVERAGE(Table2[Sharpe Ratio]))/_xlfn.STDEV.P(Table2[Sharpe Ratio])</f>
        <v>4.8812849918847157E-2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2.0907147648531628</v>
      </c>
      <c r="AS119">
        <f>_xlfn.RANK.AVG(Table2[[#This Row],[1Y Return vs Nifty Z-Score]],Table2[1Y Return vs Nifty Z-Score])</f>
        <v>159</v>
      </c>
      <c r="AT119">
        <f>_xlfn.RANK.AVG(Table2[[#This Row],[6M Return vs Nifty Z-Score]],Table2[6M Return vs Nifty Z-Score])</f>
        <v>9</v>
      </c>
      <c r="AU119">
        <f>_xlfn.RANK.AVG(Table2[[#This Row],[Sharpe Ratio Z-Score]],Table2[Sharpe Ratio Z-Score])</f>
        <v>318</v>
      </c>
      <c r="AV119">
        <f>(Table2[[#This Row],[Rank 1Y]]+Table2[[#This Row],[Rank 6M]]+Table2[[#This Row],[Rank Sharpe]])/3</f>
        <v>162</v>
      </c>
    </row>
    <row r="120" spans="1:48" x14ac:dyDescent="0.3">
      <c r="A120" t="s">
        <v>929</v>
      </c>
      <c r="B120" t="s">
        <v>930</v>
      </c>
      <c r="C120" t="s">
        <v>10459</v>
      </c>
      <c r="D120" t="s">
        <v>18</v>
      </c>
      <c r="E120">
        <v>15423.498255</v>
      </c>
      <c r="F120">
        <v>1035.75</v>
      </c>
      <c r="G120">
        <v>110.54024089795401</v>
      </c>
      <c r="H120">
        <f>(Table2[[#This Row],[1Y Return vs Nifty]]-AVERAGE(Table2[1Y Return vs Nifty]))/_xlfn.STDEV.P(Table2[1Y Return vs Nifty])</f>
        <v>0.93696783672265282</v>
      </c>
      <c r="I120">
        <v>18.112714751673298</v>
      </c>
      <c r="J120">
        <f>(Table2[[#This Row],[1M Return vs Nifty]]-AVERAGE(Table2[1M Return vs Nifty]))/_xlfn.STDEV.P(Table2[1M Return vs Nifty])</f>
        <v>1.9048445347649805</v>
      </c>
      <c r="K120">
        <v>2.7814177920320899</v>
      </c>
      <c r="L120">
        <f>(Table2[[#This Row],[6M Return vs Nifty]]-AVERAGE(Table2[6M Return vs Nifty]))/_xlfn.STDEV.P(Table2[6M Return vs Nifty])</f>
        <v>-6.8211536809340667E-2</v>
      </c>
      <c r="M120">
        <v>15.3145869081181</v>
      </c>
      <c r="N120">
        <f>(Table2[[#This Row],[1W Return vs Nifty]]-AVERAGE(Table2[1W Return vs Nifty]))/_xlfn.STDEV.P(Table2[1W Return vs Nifty])</f>
        <v>3.9578483130271809</v>
      </c>
      <c r="O120">
        <v>1035.9000000000001</v>
      </c>
      <c r="P120">
        <v>986.99148605376001</v>
      </c>
      <c r="Q120">
        <v>822.68270118958196</v>
      </c>
      <c r="R120">
        <v>46.952322713843103</v>
      </c>
      <c r="S120" s="2">
        <f>(Table2[[#This Row],[Close Price]]-Table2[[#This Row],[20D EMA]])/Table2[[#This Row],[20D EMA]]</f>
        <v>-1.448016217782517E-4</v>
      </c>
      <c r="T120" s="2">
        <f>(Table2[[#This Row],[Close Price]]-Table2[[#This Row],[50D EMA]])/Table2[[#This Row],[50D EMA]]</f>
        <v>4.9401149488319071E-2</v>
      </c>
      <c r="U120" s="2">
        <f>(Table2[[#This Row],[Close Price]]-Table2[[#This Row],[200D EMA]])/Table2[[#This Row],[200D EMA]]</f>
        <v>0.258990858203688</v>
      </c>
      <c r="V120">
        <v>2.5954142438577898</v>
      </c>
      <c r="W120">
        <v>1025</v>
      </c>
      <c r="X120">
        <v>1177.75</v>
      </c>
      <c r="Y120">
        <v>1025</v>
      </c>
      <c r="Z120">
        <v>1275</v>
      </c>
      <c r="AA120">
        <v>945.65</v>
      </c>
      <c r="AB120">
        <v>1275</v>
      </c>
      <c r="AC120" s="2">
        <f>(Table2[[#This Row],[Close Price]]/Table2[[#This Row],[Day Low]])-1</f>
        <v>1.048780487804879E-2</v>
      </c>
      <c r="AD120" s="2">
        <f>(Table2[[#This Row],[Day High]]/Table2[[#This Row],[Close Price]])-1</f>
        <v>0.13709872073376772</v>
      </c>
      <c r="AE120" s="2">
        <f>(Table2[[#This Row],[Close Price]]/Table2[[#This Row],[Current Week Low]])-1</f>
        <v>1.048780487804879E-2</v>
      </c>
      <c r="AF120" s="2">
        <f>(Table2[[#This Row],[Current Week High]]/Table2[[#This Row],[Close Price]])-1</f>
        <v>0.23099203475742214</v>
      </c>
      <c r="AG120" s="2">
        <f>(Table2[[#This Row],[Close Price]]/Table2[[#This Row],[Current Month Low]])-1</f>
        <v>9.5278379950298753E-2</v>
      </c>
      <c r="AH120" s="2">
        <f>(Table2[[#This Row],[Current Month High]]/Table2[[#This Row],[Close Price]])-1</f>
        <v>0.23099203475742214</v>
      </c>
      <c r="AI120">
        <v>23.0992034757422</v>
      </c>
      <c r="AJ120">
        <v>197.71486059212401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-0.03</v>
      </c>
      <c r="AM120" t="s">
        <v>10512</v>
      </c>
      <c r="AN120">
        <v>4.9800000000000004</v>
      </c>
      <c r="AO120" t="s">
        <v>10511</v>
      </c>
      <c r="AP120">
        <v>0.18326604144332501</v>
      </c>
      <c r="AQ120">
        <f>(Table2[[#This Row],[Sharpe Ratio]]-AVERAGE(Table2[Sharpe Ratio]))/_xlfn.STDEV.P(Table2[Sharpe Ratio])</f>
        <v>1.5443497419749543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8.2757988896804271</v>
      </c>
      <c r="AS120">
        <f>_xlfn.RANK.AVG(Table2[[#This Row],[1Y Return vs Nifty Z-Score]],Table2[1Y Return vs Nifty Z-Score])</f>
        <v>95</v>
      </c>
      <c r="AT120">
        <f>_xlfn.RANK.AVG(Table2[[#This Row],[6M Return vs Nifty Z-Score]],Table2[6M Return vs Nifty Z-Score])</f>
        <v>345</v>
      </c>
      <c r="AU120">
        <f>_xlfn.RANK.AVG(Table2[[#This Row],[Sharpe Ratio Z-Score]],Table2[Sharpe Ratio Z-Score])</f>
        <v>46</v>
      </c>
      <c r="AV120">
        <f>(Table2[[#This Row],[Rank 1Y]]+Table2[[#This Row],[Rank 6M]]+Table2[[#This Row],[Rank Sharpe]])/3</f>
        <v>162</v>
      </c>
    </row>
    <row r="121" spans="1:48" x14ac:dyDescent="0.3">
      <c r="A121" t="s">
        <v>1447</v>
      </c>
      <c r="B121" t="s">
        <v>1448</v>
      </c>
      <c r="C121" t="s">
        <v>10465</v>
      </c>
      <c r="D121" t="s">
        <v>198</v>
      </c>
      <c r="E121">
        <v>6732.5914677999999</v>
      </c>
      <c r="F121">
        <v>468.7</v>
      </c>
      <c r="G121">
        <v>108.68846067705</v>
      </c>
      <c r="H121">
        <f>(Table2[[#This Row],[1Y Return vs Nifty]]-AVERAGE(Table2[1Y Return vs Nifty]))/_xlfn.STDEV.P(Table2[1Y Return vs Nifty])</f>
        <v>0.91245453945137889</v>
      </c>
      <c r="I121">
        <v>9.4849358489646391</v>
      </c>
      <c r="J121">
        <f>(Table2[[#This Row],[1M Return vs Nifty]]-AVERAGE(Table2[1M Return vs Nifty]))/_xlfn.STDEV.P(Table2[1M Return vs Nifty])</f>
        <v>1.0419496829824817</v>
      </c>
      <c r="K121">
        <v>7.5659709990435102</v>
      </c>
      <c r="L121">
        <f>(Table2[[#This Row],[6M Return vs Nifty]]-AVERAGE(Table2[6M Return vs Nifty]))/_xlfn.STDEV.P(Table2[6M Return vs Nifty])</f>
        <v>9.7025397383239079E-2</v>
      </c>
      <c r="M121">
        <v>-1.01841996678276</v>
      </c>
      <c r="N121">
        <f>(Table2[[#This Row],[1W Return vs Nifty]]-AVERAGE(Table2[1W Return vs Nifty]))/_xlfn.STDEV.P(Table2[1W Return vs Nifty])</f>
        <v>-1.9235629004675472E-2</v>
      </c>
      <c r="O121">
        <v>473.81</v>
      </c>
      <c r="P121">
        <v>436.907365732166</v>
      </c>
      <c r="Q121">
        <v>369.20690728098401</v>
      </c>
      <c r="R121">
        <v>36.6068780277513</v>
      </c>
      <c r="S121" s="2">
        <f>(Table2[[#This Row],[Close Price]]-Table2[[#This Row],[20D EMA]])/Table2[[#This Row],[20D EMA]]</f>
        <v>-1.0784913784006277E-2</v>
      </c>
      <c r="T121" s="2">
        <f>(Table2[[#This Row],[Close Price]]-Table2[[#This Row],[50D EMA]])/Table2[[#This Row],[50D EMA]]</f>
        <v>7.2767448574725072E-2</v>
      </c>
      <c r="U121" s="2">
        <f>(Table2[[#This Row],[Close Price]]-Table2[[#This Row],[200D EMA]])/Table2[[#This Row],[200D EMA]]</f>
        <v>0.26947787475518981</v>
      </c>
      <c r="V121">
        <v>0.66266453672011405</v>
      </c>
      <c r="W121">
        <v>465.05</v>
      </c>
      <c r="X121">
        <v>489.9</v>
      </c>
      <c r="Y121">
        <v>465.05</v>
      </c>
      <c r="Z121">
        <v>507</v>
      </c>
      <c r="AA121">
        <v>465.05</v>
      </c>
      <c r="AB121">
        <v>514</v>
      </c>
      <c r="AC121" s="2">
        <f>(Table2[[#This Row],[Close Price]]/Table2[[#This Row],[Day Low]])-1</f>
        <v>7.8486184281258975E-3</v>
      </c>
      <c r="AD121" s="2">
        <f>(Table2[[#This Row],[Day High]]/Table2[[#This Row],[Close Price]])-1</f>
        <v>4.5231491359078335E-2</v>
      </c>
      <c r="AE121" s="2">
        <f>(Table2[[#This Row],[Close Price]]/Table2[[#This Row],[Current Week Low]])-1</f>
        <v>7.8486184281258975E-3</v>
      </c>
      <c r="AF121" s="2">
        <f>(Table2[[#This Row],[Current Week High]]/Table2[[#This Row],[Close Price]])-1</f>
        <v>8.1715382974183903E-2</v>
      </c>
      <c r="AG121" s="2">
        <f>(Table2[[#This Row],[Close Price]]/Table2[[#This Row],[Current Month Low]])-1</f>
        <v>7.8486184281258975E-3</v>
      </c>
      <c r="AH121" s="2">
        <f>(Table2[[#This Row],[Current Month High]]/Table2[[#This Row],[Close Price]])-1</f>
        <v>9.6650309366332454E-2</v>
      </c>
      <c r="AI121">
        <v>10.3050992105824</v>
      </c>
      <c r="AJ121">
        <v>136.06144547972801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7.0000000000000007E-2</v>
      </c>
      <c r="AM121" t="s">
        <v>10511</v>
      </c>
      <c r="AN121">
        <v>-1.44</v>
      </c>
      <c r="AO121" t="s">
        <v>10512</v>
      </c>
      <c r="AP121">
        <v>0.140851609548762</v>
      </c>
      <c r="AQ121">
        <f>(Table2[[#This Row],[Sharpe Ratio]]-AVERAGE(Table2[Sharpe Ratio]))/_xlfn.STDEV.P(Table2[Sharpe Ratio])</f>
        <v>1.0576159496531812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3.0898099404656056</v>
      </c>
      <c r="AS121">
        <f>_xlfn.RANK.AVG(Table2[[#This Row],[1Y Return vs Nifty Z-Score]],Table2[1Y Return vs Nifty Z-Score])</f>
        <v>97</v>
      </c>
      <c r="AT121">
        <f>_xlfn.RANK.AVG(Table2[[#This Row],[6M Return vs Nifty Z-Score]],Table2[6M Return vs Nifty Z-Score])</f>
        <v>282</v>
      </c>
      <c r="AU121">
        <f>_xlfn.RANK.AVG(Table2[[#This Row],[Sharpe Ratio Z-Score]],Table2[Sharpe Ratio Z-Score])</f>
        <v>107</v>
      </c>
      <c r="AV121">
        <f>(Table2[[#This Row],[Rank 1Y]]+Table2[[#This Row],[Rank 6M]]+Table2[[#This Row],[Rank Sharpe]])/3</f>
        <v>162</v>
      </c>
    </row>
    <row r="122" spans="1:48" x14ac:dyDescent="0.3">
      <c r="A122" t="s">
        <v>949</v>
      </c>
      <c r="B122" t="s">
        <v>950</v>
      </c>
      <c r="C122" t="s">
        <v>10471</v>
      </c>
      <c r="D122" t="s">
        <v>130</v>
      </c>
      <c r="E122">
        <v>14786.056619819999</v>
      </c>
      <c r="F122">
        <v>1087.6500000000001</v>
      </c>
      <c r="G122">
        <v>75.772659983859597</v>
      </c>
      <c r="H122">
        <f>(Table2[[#This Row],[1Y Return vs Nifty]]-AVERAGE(Table2[1Y Return vs Nifty]))/_xlfn.STDEV.P(Table2[1Y Return vs Nifty])</f>
        <v>0.47672528918415136</v>
      </c>
      <c r="I122">
        <v>-1.6336356349713099</v>
      </c>
      <c r="J122">
        <f>(Table2[[#This Row],[1M Return vs Nifty]]-AVERAGE(Table2[1M Return vs Nifty]))/_xlfn.STDEV.P(Table2[1M Return vs Nifty])</f>
        <v>-7.0058193071455499E-2</v>
      </c>
      <c r="K122">
        <v>32.385357186272401</v>
      </c>
      <c r="L122">
        <f>(Table2[[#This Row],[6M Return vs Nifty]]-AVERAGE(Table2[6M Return vs Nifty]))/_xlfn.STDEV.P(Table2[6M Return vs Nifty])</f>
        <v>0.95417529303274817</v>
      </c>
      <c r="M122">
        <v>-1.2182138348689799</v>
      </c>
      <c r="N122">
        <f>(Table2[[#This Row],[1W Return vs Nifty]]-AVERAGE(Table2[1W Return vs Nifty]))/_xlfn.STDEV.P(Table2[1W Return vs Nifty])</f>
        <v>-6.7885396348078941E-2</v>
      </c>
      <c r="O122">
        <v>1104.6099999999999</v>
      </c>
      <c r="P122">
        <v>1033.81436686795</v>
      </c>
      <c r="Q122">
        <v>824.68451297684601</v>
      </c>
      <c r="R122">
        <v>40.544763994478899</v>
      </c>
      <c r="S122" s="2">
        <f>(Table2[[#This Row],[Close Price]]-Table2[[#This Row],[20D EMA]])/Table2[[#This Row],[20D EMA]]</f>
        <v>-1.5353835290283276E-2</v>
      </c>
      <c r="T122" s="2">
        <f>(Table2[[#This Row],[Close Price]]-Table2[[#This Row],[50D EMA]])/Table2[[#This Row],[50D EMA]]</f>
        <v>5.2074758155229439E-2</v>
      </c>
      <c r="U122" s="2">
        <f>(Table2[[#This Row],[Close Price]]-Table2[[#This Row],[200D EMA]])/Table2[[#This Row],[200D EMA]]</f>
        <v>0.3188679827076335</v>
      </c>
      <c r="V122">
        <v>1.2043736630744799</v>
      </c>
      <c r="W122">
        <v>1082.2</v>
      </c>
      <c r="X122">
        <v>1126.9000000000001</v>
      </c>
      <c r="Y122">
        <v>1082.2</v>
      </c>
      <c r="Z122">
        <v>1223.95</v>
      </c>
      <c r="AA122">
        <v>1066</v>
      </c>
      <c r="AB122">
        <v>1223.95</v>
      </c>
      <c r="AC122" s="2">
        <f>(Table2[[#This Row],[Close Price]]/Table2[[#This Row],[Day Low]])-1</f>
        <v>5.0360377009794899E-3</v>
      </c>
      <c r="AD122" s="2">
        <f>(Table2[[#This Row],[Day High]]/Table2[[#This Row],[Close Price]])-1</f>
        <v>3.608697650898729E-2</v>
      </c>
      <c r="AE122" s="2">
        <f>(Table2[[#This Row],[Close Price]]/Table2[[#This Row],[Current Week Low]])-1</f>
        <v>5.0360377009794899E-3</v>
      </c>
      <c r="AF122" s="2">
        <f>(Table2[[#This Row],[Current Week High]]/Table2[[#This Row],[Close Price]])-1</f>
        <v>0.12531604836114552</v>
      </c>
      <c r="AG122" s="2">
        <f>(Table2[[#This Row],[Close Price]]/Table2[[#This Row],[Current Month Low]])-1</f>
        <v>2.03095684803003E-2</v>
      </c>
      <c r="AH122" s="2">
        <f>(Table2[[#This Row],[Current Month High]]/Table2[[#This Row],[Close Price]])-1</f>
        <v>0.12531604836114552</v>
      </c>
      <c r="AI122">
        <v>12.5316048361145</v>
      </c>
      <c r="AJ122">
        <v>104.965608216338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0.21</v>
      </c>
      <c r="AM122" t="s">
        <v>10511</v>
      </c>
      <c r="AN122">
        <v>-0.01</v>
      </c>
      <c r="AO122" t="s">
        <v>10512</v>
      </c>
      <c r="AP122">
        <v>8.5677429024203999E-2</v>
      </c>
      <c r="AQ122">
        <f>(Table2[[#This Row],[Sharpe Ratio]]-AVERAGE(Table2[Sharpe Ratio]))/_xlfn.STDEV.P(Table2[Sharpe Ratio])</f>
        <v>0.42445556236512882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1.7174125551624939</v>
      </c>
      <c r="AS122">
        <f>_xlfn.RANK.AVG(Table2[[#This Row],[1Y Return vs Nifty Z-Score]],Table2[1Y Return vs Nifty Z-Score])</f>
        <v>156</v>
      </c>
      <c r="AT122">
        <f>_xlfn.RANK.AVG(Table2[[#This Row],[6M Return vs Nifty Z-Score]],Table2[6M Return vs Nifty Z-Score])</f>
        <v>103</v>
      </c>
      <c r="AU122">
        <f>_xlfn.RANK.AVG(Table2[[#This Row],[Sharpe Ratio Z-Score]],Table2[Sharpe Ratio Z-Score])</f>
        <v>231</v>
      </c>
      <c r="AV122">
        <f>(Table2[[#This Row],[Rank 1Y]]+Table2[[#This Row],[Rank 6M]]+Table2[[#This Row],[Rank Sharpe]])/3</f>
        <v>163.33333333333334</v>
      </c>
    </row>
    <row r="123" spans="1:48" x14ac:dyDescent="0.3">
      <c r="A123" t="s">
        <v>369</v>
      </c>
      <c r="B123" t="s">
        <v>370</v>
      </c>
      <c r="C123" t="s">
        <v>10475</v>
      </c>
      <c r="D123" t="s">
        <v>371</v>
      </c>
      <c r="E123">
        <v>65703.68823996</v>
      </c>
      <c r="F123">
        <v>1015.4</v>
      </c>
      <c r="G123">
        <v>83.305798263230002</v>
      </c>
      <c r="H123">
        <f>(Table2[[#This Row],[1Y Return vs Nifty]]-AVERAGE(Table2[1Y Return vs Nifty]))/_xlfn.STDEV.P(Table2[1Y Return vs Nifty])</f>
        <v>0.57644665781269822</v>
      </c>
      <c r="I123">
        <v>16.915661472442501</v>
      </c>
      <c r="J123">
        <f>(Table2[[#This Row],[1M Return vs Nifty]]-AVERAGE(Table2[1M Return vs Nifty]))/_xlfn.STDEV.P(Table2[1M Return vs Nifty])</f>
        <v>1.7851229791241274</v>
      </c>
      <c r="K123">
        <v>11.1605635070365</v>
      </c>
      <c r="L123">
        <f>(Table2[[#This Row],[6M Return vs Nifty]]-AVERAGE(Table2[6M Return vs Nifty]))/_xlfn.STDEV.P(Table2[6M Return vs Nifty])</f>
        <v>0.22116644462292129</v>
      </c>
      <c r="M123">
        <v>1.3661045637637801</v>
      </c>
      <c r="N123">
        <f>(Table2[[#This Row],[1W Return vs Nifty]]-AVERAGE(Table2[1W Return vs Nifty]))/_xlfn.STDEV.P(Table2[1W Return vs Nifty])</f>
        <v>0.56139562232915219</v>
      </c>
      <c r="O123">
        <v>1017.78</v>
      </c>
      <c r="P123">
        <v>907.65712070015104</v>
      </c>
      <c r="Q123">
        <v>737.76376630582604</v>
      </c>
      <c r="R123">
        <v>43.652607080192602</v>
      </c>
      <c r="S123" s="2">
        <f>(Table2[[#This Row],[Close Price]]-Table2[[#This Row],[20D EMA]])/Table2[[#This Row],[20D EMA]]</f>
        <v>-2.3384228418715197E-3</v>
      </c>
      <c r="T123" s="2">
        <f>(Table2[[#This Row],[Close Price]]-Table2[[#This Row],[50D EMA]])/Table2[[#This Row],[50D EMA]]</f>
        <v>0.11870438389414931</v>
      </c>
      <c r="U123" s="2">
        <f>(Table2[[#This Row],[Close Price]]-Table2[[#This Row],[200D EMA]])/Table2[[#This Row],[200D EMA]]</f>
        <v>0.37632131906446198</v>
      </c>
      <c r="V123">
        <v>0.96437323311004997</v>
      </c>
      <c r="W123">
        <v>1008</v>
      </c>
      <c r="X123">
        <v>1076.5999999999999</v>
      </c>
      <c r="Y123">
        <v>1008</v>
      </c>
      <c r="Z123">
        <v>1151.95</v>
      </c>
      <c r="AA123">
        <v>981</v>
      </c>
      <c r="AB123">
        <v>1171</v>
      </c>
      <c r="AC123" s="2">
        <f>(Table2[[#This Row],[Close Price]]/Table2[[#This Row],[Day Low]])-1</f>
        <v>7.3412698412698152E-3</v>
      </c>
      <c r="AD123" s="2">
        <f>(Table2[[#This Row],[Day High]]/Table2[[#This Row],[Close Price]])-1</f>
        <v>6.0271814063423301E-2</v>
      </c>
      <c r="AE123" s="2">
        <f>(Table2[[#This Row],[Close Price]]/Table2[[#This Row],[Current Week Low]])-1</f>
        <v>7.3412698412698152E-3</v>
      </c>
      <c r="AF123" s="2">
        <f>(Table2[[#This Row],[Current Week High]]/Table2[[#This Row],[Close Price]])-1</f>
        <v>0.13447902304510539</v>
      </c>
      <c r="AG123" s="2">
        <f>(Table2[[#This Row],[Close Price]]/Table2[[#This Row],[Current Month Low]])-1</f>
        <v>3.5066258919469906E-2</v>
      </c>
      <c r="AH123" s="2">
        <f>(Table2[[#This Row],[Current Month High]]/Table2[[#This Row],[Close Price]])-1</f>
        <v>0.15324010242269059</v>
      </c>
      <c r="AI123">
        <v>16.899743943273499</v>
      </c>
      <c r="AJ123">
        <v>145.770301343337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0.37</v>
      </c>
      <c r="AM123" t="s">
        <v>10511</v>
      </c>
      <c r="AN123">
        <v>1.25</v>
      </c>
      <c r="AO123" t="s">
        <v>10511</v>
      </c>
      <c r="AP123">
        <v>0.14164252191705001</v>
      </c>
      <c r="AQ123">
        <f>(Table2[[#This Row],[Sharpe Ratio]]-AVERAGE(Table2[Sharpe Ratio]))/_xlfn.STDEV.P(Table2[Sharpe Ratio])</f>
        <v>1.0666921946767616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4.2108238985656605</v>
      </c>
      <c r="AS123">
        <f>_xlfn.RANK.AVG(Table2[[#This Row],[1Y Return vs Nifty Z-Score]],Table2[1Y Return vs Nifty Z-Score])</f>
        <v>130</v>
      </c>
      <c r="AT123">
        <f>_xlfn.RANK.AVG(Table2[[#This Row],[6M Return vs Nifty Z-Score]],Table2[6M Return vs Nifty Z-Score])</f>
        <v>256</v>
      </c>
      <c r="AU123">
        <f>_xlfn.RANK.AVG(Table2[[#This Row],[Sharpe Ratio Z-Score]],Table2[Sharpe Ratio Z-Score])</f>
        <v>106</v>
      </c>
      <c r="AV123">
        <f>(Table2[[#This Row],[Rank 1Y]]+Table2[[#This Row],[Rank 6M]]+Table2[[#This Row],[Rank Sharpe]])/3</f>
        <v>164</v>
      </c>
    </row>
    <row r="124" spans="1:48" x14ac:dyDescent="0.3">
      <c r="A124" t="s">
        <v>682</v>
      </c>
      <c r="B124" t="s">
        <v>683</v>
      </c>
      <c r="C124" t="s">
        <v>10469</v>
      </c>
      <c r="D124" t="s">
        <v>312</v>
      </c>
      <c r="E124">
        <v>24873.860339049999</v>
      </c>
      <c r="F124">
        <v>397.75</v>
      </c>
      <c r="G124">
        <v>58.558778326400997</v>
      </c>
      <c r="H124">
        <f>(Table2[[#This Row],[1Y Return vs Nifty]]-AVERAGE(Table2[1Y Return vs Nifty]))/_xlfn.STDEV.P(Table2[1Y Return vs Nifty])</f>
        <v>0.24885321586876841</v>
      </c>
      <c r="I124">
        <v>-13.5334457255662</v>
      </c>
      <c r="J124">
        <f>(Table2[[#This Row],[1M Return vs Nifty]]-AVERAGE(Table2[1M Return vs Nifty]))/_xlfn.STDEV.P(Table2[1M Return vs Nifty])</f>
        <v>-1.2602005205643481</v>
      </c>
      <c r="K124">
        <v>24.440854101777902</v>
      </c>
      <c r="L124">
        <f>(Table2[[#This Row],[6M Return vs Nifty]]-AVERAGE(Table2[6M Return vs Nifty]))/_xlfn.STDEV.P(Table2[6M Return vs Nifty])</f>
        <v>0.6798079118859236</v>
      </c>
      <c r="M124">
        <v>-4.5553098509721401</v>
      </c>
      <c r="N124">
        <f>(Table2[[#This Row],[1W Return vs Nifty]]-AVERAGE(Table2[1W Return vs Nifty]))/_xlfn.STDEV.P(Table2[1W Return vs Nifty])</f>
        <v>-0.88046761591828404</v>
      </c>
      <c r="O124">
        <v>424.47</v>
      </c>
      <c r="P124">
        <v>433.44000166330198</v>
      </c>
      <c r="Q124">
        <v>372.48228622568098</v>
      </c>
      <c r="R124">
        <v>17.3496575663812</v>
      </c>
      <c r="S124" s="2">
        <f>(Table2[[#This Row],[Close Price]]-Table2[[#This Row],[20D EMA]])/Table2[[#This Row],[20D EMA]]</f>
        <v>-6.294908945272934E-2</v>
      </c>
      <c r="T124" s="2">
        <f>(Table2[[#This Row],[Close Price]]-Table2[[#This Row],[50D EMA]])/Table2[[#This Row],[50D EMA]]</f>
        <v>-8.2341273362734363E-2</v>
      </c>
      <c r="U124" s="2">
        <f>(Table2[[#This Row],[Close Price]]-Table2[[#This Row],[200D EMA]])/Table2[[#This Row],[200D EMA]]</f>
        <v>6.7836014513210224E-2</v>
      </c>
      <c r="V124">
        <v>0.68812494199960506</v>
      </c>
      <c r="W124">
        <v>396</v>
      </c>
      <c r="X124">
        <v>411</v>
      </c>
      <c r="Y124">
        <v>396</v>
      </c>
      <c r="Z124">
        <v>424.7</v>
      </c>
      <c r="AA124">
        <v>396</v>
      </c>
      <c r="AB124">
        <v>437.5</v>
      </c>
      <c r="AC124" s="2">
        <f>(Table2[[#This Row],[Close Price]]/Table2[[#This Row],[Day Low]])-1</f>
        <v>4.4191919191918227E-3</v>
      </c>
      <c r="AD124" s="2">
        <f>(Table2[[#This Row],[Day High]]/Table2[[#This Row],[Close Price]])-1</f>
        <v>3.3312382149591535E-2</v>
      </c>
      <c r="AE124" s="2">
        <f>(Table2[[#This Row],[Close Price]]/Table2[[#This Row],[Current Week Low]])-1</f>
        <v>4.4191919191918227E-3</v>
      </c>
      <c r="AF124" s="2">
        <f>(Table2[[#This Row],[Current Week High]]/Table2[[#This Row],[Close Price]])-1</f>
        <v>6.7756128221244438E-2</v>
      </c>
      <c r="AG124" s="2">
        <f>(Table2[[#This Row],[Close Price]]/Table2[[#This Row],[Current Month Low]])-1</f>
        <v>4.4191919191918227E-3</v>
      </c>
      <c r="AH124" s="2">
        <f>(Table2[[#This Row],[Current Month High]]/Table2[[#This Row],[Close Price]])-1</f>
        <v>9.9937146448774383E-2</v>
      </c>
      <c r="AI124">
        <v>26.2602137020741</v>
      </c>
      <c r="AJ124">
        <v>93.977078761277696</v>
      </c>
      <c r="AK124" t="str">
        <f>IF(AND(Table2[[#This Row],[20D EMA]]&gt;Table2[[#This Row],[50D EMA]],Table2[[#This Row],[50D EMA]]&gt;Table2[[#This Row],[200D EMA]]),"Uptrend","Downtrend/NoTrend")</f>
        <v>Downtrend/NoTrend</v>
      </c>
      <c r="AL124">
        <v>-0.24</v>
      </c>
      <c r="AM124" t="s">
        <v>10512</v>
      </c>
      <c r="AN124">
        <v>-6.02</v>
      </c>
      <c r="AO124" t="s">
        <v>10512</v>
      </c>
      <c r="AP124">
        <v>0.132547786312046</v>
      </c>
      <c r="AQ124">
        <f>(Table2[[#This Row],[Sharpe Ratio]]-AVERAGE(Table2[Sharpe Ratio]))/_xlfn.STDEV.P(Table2[Sharpe Ratio])</f>
        <v>0.96232405974118784</v>
      </c>
      <c r="AR1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4">
        <f>_xlfn.RANK.AVG(Table2[[#This Row],[1Y Return vs Nifty Z-Score]],Table2[1Y Return vs Nifty Z-Score])</f>
        <v>213</v>
      </c>
      <c r="AT124">
        <f>_xlfn.RANK.AVG(Table2[[#This Row],[6M Return vs Nifty Z-Score]],Table2[6M Return vs Nifty Z-Score])</f>
        <v>149</v>
      </c>
      <c r="AU124">
        <f>_xlfn.RANK.AVG(Table2[[#This Row],[Sharpe Ratio Z-Score]],Table2[Sharpe Ratio Z-Score])</f>
        <v>130</v>
      </c>
      <c r="AV124">
        <f>(Table2[[#This Row],[Rank 1Y]]+Table2[[#This Row],[Rank 6M]]+Table2[[#This Row],[Rank Sharpe]])/3</f>
        <v>164</v>
      </c>
    </row>
    <row r="125" spans="1:48" x14ac:dyDescent="0.3">
      <c r="A125" t="s">
        <v>523</v>
      </c>
      <c r="B125" t="s">
        <v>524</v>
      </c>
      <c r="C125" t="s">
        <v>10459</v>
      </c>
      <c r="D125" t="s">
        <v>18</v>
      </c>
      <c r="E125">
        <v>37875.412169746996</v>
      </c>
      <c r="F125">
        <v>216.11</v>
      </c>
      <c r="G125">
        <v>125.00179389247501</v>
      </c>
      <c r="H125">
        <f>(Table2[[#This Row],[1Y Return vs Nifty]]-AVERAGE(Table2[1Y Return vs Nifty]))/_xlfn.STDEV.P(Table2[1Y Return vs Nifty])</f>
        <v>1.1284054293468551</v>
      </c>
      <c r="I125">
        <v>1.7629187062551399</v>
      </c>
      <c r="J125">
        <f>(Table2[[#This Row],[1M Return vs Nifty]]-AVERAGE(Table2[1M Return vs Nifty]))/_xlfn.STDEV.P(Table2[1M Return vs Nifty])</f>
        <v>0.26964328605704468</v>
      </c>
      <c r="K125">
        <v>8.6447169455571995</v>
      </c>
      <c r="L125">
        <f>(Table2[[#This Row],[6M Return vs Nifty]]-AVERAGE(Table2[6M Return vs Nifty]))/_xlfn.STDEV.P(Table2[6M Return vs Nifty])</f>
        <v>0.13428042732279205</v>
      </c>
      <c r="M125">
        <v>-6.3192361015230096</v>
      </c>
      <c r="N125">
        <f>(Table2[[#This Row],[1W Return vs Nifty]]-AVERAGE(Table2[1W Return vs Nifty]))/_xlfn.STDEV.P(Table2[1W Return vs Nifty])</f>
        <v>-1.3099833088783355</v>
      </c>
      <c r="O125">
        <v>225.07</v>
      </c>
      <c r="P125">
        <v>220.48861694889499</v>
      </c>
      <c r="Q125">
        <v>185.02209624451399</v>
      </c>
      <c r="R125">
        <v>35.114312195718</v>
      </c>
      <c r="S125" s="2">
        <f>(Table2[[#This Row],[Close Price]]-Table2[[#This Row],[20D EMA]])/Table2[[#This Row],[20D EMA]]</f>
        <v>-3.9809836939618697E-2</v>
      </c>
      <c r="T125" s="2">
        <f>(Table2[[#This Row],[Close Price]]-Table2[[#This Row],[50D EMA]])/Table2[[#This Row],[50D EMA]]</f>
        <v>-1.9858698419383036E-2</v>
      </c>
      <c r="U125" s="2">
        <f>(Table2[[#This Row],[Close Price]]-Table2[[#This Row],[200D EMA]])/Table2[[#This Row],[200D EMA]]</f>
        <v>0.16802265451798867</v>
      </c>
      <c r="V125">
        <v>2.3316008587259902</v>
      </c>
      <c r="W125">
        <v>214</v>
      </c>
      <c r="X125">
        <v>229.92</v>
      </c>
      <c r="Y125">
        <v>214</v>
      </c>
      <c r="Z125">
        <v>253.56</v>
      </c>
      <c r="AA125">
        <v>213.2</v>
      </c>
      <c r="AB125">
        <v>253.56</v>
      </c>
      <c r="AC125" s="2">
        <f>(Table2[[#This Row],[Close Price]]/Table2[[#This Row],[Day Low]])-1</f>
        <v>9.8598130841123233E-3</v>
      </c>
      <c r="AD125" s="2">
        <f>(Table2[[#This Row],[Day High]]/Table2[[#This Row],[Close Price]])-1</f>
        <v>6.3902642172967372E-2</v>
      </c>
      <c r="AE125" s="2">
        <f>(Table2[[#This Row],[Close Price]]/Table2[[#This Row],[Current Week Low]])-1</f>
        <v>9.8598130841123233E-3</v>
      </c>
      <c r="AF125" s="2">
        <f>(Table2[[#This Row],[Current Week High]]/Table2[[#This Row],[Close Price]])-1</f>
        <v>0.1732913793901254</v>
      </c>
      <c r="AG125" s="2">
        <f>(Table2[[#This Row],[Close Price]]/Table2[[#This Row],[Current Month Low]])-1</f>
        <v>1.3649155722326611E-2</v>
      </c>
      <c r="AH125" s="2">
        <f>(Table2[[#This Row],[Current Month High]]/Table2[[#This Row],[Close Price]])-1</f>
        <v>0.1732913793901254</v>
      </c>
      <c r="AI125">
        <v>33.843875803988702</v>
      </c>
      <c r="AJ125">
        <v>169.29595015576299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-0.17</v>
      </c>
      <c r="AM125" t="s">
        <v>10512</v>
      </c>
      <c r="AN125">
        <v>0.8</v>
      </c>
      <c r="AO125" t="s">
        <v>10511</v>
      </c>
      <c r="AP125">
        <v>0.12576464745485499</v>
      </c>
      <c r="AQ125">
        <f>(Table2[[#This Row],[Sharpe Ratio]]-AVERAGE(Table2[Sharpe Ratio]))/_xlfn.STDEV.P(Table2[Sharpe Ratio])</f>
        <v>0.88448303364862846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1.1068288674969848</v>
      </c>
      <c r="AS125">
        <f>_xlfn.RANK.AVG(Table2[[#This Row],[1Y Return vs Nifty Z-Score]],Table2[1Y Return vs Nifty Z-Score])</f>
        <v>77</v>
      </c>
      <c r="AT125">
        <f>_xlfn.RANK.AVG(Table2[[#This Row],[6M Return vs Nifty Z-Score]],Table2[6M Return vs Nifty Z-Score])</f>
        <v>277</v>
      </c>
      <c r="AU125">
        <f>_xlfn.RANK.AVG(Table2[[#This Row],[Sharpe Ratio Z-Score]],Table2[Sharpe Ratio Z-Score])</f>
        <v>145</v>
      </c>
      <c r="AV125">
        <f>(Table2[[#This Row],[Rank 1Y]]+Table2[[#This Row],[Rank 6M]]+Table2[[#This Row],[Rank Sharpe]])/3</f>
        <v>166.33333333333334</v>
      </c>
    </row>
    <row r="126" spans="1:48" x14ac:dyDescent="0.3">
      <c r="A126" t="s">
        <v>1070</v>
      </c>
      <c r="B126" t="s">
        <v>1071</v>
      </c>
      <c r="C126" t="s">
        <v>10471</v>
      </c>
      <c r="D126" t="s">
        <v>266</v>
      </c>
      <c r="E126">
        <v>11466.39401382</v>
      </c>
      <c r="F126">
        <v>1723.35</v>
      </c>
      <c r="G126">
        <v>36.774540451481798</v>
      </c>
      <c r="H126">
        <f>(Table2[[#This Row],[1Y Return vs Nifty]]-AVERAGE(Table2[1Y Return vs Nifty]))/_xlfn.STDEV.P(Table2[1Y Return vs Nifty])</f>
        <v>-3.9519827988104494E-2</v>
      </c>
      <c r="I126">
        <v>3.1413409635212801</v>
      </c>
      <c r="J126">
        <f>(Table2[[#This Row],[1M Return vs Nifty]]-AVERAGE(Table2[1M Return vs Nifty]))/_xlfn.STDEV.P(Table2[1M Return vs Nifty])</f>
        <v>0.40750419820952744</v>
      </c>
      <c r="K126">
        <v>43.395088130069603</v>
      </c>
      <c r="L126">
        <f>(Table2[[#This Row],[6M Return vs Nifty]]-AVERAGE(Table2[6M Return vs Nifty]))/_xlfn.STDEV.P(Table2[6M Return vs Nifty])</f>
        <v>1.3344018489360869</v>
      </c>
      <c r="M126">
        <v>0.54187009420918697</v>
      </c>
      <c r="N126">
        <f>(Table2[[#This Row],[1W Return vs Nifty]]-AVERAGE(Table2[1W Return vs Nifty]))/_xlfn.STDEV.P(Table2[1W Return vs Nifty])</f>
        <v>0.36069469209369515</v>
      </c>
      <c r="O126">
        <v>1726.13</v>
      </c>
      <c r="P126">
        <v>1627.19230008919</v>
      </c>
      <c r="Q126">
        <v>1322.94783136557</v>
      </c>
      <c r="R126">
        <v>44.532837257437798</v>
      </c>
      <c r="S126" s="2">
        <f>(Table2[[#This Row],[Close Price]]-Table2[[#This Row],[20D EMA]])/Table2[[#This Row],[20D EMA]]</f>
        <v>-1.6105391830280454E-3</v>
      </c>
      <c r="T126" s="2">
        <f>(Table2[[#This Row],[Close Price]]-Table2[[#This Row],[50D EMA]])/Table2[[#This Row],[50D EMA]]</f>
        <v>5.9094244672580683E-2</v>
      </c>
      <c r="U126" s="2">
        <f>(Table2[[#This Row],[Close Price]]-Table2[[#This Row],[200D EMA]])/Table2[[#This Row],[200D EMA]]</f>
        <v>0.30265907630018019</v>
      </c>
      <c r="V126">
        <v>0.98923468115601798</v>
      </c>
      <c r="W126">
        <v>1708.05</v>
      </c>
      <c r="X126">
        <v>1820.1</v>
      </c>
      <c r="Y126">
        <v>1708.05</v>
      </c>
      <c r="Z126">
        <v>1825</v>
      </c>
      <c r="AA126">
        <v>1610</v>
      </c>
      <c r="AB126">
        <v>1917.85</v>
      </c>
      <c r="AC126" s="2">
        <f>(Table2[[#This Row],[Close Price]]/Table2[[#This Row],[Day Low]])-1</f>
        <v>8.9575832089223706E-3</v>
      </c>
      <c r="AD126" s="2">
        <f>(Table2[[#This Row],[Day High]]/Table2[[#This Row],[Close Price]])-1</f>
        <v>5.6140656279919821E-2</v>
      </c>
      <c r="AE126" s="2">
        <f>(Table2[[#This Row],[Close Price]]/Table2[[#This Row],[Current Week Low]])-1</f>
        <v>8.9575832089223706E-3</v>
      </c>
      <c r="AF126" s="2">
        <f>(Table2[[#This Row],[Current Week High]]/Table2[[#This Row],[Close Price]])-1</f>
        <v>5.8983955667740284E-2</v>
      </c>
      <c r="AG126" s="2">
        <f>(Table2[[#This Row],[Close Price]]/Table2[[#This Row],[Current Month Low]])-1</f>
        <v>7.0403726708074377E-2</v>
      </c>
      <c r="AH126" s="2">
        <f>(Table2[[#This Row],[Current Month High]]/Table2[[#This Row],[Close Price]])-1</f>
        <v>0.11286157774102756</v>
      </c>
      <c r="AI126">
        <v>11.286157774102699</v>
      </c>
      <c r="AJ126">
        <v>104.746346679339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0.08</v>
      </c>
      <c r="AM126" t="s">
        <v>10511</v>
      </c>
      <c r="AN126">
        <v>6.27</v>
      </c>
      <c r="AO126" t="s">
        <v>10511</v>
      </c>
      <c r="AP126">
        <v>0.12929753648654299</v>
      </c>
      <c r="AQ126">
        <f>(Table2[[#This Row],[Sharpe Ratio]]-AVERAGE(Table2[Sharpe Ratio]))/_xlfn.STDEV.P(Table2[Sharpe Ratio])</f>
        <v>0.92502528305374021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2.9881061943049452</v>
      </c>
      <c r="AS126">
        <f>_xlfn.RANK.AVG(Table2[[#This Row],[1Y Return vs Nifty Z-Score]],Table2[1Y Return vs Nifty Z-Score])</f>
        <v>297</v>
      </c>
      <c r="AT126">
        <f>_xlfn.RANK.AVG(Table2[[#This Row],[6M Return vs Nifty Z-Score]],Table2[6M Return vs Nifty Z-Score])</f>
        <v>66</v>
      </c>
      <c r="AU126">
        <f>_xlfn.RANK.AVG(Table2[[#This Row],[Sharpe Ratio Z-Score]],Table2[Sharpe Ratio Z-Score])</f>
        <v>139</v>
      </c>
      <c r="AV126">
        <f>(Table2[[#This Row],[Rank 1Y]]+Table2[[#This Row],[Rank 6M]]+Table2[[#This Row],[Rank Sharpe]])/3</f>
        <v>167.33333333333334</v>
      </c>
    </row>
    <row r="127" spans="1:48" x14ac:dyDescent="0.3">
      <c r="A127" t="s">
        <v>969</v>
      </c>
      <c r="B127" t="s">
        <v>970</v>
      </c>
      <c r="C127" t="s">
        <v>10460</v>
      </c>
      <c r="D127" t="s">
        <v>286</v>
      </c>
      <c r="E127">
        <v>14048.068323964901</v>
      </c>
      <c r="F127">
        <v>1004.35</v>
      </c>
      <c r="G127">
        <v>156.427996059848</v>
      </c>
      <c r="H127">
        <f>(Table2[[#This Row],[1Y Return vs Nifty]]-AVERAGE(Table2[1Y Return vs Nifty]))/_xlfn.STDEV.P(Table2[1Y Return vs Nifty])</f>
        <v>1.5444158322767954</v>
      </c>
      <c r="I127">
        <v>5.7700519124226899</v>
      </c>
      <c r="J127">
        <f>(Table2[[#This Row],[1M Return vs Nifty]]-AVERAGE(Table2[1M Return vs Nifty]))/_xlfn.STDEV.P(Table2[1M Return vs Nifty])</f>
        <v>0.67041092892317489</v>
      </c>
      <c r="K127">
        <v>7.0248907845831097</v>
      </c>
      <c r="L127">
        <f>(Table2[[#This Row],[6M Return vs Nifty]]-AVERAGE(Table2[6M Return vs Nifty]))/_xlfn.STDEV.P(Table2[6M Return vs Nifty])</f>
        <v>7.8338921985979124E-2</v>
      </c>
      <c r="M127">
        <v>5.6068119489733697</v>
      </c>
      <c r="N127">
        <f>(Table2[[#This Row],[1W Return vs Nifty]]-AVERAGE(Table2[1W Return vs Nifty]))/_xlfn.STDEV.P(Table2[1W Return vs Nifty])</f>
        <v>1.5940070314684343</v>
      </c>
      <c r="O127">
        <v>986.49</v>
      </c>
      <c r="P127">
        <v>947.85632396865003</v>
      </c>
      <c r="Q127">
        <v>780.77823799254395</v>
      </c>
      <c r="R127">
        <v>53.085395496342798</v>
      </c>
      <c r="S127" s="2">
        <f>(Table2[[#This Row],[Close Price]]-Table2[[#This Row],[20D EMA]])/Table2[[#This Row],[20D EMA]]</f>
        <v>1.8104593052134348E-2</v>
      </c>
      <c r="T127" s="2">
        <f>(Table2[[#This Row],[Close Price]]-Table2[[#This Row],[50D EMA]])/Table2[[#This Row],[50D EMA]]</f>
        <v>5.9601518292152572E-2</v>
      </c>
      <c r="U127" s="2">
        <f>(Table2[[#This Row],[Close Price]]-Table2[[#This Row],[200D EMA]])/Table2[[#This Row],[200D EMA]]</f>
        <v>0.28634476619415083</v>
      </c>
      <c r="V127">
        <v>1.2548549580910699</v>
      </c>
      <c r="W127">
        <v>1000</v>
      </c>
      <c r="X127">
        <v>1026</v>
      </c>
      <c r="Y127">
        <v>976</v>
      </c>
      <c r="Z127">
        <v>1092</v>
      </c>
      <c r="AA127">
        <v>930</v>
      </c>
      <c r="AB127">
        <v>1092</v>
      </c>
      <c r="AC127" s="2">
        <f>(Table2[[#This Row],[Close Price]]/Table2[[#This Row],[Day Low]])-1</f>
        <v>4.350000000000076E-3</v>
      </c>
      <c r="AD127" s="2">
        <f>(Table2[[#This Row],[Day High]]/Table2[[#This Row],[Close Price]])-1</f>
        <v>2.155623039776966E-2</v>
      </c>
      <c r="AE127" s="2">
        <f>(Table2[[#This Row],[Close Price]]/Table2[[#This Row],[Current Week Low]])-1</f>
        <v>2.9047131147541094E-2</v>
      </c>
      <c r="AF127" s="2">
        <f>(Table2[[#This Row],[Current Week High]]/Table2[[#This Row],[Close Price]])-1</f>
        <v>8.7270373873649554E-2</v>
      </c>
      <c r="AG127" s="2">
        <f>(Table2[[#This Row],[Close Price]]/Table2[[#This Row],[Current Month Low]])-1</f>
        <v>7.9946236559139905E-2</v>
      </c>
      <c r="AH127" s="2">
        <f>(Table2[[#This Row],[Current Month High]]/Table2[[#This Row],[Close Price]])-1</f>
        <v>8.7270373873649554E-2</v>
      </c>
      <c r="AI127">
        <v>8.72703738736495</v>
      </c>
      <c r="AJ127">
        <v>195.375340048525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-0.1</v>
      </c>
      <c r="AM127" t="s">
        <v>10512</v>
      </c>
      <c r="AN127">
        <v>1.49</v>
      </c>
      <c r="AO127" t="s">
        <v>10511</v>
      </c>
      <c r="AP127">
        <v>0.11724717434333801</v>
      </c>
      <c r="AQ127">
        <f>(Table2[[#This Row],[Sharpe Ratio]]-AVERAGE(Table2[Sharpe Ratio]))/_xlfn.STDEV.P(Table2[Sharpe Ratio])</f>
        <v>0.78673936944317135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4.6739120840975552</v>
      </c>
      <c r="AS127">
        <f>_xlfn.RANK.AVG(Table2[[#This Row],[1Y Return vs Nifty Z-Score]],Table2[1Y Return vs Nifty Z-Score])</f>
        <v>53</v>
      </c>
      <c r="AT127">
        <f>_xlfn.RANK.AVG(Table2[[#This Row],[6M Return vs Nifty Z-Score]],Table2[6M Return vs Nifty Z-Score])</f>
        <v>291</v>
      </c>
      <c r="AU127">
        <f>_xlfn.RANK.AVG(Table2[[#This Row],[Sharpe Ratio Z-Score]],Table2[Sharpe Ratio Z-Score])</f>
        <v>162</v>
      </c>
      <c r="AV127">
        <f>(Table2[[#This Row],[Rank 1Y]]+Table2[[#This Row],[Rank 6M]]+Table2[[#This Row],[Rank Sharpe]])/3</f>
        <v>168.66666666666666</v>
      </c>
    </row>
    <row r="128" spans="1:48" x14ac:dyDescent="0.3">
      <c r="A128" t="s">
        <v>536</v>
      </c>
      <c r="B128" t="s">
        <v>537</v>
      </c>
      <c r="C128" t="s">
        <v>10471</v>
      </c>
      <c r="D128" t="s">
        <v>538</v>
      </c>
      <c r="E128">
        <v>36203.511304029998</v>
      </c>
      <c r="F128">
        <v>4011.85</v>
      </c>
      <c r="G128">
        <v>42.752724276105802</v>
      </c>
      <c r="H128">
        <f>(Table2[[#This Row],[1Y Return vs Nifty]]-AVERAGE(Table2[1Y Return vs Nifty]))/_xlfn.STDEV.P(Table2[1Y Return vs Nifty])</f>
        <v>3.9617531608375792E-2</v>
      </c>
      <c r="I128">
        <v>-13.530511535009699</v>
      </c>
      <c r="J128">
        <f>(Table2[[#This Row],[1M Return vs Nifty]]-AVERAGE(Table2[1M Return vs Nifty]))/_xlfn.STDEV.P(Table2[1M Return vs Nifty])</f>
        <v>-1.2599070617316748</v>
      </c>
      <c r="K128">
        <v>15.428958301939501</v>
      </c>
      <c r="L128">
        <f>(Table2[[#This Row],[6M Return vs Nifty]]-AVERAGE(Table2[6M Return vs Nifty]))/_xlfn.STDEV.P(Table2[6M Return vs Nifty])</f>
        <v>0.36857759030728232</v>
      </c>
      <c r="M128">
        <v>-5.62705478796327</v>
      </c>
      <c r="N128">
        <f>(Table2[[#This Row],[1W Return vs Nifty]]-AVERAGE(Table2[1W Return vs Nifty]))/_xlfn.STDEV.P(Table2[1W Return vs Nifty])</f>
        <v>-1.1414372959966952</v>
      </c>
      <c r="O128">
        <v>4451.3500000000004</v>
      </c>
      <c r="P128">
        <v>4316.6162006795403</v>
      </c>
      <c r="Q128">
        <v>3554.8686287958899</v>
      </c>
      <c r="R128">
        <v>20.823847276975201</v>
      </c>
      <c r="S128" s="2">
        <f>(Table2[[#This Row],[Close Price]]-Table2[[#This Row],[20D EMA]])/Table2[[#This Row],[20D EMA]]</f>
        <v>-9.8734091904703156E-2</v>
      </c>
      <c r="T128" s="2">
        <f>(Table2[[#This Row],[Close Price]]-Table2[[#This Row],[50D EMA]])/Table2[[#This Row],[50D EMA]]</f>
        <v>-7.0603034069038326E-2</v>
      </c>
      <c r="U128" s="2">
        <f>(Table2[[#This Row],[Close Price]]-Table2[[#This Row],[200D EMA]])/Table2[[#This Row],[200D EMA]]</f>
        <v>0.12855084643701711</v>
      </c>
      <c r="V128">
        <v>0.82885082050513603</v>
      </c>
      <c r="W128">
        <v>3990</v>
      </c>
      <c r="X128">
        <v>4276.8500000000004</v>
      </c>
      <c r="Y128">
        <v>3990</v>
      </c>
      <c r="Z128">
        <v>4669</v>
      </c>
      <c r="AA128">
        <v>3990</v>
      </c>
      <c r="AB128">
        <v>4770</v>
      </c>
      <c r="AC128" s="2">
        <f>(Table2[[#This Row],[Close Price]]/Table2[[#This Row],[Day Low]])-1</f>
        <v>5.4761904761904123E-3</v>
      </c>
      <c r="AD128" s="2">
        <f>(Table2[[#This Row],[Day High]]/Table2[[#This Row],[Close Price]])-1</f>
        <v>6.6054314094495137E-2</v>
      </c>
      <c r="AE128" s="2">
        <f>(Table2[[#This Row],[Close Price]]/Table2[[#This Row],[Current Week Low]])-1</f>
        <v>5.4761904761904123E-3</v>
      </c>
      <c r="AF128" s="2">
        <f>(Table2[[#This Row],[Current Week High]]/Table2[[#This Row],[Close Price]])-1</f>
        <v>0.16380223587621678</v>
      </c>
      <c r="AG128" s="2">
        <f>(Table2[[#This Row],[Close Price]]/Table2[[#This Row],[Current Month Low]])-1</f>
        <v>5.4761904761904123E-3</v>
      </c>
      <c r="AH128" s="2">
        <f>(Table2[[#This Row],[Current Month High]]/Table2[[#This Row],[Close Price]])-1</f>
        <v>0.18897765370091113</v>
      </c>
      <c r="AI128">
        <v>25.620349713972299</v>
      </c>
      <c r="AJ128">
        <v>80.470085470085394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-0.08</v>
      </c>
      <c r="AM128" t="s">
        <v>10512</v>
      </c>
      <c r="AN128">
        <v>-11.85</v>
      </c>
      <c r="AO128" t="s">
        <v>10512</v>
      </c>
      <c r="AP128">
        <v>0.21415788696673799</v>
      </c>
      <c r="AQ128">
        <f>(Table2[[#This Row],[Sharpe Ratio]]-AVERAGE(Table2[Sharpe Ratio]))/_xlfn.STDEV.P(Table2[Sharpe Ratio])</f>
        <v>1.8988541984016507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-9.4295037411061156E-2</v>
      </c>
      <c r="AS128">
        <f>_xlfn.RANK.AVG(Table2[[#This Row],[1Y Return vs Nifty Z-Score]],Table2[1Y Return vs Nifty Z-Score])</f>
        <v>274</v>
      </c>
      <c r="AT128">
        <f>_xlfn.RANK.AVG(Table2[[#This Row],[6M Return vs Nifty Z-Score]],Table2[6M Return vs Nifty Z-Score])</f>
        <v>219</v>
      </c>
      <c r="AU128">
        <f>_xlfn.RANK.AVG(Table2[[#This Row],[Sharpe Ratio Z-Score]],Table2[Sharpe Ratio Z-Score])</f>
        <v>17</v>
      </c>
      <c r="AV128">
        <f>(Table2[[#This Row],[Rank 1Y]]+Table2[[#This Row],[Rank 6M]]+Table2[[#This Row],[Rank Sharpe]])/3</f>
        <v>170</v>
      </c>
    </row>
    <row r="129" spans="1:48" x14ac:dyDescent="0.3">
      <c r="A129" t="s">
        <v>365</v>
      </c>
      <c r="B129" t="s">
        <v>366</v>
      </c>
      <c r="C129" t="s">
        <v>10461</v>
      </c>
      <c r="D129" t="s">
        <v>32</v>
      </c>
      <c r="E129">
        <v>65829.505717056003</v>
      </c>
      <c r="F129">
        <v>55.06</v>
      </c>
      <c r="G129">
        <v>69.846159777752604</v>
      </c>
      <c r="H129">
        <f>(Table2[[#This Row],[1Y Return vs Nifty]]-AVERAGE(Table2[1Y Return vs Nifty]))/_xlfn.STDEV.P(Table2[1Y Return vs Nifty])</f>
        <v>0.39827210144049713</v>
      </c>
      <c r="I129">
        <v>-3.5172046957626599</v>
      </c>
      <c r="J129">
        <f>(Table2[[#This Row],[1M Return vs Nifty]]-AVERAGE(Table2[1M Return vs Nifty]))/_xlfn.STDEV.P(Table2[1M Return vs Nifty])</f>
        <v>-0.25844063354212959</v>
      </c>
      <c r="K129">
        <v>19.223370542997799</v>
      </c>
      <c r="L129">
        <f>(Table2[[#This Row],[6M Return vs Nifty]]-AVERAGE(Table2[6M Return vs Nifty]))/_xlfn.STDEV.P(Table2[6M Return vs Nifty])</f>
        <v>0.49961951180926895</v>
      </c>
      <c r="M129">
        <v>3.9691577689619102</v>
      </c>
      <c r="N129">
        <f>(Table2[[#This Row],[1W Return vs Nifty]]-AVERAGE(Table2[1W Return vs Nifty]))/_xlfn.STDEV.P(Table2[1W Return vs Nifty])</f>
        <v>1.1952385626977715</v>
      </c>
      <c r="O129">
        <v>55.33</v>
      </c>
      <c r="P129">
        <v>55.232735054198102</v>
      </c>
      <c r="Q129">
        <v>48.827821757908197</v>
      </c>
      <c r="R129">
        <v>47.5683840351331</v>
      </c>
      <c r="S129" s="2">
        <f>(Table2[[#This Row],[Close Price]]-Table2[[#This Row],[20D EMA]])/Table2[[#This Row],[20D EMA]]</f>
        <v>-4.8798120368696192E-3</v>
      </c>
      <c r="T129" s="2">
        <f>(Table2[[#This Row],[Close Price]]-Table2[[#This Row],[50D EMA]])/Table2[[#This Row],[50D EMA]]</f>
        <v>-3.1274035955054609E-3</v>
      </c>
      <c r="U129" s="2">
        <f>(Table2[[#This Row],[Close Price]]-Table2[[#This Row],[200D EMA]])/Table2[[#This Row],[200D EMA]]</f>
        <v>0.12763580306718139</v>
      </c>
      <c r="V129">
        <v>0.96938040773628997</v>
      </c>
      <c r="W129">
        <v>54.66</v>
      </c>
      <c r="X129">
        <v>57.7</v>
      </c>
      <c r="Y129">
        <v>53.9</v>
      </c>
      <c r="Z129">
        <v>58.45</v>
      </c>
      <c r="AA129">
        <v>53.75</v>
      </c>
      <c r="AB129">
        <v>58.45</v>
      </c>
      <c r="AC129" s="2">
        <f>(Table2[[#This Row],[Close Price]]/Table2[[#This Row],[Day Low]])-1</f>
        <v>7.3179656055617492E-3</v>
      </c>
      <c r="AD129" s="2">
        <f>(Table2[[#This Row],[Day High]]/Table2[[#This Row],[Close Price]])-1</f>
        <v>4.794769342535421E-2</v>
      </c>
      <c r="AE129" s="2">
        <f>(Table2[[#This Row],[Close Price]]/Table2[[#This Row],[Current Week Low]])-1</f>
        <v>2.1521335807050068E-2</v>
      </c>
      <c r="AF129" s="2">
        <f>(Table2[[#This Row],[Current Week High]]/Table2[[#This Row],[Close Price]])-1</f>
        <v>6.1569197239375262E-2</v>
      </c>
      <c r="AG129" s="2">
        <f>(Table2[[#This Row],[Close Price]]/Table2[[#This Row],[Current Month Low]])-1</f>
        <v>2.4372093023255825E-2</v>
      </c>
      <c r="AH129" s="2">
        <f>(Table2[[#This Row],[Current Month High]]/Table2[[#This Row],[Close Price]])-1</f>
        <v>6.1569197239375262E-2</v>
      </c>
      <c r="AI129">
        <v>28.314565928078402</v>
      </c>
      <c r="AJ129">
        <v>103.925925925925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-0.09</v>
      </c>
      <c r="AM129" t="s">
        <v>10512</v>
      </c>
      <c r="AN129">
        <v>2.08</v>
      </c>
      <c r="AO129" t="s">
        <v>10511</v>
      </c>
      <c r="AP129">
        <v>0.117997051034545</v>
      </c>
      <c r="AQ129">
        <f>(Table2[[#This Row],[Sharpe Ratio]]-AVERAGE(Table2[Sharpe Ratio]))/_xlfn.STDEV.P(Table2[Sharpe Ratio])</f>
        <v>0.79534470280216119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2.6300342452075691</v>
      </c>
      <c r="AS129">
        <f>_xlfn.RANK.AVG(Table2[[#This Row],[1Y Return vs Nifty Z-Score]],Table2[1Y Return vs Nifty Z-Score])</f>
        <v>168</v>
      </c>
      <c r="AT129">
        <f>_xlfn.RANK.AVG(Table2[[#This Row],[6M Return vs Nifty Z-Score]],Table2[6M Return vs Nifty Z-Score])</f>
        <v>184</v>
      </c>
      <c r="AU129">
        <f>_xlfn.RANK.AVG(Table2[[#This Row],[Sharpe Ratio Z-Score]],Table2[Sharpe Ratio Z-Score])</f>
        <v>160</v>
      </c>
      <c r="AV129">
        <f>(Table2[[#This Row],[Rank 1Y]]+Table2[[#This Row],[Rank 6M]]+Table2[[#This Row],[Rank Sharpe]])/3</f>
        <v>170.66666666666666</v>
      </c>
    </row>
    <row r="130" spans="1:48" x14ac:dyDescent="0.3">
      <c r="A130" t="s">
        <v>1542</v>
      </c>
      <c r="B130" t="s">
        <v>1543</v>
      </c>
      <c r="C130" t="s">
        <v>10471</v>
      </c>
      <c r="D130" t="s">
        <v>165</v>
      </c>
      <c r="E130">
        <v>5947.7382965850002</v>
      </c>
      <c r="F130">
        <v>380.85</v>
      </c>
      <c r="G130">
        <v>29.142699566235599</v>
      </c>
      <c r="H130">
        <f>(Table2[[#This Row],[1Y Return vs Nifty]]-AVERAGE(Table2[1Y Return vs Nifty]))/_xlfn.STDEV.P(Table2[1Y Return vs Nifty])</f>
        <v>-0.14054779136907913</v>
      </c>
      <c r="I130">
        <v>-7.1536572295686698</v>
      </c>
      <c r="J130">
        <f>(Table2[[#This Row],[1M Return vs Nifty]]-AVERAGE(Table2[1M Return vs Nifty]))/_xlfn.STDEV.P(Table2[1M Return vs Nifty])</f>
        <v>-0.62213518408137714</v>
      </c>
      <c r="K130">
        <v>23.594371639864502</v>
      </c>
      <c r="L130">
        <f>(Table2[[#This Row],[6M Return vs Nifty]]-AVERAGE(Table2[6M Return vs Nifty]))/_xlfn.STDEV.P(Table2[6M Return vs Nifty])</f>
        <v>0.65057421736887067</v>
      </c>
      <c r="M130">
        <v>-6.5626252094640298</v>
      </c>
      <c r="N130">
        <f>(Table2[[#This Row],[1W Return vs Nifty]]-AVERAGE(Table2[1W Return vs Nifty]))/_xlfn.STDEV.P(Table2[1W Return vs Nifty])</f>
        <v>-1.3692485084996737</v>
      </c>
      <c r="O130">
        <v>382.01</v>
      </c>
      <c r="P130">
        <v>359.66914829375997</v>
      </c>
      <c r="Q130">
        <v>303.653469766363</v>
      </c>
      <c r="R130">
        <v>43.707957260551602</v>
      </c>
      <c r="S130" s="2">
        <f>(Table2[[#This Row],[Close Price]]-Table2[[#This Row],[20D EMA]])/Table2[[#This Row],[20D EMA]]</f>
        <v>-3.0365697233055893E-3</v>
      </c>
      <c r="T130" s="2">
        <f>(Table2[[#This Row],[Close Price]]-Table2[[#This Row],[50D EMA]])/Table2[[#This Row],[50D EMA]]</f>
        <v>5.8889820844295983E-2</v>
      </c>
      <c r="U130" s="2">
        <f>(Table2[[#This Row],[Close Price]]-Table2[[#This Row],[200D EMA]])/Table2[[#This Row],[200D EMA]]</f>
        <v>0.25422574717500696</v>
      </c>
      <c r="V130">
        <v>0.96001922576480703</v>
      </c>
      <c r="W130">
        <v>361.65</v>
      </c>
      <c r="X130">
        <v>385.3</v>
      </c>
      <c r="Y130">
        <v>361.65</v>
      </c>
      <c r="Z130">
        <v>408.95</v>
      </c>
      <c r="AA130">
        <v>348.85</v>
      </c>
      <c r="AB130">
        <v>423.5</v>
      </c>
      <c r="AC130" s="2">
        <f>(Table2[[#This Row],[Close Price]]/Table2[[#This Row],[Day Low]])-1</f>
        <v>5.3090004147656744E-2</v>
      </c>
      <c r="AD130" s="2">
        <f>(Table2[[#This Row],[Day High]]/Table2[[#This Row],[Close Price]])-1</f>
        <v>1.1684390179860893E-2</v>
      </c>
      <c r="AE130" s="2">
        <f>(Table2[[#This Row],[Close Price]]/Table2[[#This Row],[Current Week Low]])-1</f>
        <v>5.3090004147656744E-2</v>
      </c>
      <c r="AF130" s="2">
        <f>(Table2[[#This Row],[Current Week High]]/Table2[[#This Row],[Close Price]])-1</f>
        <v>7.3782329000918967E-2</v>
      </c>
      <c r="AG130" s="2">
        <f>(Table2[[#This Row],[Close Price]]/Table2[[#This Row],[Current Month Low]])-1</f>
        <v>9.1729969901103603E-2</v>
      </c>
      <c r="AH130" s="2">
        <f>(Table2[[#This Row],[Current Month High]]/Table2[[#This Row],[Close Price]])-1</f>
        <v>0.11198634633057636</v>
      </c>
      <c r="AI130">
        <v>11.198634633057599</v>
      </c>
      <c r="AJ130">
        <v>68.480424684804206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7.0000000000000007E-2</v>
      </c>
      <c r="AM130" t="s">
        <v>10511</v>
      </c>
      <c r="AN130">
        <v>2.63</v>
      </c>
      <c r="AO130" t="s">
        <v>10511</v>
      </c>
      <c r="AP130">
        <v>0.21023259302989999</v>
      </c>
      <c r="AQ130">
        <f>(Table2[[#This Row],[Sharpe Ratio]]-AVERAGE(Table2[Sharpe Ratio]))/_xlfn.STDEV.P(Table2[Sharpe Ratio])</f>
        <v>1.8538088419389198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0.37245157535766049</v>
      </c>
      <c r="AS130">
        <f>_xlfn.RANK.AVG(Table2[[#This Row],[1Y Return vs Nifty Z-Score]],Table2[1Y Return vs Nifty Z-Score])</f>
        <v>333</v>
      </c>
      <c r="AT130">
        <f>_xlfn.RANK.AVG(Table2[[#This Row],[6M Return vs Nifty Z-Score]],Table2[6M Return vs Nifty Z-Score])</f>
        <v>158</v>
      </c>
      <c r="AU130">
        <f>_xlfn.RANK.AVG(Table2[[#This Row],[Sharpe Ratio Z-Score]],Table2[Sharpe Ratio Z-Score])</f>
        <v>21</v>
      </c>
      <c r="AV130">
        <f>(Table2[[#This Row],[Rank 1Y]]+Table2[[#This Row],[Rank 6M]]+Table2[[#This Row],[Rank Sharpe]])/3</f>
        <v>170.66666666666666</v>
      </c>
    </row>
    <row r="131" spans="1:48" x14ac:dyDescent="0.3">
      <c r="A131" t="s">
        <v>260</v>
      </c>
      <c r="B131" t="s">
        <v>261</v>
      </c>
      <c r="C131" t="s">
        <v>10465</v>
      </c>
      <c r="D131" t="s">
        <v>198</v>
      </c>
      <c r="E131">
        <v>100494.56438120001</v>
      </c>
      <c r="F131">
        <v>34073.300000000003</v>
      </c>
      <c r="G131">
        <v>54.696680123422603</v>
      </c>
      <c r="H131">
        <f>(Table2[[#This Row],[1Y Return vs Nifty]]-AVERAGE(Table2[1Y Return vs Nifty]))/_xlfn.STDEV.P(Table2[1Y Return vs Nifty])</f>
        <v>0.19772794718313305</v>
      </c>
      <c r="I131">
        <v>0.61039322557500597</v>
      </c>
      <c r="J131">
        <f>(Table2[[#This Row],[1M Return vs Nifty]]-AVERAGE(Table2[1M Return vs Nifty]))/_xlfn.STDEV.P(Table2[1M Return vs Nifty])</f>
        <v>0.15437511390733705</v>
      </c>
      <c r="K131">
        <v>33.5158003650278</v>
      </c>
      <c r="L131">
        <f>(Table2[[#This Row],[6M Return vs Nifty]]-AVERAGE(Table2[6M Return vs Nifty]))/_xlfn.STDEV.P(Table2[6M Return vs Nifty])</f>
        <v>0.99321571270301701</v>
      </c>
      <c r="M131">
        <v>-1.29158279356995</v>
      </c>
      <c r="N131">
        <f>(Table2[[#This Row],[1W Return vs Nifty]]-AVERAGE(Table2[1W Return vs Nifty]))/_xlfn.STDEV.P(Table2[1W Return vs Nifty])</f>
        <v>-8.5750723273375878E-2</v>
      </c>
      <c r="O131">
        <v>34371.31</v>
      </c>
      <c r="P131">
        <v>32857.576182693898</v>
      </c>
      <c r="Q131">
        <v>27709.520921443102</v>
      </c>
      <c r="R131">
        <v>38.740603365900299</v>
      </c>
      <c r="S131" s="2">
        <f>(Table2[[#This Row],[Close Price]]-Table2[[#This Row],[20D EMA]])/Table2[[#This Row],[20D EMA]]</f>
        <v>-8.6703125368219822E-3</v>
      </c>
      <c r="T131" s="2">
        <f>(Table2[[#This Row],[Close Price]]-Table2[[#This Row],[50D EMA]])/Table2[[#This Row],[50D EMA]]</f>
        <v>3.6999802132283495E-2</v>
      </c>
      <c r="U131" s="2">
        <f>(Table2[[#This Row],[Close Price]]-Table2[[#This Row],[200D EMA]])/Table2[[#This Row],[200D EMA]]</f>
        <v>0.22966037906603684</v>
      </c>
      <c r="V131">
        <v>0.46056775855258603</v>
      </c>
      <c r="W131">
        <v>33948</v>
      </c>
      <c r="X131">
        <v>35200</v>
      </c>
      <c r="Y131">
        <v>33948</v>
      </c>
      <c r="Z131">
        <v>35399</v>
      </c>
      <c r="AA131">
        <v>33702.15</v>
      </c>
      <c r="AB131">
        <v>35777.800000000003</v>
      </c>
      <c r="AC131" s="2">
        <f>(Table2[[#This Row],[Close Price]]/Table2[[#This Row],[Day Low]])-1</f>
        <v>3.690939083303979E-3</v>
      </c>
      <c r="AD131" s="2">
        <f>(Table2[[#This Row],[Day High]]/Table2[[#This Row],[Close Price]])-1</f>
        <v>3.3066946846944667E-2</v>
      </c>
      <c r="AE131" s="2">
        <f>(Table2[[#This Row],[Close Price]]/Table2[[#This Row],[Current Week Low]])-1</f>
        <v>3.690939083303979E-3</v>
      </c>
      <c r="AF131" s="2">
        <f>(Table2[[#This Row],[Current Week High]]/Table2[[#This Row],[Close Price]])-1</f>
        <v>3.8907296915766887E-2</v>
      </c>
      <c r="AG131" s="2">
        <f>(Table2[[#This Row],[Close Price]]/Table2[[#This Row],[Current Month Low]])-1</f>
        <v>1.1012650528230417E-2</v>
      </c>
      <c r="AH131" s="2">
        <f>(Table2[[#This Row],[Current Month High]]/Table2[[#This Row],[Close Price]])-1</f>
        <v>5.0024505991494772E-2</v>
      </c>
      <c r="AI131">
        <v>7.6444019217392896</v>
      </c>
      <c r="AJ131">
        <v>90.022948890617698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0.05</v>
      </c>
      <c r="AM131" t="s">
        <v>10511</v>
      </c>
      <c r="AN131">
        <v>-1.65</v>
      </c>
      <c r="AO131" t="s">
        <v>10512</v>
      </c>
      <c r="AP131">
        <v>0.103714397056938</v>
      </c>
      <c r="AQ131">
        <f>(Table2[[#This Row],[Sharpe Ratio]]-AVERAGE(Table2[Sharpe Ratio]))/_xlfn.STDEV.P(Table2[Sharpe Ratio])</f>
        <v>0.63144175693171434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1.8910098074518256</v>
      </c>
      <c r="AS131">
        <f>_xlfn.RANK.AVG(Table2[[#This Row],[1Y Return vs Nifty Z-Score]],Table2[1Y Return vs Nifty Z-Score])</f>
        <v>226</v>
      </c>
      <c r="AT131">
        <f>_xlfn.RANK.AVG(Table2[[#This Row],[6M Return vs Nifty Z-Score]],Table2[6M Return vs Nifty Z-Score])</f>
        <v>98</v>
      </c>
      <c r="AU131">
        <f>_xlfn.RANK.AVG(Table2[[#This Row],[Sharpe Ratio Z-Score]],Table2[Sharpe Ratio Z-Score])</f>
        <v>191</v>
      </c>
      <c r="AV131">
        <f>(Table2[[#This Row],[Rank 1Y]]+Table2[[#This Row],[Rank 6M]]+Table2[[#This Row],[Rank Sharpe]])/3</f>
        <v>171.66666666666666</v>
      </c>
    </row>
    <row r="132" spans="1:48" x14ac:dyDescent="0.3">
      <c r="A132" t="s">
        <v>1434</v>
      </c>
      <c r="B132" t="s">
        <v>1435</v>
      </c>
      <c r="C132" t="s">
        <v>10473</v>
      </c>
      <c r="D132" t="s">
        <v>97</v>
      </c>
      <c r="E132">
        <v>6950.3649743449996</v>
      </c>
      <c r="F132">
        <v>2839.15</v>
      </c>
      <c r="G132">
        <v>66.331382433161906</v>
      </c>
      <c r="H132">
        <f>(Table2[[#This Row],[1Y Return vs Nifty]]-AVERAGE(Table2[1Y Return vs Nifty]))/_xlfn.STDEV.P(Table2[1Y Return vs Nifty])</f>
        <v>0.35174455950129785</v>
      </c>
      <c r="I132">
        <v>2.5280638205005399</v>
      </c>
      <c r="J132">
        <f>(Table2[[#This Row],[1M Return vs Nifty]]-AVERAGE(Table2[1M Return vs Nifty]))/_xlfn.STDEV.P(Table2[1M Return vs Nifty])</f>
        <v>0.34616817008503098</v>
      </c>
      <c r="K132">
        <v>6.2935051514442399</v>
      </c>
      <c r="L132">
        <f>(Table2[[#This Row],[6M Return vs Nifty]]-AVERAGE(Table2[6M Return vs Nifty]))/_xlfn.STDEV.P(Table2[6M Return vs Nifty])</f>
        <v>5.3080153924780459E-2</v>
      </c>
      <c r="M132">
        <v>-4.0049086026044396</v>
      </c>
      <c r="N132">
        <f>(Table2[[#This Row],[1W Return vs Nifty]]-AVERAGE(Table2[1W Return vs Nifty]))/_xlfn.STDEV.P(Table2[1W Return vs Nifty])</f>
        <v>-0.74644502085519604</v>
      </c>
      <c r="O132">
        <v>2803.26</v>
      </c>
      <c r="P132">
        <v>2670.73331505959</v>
      </c>
      <c r="Q132">
        <v>2306.69088532979</v>
      </c>
      <c r="R132">
        <v>50.677197605204697</v>
      </c>
      <c r="S132" s="2">
        <f>(Table2[[#This Row],[Close Price]]-Table2[[#This Row],[20D EMA]])/Table2[[#This Row],[20D EMA]]</f>
        <v>1.2802950850081644E-2</v>
      </c>
      <c r="T132" s="2">
        <f>(Table2[[#This Row],[Close Price]]-Table2[[#This Row],[50D EMA]])/Table2[[#This Row],[50D EMA]]</f>
        <v>6.3060090646546746E-2</v>
      </c>
      <c r="U132" s="2">
        <f>(Table2[[#This Row],[Close Price]]-Table2[[#This Row],[200D EMA]])/Table2[[#This Row],[200D EMA]]</f>
        <v>0.23083245269514463</v>
      </c>
      <c r="V132">
        <v>1.02376681509321</v>
      </c>
      <c r="W132">
        <v>2800</v>
      </c>
      <c r="X132">
        <v>2863.4</v>
      </c>
      <c r="Y132">
        <v>2755</v>
      </c>
      <c r="Z132">
        <v>2975.35</v>
      </c>
      <c r="AA132">
        <v>2664.55</v>
      </c>
      <c r="AB132">
        <v>3018.6</v>
      </c>
      <c r="AC132" s="2">
        <f>(Table2[[#This Row],[Close Price]]/Table2[[#This Row],[Day Low]])-1</f>
        <v>1.3982142857142943E-2</v>
      </c>
      <c r="AD132" s="2">
        <f>(Table2[[#This Row],[Day High]]/Table2[[#This Row],[Close Price]])-1</f>
        <v>8.5412887660039072E-3</v>
      </c>
      <c r="AE132" s="2">
        <f>(Table2[[#This Row],[Close Price]]/Table2[[#This Row],[Current Week Low]])-1</f>
        <v>3.0544464609800315E-2</v>
      </c>
      <c r="AF132" s="2">
        <f>(Table2[[#This Row],[Current Week High]]/Table2[[#This Row],[Close Price]])-1</f>
        <v>4.7972104326999165E-2</v>
      </c>
      <c r="AG132" s="2">
        <f>(Table2[[#This Row],[Close Price]]/Table2[[#This Row],[Current Month Low]])-1</f>
        <v>6.5527012065827117E-2</v>
      </c>
      <c r="AH132" s="2">
        <f>(Table2[[#This Row],[Current Month High]]/Table2[[#This Row],[Close Price]])-1</f>
        <v>6.320553686842878E-2</v>
      </c>
      <c r="AI132">
        <v>7.2151876441892604</v>
      </c>
      <c r="AJ132">
        <v>104.977979929247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0.08</v>
      </c>
      <c r="AM132" t="s">
        <v>10511</v>
      </c>
      <c r="AN132">
        <v>-0.6</v>
      </c>
      <c r="AO132" t="s">
        <v>10512</v>
      </c>
      <c r="AP132">
        <v>0.184887674027123</v>
      </c>
      <c r="AQ132">
        <f>(Table2[[#This Row],[Sharpe Ratio]]-AVERAGE(Table2[Sharpe Ratio]))/_xlfn.STDEV.P(Table2[Sharpe Ratio])</f>
        <v>1.5629590535231241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1.5675069161790371</v>
      </c>
      <c r="AS132">
        <f>_xlfn.RANK.AVG(Table2[[#This Row],[1Y Return vs Nifty Z-Score]],Table2[1Y Return vs Nifty Z-Score])</f>
        <v>176</v>
      </c>
      <c r="AT132">
        <f>_xlfn.RANK.AVG(Table2[[#This Row],[6M Return vs Nifty Z-Score]],Table2[6M Return vs Nifty Z-Score])</f>
        <v>297</v>
      </c>
      <c r="AU132">
        <f>_xlfn.RANK.AVG(Table2[[#This Row],[Sharpe Ratio Z-Score]],Table2[Sharpe Ratio Z-Score])</f>
        <v>43</v>
      </c>
      <c r="AV132">
        <f>(Table2[[#This Row],[Rank 1Y]]+Table2[[#This Row],[Rank 6M]]+Table2[[#This Row],[Rank Sharpe]])/3</f>
        <v>172</v>
      </c>
    </row>
    <row r="133" spans="1:48" x14ac:dyDescent="0.3">
      <c r="A133" t="s">
        <v>1579</v>
      </c>
      <c r="B133" t="s">
        <v>1580</v>
      </c>
      <c r="C133" t="s">
        <v>10474</v>
      </c>
      <c r="D133" t="s">
        <v>138</v>
      </c>
      <c r="E133">
        <v>5604.174497985</v>
      </c>
      <c r="F133">
        <v>189.91</v>
      </c>
      <c r="G133">
        <v>135.39959475498699</v>
      </c>
      <c r="H133">
        <f>(Table2[[#This Row],[1Y Return vs Nifty]]-AVERAGE(Table2[1Y Return vs Nifty]))/_xlfn.STDEV.P(Table2[1Y Return vs Nifty])</f>
        <v>1.26604832056741</v>
      </c>
      <c r="I133">
        <v>-0.36340155882275299</v>
      </c>
      <c r="J133">
        <f>(Table2[[#This Row],[1M Return vs Nifty]]-AVERAGE(Table2[1M Return vs Nifty]))/_xlfn.STDEV.P(Table2[1M Return vs Nifty])</f>
        <v>5.6982434328393401E-2</v>
      </c>
      <c r="K133">
        <v>4.90953182883921</v>
      </c>
      <c r="L133">
        <f>(Table2[[#This Row],[6M Return vs Nifty]]-AVERAGE(Table2[6M Return vs Nifty]))/_xlfn.STDEV.P(Table2[6M Return vs Nifty])</f>
        <v>5.2839441352323015E-3</v>
      </c>
      <c r="M133">
        <v>-9.4978837266801204</v>
      </c>
      <c r="N133">
        <f>(Table2[[#This Row],[1W Return vs Nifty]]-AVERAGE(Table2[1W Return vs Nifty]))/_xlfn.STDEV.P(Table2[1W Return vs Nifty])</f>
        <v>-2.0839833766072466</v>
      </c>
      <c r="O133">
        <v>203.65</v>
      </c>
      <c r="P133">
        <v>189.14928560938799</v>
      </c>
      <c r="Q133">
        <v>149.62065247364399</v>
      </c>
      <c r="R133">
        <v>31.543845772828</v>
      </c>
      <c r="S133" s="2">
        <f>(Table2[[#This Row],[Close Price]]-Table2[[#This Row],[20D EMA]])/Table2[[#This Row],[20D EMA]]</f>
        <v>-6.7468696292659017E-2</v>
      </c>
      <c r="T133" s="2">
        <f>(Table2[[#This Row],[Close Price]]-Table2[[#This Row],[50D EMA]])/Table2[[#This Row],[50D EMA]]</f>
        <v>4.0217671886055078E-3</v>
      </c>
      <c r="U133" s="2">
        <f>(Table2[[#This Row],[Close Price]]-Table2[[#This Row],[200D EMA]])/Table2[[#This Row],[200D EMA]]</f>
        <v>0.26927664637375559</v>
      </c>
      <c r="V133">
        <v>1.35989942708136</v>
      </c>
      <c r="W133">
        <v>189.14</v>
      </c>
      <c r="X133">
        <v>202.98</v>
      </c>
      <c r="Y133">
        <v>189.14</v>
      </c>
      <c r="Z133">
        <v>213.17</v>
      </c>
      <c r="AA133">
        <v>189.14</v>
      </c>
      <c r="AB133">
        <v>238.97</v>
      </c>
      <c r="AC133" s="2">
        <f>(Table2[[#This Row],[Close Price]]/Table2[[#This Row],[Day Low]])-1</f>
        <v>4.0710584752035039E-3</v>
      </c>
      <c r="AD133" s="2">
        <f>(Table2[[#This Row],[Day High]]/Table2[[#This Row],[Close Price]])-1</f>
        <v>6.8822073613816981E-2</v>
      </c>
      <c r="AE133" s="2">
        <f>(Table2[[#This Row],[Close Price]]/Table2[[#This Row],[Current Week Low]])-1</f>
        <v>4.0710584752035039E-3</v>
      </c>
      <c r="AF133" s="2">
        <f>(Table2[[#This Row],[Current Week High]]/Table2[[#This Row],[Close Price]])-1</f>
        <v>0.12247906903269956</v>
      </c>
      <c r="AG133" s="2">
        <f>(Table2[[#This Row],[Close Price]]/Table2[[#This Row],[Current Month Low]])-1</f>
        <v>4.0710584752035039E-3</v>
      </c>
      <c r="AH133" s="2">
        <f>(Table2[[#This Row],[Current Month High]]/Table2[[#This Row],[Close Price]])-1</f>
        <v>0.25833289452898733</v>
      </c>
      <c r="AI133">
        <v>25.8332894528987</v>
      </c>
      <c r="AJ133">
        <v>168.61386138613801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0.09</v>
      </c>
      <c r="AM133" t="s">
        <v>10511</v>
      </c>
      <c r="AN133">
        <v>-8.7100000000000009</v>
      </c>
      <c r="AO133" t="s">
        <v>10512</v>
      </c>
      <c r="AP133">
        <v>0.12975436161540599</v>
      </c>
      <c r="AQ133">
        <f>(Table2[[#This Row],[Sharpe Ratio]]-AVERAGE(Table2[Sharpe Ratio]))/_xlfn.STDEV.P(Table2[Sharpe Ratio])</f>
        <v>0.93026765498865394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0.17459897741244257</v>
      </c>
      <c r="AS133">
        <f>_xlfn.RANK.AVG(Table2[[#This Row],[1Y Return vs Nifty Z-Score]],Table2[1Y Return vs Nifty Z-Score])</f>
        <v>64</v>
      </c>
      <c r="AT133">
        <f>_xlfn.RANK.AVG(Table2[[#This Row],[6M Return vs Nifty Z-Score]],Table2[6M Return vs Nifty Z-Score])</f>
        <v>318</v>
      </c>
      <c r="AU133">
        <f>_xlfn.RANK.AVG(Table2[[#This Row],[Sharpe Ratio Z-Score]],Table2[Sharpe Ratio Z-Score])</f>
        <v>137</v>
      </c>
      <c r="AV133">
        <f>(Table2[[#This Row],[Rank 1Y]]+Table2[[#This Row],[Rank 6M]]+Table2[[#This Row],[Rank Sharpe]])/3</f>
        <v>173</v>
      </c>
    </row>
    <row r="134" spans="1:48" x14ac:dyDescent="0.3">
      <c r="A134" t="s">
        <v>52</v>
      </c>
      <c r="B134" t="s">
        <v>53</v>
      </c>
      <c r="C134" t="s">
        <v>10459</v>
      </c>
      <c r="D134" t="s">
        <v>54</v>
      </c>
      <c r="E134">
        <v>402128.62481979001</v>
      </c>
      <c r="F134">
        <v>319.64999999999998</v>
      </c>
      <c r="G134">
        <v>68.007799520271405</v>
      </c>
      <c r="H134">
        <f>(Table2[[#This Row],[1Y Return vs Nifty]]-AVERAGE(Table2[1Y Return vs Nifty]))/_xlfn.STDEV.P(Table2[1Y Return vs Nifty])</f>
        <v>0.37393645351931304</v>
      </c>
      <c r="I134">
        <v>15.648048637271099</v>
      </c>
      <c r="J134">
        <f>(Table2[[#This Row],[1M Return vs Nifty]]-AVERAGE(Table2[1M Return vs Nifty]))/_xlfn.STDEV.P(Table2[1M Return vs Nifty])</f>
        <v>1.6583445113565518</v>
      </c>
      <c r="K134">
        <v>18.6081635883458</v>
      </c>
      <c r="L134">
        <f>(Table2[[#This Row],[6M Return vs Nifty]]-AVERAGE(Table2[6M Return vs Nifty]))/_xlfn.STDEV.P(Table2[6M Return vs Nifty])</f>
        <v>0.47837303242396673</v>
      </c>
      <c r="M134">
        <v>8.0515855821473892</v>
      </c>
      <c r="N134">
        <f>(Table2[[#This Row],[1W Return vs Nifty]]-AVERAGE(Table2[1W Return vs Nifty]))/_xlfn.STDEV.P(Table2[1W Return vs Nifty])</f>
        <v>2.1893089273698463</v>
      </c>
      <c r="O134">
        <v>297.54000000000002</v>
      </c>
      <c r="P134">
        <v>283.83791775877103</v>
      </c>
      <c r="Q134">
        <v>248.52806289844801</v>
      </c>
      <c r="R134">
        <v>69.332299048644401</v>
      </c>
      <c r="S134" s="2">
        <f>(Table2[[#This Row],[Close Price]]-Table2[[#This Row],[20D EMA]])/Table2[[#This Row],[20D EMA]]</f>
        <v>7.4309336559790135E-2</v>
      </c>
      <c r="T134" s="2">
        <f>(Table2[[#This Row],[Close Price]]-Table2[[#This Row],[50D EMA]])/Table2[[#This Row],[50D EMA]]</f>
        <v>0.12617088838590276</v>
      </c>
      <c r="U134" s="2">
        <f>(Table2[[#This Row],[Close Price]]-Table2[[#This Row],[200D EMA]])/Table2[[#This Row],[200D EMA]]</f>
        <v>0.28617266103511768</v>
      </c>
      <c r="V134">
        <v>1.7925744320205499</v>
      </c>
      <c r="W134">
        <v>318.05</v>
      </c>
      <c r="X134">
        <v>333.2</v>
      </c>
      <c r="Y134">
        <v>308.64999999999998</v>
      </c>
      <c r="Z134">
        <v>333.3</v>
      </c>
      <c r="AA134">
        <v>271.5</v>
      </c>
      <c r="AB134">
        <v>333.3</v>
      </c>
      <c r="AC134" s="2">
        <f>(Table2[[#This Row],[Close Price]]/Table2[[#This Row],[Day Low]])-1</f>
        <v>5.0306555573023104E-3</v>
      </c>
      <c r="AD134" s="2">
        <f>(Table2[[#This Row],[Day High]]/Table2[[#This Row],[Close Price]])-1</f>
        <v>4.239011418739258E-2</v>
      </c>
      <c r="AE134" s="2">
        <f>(Table2[[#This Row],[Close Price]]/Table2[[#This Row],[Current Week Low]])-1</f>
        <v>3.5639073384092113E-2</v>
      </c>
      <c r="AF134" s="2">
        <f>(Table2[[#This Row],[Current Week High]]/Table2[[#This Row],[Close Price]])-1</f>
        <v>4.2702956358517286E-2</v>
      </c>
      <c r="AG134" s="2">
        <f>(Table2[[#This Row],[Close Price]]/Table2[[#This Row],[Current Month Low]])-1</f>
        <v>0.17734806629834243</v>
      </c>
      <c r="AH134" s="2">
        <f>(Table2[[#This Row],[Current Month High]]/Table2[[#This Row],[Close Price]])-1</f>
        <v>4.2702956358517286E-2</v>
      </c>
      <c r="AI134">
        <v>4.2702956358517197</v>
      </c>
      <c r="AJ134">
        <v>92.560240963855406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0.08</v>
      </c>
      <c r="AM134" t="s">
        <v>10511</v>
      </c>
      <c r="AN134">
        <v>16.3</v>
      </c>
      <c r="AO134" t="s">
        <v>10511</v>
      </c>
      <c r="AP134">
        <v>0.117565041316793</v>
      </c>
      <c r="AQ134">
        <f>(Table2[[#This Row],[Sharpe Ratio]]-AVERAGE(Table2[Sharpe Ratio]))/_xlfn.STDEV.P(Table2[Sharpe Ratio])</f>
        <v>0.790387104200723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5.4903500288704006</v>
      </c>
      <c r="AS134">
        <f>_xlfn.RANK.AVG(Table2[[#This Row],[1Y Return vs Nifty Z-Score]],Table2[1Y Return vs Nifty Z-Score])</f>
        <v>172</v>
      </c>
      <c r="AT134">
        <f>_xlfn.RANK.AVG(Table2[[#This Row],[6M Return vs Nifty Z-Score]],Table2[6M Return vs Nifty Z-Score])</f>
        <v>190</v>
      </c>
      <c r="AU134">
        <f>_xlfn.RANK.AVG(Table2[[#This Row],[Sharpe Ratio Z-Score]],Table2[Sharpe Ratio Z-Score])</f>
        <v>161</v>
      </c>
      <c r="AV134">
        <f>(Table2[[#This Row],[Rank 1Y]]+Table2[[#This Row],[Rank 6M]]+Table2[[#This Row],[Rank Sharpe]])/3</f>
        <v>174.33333333333334</v>
      </c>
    </row>
    <row r="135" spans="1:48" x14ac:dyDescent="0.3">
      <c r="A135" t="s">
        <v>813</v>
      </c>
      <c r="B135" t="s">
        <v>814</v>
      </c>
      <c r="C135" t="s">
        <v>10471</v>
      </c>
      <c r="D135" t="s">
        <v>165</v>
      </c>
      <c r="E135">
        <v>18956.589706754999</v>
      </c>
      <c r="F135">
        <v>596.35</v>
      </c>
      <c r="G135">
        <v>25.438427792032002</v>
      </c>
      <c r="H135">
        <f>(Table2[[#This Row],[1Y Return vs Nifty]]-AVERAGE(Table2[1Y Return vs Nifty]))/_xlfn.STDEV.P(Table2[1Y Return vs Nifty])</f>
        <v>-0.1895838023111949</v>
      </c>
      <c r="I135">
        <v>3.8066604325888198</v>
      </c>
      <c r="J135">
        <f>(Table2[[#This Row],[1M Return vs Nifty]]-AVERAGE(Table2[1M Return vs Nifty]))/_xlfn.STDEV.P(Table2[1M Return vs Nifty])</f>
        <v>0.47404516444462752</v>
      </c>
      <c r="K135">
        <v>38.407597136154202</v>
      </c>
      <c r="L135">
        <f>(Table2[[#This Row],[6M Return vs Nifty]]-AVERAGE(Table2[6M Return vs Nifty]))/_xlfn.STDEV.P(Table2[6M Return vs Nifty])</f>
        <v>1.1621563569348698</v>
      </c>
      <c r="M135">
        <v>-2.06528616870041</v>
      </c>
      <c r="N135">
        <f>(Table2[[#This Row],[1W Return vs Nifty]]-AVERAGE(Table2[1W Return vs Nifty]))/_xlfn.STDEV.P(Table2[1W Return vs Nifty])</f>
        <v>-0.2741473420157457</v>
      </c>
      <c r="O135">
        <v>616.94000000000005</v>
      </c>
      <c r="P135">
        <v>592.72593354285095</v>
      </c>
      <c r="Q135">
        <v>501.302627696618</v>
      </c>
      <c r="R135">
        <v>32.369594052214197</v>
      </c>
      <c r="S135" s="2">
        <f>(Table2[[#This Row],[Close Price]]-Table2[[#This Row],[20D EMA]])/Table2[[#This Row],[20D EMA]]</f>
        <v>-3.3374396213570252E-2</v>
      </c>
      <c r="T135" s="2">
        <f>(Table2[[#This Row],[Close Price]]-Table2[[#This Row],[50D EMA]])/Table2[[#This Row],[50D EMA]]</f>
        <v>6.1142363646672949E-3</v>
      </c>
      <c r="U135" s="2">
        <f>(Table2[[#This Row],[Close Price]]-Table2[[#This Row],[200D EMA]])/Table2[[#This Row],[200D EMA]]</f>
        <v>0.18960078613612114</v>
      </c>
      <c r="V135">
        <v>0.31491068564525898</v>
      </c>
      <c r="W135">
        <v>592.65</v>
      </c>
      <c r="X135">
        <v>615.79999999999995</v>
      </c>
      <c r="Y135">
        <v>592.65</v>
      </c>
      <c r="Z135">
        <v>660</v>
      </c>
      <c r="AA135">
        <v>592.65</v>
      </c>
      <c r="AB135">
        <v>660</v>
      </c>
      <c r="AC135" s="2">
        <f>(Table2[[#This Row],[Close Price]]/Table2[[#This Row],[Day Low]])-1</f>
        <v>6.2431451953093298E-3</v>
      </c>
      <c r="AD135" s="2">
        <f>(Table2[[#This Row],[Day High]]/Table2[[#This Row],[Close Price]])-1</f>
        <v>3.2615075039825525E-2</v>
      </c>
      <c r="AE135" s="2">
        <f>(Table2[[#This Row],[Close Price]]/Table2[[#This Row],[Current Week Low]])-1</f>
        <v>6.2431451953093298E-3</v>
      </c>
      <c r="AF135" s="2">
        <f>(Table2[[#This Row],[Current Week High]]/Table2[[#This Row],[Close Price]])-1</f>
        <v>0.10673262345937773</v>
      </c>
      <c r="AG135" s="2">
        <f>(Table2[[#This Row],[Close Price]]/Table2[[#This Row],[Current Month Low]])-1</f>
        <v>6.2431451953093298E-3</v>
      </c>
      <c r="AH135" s="2">
        <f>(Table2[[#This Row],[Current Month High]]/Table2[[#This Row],[Close Price]])-1</f>
        <v>0.10673262345937773</v>
      </c>
      <c r="AI135">
        <v>13.373019200134101</v>
      </c>
      <c r="AJ135">
        <v>91.137820512820497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0.04</v>
      </c>
      <c r="AM135" t="s">
        <v>10511</v>
      </c>
      <c r="AN135">
        <v>-1.84</v>
      </c>
      <c r="AO135" t="s">
        <v>10512</v>
      </c>
      <c r="AP135">
        <v>0.14676326031637901</v>
      </c>
      <c r="AQ135">
        <f>(Table2[[#This Row],[Sharpe Ratio]]-AVERAGE(Table2[Sharpe Ratio]))/_xlfn.STDEV.P(Table2[Sharpe Ratio])</f>
        <v>1.1254560707741479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2.297926447826705</v>
      </c>
      <c r="AS135">
        <f>_xlfn.RANK.AVG(Table2[[#This Row],[1Y Return vs Nifty Z-Score]],Table2[1Y Return vs Nifty Z-Score])</f>
        <v>349</v>
      </c>
      <c r="AT135">
        <f>_xlfn.RANK.AVG(Table2[[#This Row],[6M Return vs Nifty Z-Score]],Table2[6M Return vs Nifty Z-Score])</f>
        <v>79</v>
      </c>
      <c r="AU135">
        <f>_xlfn.RANK.AVG(Table2[[#This Row],[Sharpe Ratio Z-Score]],Table2[Sharpe Ratio Z-Score])</f>
        <v>99</v>
      </c>
      <c r="AV135">
        <f>(Table2[[#This Row],[Rank 1Y]]+Table2[[#This Row],[Rank 6M]]+Table2[[#This Row],[Rank Sharpe]])/3</f>
        <v>175.66666666666666</v>
      </c>
    </row>
    <row r="136" spans="1:48" x14ac:dyDescent="0.3">
      <c r="A136" t="s">
        <v>183</v>
      </c>
      <c r="B136" t="s">
        <v>184</v>
      </c>
      <c r="C136" t="s">
        <v>10474</v>
      </c>
      <c r="D136" t="s">
        <v>138</v>
      </c>
      <c r="E136">
        <v>144132.62601087001</v>
      </c>
      <c r="F136">
        <v>1448.65</v>
      </c>
      <c r="G136">
        <v>83.871494580113094</v>
      </c>
      <c r="H136">
        <f>(Table2[[#This Row],[1Y Return vs Nifty]]-AVERAGE(Table2[1Y Return vs Nifty]))/_xlfn.STDEV.P(Table2[1Y Return vs Nifty])</f>
        <v>0.58393517174349852</v>
      </c>
      <c r="I136">
        <v>-12.0023218359343</v>
      </c>
      <c r="J136">
        <f>(Table2[[#This Row],[1M Return vs Nifty]]-AVERAGE(Table2[1M Return vs Nifty]))/_xlfn.STDEV.P(Table2[1M Return vs Nifty])</f>
        <v>-1.1070673750928322</v>
      </c>
      <c r="K136">
        <v>14.5156343378087</v>
      </c>
      <c r="L136">
        <f>(Table2[[#This Row],[6M Return vs Nifty]]-AVERAGE(Table2[6M Return vs Nifty]))/_xlfn.STDEV.P(Table2[6M Return vs Nifty])</f>
        <v>0.33703549113354292</v>
      </c>
      <c r="M136">
        <v>0.17131755039112301</v>
      </c>
      <c r="N136">
        <f>(Table2[[#This Row],[1W Return vs Nifty]]-AVERAGE(Table2[1W Return vs Nifty]))/_xlfn.STDEV.P(Table2[1W Return vs Nifty])</f>
        <v>0.27046522099963954</v>
      </c>
      <c r="O136">
        <v>1479.63</v>
      </c>
      <c r="P136">
        <v>1415.9910959425799</v>
      </c>
      <c r="Q136">
        <v>1148.25636960881</v>
      </c>
      <c r="R136">
        <v>42.569632971055199</v>
      </c>
      <c r="S136" s="2">
        <f>(Table2[[#This Row],[Close Price]]-Table2[[#This Row],[20D EMA]])/Table2[[#This Row],[20D EMA]]</f>
        <v>-2.0937666849144731E-2</v>
      </c>
      <c r="T136" s="2">
        <f>(Table2[[#This Row],[Close Price]]-Table2[[#This Row],[50D EMA]])/Table2[[#This Row],[50D EMA]]</f>
        <v>2.3064342813314213E-2</v>
      </c>
      <c r="U136" s="2">
        <f>(Table2[[#This Row],[Close Price]]-Table2[[#This Row],[200D EMA]])/Table2[[#This Row],[200D EMA]]</f>
        <v>0.26160850341594771</v>
      </c>
      <c r="V136">
        <v>0.79498802910810296</v>
      </c>
      <c r="W136">
        <v>1400.2</v>
      </c>
      <c r="X136">
        <v>1480</v>
      </c>
      <c r="Y136">
        <v>1370</v>
      </c>
      <c r="Z136">
        <v>1522.75</v>
      </c>
      <c r="AA136">
        <v>1370</v>
      </c>
      <c r="AB136">
        <v>1595</v>
      </c>
      <c r="AC136" s="2">
        <f>(Table2[[#This Row],[Close Price]]/Table2[[#This Row],[Day Low]])-1</f>
        <v>3.4602199685759283E-2</v>
      </c>
      <c r="AD136" s="2">
        <f>(Table2[[#This Row],[Day High]]/Table2[[#This Row],[Close Price]])-1</f>
        <v>2.1640838021606212E-2</v>
      </c>
      <c r="AE136" s="2">
        <f>(Table2[[#This Row],[Close Price]]/Table2[[#This Row],[Current Week Low]])-1</f>
        <v>5.7408759124087716E-2</v>
      </c>
      <c r="AF136" s="2">
        <f>(Table2[[#This Row],[Current Week High]]/Table2[[#This Row],[Close Price]])-1</f>
        <v>5.1151071687433047E-2</v>
      </c>
      <c r="AG136" s="2">
        <f>(Table2[[#This Row],[Close Price]]/Table2[[#This Row],[Current Month Low]])-1</f>
        <v>5.7408759124087716E-2</v>
      </c>
      <c r="AH136" s="2">
        <f>(Table2[[#This Row],[Current Month High]]/Table2[[#This Row],[Close Price]])-1</f>
        <v>0.10102509232733925</v>
      </c>
      <c r="AI136">
        <v>13.895695992820899</v>
      </c>
      <c r="AJ136">
        <v>125.980812729116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0.04</v>
      </c>
      <c r="AM136" t="s">
        <v>10511</v>
      </c>
      <c r="AN136">
        <v>-2.97</v>
      </c>
      <c r="AO136" t="s">
        <v>10512</v>
      </c>
      <c r="AP136">
        <v>0.11111677772037699</v>
      </c>
      <c r="AQ136">
        <f>(Table2[[#This Row],[Sharpe Ratio]]-AVERAGE(Table2[Sharpe Ratio]))/_xlfn.STDEV.P(Table2[Sharpe Ratio])</f>
        <v>0.71638899426549763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0.80075750304934645</v>
      </c>
      <c r="AS136">
        <f>_xlfn.RANK.AVG(Table2[[#This Row],[1Y Return vs Nifty Z-Score]],Table2[1Y Return vs Nifty Z-Score])</f>
        <v>128</v>
      </c>
      <c r="AT136">
        <f>_xlfn.RANK.AVG(Table2[[#This Row],[6M Return vs Nifty Z-Score]],Table2[6M Return vs Nifty Z-Score])</f>
        <v>226</v>
      </c>
      <c r="AU136">
        <f>_xlfn.RANK.AVG(Table2[[#This Row],[Sharpe Ratio Z-Score]],Table2[Sharpe Ratio Z-Score])</f>
        <v>175</v>
      </c>
      <c r="AV136">
        <f>(Table2[[#This Row],[Rank 1Y]]+Table2[[#This Row],[Rank 6M]]+Table2[[#This Row],[Rank Sharpe]])/3</f>
        <v>176.33333333333334</v>
      </c>
    </row>
    <row r="137" spans="1:48" x14ac:dyDescent="0.3">
      <c r="A137" t="s">
        <v>1519</v>
      </c>
      <c r="B137" t="s">
        <v>1520</v>
      </c>
      <c r="C137" t="s">
        <v>10464</v>
      </c>
      <c r="D137" t="s">
        <v>46</v>
      </c>
      <c r="E137">
        <v>6198.6493545769999</v>
      </c>
      <c r="F137">
        <v>220.81</v>
      </c>
      <c r="G137">
        <v>113.999330127411</v>
      </c>
      <c r="H137">
        <f>(Table2[[#This Row],[1Y Return vs Nifty]]-AVERAGE(Table2[1Y Return vs Nifty]))/_xlfn.STDEV.P(Table2[1Y Return vs Nifty])</f>
        <v>0.98275819651391716</v>
      </c>
      <c r="I137">
        <v>-5.1215341263684104</v>
      </c>
      <c r="J137">
        <f>(Table2[[#This Row],[1M Return vs Nifty]]-AVERAGE(Table2[1M Return vs Nifty]))/_xlfn.STDEV.P(Table2[1M Return vs Nifty])</f>
        <v>-0.41889532551369041</v>
      </c>
      <c r="K137">
        <v>22.641121670775401</v>
      </c>
      <c r="L137">
        <f>(Table2[[#This Row],[6M Return vs Nifty]]-AVERAGE(Table2[6M Return vs Nifty]))/_xlfn.STDEV.P(Table2[6M Return vs Nifty])</f>
        <v>0.61765325367666402</v>
      </c>
      <c r="M137">
        <v>-5.9396084857437801</v>
      </c>
      <c r="N137">
        <f>(Table2[[#This Row],[1W Return vs Nifty]]-AVERAGE(Table2[1W Return vs Nifty]))/_xlfn.STDEV.P(Table2[1W Return vs Nifty])</f>
        <v>-1.2175440595575286</v>
      </c>
      <c r="O137">
        <v>228.67</v>
      </c>
      <c r="P137">
        <v>213.50872203227399</v>
      </c>
      <c r="Q137">
        <v>171.55123097114</v>
      </c>
      <c r="R137">
        <v>33.847615013438499</v>
      </c>
      <c r="S137" s="2">
        <f>(Table2[[#This Row],[Close Price]]-Table2[[#This Row],[20D EMA]])/Table2[[#This Row],[20D EMA]]</f>
        <v>-3.4372676783137213E-2</v>
      </c>
      <c r="T137" s="2">
        <f>(Table2[[#This Row],[Close Price]]-Table2[[#This Row],[50D EMA]])/Table2[[#This Row],[50D EMA]]</f>
        <v>3.4196626246595897E-2</v>
      </c>
      <c r="U137" s="2">
        <f>(Table2[[#This Row],[Close Price]]-Table2[[#This Row],[200D EMA]])/Table2[[#This Row],[200D EMA]]</f>
        <v>0.28713736852839478</v>
      </c>
      <c r="V137">
        <v>0.55073419859457196</v>
      </c>
      <c r="W137">
        <v>218.5</v>
      </c>
      <c r="X137">
        <v>228.09</v>
      </c>
      <c r="Y137">
        <v>218.5</v>
      </c>
      <c r="Z137">
        <v>239.75</v>
      </c>
      <c r="AA137">
        <v>218.5</v>
      </c>
      <c r="AB137">
        <v>243.35</v>
      </c>
      <c r="AC137" s="2">
        <f>(Table2[[#This Row],[Close Price]]/Table2[[#This Row],[Day Low]])-1</f>
        <v>1.0572082379862735E-2</v>
      </c>
      <c r="AD137" s="2">
        <f>(Table2[[#This Row],[Day High]]/Table2[[#This Row],[Close Price]])-1</f>
        <v>3.2969521307911753E-2</v>
      </c>
      <c r="AE137" s="2">
        <f>(Table2[[#This Row],[Close Price]]/Table2[[#This Row],[Current Week Low]])-1</f>
        <v>1.0572082379862735E-2</v>
      </c>
      <c r="AF137" s="2">
        <f>(Table2[[#This Row],[Current Week High]]/Table2[[#This Row],[Close Price]])-1</f>
        <v>8.5775100765363765E-2</v>
      </c>
      <c r="AG137" s="2">
        <f>(Table2[[#This Row],[Close Price]]/Table2[[#This Row],[Current Month Low]])-1</f>
        <v>1.0572082379862735E-2</v>
      </c>
      <c r="AH137" s="2">
        <f>(Table2[[#This Row],[Current Month High]]/Table2[[#This Row],[Close Price]])-1</f>
        <v>0.10207871020334225</v>
      </c>
      <c r="AI137">
        <v>12.766631946016901</v>
      </c>
      <c r="AJ137">
        <v>148.24058459808799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0.19</v>
      </c>
      <c r="AM137" t="s">
        <v>10511</v>
      </c>
      <c r="AN137">
        <v>-5.29</v>
      </c>
      <c r="AO137" t="s">
        <v>10512</v>
      </c>
      <c r="AP137">
        <v>6.6326607636172E-2</v>
      </c>
      <c r="AQ137">
        <f>(Table2[[#This Row],[Sharpe Ratio]]-AVERAGE(Table2[Sharpe Ratio]))/_xlfn.STDEV.P(Table2[Sharpe Ratio])</f>
        <v>0.20239202743079782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0.16636409255015994</v>
      </c>
      <c r="AS137">
        <f>_xlfn.RANK.AVG(Table2[[#This Row],[1Y Return vs Nifty Z-Score]],Table2[1Y Return vs Nifty Z-Score])</f>
        <v>91</v>
      </c>
      <c r="AT137">
        <f>_xlfn.RANK.AVG(Table2[[#This Row],[6M Return vs Nifty Z-Score]],Table2[6M Return vs Nifty Z-Score])</f>
        <v>163</v>
      </c>
      <c r="AU137">
        <f>_xlfn.RANK.AVG(Table2[[#This Row],[Sharpe Ratio Z-Score]],Table2[Sharpe Ratio Z-Score])</f>
        <v>276</v>
      </c>
      <c r="AV137">
        <f>(Table2[[#This Row],[Rank 1Y]]+Table2[[#This Row],[Rank 6M]]+Table2[[#This Row],[Rank Sharpe]])/3</f>
        <v>176.66666666666666</v>
      </c>
    </row>
    <row r="138" spans="1:48" x14ac:dyDescent="0.3">
      <c r="A138" t="s">
        <v>87</v>
      </c>
      <c r="B138" t="s">
        <v>88</v>
      </c>
      <c r="C138" t="s">
        <v>10467</v>
      </c>
      <c r="D138" t="s">
        <v>89</v>
      </c>
      <c r="E138">
        <v>308966.05886717897</v>
      </c>
      <c r="F138">
        <v>332.2</v>
      </c>
      <c r="G138">
        <v>58.403403362749003</v>
      </c>
      <c r="H138">
        <f>(Table2[[#This Row],[1Y Return vs Nifty]]-AVERAGE(Table2[1Y Return vs Nifty]))/_xlfn.STDEV.P(Table2[1Y Return vs Nifty])</f>
        <v>0.24679640986689022</v>
      </c>
      <c r="I138">
        <v>-2.1909907433710298</v>
      </c>
      <c r="J138">
        <f>(Table2[[#This Row],[1M Return vs Nifty]]-AVERAGE(Table2[1M Return vs Nifty]))/_xlfn.STDEV.P(Table2[1M Return vs Nifty])</f>
        <v>-0.12580125963309463</v>
      </c>
      <c r="K138">
        <v>27.670167074919799</v>
      </c>
      <c r="L138">
        <f>(Table2[[#This Row],[6M Return vs Nifty]]-AVERAGE(Table2[6M Return vs Nifty]))/_xlfn.STDEV.P(Table2[6M Return vs Nifty])</f>
        <v>0.79133384798552353</v>
      </c>
      <c r="M138">
        <v>-0.56949533500204996</v>
      </c>
      <c r="N138">
        <f>(Table2[[#This Row],[1W Return vs Nifty]]-AVERAGE(Table2[1W Return vs Nifty]))/_xlfn.STDEV.P(Table2[1W Return vs Nifty])</f>
        <v>9.0077429999866426E-2</v>
      </c>
      <c r="O138">
        <v>335.4</v>
      </c>
      <c r="P138">
        <v>323.13971879395501</v>
      </c>
      <c r="Q138">
        <v>274.83834944285502</v>
      </c>
      <c r="R138">
        <v>36.194378167170697</v>
      </c>
      <c r="S138" s="2">
        <f>(Table2[[#This Row],[Close Price]]-Table2[[#This Row],[20D EMA]])/Table2[[#This Row],[20D EMA]]</f>
        <v>-9.5408467501490422E-3</v>
      </c>
      <c r="T138" s="2">
        <f>(Table2[[#This Row],[Close Price]]-Table2[[#This Row],[50D EMA]])/Table2[[#This Row],[50D EMA]]</f>
        <v>2.8038277807074911E-2</v>
      </c>
      <c r="U138" s="2">
        <f>(Table2[[#This Row],[Close Price]]-Table2[[#This Row],[200D EMA]])/Table2[[#This Row],[200D EMA]]</f>
        <v>0.20871050445990152</v>
      </c>
      <c r="V138">
        <v>0.56706839020648903</v>
      </c>
      <c r="W138">
        <v>331</v>
      </c>
      <c r="X138">
        <v>341.85</v>
      </c>
      <c r="Y138">
        <v>331</v>
      </c>
      <c r="Z138">
        <v>347</v>
      </c>
      <c r="AA138">
        <v>325.25</v>
      </c>
      <c r="AB138">
        <v>348.75</v>
      </c>
      <c r="AC138" s="2">
        <f>(Table2[[#This Row],[Close Price]]/Table2[[#This Row],[Day Low]])-1</f>
        <v>3.6253776435044571E-3</v>
      </c>
      <c r="AD138" s="2">
        <f>(Table2[[#This Row],[Day High]]/Table2[[#This Row],[Close Price]])-1</f>
        <v>2.9048765803732834E-2</v>
      </c>
      <c r="AE138" s="2">
        <f>(Table2[[#This Row],[Close Price]]/Table2[[#This Row],[Current Week Low]])-1</f>
        <v>3.6253776435044571E-3</v>
      </c>
      <c r="AF138" s="2">
        <f>(Table2[[#This Row],[Current Week High]]/Table2[[#This Row],[Close Price]])-1</f>
        <v>4.4551475015051301E-2</v>
      </c>
      <c r="AG138" s="2">
        <f>(Table2[[#This Row],[Close Price]]/Table2[[#This Row],[Current Month Low]])-1</f>
        <v>2.1368178324365772E-2</v>
      </c>
      <c r="AH138" s="2">
        <f>(Table2[[#This Row],[Current Month High]]/Table2[[#This Row],[Close Price]])-1</f>
        <v>4.9819385912101222E-2</v>
      </c>
      <c r="AI138">
        <v>4.9819385912101204</v>
      </c>
      <c r="AJ138">
        <v>84.748001390337095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0.06</v>
      </c>
      <c r="AM138" t="s">
        <v>10511</v>
      </c>
      <c r="AN138">
        <v>0.42</v>
      </c>
      <c r="AO138" t="s">
        <v>10511</v>
      </c>
      <c r="AP138">
        <v>0.104016396470172</v>
      </c>
      <c r="AQ138">
        <f>(Table2[[#This Row],[Sharpe Ratio]]-AVERAGE(Table2[Sharpe Ratio]))/_xlfn.STDEV.P(Table2[Sharpe Ratio])</f>
        <v>0.63490740089100972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1.6373138291101952</v>
      </c>
      <c r="AS138">
        <f>_xlfn.RANK.AVG(Table2[[#This Row],[1Y Return vs Nifty Z-Score]],Table2[1Y Return vs Nifty Z-Score])</f>
        <v>214</v>
      </c>
      <c r="AT138">
        <f>_xlfn.RANK.AVG(Table2[[#This Row],[6M Return vs Nifty Z-Score]],Table2[6M Return vs Nifty Z-Score])</f>
        <v>127</v>
      </c>
      <c r="AU138">
        <f>_xlfn.RANK.AVG(Table2[[#This Row],[Sharpe Ratio Z-Score]],Table2[Sharpe Ratio Z-Score])</f>
        <v>190</v>
      </c>
      <c r="AV138">
        <f>(Table2[[#This Row],[Rank 1Y]]+Table2[[#This Row],[Rank 6M]]+Table2[[#This Row],[Rank Sharpe]])/3</f>
        <v>177</v>
      </c>
    </row>
    <row r="139" spans="1:48" x14ac:dyDescent="0.3">
      <c r="A139" t="s">
        <v>556</v>
      </c>
      <c r="B139" t="s">
        <v>557</v>
      </c>
      <c r="C139" t="s">
        <v>10468</v>
      </c>
      <c r="D139" t="s">
        <v>177</v>
      </c>
      <c r="E139">
        <v>34221.960087170999</v>
      </c>
      <c r="F139">
        <v>186.33</v>
      </c>
      <c r="G139">
        <v>78.736243011725094</v>
      </c>
      <c r="H139">
        <f>(Table2[[#This Row],[1Y Return vs Nifty]]-AVERAGE(Table2[1Y Return vs Nifty]))/_xlfn.STDEV.P(Table2[1Y Return vs Nifty])</f>
        <v>0.51595629021228862</v>
      </c>
      <c r="I139">
        <v>-2.4506867088881599</v>
      </c>
      <c r="J139">
        <f>(Table2[[#This Row],[1M Return vs Nifty]]-AVERAGE(Table2[1M Return vs Nifty]))/_xlfn.STDEV.P(Table2[1M Return vs Nifty])</f>
        <v>-0.15177437672387503</v>
      </c>
      <c r="K139">
        <v>25.965057830869799</v>
      </c>
      <c r="L139">
        <f>(Table2[[#This Row],[6M Return vs Nifty]]-AVERAGE(Table2[6M Return vs Nifty]))/_xlfn.STDEV.P(Table2[6M Return vs Nifty])</f>
        <v>0.732447048788188</v>
      </c>
      <c r="M139">
        <v>-3.69825845341167</v>
      </c>
      <c r="N139">
        <f>(Table2[[#This Row],[1W Return vs Nifty]]-AVERAGE(Table2[1W Return vs Nifty]))/_xlfn.STDEV.P(Table2[1W Return vs Nifty])</f>
        <v>-0.67177577020727219</v>
      </c>
      <c r="O139">
        <v>194.14</v>
      </c>
      <c r="P139">
        <v>188.90588397294701</v>
      </c>
      <c r="Q139">
        <v>155.20090222662299</v>
      </c>
      <c r="R139">
        <v>31.0957723266418</v>
      </c>
      <c r="S139" s="2">
        <f>(Table2[[#This Row],[Close Price]]-Table2[[#This Row],[20D EMA]])/Table2[[#This Row],[20D EMA]]</f>
        <v>-4.0228700937467672E-2</v>
      </c>
      <c r="T139" s="2">
        <f>(Table2[[#This Row],[Close Price]]-Table2[[#This Row],[50D EMA]])/Table2[[#This Row],[50D EMA]]</f>
        <v>-1.3635805930300648E-2</v>
      </c>
      <c r="U139" s="2">
        <f>(Table2[[#This Row],[Close Price]]-Table2[[#This Row],[200D EMA]])/Table2[[#This Row],[200D EMA]]</f>
        <v>0.20057291759762191</v>
      </c>
      <c r="V139">
        <v>0.83019818392159095</v>
      </c>
      <c r="W139">
        <v>183.79</v>
      </c>
      <c r="X139">
        <v>191.4</v>
      </c>
      <c r="Y139">
        <v>183.79</v>
      </c>
      <c r="Z139">
        <v>203.17</v>
      </c>
      <c r="AA139">
        <v>183.79</v>
      </c>
      <c r="AB139">
        <v>209</v>
      </c>
      <c r="AC139" s="2">
        <f>(Table2[[#This Row],[Close Price]]/Table2[[#This Row],[Day Low]])-1</f>
        <v>1.3820120790032142E-2</v>
      </c>
      <c r="AD139" s="2">
        <f>(Table2[[#This Row],[Day High]]/Table2[[#This Row],[Close Price]])-1</f>
        <v>2.7209789083883384E-2</v>
      </c>
      <c r="AE139" s="2">
        <f>(Table2[[#This Row],[Close Price]]/Table2[[#This Row],[Current Week Low]])-1</f>
        <v>1.3820120790032142E-2</v>
      </c>
      <c r="AF139" s="2">
        <f>(Table2[[#This Row],[Current Week High]]/Table2[[#This Row],[Close Price]])-1</f>
        <v>9.0377287608007117E-2</v>
      </c>
      <c r="AG139" s="2">
        <f>(Table2[[#This Row],[Close Price]]/Table2[[#This Row],[Current Month Low]])-1</f>
        <v>1.3820120790032142E-2</v>
      </c>
      <c r="AH139" s="2">
        <f>(Table2[[#This Row],[Current Month High]]/Table2[[#This Row],[Close Price]])-1</f>
        <v>0.12166586164332083</v>
      </c>
      <c r="AI139">
        <v>12.166586164331999</v>
      </c>
      <c r="AJ139">
        <v>116.16009280742399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</v>
      </c>
      <c r="AM139" t="s">
        <v>10513</v>
      </c>
      <c r="AN139">
        <v>-3.32</v>
      </c>
      <c r="AO139" t="s">
        <v>10512</v>
      </c>
      <c r="AP139">
        <v>7.5076406817814995E-2</v>
      </c>
      <c r="AQ139">
        <f>(Table2[[#This Row],[Sharpe Ratio]]-AVERAGE(Table2[Sharpe Ratio]))/_xlfn.STDEV.P(Table2[Sharpe Ratio])</f>
        <v>0.30280178768226002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0.72765497975158944</v>
      </c>
      <c r="AS139">
        <f>_xlfn.RANK.AVG(Table2[[#This Row],[1Y Return vs Nifty Z-Score]],Table2[1Y Return vs Nifty Z-Score])</f>
        <v>143</v>
      </c>
      <c r="AT139">
        <f>_xlfn.RANK.AVG(Table2[[#This Row],[6M Return vs Nifty Z-Score]],Table2[6M Return vs Nifty Z-Score])</f>
        <v>141</v>
      </c>
      <c r="AU139">
        <f>_xlfn.RANK.AVG(Table2[[#This Row],[Sharpe Ratio Z-Score]],Table2[Sharpe Ratio Z-Score])</f>
        <v>248</v>
      </c>
      <c r="AV139">
        <f>(Table2[[#This Row],[Rank 1Y]]+Table2[[#This Row],[Rank 6M]]+Table2[[#This Row],[Rank Sharpe]])/3</f>
        <v>177.33333333333334</v>
      </c>
    </row>
    <row r="140" spans="1:48" x14ac:dyDescent="0.3">
      <c r="A140" t="s">
        <v>1569</v>
      </c>
      <c r="B140" t="s">
        <v>1570</v>
      </c>
      <c r="C140" t="s">
        <v>10459</v>
      </c>
      <c r="D140" t="s">
        <v>271</v>
      </c>
      <c r="E140">
        <v>5678.4411436500004</v>
      </c>
      <c r="F140">
        <v>1154.25</v>
      </c>
      <c r="G140">
        <v>116.70727358829799</v>
      </c>
      <c r="H140">
        <f>(Table2[[#This Row],[1Y Return vs Nifty]]-AVERAGE(Table2[1Y Return vs Nifty]))/_xlfn.STDEV.P(Table2[1Y Return vs Nifty])</f>
        <v>1.0186051195457009</v>
      </c>
      <c r="I140">
        <v>12.2092849824169</v>
      </c>
      <c r="J140">
        <f>(Table2[[#This Row],[1M Return vs Nifty]]-AVERAGE(Table2[1M Return vs Nifty]))/_xlfn.STDEV.P(Table2[1M Return vs Nifty])</f>
        <v>1.3144215286594767</v>
      </c>
      <c r="K140">
        <v>37.096474017283597</v>
      </c>
      <c r="L140">
        <f>(Table2[[#This Row],[6M Return vs Nifty]]-AVERAGE(Table2[6M Return vs Nifty]))/_xlfn.STDEV.P(Table2[6M Return vs Nifty])</f>
        <v>1.1168760653093714</v>
      </c>
      <c r="M140">
        <v>-3.7404073161350899</v>
      </c>
      <c r="N140">
        <f>(Table2[[#This Row],[1W Return vs Nifty]]-AVERAGE(Table2[1W Return vs Nifty]))/_xlfn.STDEV.P(Table2[1W Return vs Nifty])</f>
        <v>-0.68203900993992772</v>
      </c>
      <c r="O140">
        <v>1181.02</v>
      </c>
      <c r="P140">
        <v>1100.61992090232</v>
      </c>
      <c r="Q140">
        <v>894.20178296667098</v>
      </c>
      <c r="R140">
        <v>38.0320042211995</v>
      </c>
      <c r="S140" s="2">
        <f>(Table2[[#This Row],[Close Price]]-Table2[[#This Row],[20D EMA]])/Table2[[#This Row],[20D EMA]]</f>
        <v>-2.2666847301485143E-2</v>
      </c>
      <c r="T140" s="2">
        <f>(Table2[[#This Row],[Close Price]]-Table2[[#This Row],[50D EMA]])/Table2[[#This Row],[50D EMA]]</f>
        <v>4.8727156468068009E-2</v>
      </c>
      <c r="U140" s="2">
        <f>(Table2[[#This Row],[Close Price]]-Table2[[#This Row],[200D EMA]])/Table2[[#This Row],[200D EMA]]</f>
        <v>0.29081603502351955</v>
      </c>
      <c r="V140">
        <v>1.12595914011363</v>
      </c>
      <c r="W140">
        <v>1147.4000000000001</v>
      </c>
      <c r="X140">
        <v>1191.7</v>
      </c>
      <c r="Y140">
        <v>1147.4000000000001</v>
      </c>
      <c r="Z140">
        <v>1269.9000000000001</v>
      </c>
      <c r="AA140">
        <v>1147.4000000000001</v>
      </c>
      <c r="AB140">
        <v>1349</v>
      </c>
      <c r="AC140" s="2">
        <f>(Table2[[#This Row],[Close Price]]/Table2[[#This Row],[Day Low]])-1</f>
        <v>5.9700191737841468E-3</v>
      </c>
      <c r="AD140" s="2">
        <f>(Table2[[#This Row],[Day High]]/Table2[[#This Row],[Close Price]])-1</f>
        <v>3.2445310807883931E-2</v>
      </c>
      <c r="AE140" s="2">
        <f>(Table2[[#This Row],[Close Price]]/Table2[[#This Row],[Current Week Low]])-1</f>
        <v>5.9700191737841468E-3</v>
      </c>
      <c r="AF140" s="2">
        <f>(Table2[[#This Row],[Current Week High]]/Table2[[#This Row],[Close Price]])-1</f>
        <v>0.10019493177387928</v>
      </c>
      <c r="AG140" s="2">
        <f>(Table2[[#This Row],[Close Price]]/Table2[[#This Row],[Current Month Low]])-1</f>
        <v>5.9700191737841468E-3</v>
      </c>
      <c r="AH140" s="2">
        <f>(Table2[[#This Row],[Current Month High]]/Table2[[#This Row],[Close Price]])-1</f>
        <v>0.16872427983539096</v>
      </c>
      <c r="AI140">
        <v>16.872427983539001</v>
      </c>
      <c r="AJ140">
        <v>141.146975869633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0.01</v>
      </c>
      <c r="AM140" t="s">
        <v>10511</v>
      </c>
      <c r="AN140">
        <v>-12.49</v>
      </c>
      <c r="AO140" t="s">
        <v>10512</v>
      </c>
      <c r="AP140">
        <v>4.0662593548768E-2</v>
      </c>
      <c r="AQ140">
        <f>(Table2[[#This Row],[Sharpe Ratio]]-AVERAGE(Table2[Sharpe Ratio]))/_xlfn.STDEV.P(Table2[Sharpe Ratio])</f>
        <v>-9.2119589134384061E-2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2.6757441144402376</v>
      </c>
      <c r="AS140">
        <f>_xlfn.RANK.AVG(Table2[[#This Row],[1Y Return vs Nifty Z-Score]],Table2[1Y Return vs Nifty Z-Score])</f>
        <v>88</v>
      </c>
      <c r="AT140">
        <f>_xlfn.RANK.AVG(Table2[[#This Row],[6M Return vs Nifty Z-Score]],Table2[6M Return vs Nifty Z-Score])</f>
        <v>83</v>
      </c>
      <c r="AU140">
        <f>_xlfn.RANK.AVG(Table2[[#This Row],[Sharpe Ratio Z-Score]],Table2[Sharpe Ratio Z-Score])</f>
        <v>362</v>
      </c>
      <c r="AV140">
        <f>(Table2[[#This Row],[Rank 1Y]]+Table2[[#This Row],[Rank 6M]]+Table2[[#This Row],[Rank Sharpe]])/3</f>
        <v>177.66666666666666</v>
      </c>
    </row>
    <row r="141" spans="1:48" x14ac:dyDescent="0.3">
      <c r="A141" t="s">
        <v>582</v>
      </c>
      <c r="B141" t="s">
        <v>583</v>
      </c>
      <c r="C141" t="s">
        <v>10461</v>
      </c>
      <c r="D141" t="s">
        <v>412</v>
      </c>
      <c r="E141">
        <v>31774.66103064</v>
      </c>
      <c r="F141">
        <v>532.20000000000005</v>
      </c>
      <c r="G141">
        <v>162.09697321775599</v>
      </c>
      <c r="H141">
        <f>(Table2[[#This Row],[1Y Return vs Nifty]]-AVERAGE(Table2[1Y Return vs Nifty]))/_xlfn.STDEV.P(Table2[1Y Return vs Nifty])</f>
        <v>1.6194600090787381</v>
      </c>
      <c r="I141">
        <v>-22.989942300819301</v>
      </c>
      <c r="J141">
        <f>(Table2[[#This Row],[1M Return vs Nifty]]-AVERAGE(Table2[1M Return vs Nifty]))/_xlfn.STDEV.P(Table2[1M Return vs Nifty])</f>
        <v>-2.2059783740189536</v>
      </c>
      <c r="K141">
        <v>20.414416127631501</v>
      </c>
      <c r="L141">
        <f>(Table2[[#This Row],[6M Return vs Nifty]]-AVERAGE(Table2[6M Return vs Nifty]))/_xlfn.STDEV.P(Table2[6M Return vs Nifty])</f>
        <v>0.54075286582863247</v>
      </c>
      <c r="M141">
        <v>0.98146212894873996</v>
      </c>
      <c r="N141">
        <f>(Table2[[#This Row],[1W Return vs Nifty]]-AVERAGE(Table2[1W Return vs Nifty]))/_xlfn.STDEV.P(Table2[1W Return vs Nifty])</f>
        <v>0.46773526556546735</v>
      </c>
      <c r="O141">
        <v>564.95000000000005</v>
      </c>
      <c r="P141">
        <v>570.38618391842294</v>
      </c>
      <c r="Q141">
        <v>451.45824082317603</v>
      </c>
      <c r="R141">
        <v>31.0970196543587</v>
      </c>
      <c r="S141" s="2">
        <f>(Table2[[#This Row],[Close Price]]-Table2[[#This Row],[20D EMA]])/Table2[[#This Row],[20D EMA]]</f>
        <v>-5.7969731834675631E-2</v>
      </c>
      <c r="T141" s="2">
        <f>(Table2[[#This Row],[Close Price]]-Table2[[#This Row],[50D EMA]])/Table2[[#This Row],[50D EMA]]</f>
        <v>-6.6947946838565628E-2</v>
      </c>
      <c r="U141" s="2">
        <f>(Table2[[#This Row],[Close Price]]-Table2[[#This Row],[200D EMA]])/Table2[[#This Row],[200D EMA]]</f>
        <v>0.17884657289587141</v>
      </c>
      <c r="V141">
        <v>0.60847445953178803</v>
      </c>
      <c r="W141">
        <v>528.25</v>
      </c>
      <c r="X141">
        <v>545.45000000000005</v>
      </c>
      <c r="Y141">
        <v>517</v>
      </c>
      <c r="Z141">
        <v>564.70000000000005</v>
      </c>
      <c r="AA141">
        <v>517</v>
      </c>
      <c r="AB141">
        <v>614.54999999999995</v>
      </c>
      <c r="AC141" s="2">
        <f>(Table2[[#This Row],[Close Price]]/Table2[[#This Row],[Day Low]])-1</f>
        <v>7.477520113582603E-3</v>
      </c>
      <c r="AD141" s="2">
        <f>(Table2[[#This Row],[Day High]]/Table2[[#This Row],[Close Price]])-1</f>
        <v>2.4896655392709466E-2</v>
      </c>
      <c r="AE141" s="2">
        <f>(Table2[[#This Row],[Close Price]]/Table2[[#This Row],[Current Week Low]])-1</f>
        <v>2.9400386847195481E-2</v>
      </c>
      <c r="AF141" s="2">
        <f>(Table2[[#This Row],[Current Week High]]/Table2[[#This Row],[Close Price]])-1</f>
        <v>6.1067267944381776E-2</v>
      </c>
      <c r="AG141" s="2">
        <f>(Table2[[#This Row],[Close Price]]/Table2[[#This Row],[Current Month Low]])-1</f>
        <v>2.9400386847195481E-2</v>
      </c>
      <c r="AH141" s="2">
        <f>(Table2[[#This Row],[Current Month High]]/Table2[[#This Row],[Close Price]])-1</f>
        <v>0.15473506200676423</v>
      </c>
      <c r="AI141">
        <v>35.6632844795189</v>
      </c>
      <c r="AJ141">
        <v>193.14238501790101</v>
      </c>
      <c r="AK141" t="str">
        <f>IF(AND(Table2[[#This Row],[20D EMA]]&gt;Table2[[#This Row],[50D EMA]],Table2[[#This Row],[50D EMA]]&gt;Table2[[#This Row],[200D EMA]]),"Uptrend","Downtrend/NoTrend")</f>
        <v>Downtrend/NoTrend</v>
      </c>
      <c r="AL141">
        <v>-0.17</v>
      </c>
      <c r="AM141" t="s">
        <v>10512</v>
      </c>
      <c r="AN141">
        <v>-6.06</v>
      </c>
      <c r="AO141" t="s">
        <v>10512</v>
      </c>
      <c r="AP141">
        <v>5.6535593119247003E-2</v>
      </c>
      <c r="AQ141">
        <f>(Table2[[#This Row],[Sharpe Ratio]]-AVERAGE(Table2[Sharpe Ratio]))/_xlfn.STDEV.P(Table2[Sharpe Ratio])</f>
        <v>9.0033629271719096E-2</v>
      </c>
      <c r="AR1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1">
        <f>_xlfn.RANK.AVG(Table2[[#This Row],[1Y Return vs Nifty Z-Score]],Table2[1Y Return vs Nifty Z-Score])</f>
        <v>48</v>
      </c>
      <c r="AT141">
        <f>_xlfn.RANK.AVG(Table2[[#This Row],[6M Return vs Nifty Z-Score]],Table2[6M Return vs Nifty Z-Score])</f>
        <v>178</v>
      </c>
      <c r="AU141">
        <f>_xlfn.RANK.AVG(Table2[[#This Row],[Sharpe Ratio Z-Score]],Table2[Sharpe Ratio Z-Score])</f>
        <v>311</v>
      </c>
      <c r="AV141">
        <f>(Table2[[#This Row],[Rank 1Y]]+Table2[[#This Row],[Rank 6M]]+Table2[[#This Row],[Rank Sharpe]])/3</f>
        <v>179</v>
      </c>
    </row>
    <row r="142" spans="1:48" x14ac:dyDescent="0.3">
      <c r="A142" t="s">
        <v>525</v>
      </c>
      <c r="B142" t="s">
        <v>526</v>
      </c>
      <c r="C142" t="s">
        <v>10467</v>
      </c>
      <c r="D142" t="s">
        <v>162</v>
      </c>
      <c r="E142">
        <v>37417.002257255997</v>
      </c>
      <c r="F142">
        <v>269.83999999999997</v>
      </c>
      <c r="G142">
        <v>105.769428909658</v>
      </c>
      <c r="H142">
        <f>(Table2[[#This Row],[1Y Return vs Nifty]]-AVERAGE(Table2[1Y Return vs Nifty]))/_xlfn.STDEV.P(Table2[1Y Return vs Nifty])</f>
        <v>0.87381329431298949</v>
      </c>
      <c r="I142">
        <v>13.707963942330901</v>
      </c>
      <c r="J142">
        <f>(Table2[[#This Row],[1M Return vs Nifty]]-AVERAGE(Table2[1M Return vs Nifty]))/_xlfn.STDEV.P(Table2[1M Return vs Nifty])</f>
        <v>1.4643097413231723</v>
      </c>
      <c r="K142">
        <v>2.7088095007227802</v>
      </c>
      <c r="L142">
        <f>(Table2[[#This Row],[6M Return vs Nifty]]-AVERAGE(Table2[6M Return vs Nifty]))/_xlfn.STDEV.P(Table2[6M Return vs Nifty])</f>
        <v>-7.0719100406988727E-2</v>
      </c>
      <c r="M142">
        <v>-3.1655860757830601</v>
      </c>
      <c r="N142">
        <f>(Table2[[#This Row],[1W Return vs Nifty]]-AVERAGE(Table2[1W Return vs Nifty]))/_xlfn.STDEV.P(Table2[1W Return vs Nifty])</f>
        <v>-0.54207015166093009</v>
      </c>
      <c r="O142">
        <v>265.08999999999997</v>
      </c>
      <c r="P142">
        <v>248.99642938477999</v>
      </c>
      <c r="Q142">
        <v>212.556318087927</v>
      </c>
      <c r="R142">
        <v>48.902708271184501</v>
      </c>
      <c r="S142" s="2">
        <f>(Table2[[#This Row],[Close Price]]-Table2[[#This Row],[20D EMA]])/Table2[[#This Row],[20D EMA]]</f>
        <v>1.7918442793013696E-2</v>
      </c>
      <c r="T142" s="2">
        <f>(Table2[[#This Row],[Close Price]]-Table2[[#This Row],[50D EMA]])/Table2[[#This Row],[50D EMA]]</f>
        <v>8.3710319327551214E-2</v>
      </c>
      <c r="U142" s="2">
        <f>(Table2[[#This Row],[Close Price]]-Table2[[#This Row],[200D EMA]])/Table2[[#This Row],[200D EMA]]</f>
        <v>0.26949884354120568</v>
      </c>
      <c r="V142">
        <v>1.81842169371158</v>
      </c>
      <c r="W142">
        <v>266.75</v>
      </c>
      <c r="X142">
        <v>280.8</v>
      </c>
      <c r="Y142">
        <v>266.75</v>
      </c>
      <c r="Z142">
        <v>311.8</v>
      </c>
      <c r="AA142">
        <v>236.25</v>
      </c>
      <c r="AB142">
        <v>311.8</v>
      </c>
      <c r="AC142" s="2">
        <f>(Table2[[#This Row],[Close Price]]/Table2[[#This Row],[Day Low]])-1</f>
        <v>1.1583880037488115E-2</v>
      </c>
      <c r="AD142" s="2">
        <f>(Table2[[#This Row],[Day High]]/Table2[[#This Row],[Close Price]])-1</f>
        <v>4.0616661725467074E-2</v>
      </c>
      <c r="AE142" s="2">
        <f>(Table2[[#This Row],[Close Price]]/Table2[[#This Row],[Current Week Low]])-1</f>
        <v>1.1583880037488115E-2</v>
      </c>
      <c r="AF142" s="2">
        <f>(Table2[[#This Row],[Current Week High]]/Table2[[#This Row],[Close Price]])-1</f>
        <v>0.15549955529202508</v>
      </c>
      <c r="AG142" s="2">
        <f>(Table2[[#This Row],[Close Price]]/Table2[[#This Row],[Current Month Low]])-1</f>
        <v>0.14217989417989418</v>
      </c>
      <c r="AH142" s="2">
        <f>(Table2[[#This Row],[Current Month High]]/Table2[[#This Row],[Close Price]])-1</f>
        <v>0.15549955529202508</v>
      </c>
      <c r="AI142">
        <v>15.549955529202499</v>
      </c>
      <c r="AJ142">
        <v>154.56603773584899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7.0000000000000007E-2</v>
      </c>
      <c r="AM142" t="s">
        <v>10511</v>
      </c>
      <c r="AN142">
        <v>4.74</v>
      </c>
      <c r="AO142" t="s">
        <v>10511</v>
      </c>
      <c r="AP142">
        <v>0.15162916397688</v>
      </c>
      <c r="AQ142">
        <f>(Table2[[#This Row],[Sharpe Ratio]]-AVERAGE(Table2[Sharpe Ratio]))/_xlfn.STDEV.P(Table2[Sharpe Ratio])</f>
        <v>1.181295548894133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2.9066293324623755</v>
      </c>
      <c r="AS142">
        <f>_xlfn.RANK.AVG(Table2[[#This Row],[1Y Return vs Nifty Z-Score]],Table2[1Y Return vs Nifty Z-Score])</f>
        <v>100</v>
      </c>
      <c r="AT142">
        <f>_xlfn.RANK.AVG(Table2[[#This Row],[6M Return vs Nifty Z-Score]],Table2[6M Return vs Nifty Z-Score])</f>
        <v>347</v>
      </c>
      <c r="AU142">
        <f>_xlfn.RANK.AVG(Table2[[#This Row],[Sharpe Ratio Z-Score]],Table2[Sharpe Ratio Z-Score])</f>
        <v>92</v>
      </c>
      <c r="AV142">
        <f>(Table2[[#This Row],[Rank 1Y]]+Table2[[#This Row],[Rank 6M]]+Table2[[#This Row],[Rank Sharpe]])/3</f>
        <v>179.66666666666666</v>
      </c>
    </row>
    <row r="143" spans="1:48" x14ac:dyDescent="0.3">
      <c r="A143" t="s">
        <v>112</v>
      </c>
      <c r="B143" t="s">
        <v>113</v>
      </c>
      <c r="C143" t="s">
        <v>10465</v>
      </c>
      <c r="D143" t="s">
        <v>114</v>
      </c>
      <c r="E143">
        <v>262039.51488037899</v>
      </c>
      <c r="F143">
        <v>9386.0499999999993</v>
      </c>
      <c r="G143">
        <v>70.897623460726194</v>
      </c>
      <c r="H143">
        <f>(Table2[[#This Row],[1Y Return vs Nifty]]-AVERAGE(Table2[1Y Return vs Nifty]))/_xlfn.STDEV.P(Table2[1Y Return vs Nifty])</f>
        <v>0.41219105442407389</v>
      </c>
      <c r="I143">
        <v>-6.8929924239351301</v>
      </c>
      <c r="J143">
        <f>(Table2[[#This Row],[1M Return vs Nifty]]-AVERAGE(Table2[1M Return vs Nifty]))/_xlfn.STDEV.P(Table2[1M Return vs Nifty])</f>
        <v>-0.59606516984498403</v>
      </c>
      <c r="K143">
        <v>18.069504643263699</v>
      </c>
      <c r="L143">
        <f>(Table2[[#This Row],[6M Return vs Nifty]]-AVERAGE(Table2[6M Return vs Nifty]))/_xlfn.STDEV.P(Table2[6M Return vs Nifty])</f>
        <v>0.45977017677375825</v>
      </c>
      <c r="M143">
        <v>1.44628437520569</v>
      </c>
      <c r="N143">
        <f>(Table2[[#This Row],[1W Return vs Nifty]]-AVERAGE(Table2[1W Return vs Nifty]))/_xlfn.STDEV.P(Table2[1W Return vs Nifty])</f>
        <v>0.58091939054912345</v>
      </c>
      <c r="O143">
        <v>9537.15</v>
      </c>
      <c r="P143">
        <v>9370.2037144603491</v>
      </c>
      <c r="Q143">
        <v>7943.9215649054504</v>
      </c>
      <c r="R143">
        <v>38.420907536458202</v>
      </c>
      <c r="S143" s="2">
        <f>(Table2[[#This Row],[Close Price]]-Table2[[#This Row],[20D EMA]])/Table2[[#This Row],[20D EMA]]</f>
        <v>-1.5843307487037571E-2</v>
      </c>
      <c r="T143" s="2">
        <f>(Table2[[#This Row],[Close Price]]-Table2[[#This Row],[50D EMA]])/Table2[[#This Row],[50D EMA]]</f>
        <v>1.6911356489716135E-3</v>
      </c>
      <c r="U143" s="2">
        <f>(Table2[[#This Row],[Close Price]]-Table2[[#This Row],[200D EMA]])/Table2[[#This Row],[200D EMA]]</f>
        <v>0.18153860449297038</v>
      </c>
      <c r="V143">
        <v>1.1570535809373901</v>
      </c>
      <c r="W143">
        <v>9340</v>
      </c>
      <c r="X143">
        <v>9675</v>
      </c>
      <c r="Y143">
        <v>9291.5</v>
      </c>
      <c r="Z143">
        <v>9909.9500000000007</v>
      </c>
      <c r="AA143">
        <v>9291.5</v>
      </c>
      <c r="AB143">
        <v>9909.9500000000007</v>
      </c>
      <c r="AC143" s="2">
        <f>(Table2[[#This Row],[Close Price]]/Table2[[#This Row],[Day Low]])-1</f>
        <v>4.9304068522482147E-3</v>
      </c>
      <c r="AD143" s="2">
        <f>(Table2[[#This Row],[Day High]]/Table2[[#This Row],[Close Price]])-1</f>
        <v>3.0785048023396433E-2</v>
      </c>
      <c r="AE143" s="2">
        <f>(Table2[[#This Row],[Close Price]]/Table2[[#This Row],[Current Week Low]])-1</f>
        <v>1.0175967281924159E-2</v>
      </c>
      <c r="AF143" s="2">
        <f>(Table2[[#This Row],[Current Week High]]/Table2[[#This Row],[Close Price]])-1</f>
        <v>5.5816877174104329E-2</v>
      </c>
      <c r="AG143" s="2">
        <f>(Table2[[#This Row],[Close Price]]/Table2[[#This Row],[Current Month Low]])-1</f>
        <v>1.0175967281924159E-2</v>
      </c>
      <c r="AH143" s="2">
        <f>(Table2[[#This Row],[Current Month High]]/Table2[[#This Row],[Close Price]])-1</f>
        <v>5.5816877174104329E-2</v>
      </c>
      <c r="AI143">
        <v>6.9544696650880802</v>
      </c>
      <c r="AJ143">
        <v>106.695661748513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-0.05</v>
      </c>
      <c r="AM143" t="s">
        <v>10512</v>
      </c>
      <c r="AN143">
        <v>-0.16</v>
      </c>
      <c r="AO143" t="s">
        <v>10512</v>
      </c>
      <c r="AP143">
        <v>0.10933506649295199</v>
      </c>
      <c r="AQ143">
        <f>(Table2[[#This Row],[Sharpe Ratio]]-AVERAGE(Table2[Sharpe Ratio]))/_xlfn.STDEV.P(Table2[Sharpe Ratio])</f>
        <v>0.69594267390212106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1.5527581258040926</v>
      </c>
      <c r="AS143">
        <f>_xlfn.RANK.AVG(Table2[[#This Row],[1Y Return vs Nifty Z-Score]],Table2[1Y Return vs Nifty Z-Score])</f>
        <v>166</v>
      </c>
      <c r="AT143">
        <f>_xlfn.RANK.AVG(Table2[[#This Row],[6M Return vs Nifty Z-Score]],Table2[6M Return vs Nifty Z-Score])</f>
        <v>196</v>
      </c>
      <c r="AU143">
        <f>_xlfn.RANK.AVG(Table2[[#This Row],[Sharpe Ratio Z-Score]],Table2[Sharpe Ratio Z-Score])</f>
        <v>178</v>
      </c>
      <c r="AV143">
        <f>(Table2[[#This Row],[Rank 1Y]]+Table2[[#This Row],[Rank 6M]]+Table2[[#This Row],[Rank Sharpe]])/3</f>
        <v>180</v>
      </c>
    </row>
    <row r="144" spans="1:48" x14ac:dyDescent="0.3">
      <c r="A144" t="s">
        <v>778</v>
      </c>
      <c r="B144" t="s">
        <v>779</v>
      </c>
      <c r="C144" t="s">
        <v>10475</v>
      </c>
      <c r="D144" t="s">
        <v>271</v>
      </c>
      <c r="E144">
        <v>19777.618995050001</v>
      </c>
      <c r="F144">
        <v>400.75</v>
      </c>
      <c r="G144">
        <v>159.629305840282</v>
      </c>
      <c r="H144">
        <f>(Table2[[#This Row],[1Y Return vs Nifty]]-AVERAGE(Table2[1Y Return vs Nifty]))/_xlfn.STDEV.P(Table2[1Y Return vs Nifty])</f>
        <v>1.5867937869710655</v>
      </c>
      <c r="I144">
        <v>8.4939073521294493</v>
      </c>
      <c r="J144">
        <f>(Table2[[#This Row],[1M Return vs Nifty]]-AVERAGE(Table2[1M Return vs Nifty]))/_xlfn.STDEV.P(Table2[1M Return vs Nifty])</f>
        <v>0.94283339853291603</v>
      </c>
      <c r="K144">
        <v>-6.3132451082182097</v>
      </c>
      <c r="L144">
        <f>(Table2[[#This Row],[6M Return vs Nifty]]-AVERAGE(Table2[6M Return vs Nifty]))/_xlfn.STDEV.P(Table2[6M Return vs Nifty])</f>
        <v>-0.38230026153083552</v>
      </c>
      <c r="M144">
        <v>-3.9134824510344099</v>
      </c>
      <c r="N144">
        <f>(Table2[[#This Row],[1W Return vs Nifty]]-AVERAGE(Table2[1W Return vs Nifty]))/_xlfn.STDEV.P(Table2[1W Return vs Nifty])</f>
        <v>-0.72418277103947482</v>
      </c>
      <c r="O144">
        <v>405.22</v>
      </c>
      <c r="P144">
        <v>383.18361796663299</v>
      </c>
      <c r="Q144">
        <v>322.99719631383101</v>
      </c>
      <c r="R144">
        <v>41.481271721368898</v>
      </c>
      <c r="S144" s="2">
        <f>(Table2[[#This Row],[Close Price]]-Table2[[#This Row],[20D EMA]])/Table2[[#This Row],[20D EMA]]</f>
        <v>-1.1031044864518107E-2</v>
      </c>
      <c r="T144" s="2">
        <f>(Table2[[#This Row],[Close Price]]-Table2[[#This Row],[50D EMA]])/Table2[[#This Row],[50D EMA]]</f>
        <v>4.5843249057940308E-2</v>
      </c>
      <c r="U144" s="2">
        <f>(Table2[[#This Row],[Close Price]]-Table2[[#This Row],[200D EMA]])/Table2[[#This Row],[200D EMA]]</f>
        <v>0.2407228439550376</v>
      </c>
      <c r="V144">
        <v>1.6109099229383801</v>
      </c>
      <c r="W144">
        <v>395.35</v>
      </c>
      <c r="X144">
        <v>415.25</v>
      </c>
      <c r="Y144">
        <v>395.35</v>
      </c>
      <c r="Z144">
        <v>439</v>
      </c>
      <c r="AA144">
        <v>393</v>
      </c>
      <c r="AB144">
        <v>442.9</v>
      </c>
      <c r="AC144" s="2">
        <f>(Table2[[#This Row],[Close Price]]/Table2[[#This Row],[Day Low]])-1</f>
        <v>1.3658783356519377E-2</v>
      </c>
      <c r="AD144" s="2">
        <f>(Table2[[#This Row],[Day High]]/Table2[[#This Row],[Close Price]])-1</f>
        <v>3.6182158452900737E-2</v>
      </c>
      <c r="AE144" s="2">
        <f>(Table2[[#This Row],[Close Price]]/Table2[[#This Row],[Current Week Low]])-1</f>
        <v>1.3658783356519377E-2</v>
      </c>
      <c r="AF144" s="2">
        <f>(Table2[[#This Row],[Current Week High]]/Table2[[#This Row],[Close Price]])-1</f>
        <v>9.5446038677479805E-2</v>
      </c>
      <c r="AG144" s="2">
        <f>(Table2[[#This Row],[Close Price]]/Table2[[#This Row],[Current Month Low]])-1</f>
        <v>1.9720101781170563E-2</v>
      </c>
      <c r="AH144" s="2">
        <f>(Table2[[#This Row],[Current Month High]]/Table2[[#This Row],[Close Price]])-1</f>
        <v>0.10517779164067376</v>
      </c>
      <c r="AI144">
        <v>10.517779164067299</v>
      </c>
      <c r="AJ144">
        <v>200.18726591760199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0.03</v>
      </c>
      <c r="AM144" t="s">
        <v>10511</v>
      </c>
      <c r="AN144">
        <v>-0.11</v>
      </c>
      <c r="AO144" t="s">
        <v>10512</v>
      </c>
      <c r="AP144">
        <v>0.18465848968194701</v>
      </c>
      <c r="AQ144">
        <f>(Table2[[#This Row],[Sharpe Ratio]]-AVERAGE(Table2[Sharpe Ratio]))/_xlfn.STDEV.P(Table2[Sharpe Ratio])</f>
        <v>1.5603290108587407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2.9834731637924121</v>
      </c>
      <c r="AS144">
        <f>_xlfn.RANK.AVG(Table2[[#This Row],[1Y Return vs Nifty Z-Score]],Table2[1Y Return vs Nifty Z-Score])</f>
        <v>49</v>
      </c>
      <c r="AT144">
        <f>_xlfn.RANK.AVG(Table2[[#This Row],[6M Return vs Nifty Z-Score]],Table2[6M Return vs Nifty Z-Score])</f>
        <v>458</v>
      </c>
      <c r="AU144">
        <f>_xlfn.RANK.AVG(Table2[[#This Row],[Sharpe Ratio Z-Score]],Table2[Sharpe Ratio Z-Score])</f>
        <v>44</v>
      </c>
      <c r="AV144">
        <f>(Table2[[#This Row],[Rank 1Y]]+Table2[[#This Row],[Rank 6M]]+Table2[[#This Row],[Rank Sharpe]])/3</f>
        <v>183.66666666666666</v>
      </c>
    </row>
    <row r="145" spans="1:48" x14ac:dyDescent="0.3">
      <c r="A145" t="s">
        <v>27</v>
      </c>
      <c r="B145" t="s">
        <v>28</v>
      </c>
      <c r="C145" t="s">
        <v>10462</v>
      </c>
      <c r="D145" t="s">
        <v>29</v>
      </c>
      <c r="E145">
        <v>873251.53152091498</v>
      </c>
      <c r="F145">
        <v>1461.75</v>
      </c>
      <c r="G145">
        <v>44.186170283210402</v>
      </c>
      <c r="H145">
        <f>(Table2[[#This Row],[1Y Return vs Nifty]]-AVERAGE(Table2[1Y Return vs Nifty]))/_xlfn.STDEV.P(Table2[1Y Return vs Nifty])</f>
        <v>5.8593049165919321E-2</v>
      </c>
      <c r="I145">
        <v>-0.64378443843798705</v>
      </c>
      <c r="J145">
        <f>(Table2[[#This Row],[1M Return vs Nifty]]-AVERAGE(Table2[1M Return vs Nifty]))/_xlfn.STDEV.P(Table2[1M Return vs Nifty])</f>
        <v>2.8940345387984758E-2</v>
      </c>
      <c r="K145">
        <v>16.482005081150401</v>
      </c>
      <c r="L145">
        <f>(Table2[[#This Row],[6M Return vs Nifty]]-AVERAGE(Table2[6M Return vs Nifty]))/_xlfn.STDEV.P(Table2[6M Return vs Nifty])</f>
        <v>0.40494508667103718</v>
      </c>
      <c r="M145">
        <v>2.8531321786013901</v>
      </c>
      <c r="N145">
        <f>(Table2[[#This Row],[1W Return vs Nifty]]-AVERAGE(Table2[1W Return vs Nifty]))/_xlfn.STDEV.P(Table2[1W Return vs Nifty])</f>
        <v>0.92348655228625409</v>
      </c>
      <c r="O145">
        <v>1438.18</v>
      </c>
      <c r="P145">
        <v>1394.1332058923999</v>
      </c>
      <c r="Q145">
        <v>1200.0487733067901</v>
      </c>
      <c r="R145">
        <v>58.845170770936797</v>
      </c>
      <c r="S145" s="2">
        <f>(Table2[[#This Row],[Close Price]]-Table2[[#This Row],[20D EMA]])/Table2[[#This Row],[20D EMA]]</f>
        <v>1.6388769138772571E-2</v>
      </c>
      <c r="T145" s="2">
        <f>(Table2[[#This Row],[Close Price]]-Table2[[#This Row],[50D EMA]])/Table2[[#This Row],[50D EMA]]</f>
        <v>4.8500956595691889E-2</v>
      </c>
      <c r="U145" s="2">
        <f>(Table2[[#This Row],[Close Price]]-Table2[[#This Row],[200D EMA]])/Table2[[#This Row],[200D EMA]]</f>
        <v>0.21807549202527834</v>
      </c>
      <c r="V145">
        <v>0.56392083166912199</v>
      </c>
      <c r="W145">
        <v>1451.95</v>
      </c>
      <c r="X145">
        <v>1480</v>
      </c>
      <c r="Y145">
        <v>1426.05</v>
      </c>
      <c r="Z145">
        <v>1485.95</v>
      </c>
      <c r="AA145">
        <v>1408.45</v>
      </c>
      <c r="AB145">
        <v>1485.95</v>
      </c>
      <c r="AC145" s="2">
        <f>(Table2[[#This Row],[Close Price]]/Table2[[#This Row],[Day Low]])-1</f>
        <v>6.74954371707015E-3</v>
      </c>
      <c r="AD145" s="2">
        <f>(Table2[[#This Row],[Day High]]/Table2[[#This Row],[Close Price]])-1</f>
        <v>1.2485035060714855E-2</v>
      </c>
      <c r="AE145" s="2">
        <f>(Table2[[#This Row],[Close Price]]/Table2[[#This Row],[Current Week Low]])-1</f>
        <v>2.5034185337120096E-2</v>
      </c>
      <c r="AF145" s="2">
        <f>(Table2[[#This Row],[Current Week High]]/Table2[[#This Row],[Close Price]])-1</f>
        <v>1.6555498546263037E-2</v>
      </c>
      <c r="AG145" s="2">
        <f>(Table2[[#This Row],[Close Price]]/Table2[[#This Row],[Current Month Low]])-1</f>
        <v>3.7843018921509319E-2</v>
      </c>
      <c r="AH145" s="2">
        <f>(Table2[[#This Row],[Current Month High]]/Table2[[#This Row],[Close Price]])-1</f>
        <v>1.6555498546263037E-2</v>
      </c>
      <c r="AI145">
        <v>5.0966307508123903</v>
      </c>
      <c r="AJ145">
        <v>72.569505932353394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0.01</v>
      </c>
      <c r="AM145" t="s">
        <v>10511</v>
      </c>
      <c r="AN145">
        <v>3.02</v>
      </c>
      <c r="AO145" t="s">
        <v>10511</v>
      </c>
      <c r="AP145">
        <v>0.158309541667563</v>
      </c>
      <c r="AQ145">
        <f>(Table2[[#This Row],[Sharpe Ratio]]-AVERAGE(Table2[Sharpe Ratio]))/_xlfn.STDEV.P(Table2[Sharpe Ratio])</f>
        <v>1.2579573223115135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2.6739223558227088</v>
      </c>
      <c r="AS145">
        <f>_xlfn.RANK.AVG(Table2[[#This Row],[1Y Return vs Nifty Z-Score]],Table2[1Y Return vs Nifty Z-Score])</f>
        <v>265</v>
      </c>
      <c r="AT145">
        <f>_xlfn.RANK.AVG(Table2[[#This Row],[6M Return vs Nifty Z-Score]],Table2[6M Return vs Nifty Z-Score])</f>
        <v>214</v>
      </c>
      <c r="AU145">
        <f>_xlfn.RANK.AVG(Table2[[#This Row],[Sharpe Ratio Z-Score]],Table2[Sharpe Ratio Z-Score])</f>
        <v>80</v>
      </c>
      <c r="AV145">
        <f>(Table2[[#This Row],[Rank 1Y]]+Table2[[#This Row],[Rank 6M]]+Table2[[#This Row],[Rank Sharpe]])/3</f>
        <v>186.33333333333334</v>
      </c>
    </row>
    <row r="146" spans="1:48" x14ac:dyDescent="0.3">
      <c r="A146" t="s">
        <v>1196</v>
      </c>
      <c r="B146" t="s">
        <v>1197</v>
      </c>
      <c r="C146" t="s">
        <v>10464</v>
      </c>
      <c r="D146" t="s">
        <v>46</v>
      </c>
      <c r="E146">
        <v>9559.8182120399997</v>
      </c>
      <c r="F146">
        <v>6047.4</v>
      </c>
      <c r="G146">
        <v>35.734738771196398</v>
      </c>
      <c r="H146">
        <f>(Table2[[#This Row],[1Y Return vs Nifty]]-AVERAGE(Table2[1Y Return vs Nifty]))/_xlfn.STDEV.P(Table2[1Y Return vs Nifty])</f>
        <v>-5.328440296534611E-2</v>
      </c>
      <c r="I146">
        <v>13.145768438408901</v>
      </c>
      <c r="J146">
        <f>(Table2[[#This Row],[1M Return vs Nifty]]-AVERAGE(Table2[1M Return vs Nifty]))/_xlfn.STDEV.P(Table2[1M Return vs Nifty])</f>
        <v>1.4080825695910291</v>
      </c>
      <c r="K146">
        <v>12.862482425400801</v>
      </c>
      <c r="L146">
        <f>(Table2[[#This Row],[6M Return vs Nifty]]-AVERAGE(Table2[6M Return vs Nifty]))/_xlfn.STDEV.P(Table2[6M Return vs Nifty])</f>
        <v>0.27994306432959754</v>
      </c>
      <c r="M146">
        <v>8.4273656426970298</v>
      </c>
      <c r="N146">
        <f>(Table2[[#This Row],[1W Return vs Nifty]]-AVERAGE(Table2[1W Return vs Nifty]))/_xlfn.STDEV.P(Table2[1W Return vs Nifty])</f>
        <v>2.2808112977536097</v>
      </c>
      <c r="O146">
        <v>5399.46</v>
      </c>
      <c r="P146">
        <v>5166.1591449918396</v>
      </c>
      <c r="Q146">
        <v>4670.9995234524304</v>
      </c>
      <c r="R146">
        <v>87.840169006390596</v>
      </c>
      <c r="S146" s="2">
        <f>(Table2[[#This Row],[Close Price]]-Table2[[#This Row],[20D EMA]])/Table2[[#This Row],[20D EMA]]</f>
        <v>0.12000088897778659</v>
      </c>
      <c r="T146" s="2">
        <f>(Table2[[#This Row],[Close Price]]-Table2[[#This Row],[50D EMA]])/Table2[[#This Row],[50D EMA]]</f>
        <v>0.17057950215537776</v>
      </c>
      <c r="U146" s="2">
        <f>(Table2[[#This Row],[Close Price]]-Table2[[#This Row],[200D EMA]])/Table2[[#This Row],[200D EMA]]</f>
        <v>0.2946693677952345</v>
      </c>
      <c r="V146">
        <v>2.4732751559936399</v>
      </c>
      <c r="W146">
        <v>5876.15</v>
      </c>
      <c r="X146">
        <v>6118</v>
      </c>
      <c r="Y146">
        <v>5650</v>
      </c>
      <c r="Z146">
        <v>6118</v>
      </c>
      <c r="AA146">
        <v>4830</v>
      </c>
      <c r="AB146">
        <v>6118</v>
      </c>
      <c r="AC146" s="2">
        <f>(Table2[[#This Row],[Close Price]]/Table2[[#This Row],[Day Low]])-1</f>
        <v>2.9143231537656522E-2</v>
      </c>
      <c r="AD146" s="2">
        <f>(Table2[[#This Row],[Day High]]/Table2[[#This Row],[Close Price]])-1</f>
        <v>1.1674438601713133E-2</v>
      </c>
      <c r="AE146" s="2">
        <f>(Table2[[#This Row],[Close Price]]/Table2[[#This Row],[Current Week Low]])-1</f>
        <v>7.0336283185840731E-2</v>
      </c>
      <c r="AF146" s="2">
        <f>(Table2[[#This Row],[Current Week High]]/Table2[[#This Row],[Close Price]])-1</f>
        <v>1.1674438601713133E-2</v>
      </c>
      <c r="AG146" s="2">
        <f>(Table2[[#This Row],[Close Price]]/Table2[[#This Row],[Current Month Low]])-1</f>
        <v>0.25204968944099382</v>
      </c>
      <c r="AH146" s="2">
        <f>(Table2[[#This Row],[Current Month High]]/Table2[[#This Row],[Close Price]])-1</f>
        <v>1.1674438601713133E-2</v>
      </c>
      <c r="AI146">
        <v>1.16744386017131</v>
      </c>
      <c r="AJ146">
        <v>79.717380644586001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0.08</v>
      </c>
      <c r="AM146" t="s">
        <v>10511</v>
      </c>
      <c r="AN146">
        <v>22.87</v>
      </c>
      <c r="AO146" t="s">
        <v>10511</v>
      </c>
      <c r="AP146">
        <v>0.21592548289804001</v>
      </c>
      <c r="AQ146">
        <f>(Table2[[#This Row],[Sharpe Ratio]]-AVERAGE(Table2[Sharpe Ratio]))/_xlfn.STDEV.P(Table2[Sharpe Ratio])</f>
        <v>1.9191385363617557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5.8346910650706461</v>
      </c>
      <c r="AS146">
        <f>_xlfn.RANK.AVG(Table2[[#This Row],[1Y Return vs Nifty Z-Score]],Table2[1Y Return vs Nifty Z-Score])</f>
        <v>303</v>
      </c>
      <c r="AT146">
        <f>_xlfn.RANK.AVG(Table2[[#This Row],[6M Return vs Nifty Z-Score]],Table2[6M Return vs Nifty Z-Score])</f>
        <v>243</v>
      </c>
      <c r="AU146">
        <f>_xlfn.RANK.AVG(Table2[[#This Row],[Sharpe Ratio Z-Score]],Table2[Sharpe Ratio Z-Score])</f>
        <v>16</v>
      </c>
      <c r="AV146">
        <f>(Table2[[#This Row],[Rank 1Y]]+Table2[[#This Row],[Rank 6M]]+Table2[[#This Row],[Rank Sharpe]])/3</f>
        <v>187.33333333333334</v>
      </c>
    </row>
    <row r="147" spans="1:48" x14ac:dyDescent="0.3">
      <c r="A147" t="s">
        <v>824</v>
      </c>
      <c r="B147" t="s">
        <v>825</v>
      </c>
      <c r="C147" t="s">
        <v>10472</v>
      </c>
      <c r="D147" t="s">
        <v>441</v>
      </c>
      <c r="E147">
        <v>18484.064334670002</v>
      </c>
      <c r="F147">
        <v>1294.7</v>
      </c>
      <c r="G147">
        <v>42.0140369467684</v>
      </c>
      <c r="H147">
        <f>(Table2[[#This Row],[1Y Return vs Nifty]]-AVERAGE(Table2[1Y Return vs Nifty]))/_xlfn.STDEV.P(Table2[1Y Return vs Nifty])</f>
        <v>2.9839015837356597E-2</v>
      </c>
      <c r="I147">
        <v>4.0992543024461199</v>
      </c>
      <c r="J147">
        <f>(Table2[[#This Row],[1M Return vs Nifty]]-AVERAGE(Table2[1M Return vs Nifty]))/_xlfn.STDEV.P(Table2[1M Return vs Nifty])</f>
        <v>0.50330851794615472</v>
      </c>
      <c r="K147">
        <v>20.478536235248502</v>
      </c>
      <c r="L147">
        <f>(Table2[[#This Row],[6M Return vs Nifty]]-AVERAGE(Table2[6M Return vs Nifty]))/_xlfn.STDEV.P(Table2[6M Return vs Nifty])</f>
        <v>0.54296728576385345</v>
      </c>
      <c r="M147">
        <v>-9.69698116442488</v>
      </c>
      <c r="N147">
        <f>(Table2[[#This Row],[1W Return vs Nifty]]-AVERAGE(Table2[1W Return vs Nifty]))/_xlfn.STDEV.P(Table2[1W Return vs Nifty])</f>
        <v>-2.1324635633003153</v>
      </c>
      <c r="O147">
        <v>1296.73</v>
      </c>
      <c r="P147">
        <v>1198.8600674228101</v>
      </c>
      <c r="Q147">
        <v>1009.62360632945</v>
      </c>
      <c r="R147">
        <v>43.613505458305703</v>
      </c>
      <c r="S147" s="2">
        <f>(Table2[[#This Row],[Close Price]]-Table2[[#This Row],[20D EMA]])/Table2[[#This Row],[20D EMA]]</f>
        <v>-1.5654762363791789E-3</v>
      </c>
      <c r="T147" s="2">
        <f>(Table2[[#This Row],[Close Price]]-Table2[[#This Row],[50D EMA]])/Table2[[#This Row],[50D EMA]]</f>
        <v>7.9942551413207982E-2</v>
      </c>
      <c r="U147" s="2">
        <f>(Table2[[#This Row],[Close Price]]-Table2[[#This Row],[200D EMA]])/Table2[[#This Row],[200D EMA]]</f>
        <v>0.28235908103116086</v>
      </c>
      <c r="V147">
        <v>2.5051383321113598</v>
      </c>
      <c r="W147">
        <v>1289.75</v>
      </c>
      <c r="X147">
        <v>1348.15</v>
      </c>
      <c r="Y147">
        <v>1289.75</v>
      </c>
      <c r="Z147">
        <v>1454.6</v>
      </c>
      <c r="AA147">
        <v>1206.05</v>
      </c>
      <c r="AB147">
        <v>1543.7</v>
      </c>
      <c r="AC147" s="2">
        <f>(Table2[[#This Row],[Close Price]]/Table2[[#This Row],[Day Low]])-1</f>
        <v>3.8379530916845539E-3</v>
      </c>
      <c r="AD147" s="2">
        <f>(Table2[[#This Row],[Day High]]/Table2[[#This Row],[Close Price]])-1</f>
        <v>4.1283695064493697E-2</v>
      </c>
      <c r="AE147" s="2">
        <f>(Table2[[#This Row],[Close Price]]/Table2[[#This Row],[Current Week Low]])-1</f>
        <v>3.8379530916845539E-3</v>
      </c>
      <c r="AF147" s="2">
        <f>(Table2[[#This Row],[Current Week High]]/Table2[[#This Row],[Close Price]])-1</f>
        <v>0.12350351432764328</v>
      </c>
      <c r="AG147" s="2">
        <f>(Table2[[#This Row],[Close Price]]/Table2[[#This Row],[Current Month Low]])-1</f>
        <v>7.3504415239832532E-2</v>
      </c>
      <c r="AH147" s="2">
        <f>(Table2[[#This Row],[Current Month High]]/Table2[[#This Row],[Close Price]])-1</f>
        <v>0.19232254576349739</v>
      </c>
      <c r="AI147">
        <v>19.2322545763497</v>
      </c>
      <c r="AJ147">
        <v>78.579310344827505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0.12</v>
      </c>
      <c r="AM147" t="s">
        <v>10511</v>
      </c>
      <c r="AN147">
        <v>6.58</v>
      </c>
      <c r="AO147" t="s">
        <v>10511</v>
      </c>
      <c r="AP147">
        <v>0.13801232797176499</v>
      </c>
      <c r="AQ147">
        <f>(Table2[[#This Row],[Sharpe Ratio]]-AVERAGE(Table2[Sharpe Ratio]))/_xlfn.STDEV.P(Table2[Sharpe Ratio])</f>
        <v>1.0250333067245545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-3.1315437028395898E-2</v>
      </c>
      <c r="AS147">
        <f>_xlfn.RANK.AVG(Table2[[#This Row],[1Y Return vs Nifty Z-Score]],Table2[1Y Return vs Nifty Z-Score])</f>
        <v>277</v>
      </c>
      <c r="AT147">
        <f>_xlfn.RANK.AVG(Table2[[#This Row],[6M Return vs Nifty Z-Score]],Table2[6M Return vs Nifty Z-Score])</f>
        <v>175</v>
      </c>
      <c r="AU147">
        <f>_xlfn.RANK.AVG(Table2[[#This Row],[Sharpe Ratio Z-Score]],Table2[Sharpe Ratio Z-Score])</f>
        <v>112</v>
      </c>
      <c r="AV147">
        <f>(Table2[[#This Row],[Rank 1Y]]+Table2[[#This Row],[Rank 6M]]+Table2[[#This Row],[Rank Sharpe]])/3</f>
        <v>188</v>
      </c>
    </row>
    <row r="148" spans="1:48" x14ac:dyDescent="0.3">
      <c r="A148" t="s">
        <v>296</v>
      </c>
      <c r="B148" t="s">
        <v>297</v>
      </c>
      <c r="C148" t="s">
        <v>10474</v>
      </c>
      <c r="D148" t="s">
        <v>138</v>
      </c>
      <c r="E148">
        <v>90250.339414874994</v>
      </c>
      <c r="F148">
        <v>3245.75</v>
      </c>
      <c r="G148">
        <v>78.226554839345994</v>
      </c>
      <c r="H148">
        <f>(Table2[[#This Row],[1Y Return vs Nifty]]-AVERAGE(Table2[1Y Return vs Nifty]))/_xlfn.STDEV.P(Table2[1Y Return vs Nifty])</f>
        <v>0.5092091948798404</v>
      </c>
      <c r="I148">
        <v>4.5025571542269303</v>
      </c>
      <c r="J148">
        <f>(Table2[[#This Row],[1M Return vs Nifty]]-AVERAGE(Table2[1M Return vs Nifty]))/_xlfn.STDEV.P(Table2[1M Return vs Nifty])</f>
        <v>0.54364427045386055</v>
      </c>
      <c r="K148">
        <v>25.054688646340502</v>
      </c>
      <c r="L148">
        <f>(Table2[[#This Row],[6M Return vs Nifty]]-AVERAGE(Table2[6M Return vs Nifty]))/_xlfn.STDEV.P(Table2[6M Return vs Nifty])</f>
        <v>0.70100699440346914</v>
      </c>
      <c r="M148">
        <v>2.042739917789</v>
      </c>
      <c r="N148">
        <f>(Table2[[#This Row],[1W Return vs Nifty]]-AVERAGE(Table2[1W Return vs Nifty]))/_xlfn.STDEV.P(Table2[1W Return vs Nifty])</f>
        <v>0.72615619714040092</v>
      </c>
      <c r="O148">
        <v>3222.89</v>
      </c>
      <c r="P148">
        <v>3026.22819110311</v>
      </c>
      <c r="Q148">
        <v>2455.3465147833299</v>
      </c>
      <c r="R148">
        <v>47.127261357638503</v>
      </c>
      <c r="S148" s="2">
        <f>(Table2[[#This Row],[Close Price]]-Table2[[#This Row],[20D EMA]])/Table2[[#This Row],[20D EMA]]</f>
        <v>7.0930127928660698E-3</v>
      </c>
      <c r="T148" s="2">
        <f>(Table2[[#This Row],[Close Price]]-Table2[[#This Row],[50D EMA]])/Table2[[#This Row],[50D EMA]]</f>
        <v>7.2539740903302688E-2</v>
      </c>
      <c r="U148" s="2">
        <f>(Table2[[#This Row],[Close Price]]-Table2[[#This Row],[200D EMA]])/Table2[[#This Row],[200D EMA]]</f>
        <v>0.32191117647051076</v>
      </c>
      <c r="V148">
        <v>0.57464328005283405</v>
      </c>
      <c r="W148">
        <v>3240</v>
      </c>
      <c r="X148">
        <v>3372.65</v>
      </c>
      <c r="Y148">
        <v>3202.05</v>
      </c>
      <c r="Z148">
        <v>3402.7</v>
      </c>
      <c r="AA148">
        <v>3154.05</v>
      </c>
      <c r="AB148">
        <v>3402.7</v>
      </c>
      <c r="AC148" s="2">
        <f>(Table2[[#This Row],[Close Price]]/Table2[[#This Row],[Day Low]])-1</f>
        <v>1.7746913580247714E-3</v>
      </c>
      <c r="AD148" s="2">
        <f>(Table2[[#This Row],[Day High]]/Table2[[#This Row],[Close Price]])-1</f>
        <v>3.9097281059847555E-2</v>
      </c>
      <c r="AE148" s="2">
        <f>(Table2[[#This Row],[Close Price]]/Table2[[#This Row],[Current Week Low]])-1</f>
        <v>1.3647507065785991E-2</v>
      </c>
      <c r="AF148" s="2">
        <f>(Table2[[#This Row],[Current Week High]]/Table2[[#This Row],[Close Price]])-1</f>
        <v>4.8355541862435514E-2</v>
      </c>
      <c r="AG148" s="2">
        <f>(Table2[[#This Row],[Close Price]]/Table2[[#This Row],[Current Month Low]])-1</f>
        <v>2.9073730600339243E-2</v>
      </c>
      <c r="AH148" s="2">
        <f>(Table2[[#This Row],[Current Month High]]/Table2[[#This Row],[Close Price]])-1</f>
        <v>4.8355541862435514E-2</v>
      </c>
      <c r="AI148">
        <v>4.8355541862435496</v>
      </c>
      <c r="AJ148">
        <v>117.063465525312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0.09</v>
      </c>
      <c r="AM148" t="s">
        <v>10511</v>
      </c>
      <c r="AN148">
        <v>-1.68</v>
      </c>
      <c r="AO148" t="s">
        <v>10512</v>
      </c>
      <c r="AP148">
        <v>6.6828187932200994E-2</v>
      </c>
      <c r="AQ148">
        <f>(Table2[[#This Row],[Sharpe Ratio]]-AVERAGE(Table2[Sharpe Ratio]))/_xlfn.STDEV.P(Table2[Sharpe Ratio])</f>
        <v>0.20814799465079883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2.6881646515283695</v>
      </c>
      <c r="AS148">
        <f>_xlfn.RANK.AVG(Table2[[#This Row],[1Y Return vs Nifty Z-Score]],Table2[1Y Return vs Nifty Z-Score])</f>
        <v>144</v>
      </c>
      <c r="AT148">
        <f>_xlfn.RANK.AVG(Table2[[#This Row],[6M Return vs Nifty Z-Score]],Table2[6M Return vs Nifty Z-Score])</f>
        <v>146</v>
      </c>
      <c r="AU148">
        <f>_xlfn.RANK.AVG(Table2[[#This Row],[Sharpe Ratio Z-Score]],Table2[Sharpe Ratio Z-Score])</f>
        <v>275</v>
      </c>
      <c r="AV148">
        <f>(Table2[[#This Row],[Rank 1Y]]+Table2[[#This Row],[Rank 6M]]+Table2[[#This Row],[Rank Sharpe]])/3</f>
        <v>188.33333333333334</v>
      </c>
    </row>
    <row r="149" spans="1:48" x14ac:dyDescent="0.3">
      <c r="A149" t="s">
        <v>1506</v>
      </c>
      <c r="B149" t="s">
        <v>1507</v>
      </c>
      <c r="C149" t="s">
        <v>10470</v>
      </c>
      <c r="D149" t="s">
        <v>394</v>
      </c>
      <c r="E149">
        <v>6301.1910766290002</v>
      </c>
      <c r="F149">
        <v>202.83</v>
      </c>
      <c r="G149">
        <v>175.395567500688</v>
      </c>
      <c r="H149">
        <f>(Table2[[#This Row],[1Y Return vs Nifty]]-AVERAGE(Table2[1Y Return vs Nifty]))/_xlfn.STDEV.P(Table2[1Y Return vs Nifty])</f>
        <v>1.7955027118074851</v>
      </c>
      <c r="I149">
        <v>1.2478024196709401</v>
      </c>
      <c r="J149">
        <f>(Table2[[#This Row],[1M Return vs Nifty]]-AVERAGE(Table2[1M Return vs Nifty]))/_xlfn.STDEV.P(Table2[1M Return vs Nifty])</f>
        <v>0.21812467428278168</v>
      </c>
      <c r="K149">
        <v>6.0361533383914603</v>
      </c>
      <c r="L149">
        <f>(Table2[[#This Row],[6M Return vs Nifty]]-AVERAGE(Table2[6M Return vs Nifty]))/_xlfn.STDEV.P(Table2[6M Return vs Nifty])</f>
        <v>4.4192380551202476E-2</v>
      </c>
      <c r="M149">
        <v>0.14308002478014301</v>
      </c>
      <c r="N149">
        <f>(Table2[[#This Row],[1W Return vs Nifty]]-AVERAGE(Table2[1W Return vs Nifty]))/_xlfn.STDEV.P(Table2[1W Return vs Nifty])</f>
        <v>0.26358938910106128</v>
      </c>
      <c r="O149">
        <v>207.45</v>
      </c>
      <c r="P149">
        <v>197.63840408064499</v>
      </c>
      <c r="Q149">
        <v>162.00076470787999</v>
      </c>
      <c r="R149">
        <v>32.121638265766897</v>
      </c>
      <c r="S149" s="2">
        <f>(Table2[[#This Row],[Close Price]]-Table2[[#This Row],[20D EMA]])/Table2[[#This Row],[20D EMA]]</f>
        <v>-2.2270426608821288E-2</v>
      </c>
      <c r="T149" s="2">
        <f>(Table2[[#This Row],[Close Price]]-Table2[[#This Row],[50D EMA]])/Table2[[#This Row],[50D EMA]]</f>
        <v>2.6268153416360459E-2</v>
      </c>
      <c r="U149" s="2">
        <f>(Table2[[#This Row],[Close Price]]-Table2[[#This Row],[200D EMA]])/Table2[[#This Row],[200D EMA]]</f>
        <v>0.25203112692550156</v>
      </c>
      <c r="V149">
        <v>0.63354294401743005</v>
      </c>
      <c r="W149">
        <v>202.04</v>
      </c>
      <c r="X149">
        <v>211.75</v>
      </c>
      <c r="Y149">
        <v>202.04</v>
      </c>
      <c r="Z149">
        <v>216.71</v>
      </c>
      <c r="AA149">
        <v>202.04</v>
      </c>
      <c r="AB149">
        <v>217.97</v>
      </c>
      <c r="AC149" s="2">
        <f>(Table2[[#This Row],[Close Price]]/Table2[[#This Row],[Day Low]])-1</f>
        <v>3.9101168085529103E-3</v>
      </c>
      <c r="AD149" s="2">
        <f>(Table2[[#This Row],[Day High]]/Table2[[#This Row],[Close Price]])-1</f>
        <v>4.3977715328107125E-2</v>
      </c>
      <c r="AE149" s="2">
        <f>(Table2[[#This Row],[Close Price]]/Table2[[#This Row],[Current Week Low]])-1</f>
        <v>3.9101168085529103E-3</v>
      </c>
      <c r="AF149" s="2">
        <f>(Table2[[#This Row],[Current Week High]]/Table2[[#This Row],[Close Price]])-1</f>
        <v>6.8431691564364128E-2</v>
      </c>
      <c r="AG149" s="2">
        <f>(Table2[[#This Row],[Close Price]]/Table2[[#This Row],[Current Month Low]])-1</f>
        <v>3.9101168085529103E-3</v>
      </c>
      <c r="AH149" s="2">
        <f>(Table2[[#This Row],[Current Month High]]/Table2[[#This Row],[Close Price]])-1</f>
        <v>7.4643790366316631E-2</v>
      </c>
      <c r="AI149">
        <v>7.4643790366316596</v>
      </c>
      <c r="AJ149">
        <v>198.279411764705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0.05</v>
      </c>
      <c r="AM149" t="s">
        <v>10511</v>
      </c>
      <c r="AN149">
        <v>-5.04</v>
      </c>
      <c r="AO149" t="s">
        <v>10512</v>
      </c>
      <c r="AP149">
        <v>8.8410942698813E-2</v>
      </c>
      <c r="AQ149">
        <f>(Table2[[#This Row],[Sharpe Ratio]]-AVERAGE(Table2[Sharpe Ratio]))/_xlfn.STDEV.P(Table2[Sharpe Ratio])</f>
        <v>0.45582444832623997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2.7772336040687704</v>
      </c>
      <c r="AS149">
        <f>_xlfn.RANK.AVG(Table2[[#This Row],[1Y Return vs Nifty Z-Score]],Table2[1Y Return vs Nifty Z-Score])</f>
        <v>39</v>
      </c>
      <c r="AT149">
        <f>_xlfn.RANK.AVG(Table2[[#This Row],[6M Return vs Nifty Z-Score]],Table2[6M Return vs Nifty Z-Score])</f>
        <v>304</v>
      </c>
      <c r="AU149">
        <f>_xlfn.RANK.AVG(Table2[[#This Row],[Sharpe Ratio Z-Score]],Table2[Sharpe Ratio Z-Score])</f>
        <v>223</v>
      </c>
      <c r="AV149">
        <f>(Table2[[#This Row],[Rank 1Y]]+Table2[[#This Row],[Rank 6M]]+Table2[[#This Row],[Rank Sharpe]])/3</f>
        <v>188.66666666666666</v>
      </c>
    </row>
    <row r="150" spans="1:48" x14ac:dyDescent="0.3">
      <c r="A150" t="s">
        <v>485</v>
      </c>
      <c r="B150" t="s">
        <v>486</v>
      </c>
      <c r="C150" t="s">
        <v>10471</v>
      </c>
      <c r="D150" t="s">
        <v>487</v>
      </c>
      <c r="E150">
        <v>42592.745595269997</v>
      </c>
      <c r="F150">
        <v>3922.3</v>
      </c>
      <c r="G150">
        <v>44.659927552997402</v>
      </c>
      <c r="H150">
        <f>(Table2[[#This Row],[1Y Return vs Nifty]]-AVERAGE(Table2[1Y Return vs Nifty]))/_xlfn.STDEV.P(Table2[1Y Return vs Nifty])</f>
        <v>6.4864502256095691E-2</v>
      </c>
      <c r="I150">
        <v>-11.454157090471799</v>
      </c>
      <c r="J150">
        <f>(Table2[[#This Row],[1M Return vs Nifty]]-AVERAGE(Table2[1M Return vs Nifty]))/_xlfn.STDEV.P(Table2[1M Return vs Nifty])</f>
        <v>-1.0522434694130336</v>
      </c>
      <c r="K150">
        <v>18.1738940707138</v>
      </c>
      <c r="L150">
        <f>(Table2[[#This Row],[6M Return vs Nifty]]-AVERAGE(Table2[6M Return vs Nifty]))/_xlfn.STDEV.P(Table2[6M Return vs Nifty])</f>
        <v>0.46337531777808366</v>
      </c>
      <c r="M150">
        <v>-0.13987072468675399</v>
      </c>
      <c r="N150">
        <f>(Table2[[#This Row],[1W Return vs Nifty]]-AVERAGE(Table2[1W Return vs Nifty]))/_xlfn.STDEV.P(Table2[1W Return vs Nifty])</f>
        <v>0.19469093759670497</v>
      </c>
      <c r="O150">
        <v>4047.09</v>
      </c>
      <c r="P150">
        <v>3913.0454289814602</v>
      </c>
      <c r="Q150">
        <v>3326.1983473977798</v>
      </c>
      <c r="R150">
        <v>33.477250850009703</v>
      </c>
      <c r="S150" s="2">
        <f>(Table2[[#This Row],[Close Price]]-Table2[[#This Row],[20D EMA]])/Table2[[#This Row],[20D EMA]]</f>
        <v>-3.0834500838874342E-2</v>
      </c>
      <c r="T150" s="2">
        <f>(Table2[[#This Row],[Close Price]]-Table2[[#This Row],[50D EMA]])/Table2[[#This Row],[50D EMA]]</f>
        <v>2.365055859049634E-3</v>
      </c>
      <c r="U150" s="2">
        <f>(Table2[[#This Row],[Close Price]]-Table2[[#This Row],[200D EMA]])/Table2[[#This Row],[200D EMA]]</f>
        <v>0.17921410281157013</v>
      </c>
      <c r="V150">
        <v>1.0719123944062801</v>
      </c>
      <c r="W150">
        <v>3911</v>
      </c>
      <c r="X150">
        <v>4017.4</v>
      </c>
      <c r="Y150">
        <v>3880</v>
      </c>
      <c r="Z150">
        <v>4081.9</v>
      </c>
      <c r="AA150">
        <v>3880</v>
      </c>
      <c r="AB150">
        <v>4223</v>
      </c>
      <c r="AC150" s="2">
        <f>(Table2[[#This Row],[Close Price]]/Table2[[#This Row],[Day Low]])-1</f>
        <v>2.8892866274610185E-3</v>
      </c>
      <c r="AD150" s="2">
        <f>(Table2[[#This Row],[Day High]]/Table2[[#This Row],[Close Price]])-1</f>
        <v>2.424597812507967E-2</v>
      </c>
      <c r="AE150" s="2">
        <f>(Table2[[#This Row],[Close Price]]/Table2[[#This Row],[Current Week Low]])-1</f>
        <v>1.0902061855670109E-2</v>
      </c>
      <c r="AF150" s="2">
        <f>(Table2[[#This Row],[Current Week High]]/Table2[[#This Row],[Close Price]])-1</f>
        <v>4.069041123830397E-2</v>
      </c>
      <c r="AG150" s="2">
        <f>(Table2[[#This Row],[Close Price]]/Table2[[#This Row],[Current Month Low]])-1</f>
        <v>1.0902061855670109E-2</v>
      </c>
      <c r="AH150" s="2">
        <f>(Table2[[#This Row],[Current Month High]]/Table2[[#This Row],[Close Price]])-1</f>
        <v>7.6664202126303316E-2</v>
      </c>
      <c r="AI150">
        <v>12.422558192897</v>
      </c>
      <c r="AJ150">
        <v>69.774488161710593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0.05</v>
      </c>
      <c r="AM150" t="s">
        <v>10511</v>
      </c>
      <c r="AN150">
        <v>-4.9400000000000004</v>
      </c>
      <c r="AO150" t="s">
        <v>10512</v>
      </c>
      <c r="AP150">
        <v>0.13724012918423401</v>
      </c>
      <c r="AQ150">
        <f>(Table2[[#This Row],[Sharpe Ratio]]-AVERAGE(Table2[Sharpe Ratio]))/_xlfn.STDEV.P(Table2[Sharpe Ratio])</f>
        <v>1.016171812476192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0.68685910069404277</v>
      </c>
      <c r="AS150">
        <f>_xlfn.RANK.AVG(Table2[[#This Row],[1Y Return vs Nifty Z-Score]],Table2[1Y Return vs Nifty Z-Score])</f>
        <v>263</v>
      </c>
      <c r="AT150">
        <f>_xlfn.RANK.AVG(Table2[[#This Row],[6M Return vs Nifty Z-Score]],Table2[6M Return vs Nifty Z-Score])</f>
        <v>193</v>
      </c>
      <c r="AU150">
        <f>_xlfn.RANK.AVG(Table2[[#This Row],[Sharpe Ratio Z-Score]],Table2[Sharpe Ratio Z-Score])</f>
        <v>115</v>
      </c>
      <c r="AV150">
        <f>(Table2[[#This Row],[Rank 1Y]]+Table2[[#This Row],[Rank 6M]]+Table2[[#This Row],[Rank Sharpe]])/3</f>
        <v>190.33333333333334</v>
      </c>
    </row>
    <row r="151" spans="1:48" x14ac:dyDescent="0.3">
      <c r="A151" t="s">
        <v>218</v>
      </c>
      <c r="B151" t="s">
        <v>219</v>
      </c>
      <c r="C151" t="s">
        <v>10465</v>
      </c>
      <c r="D151" t="s">
        <v>114</v>
      </c>
      <c r="E151">
        <v>114237.07199687</v>
      </c>
      <c r="F151">
        <v>2404.5500000000002</v>
      </c>
      <c r="G151">
        <v>56.551259969044096</v>
      </c>
      <c r="H151">
        <f>(Table2[[#This Row],[1Y Return vs Nifty]]-AVERAGE(Table2[1Y Return vs Nifty]))/_xlfn.STDEV.P(Table2[1Y Return vs Nifty])</f>
        <v>0.22227830502572815</v>
      </c>
      <c r="I151">
        <v>-6.8421007869222397</v>
      </c>
      <c r="J151">
        <f>(Table2[[#This Row],[1M Return vs Nifty]]-AVERAGE(Table2[1M Return vs Nifty]))/_xlfn.STDEV.P(Table2[1M Return vs Nifty])</f>
        <v>-0.59097531623695754</v>
      </c>
      <c r="K151">
        <v>4.5923634513026004</v>
      </c>
      <c r="L151">
        <f>(Table2[[#This Row],[6M Return vs Nifty]]-AVERAGE(Table2[6M Return vs Nifty]))/_xlfn.STDEV.P(Table2[6M Return vs Nifty])</f>
        <v>-5.6696241624687223E-3</v>
      </c>
      <c r="M151">
        <v>-2.87003784354259</v>
      </c>
      <c r="N151">
        <f>(Table2[[#This Row],[1W Return vs Nifty]]-AVERAGE(Table2[1W Return vs Nifty]))/_xlfn.STDEV.P(Table2[1W Return vs Nifty])</f>
        <v>-0.4701042155940226</v>
      </c>
      <c r="O151">
        <v>2406.17</v>
      </c>
      <c r="P151">
        <v>2325.6368991521199</v>
      </c>
      <c r="Q151">
        <v>2022.48143240288</v>
      </c>
      <c r="R151">
        <v>46.095295521025498</v>
      </c>
      <c r="S151" s="2">
        <f>(Table2[[#This Row],[Close Price]]-Table2[[#This Row],[20D EMA]])/Table2[[#This Row],[20D EMA]]</f>
        <v>-6.7326913725958303E-4</v>
      </c>
      <c r="T151" s="2">
        <f>(Table2[[#This Row],[Close Price]]-Table2[[#This Row],[50D EMA]])/Table2[[#This Row],[50D EMA]]</f>
        <v>3.3931823526127579E-2</v>
      </c>
      <c r="U151" s="2">
        <f>(Table2[[#This Row],[Close Price]]-Table2[[#This Row],[200D EMA]])/Table2[[#This Row],[200D EMA]]</f>
        <v>0.18891079120721033</v>
      </c>
      <c r="V151">
        <v>0.86933992810379901</v>
      </c>
      <c r="W151">
        <v>2370</v>
      </c>
      <c r="X151">
        <v>2417.6999999999998</v>
      </c>
      <c r="Y151">
        <v>2370</v>
      </c>
      <c r="Z151">
        <v>2472.85</v>
      </c>
      <c r="AA151">
        <v>2301.1999999999998</v>
      </c>
      <c r="AB151">
        <v>2491.9</v>
      </c>
      <c r="AC151" s="2">
        <f>(Table2[[#This Row],[Close Price]]/Table2[[#This Row],[Day Low]])-1</f>
        <v>1.4578059071729932E-2</v>
      </c>
      <c r="AD151" s="2">
        <f>(Table2[[#This Row],[Day High]]/Table2[[#This Row],[Close Price]])-1</f>
        <v>5.4687987357300294E-3</v>
      </c>
      <c r="AE151" s="2">
        <f>(Table2[[#This Row],[Close Price]]/Table2[[#This Row],[Current Week Low]])-1</f>
        <v>1.4578059071729932E-2</v>
      </c>
      <c r="AF151" s="2">
        <f>(Table2[[#This Row],[Current Week High]]/Table2[[#This Row],[Close Price]])-1</f>
        <v>2.8404483167328465E-2</v>
      </c>
      <c r="AG151" s="2">
        <f>(Table2[[#This Row],[Close Price]]/Table2[[#This Row],[Current Month Low]])-1</f>
        <v>4.4911350599687205E-2</v>
      </c>
      <c r="AH151" s="2">
        <f>(Table2[[#This Row],[Current Month High]]/Table2[[#This Row],[Close Price]])-1</f>
        <v>3.6326963465097339E-2</v>
      </c>
      <c r="AI151">
        <v>4.7597263521240896</v>
      </c>
      <c r="AJ151">
        <v>85.679536679536696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0.05</v>
      </c>
      <c r="AM151" t="s">
        <v>10511</v>
      </c>
      <c r="AN151">
        <v>2.83</v>
      </c>
      <c r="AO151" t="s">
        <v>10511</v>
      </c>
      <c r="AP151">
        <v>0.20104352587406801</v>
      </c>
      <c r="AQ151">
        <f>(Table2[[#This Row],[Sharpe Ratio]]-AVERAGE(Table2[Sharpe Ratio]))/_xlfn.STDEV.P(Table2[Sharpe Ratio])</f>
        <v>1.7483581897699612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0.90388733880224048</v>
      </c>
      <c r="AS151">
        <f>_xlfn.RANK.AVG(Table2[[#This Row],[1Y Return vs Nifty Z-Score]],Table2[1Y Return vs Nifty Z-Score])</f>
        <v>221</v>
      </c>
      <c r="AT151">
        <f>_xlfn.RANK.AVG(Table2[[#This Row],[6M Return vs Nifty Z-Score]],Table2[6M Return vs Nifty Z-Score])</f>
        <v>322</v>
      </c>
      <c r="AU151">
        <f>_xlfn.RANK.AVG(Table2[[#This Row],[Sharpe Ratio Z-Score]],Table2[Sharpe Ratio Z-Score])</f>
        <v>29</v>
      </c>
      <c r="AV151">
        <f>(Table2[[#This Row],[Rank 1Y]]+Table2[[#This Row],[Rank 6M]]+Table2[[#This Row],[Rank Sharpe]])/3</f>
        <v>190.66666666666666</v>
      </c>
    </row>
    <row r="152" spans="1:48" x14ac:dyDescent="0.3">
      <c r="A152" t="s">
        <v>324</v>
      </c>
      <c r="B152" t="s">
        <v>325</v>
      </c>
      <c r="C152" t="s">
        <v>10461</v>
      </c>
      <c r="D152" t="s">
        <v>32</v>
      </c>
      <c r="E152">
        <v>75584.883793814995</v>
      </c>
      <c r="F152">
        <v>561.15</v>
      </c>
      <c r="G152">
        <v>48.868997150238698</v>
      </c>
      <c r="H152">
        <f>(Table2[[#This Row],[1Y Return vs Nifty]]-AVERAGE(Table2[1Y Return vs Nifty]))/_xlfn.STDEV.P(Table2[1Y Return vs Nifty])</f>
        <v>0.12058287158951891</v>
      </c>
      <c r="I152">
        <v>0.59241686619198797</v>
      </c>
      <c r="J152">
        <f>(Table2[[#This Row],[1M Return vs Nifty]]-AVERAGE(Table2[1M Return vs Nifty]))/_xlfn.STDEV.P(Table2[1M Return vs Nifty])</f>
        <v>0.15257723427454667</v>
      </c>
      <c r="K152">
        <v>13.133377364780699</v>
      </c>
      <c r="L152">
        <f>(Table2[[#This Row],[6M Return vs Nifty]]-AVERAGE(Table2[6M Return vs Nifty]))/_xlfn.STDEV.P(Table2[6M Return vs Nifty])</f>
        <v>0.28929855633370444</v>
      </c>
      <c r="M152">
        <v>3.22720575564141</v>
      </c>
      <c r="N152">
        <f>(Table2[[#This Row],[1W Return vs Nifty]]-AVERAGE(Table2[1W Return vs Nifty]))/_xlfn.STDEV.P(Table2[1W Return vs Nifty])</f>
        <v>1.0145733942731072</v>
      </c>
      <c r="O152">
        <v>553.21</v>
      </c>
      <c r="P152">
        <v>545.39541868578704</v>
      </c>
      <c r="Q152">
        <v>488.29165394892198</v>
      </c>
      <c r="R152">
        <v>53.896462700415597</v>
      </c>
      <c r="S152" s="2">
        <f>(Table2[[#This Row],[Close Price]]-Table2[[#This Row],[20D EMA]])/Table2[[#This Row],[20D EMA]]</f>
        <v>1.4352596663111549E-2</v>
      </c>
      <c r="T152" s="2">
        <f>(Table2[[#This Row],[Close Price]]-Table2[[#This Row],[50D EMA]])/Table2[[#This Row],[50D EMA]]</f>
        <v>2.8886530349257415E-2</v>
      </c>
      <c r="U152" s="2">
        <f>(Table2[[#This Row],[Close Price]]-Table2[[#This Row],[200D EMA]])/Table2[[#This Row],[200D EMA]]</f>
        <v>0.14921071343705455</v>
      </c>
      <c r="V152">
        <v>0.82858572451202295</v>
      </c>
      <c r="W152">
        <v>554.1</v>
      </c>
      <c r="X152">
        <v>571.4</v>
      </c>
      <c r="Y152">
        <v>554.1</v>
      </c>
      <c r="Z152">
        <v>597</v>
      </c>
      <c r="AA152">
        <v>524.79999999999995</v>
      </c>
      <c r="AB152">
        <v>597</v>
      </c>
      <c r="AC152" s="2">
        <f>(Table2[[#This Row],[Close Price]]/Table2[[#This Row],[Day Low]])-1</f>
        <v>1.2723335138061564E-2</v>
      </c>
      <c r="AD152" s="2">
        <f>(Table2[[#This Row],[Day High]]/Table2[[#This Row],[Close Price]])-1</f>
        <v>1.8266060768065584E-2</v>
      </c>
      <c r="AE152" s="2">
        <f>(Table2[[#This Row],[Close Price]]/Table2[[#This Row],[Current Week Low]])-1</f>
        <v>1.2723335138061564E-2</v>
      </c>
      <c r="AF152" s="2">
        <f>(Table2[[#This Row],[Current Week High]]/Table2[[#This Row],[Close Price]])-1</f>
        <v>6.3886661320502691E-2</v>
      </c>
      <c r="AG152" s="2">
        <f>(Table2[[#This Row],[Close Price]]/Table2[[#This Row],[Current Month Low]])-1</f>
        <v>6.9264481707317138E-2</v>
      </c>
      <c r="AH152" s="2">
        <f>(Table2[[#This Row],[Current Month High]]/Table2[[#This Row],[Close Price]])-1</f>
        <v>6.3886661320502691E-2</v>
      </c>
      <c r="AI152">
        <v>12.7506014434643</v>
      </c>
      <c r="AJ152">
        <v>74.216081962123496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-0.03</v>
      </c>
      <c r="AM152" t="s">
        <v>10512</v>
      </c>
      <c r="AN152">
        <v>4.3499999999999996</v>
      </c>
      <c r="AO152" t="s">
        <v>10511</v>
      </c>
      <c r="AP152">
        <v>0.15210255452979801</v>
      </c>
      <c r="AQ152">
        <f>(Table2[[#This Row],[Sharpe Ratio]]-AVERAGE(Table2[Sharpe Ratio]))/_xlfn.STDEV.P(Table2[Sharpe Ratio])</f>
        <v>1.1867280200785606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2.7637600765494379</v>
      </c>
      <c r="AS152">
        <f>_xlfn.RANK.AVG(Table2[[#This Row],[1Y Return vs Nifty Z-Score]],Table2[1Y Return vs Nifty Z-Score])</f>
        <v>244</v>
      </c>
      <c r="AT152">
        <f>_xlfn.RANK.AVG(Table2[[#This Row],[6M Return vs Nifty Z-Score]],Table2[6M Return vs Nifty Z-Score])</f>
        <v>238</v>
      </c>
      <c r="AU152">
        <f>_xlfn.RANK.AVG(Table2[[#This Row],[Sharpe Ratio Z-Score]],Table2[Sharpe Ratio Z-Score])</f>
        <v>91</v>
      </c>
      <c r="AV152">
        <f>(Table2[[#This Row],[Rank 1Y]]+Table2[[#This Row],[Rank 6M]]+Table2[[#This Row],[Rank Sharpe]])/3</f>
        <v>191</v>
      </c>
    </row>
    <row r="153" spans="1:48" x14ac:dyDescent="0.3">
      <c r="A153" t="s">
        <v>1826</v>
      </c>
      <c r="B153" t="s">
        <v>1827</v>
      </c>
      <c r="C153" t="s">
        <v>10468</v>
      </c>
      <c r="D153" t="s">
        <v>130</v>
      </c>
      <c r="E153">
        <v>3784.8805358999998</v>
      </c>
      <c r="F153">
        <v>701.5</v>
      </c>
      <c r="G153">
        <v>79.1765731438703</v>
      </c>
      <c r="H153">
        <f>(Table2[[#This Row],[1Y Return vs Nifty]]-AVERAGE(Table2[1Y Return vs Nifty]))/_xlfn.STDEV.P(Table2[1Y Return vs Nifty])</f>
        <v>0.52178524513087243</v>
      </c>
      <c r="I153">
        <v>-11.777605991069199</v>
      </c>
      <c r="J153">
        <f>(Table2[[#This Row],[1M Return vs Nifty]]-AVERAGE(Table2[1M Return vs Nifty]))/_xlfn.STDEV.P(Table2[1M Return vs Nifty])</f>
        <v>-1.0845927442713152</v>
      </c>
      <c r="K153">
        <v>28.437830323868798</v>
      </c>
      <c r="L153">
        <f>(Table2[[#This Row],[6M Return vs Nifty]]-AVERAGE(Table2[6M Return vs Nifty]))/_xlfn.STDEV.P(Table2[6M Return vs Nifty])</f>
        <v>0.81784548162411774</v>
      </c>
      <c r="M153">
        <v>-2.4301044808090499</v>
      </c>
      <c r="N153">
        <f>(Table2[[#This Row],[1W Return vs Nifty]]-AVERAGE(Table2[1W Return vs Nifty]))/_xlfn.STDEV.P(Table2[1W Return vs Nifty])</f>
        <v>-0.36298052882325715</v>
      </c>
      <c r="O153">
        <v>736.33</v>
      </c>
      <c r="P153">
        <v>729.24891696888801</v>
      </c>
      <c r="Q153">
        <v>613.51223844675803</v>
      </c>
      <c r="R153">
        <v>28.440757021353601</v>
      </c>
      <c r="S153" s="2">
        <f>(Table2[[#This Row],[Close Price]]-Table2[[#This Row],[20D EMA]])/Table2[[#This Row],[20D EMA]]</f>
        <v>-4.7302160715983373E-2</v>
      </c>
      <c r="T153" s="2">
        <f>(Table2[[#This Row],[Close Price]]-Table2[[#This Row],[50D EMA]])/Table2[[#This Row],[50D EMA]]</f>
        <v>-3.805136534754959E-2</v>
      </c>
      <c r="U153" s="2">
        <f>(Table2[[#This Row],[Close Price]]-Table2[[#This Row],[200D EMA]])/Table2[[#This Row],[200D EMA]]</f>
        <v>0.14341647328177584</v>
      </c>
      <c r="V153">
        <v>0.36027539603466502</v>
      </c>
      <c r="W153">
        <v>697.05</v>
      </c>
      <c r="X153">
        <v>723.5</v>
      </c>
      <c r="Y153">
        <v>697.05</v>
      </c>
      <c r="Z153">
        <v>750</v>
      </c>
      <c r="AA153">
        <v>697.05</v>
      </c>
      <c r="AB153">
        <v>760</v>
      </c>
      <c r="AC153" s="2">
        <f>(Table2[[#This Row],[Close Price]]/Table2[[#This Row],[Day Low]])-1</f>
        <v>6.3840470554479278E-3</v>
      </c>
      <c r="AD153" s="2">
        <f>(Table2[[#This Row],[Day High]]/Table2[[#This Row],[Close Price]])-1</f>
        <v>3.1361368496079844E-2</v>
      </c>
      <c r="AE153" s="2">
        <f>(Table2[[#This Row],[Close Price]]/Table2[[#This Row],[Current Week Low]])-1</f>
        <v>6.3840470554479278E-3</v>
      </c>
      <c r="AF153" s="2">
        <f>(Table2[[#This Row],[Current Week High]]/Table2[[#This Row],[Close Price]])-1</f>
        <v>6.9137562366357708E-2</v>
      </c>
      <c r="AG153" s="2">
        <f>(Table2[[#This Row],[Close Price]]/Table2[[#This Row],[Current Month Low]])-1</f>
        <v>6.3840470554479278E-3</v>
      </c>
      <c r="AH153" s="2">
        <f>(Table2[[#This Row],[Current Month High]]/Table2[[#This Row],[Close Price]])-1</f>
        <v>8.3392729864575799E-2</v>
      </c>
      <c r="AI153">
        <v>25.4454739843193</v>
      </c>
      <c r="AJ153">
        <v>113.351581508515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-0.05</v>
      </c>
      <c r="AM153" t="s">
        <v>10512</v>
      </c>
      <c r="AN153">
        <v>-4.87</v>
      </c>
      <c r="AO153" t="s">
        <v>10512</v>
      </c>
      <c r="AP153">
        <v>5.4247853932884997E-2</v>
      </c>
      <c r="AQ153">
        <f>(Table2[[#This Row],[Sharpe Ratio]]-AVERAGE(Table2[Sharpe Ratio]))/_xlfn.STDEV.P(Table2[Sharpe Ratio])</f>
        <v>6.3780301800796482E-2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-4.41622445387857E-2</v>
      </c>
      <c r="AS153">
        <f>_xlfn.RANK.AVG(Table2[[#This Row],[1Y Return vs Nifty Z-Score]],Table2[1Y Return vs Nifty Z-Score])</f>
        <v>142</v>
      </c>
      <c r="AT153">
        <f>_xlfn.RANK.AVG(Table2[[#This Row],[6M Return vs Nifty Z-Score]],Table2[6M Return vs Nifty Z-Score])</f>
        <v>123</v>
      </c>
      <c r="AU153">
        <f>_xlfn.RANK.AVG(Table2[[#This Row],[Sharpe Ratio Z-Score]],Table2[Sharpe Ratio Z-Score])</f>
        <v>315</v>
      </c>
      <c r="AV153">
        <f>(Table2[[#This Row],[Rank 1Y]]+Table2[[#This Row],[Rank 6M]]+Table2[[#This Row],[Rank Sharpe]])/3</f>
        <v>193.33333333333334</v>
      </c>
    </row>
    <row r="154" spans="1:48" x14ac:dyDescent="0.3">
      <c r="A154" t="s">
        <v>463</v>
      </c>
      <c r="B154" t="s">
        <v>464</v>
      </c>
      <c r="C154" t="s">
        <v>10461</v>
      </c>
      <c r="D154" t="s">
        <v>32</v>
      </c>
      <c r="E154">
        <v>46489.217940035</v>
      </c>
      <c r="F154">
        <v>65.650000000000006</v>
      </c>
      <c r="G154">
        <v>73.460793743880402</v>
      </c>
      <c r="H154">
        <f>(Table2[[#This Row],[1Y Return vs Nifty]]-AVERAGE(Table2[1Y Return vs Nifty]))/_xlfn.STDEV.P(Table2[1Y Return vs Nifty])</f>
        <v>0.44612151463666938</v>
      </c>
      <c r="I154">
        <v>-2.11012634213975</v>
      </c>
      <c r="J154">
        <f>(Table2[[#This Row],[1M Return vs Nifty]]-AVERAGE(Table2[1M Return vs Nifty]))/_xlfn.STDEV.P(Table2[1M Return vs Nifty])</f>
        <v>-0.11771372328083146</v>
      </c>
      <c r="K154">
        <v>13.6541896568199</v>
      </c>
      <c r="L154">
        <f>(Table2[[#This Row],[6M Return vs Nifty]]-AVERAGE(Table2[6M Return vs Nifty]))/_xlfn.STDEV.P(Table2[6M Return vs Nifty])</f>
        <v>0.30728506890926888</v>
      </c>
      <c r="M154">
        <v>5.5273174461637797</v>
      </c>
      <c r="N154">
        <f>(Table2[[#This Row],[1W Return vs Nifty]]-AVERAGE(Table2[1W Return vs Nifty]))/_xlfn.STDEV.P(Table2[1W Return vs Nifty])</f>
        <v>1.5746501357648228</v>
      </c>
      <c r="O154">
        <v>65.5</v>
      </c>
      <c r="P154">
        <v>65.215332667996506</v>
      </c>
      <c r="Q154">
        <v>56.854714335212897</v>
      </c>
      <c r="R154">
        <v>50.370357256709703</v>
      </c>
      <c r="S154" s="2">
        <f>(Table2[[#This Row],[Close Price]]-Table2[[#This Row],[20D EMA]])/Table2[[#This Row],[20D EMA]]</f>
        <v>2.2900763358779494E-3</v>
      </c>
      <c r="T154" s="2">
        <f>(Table2[[#This Row],[Close Price]]-Table2[[#This Row],[50D EMA]])/Table2[[#This Row],[50D EMA]]</f>
        <v>6.6651094799491271E-3</v>
      </c>
      <c r="U154" s="2">
        <f>(Table2[[#This Row],[Close Price]]-Table2[[#This Row],[200D EMA]])/Table2[[#This Row],[200D EMA]]</f>
        <v>0.15469756145340016</v>
      </c>
      <c r="V154">
        <v>1.2333185425422799</v>
      </c>
      <c r="W154">
        <v>65.5</v>
      </c>
      <c r="X154">
        <v>67.69</v>
      </c>
      <c r="Y154">
        <v>64.8</v>
      </c>
      <c r="Z154">
        <v>70.8</v>
      </c>
      <c r="AA154">
        <v>63.05</v>
      </c>
      <c r="AB154">
        <v>70.8</v>
      </c>
      <c r="AC154" s="2">
        <f>(Table2[[#This Row],[Close Price]]/Table2[[#This Row],[Day Low]])-1</f>
        <v>2.2900763358779663E-3</v>
      </c>
      <c r="AD154" s="2">
        <f>(Table2[[#This Row],[Day High]]/Table2[[#This Row],[Close Price]])-1</f>
        <v>3.1073876618430862E-2</v>
      </c>
      <c r="AE154" s="2">
        <f>(Table2[[#This Row],[Close Price]]/Table2[[#This Row],[Current Week Low]])-1</f>
        <v>1.3117283950617509E-2</v>
      </c>
      <c r="AF154" s="2">
        <f>(Table2[[#This Row],[Current Week High]]/Table2[[#This Row],[Close Price]])-1</f>
        <v>7.8446306169078328E-2</v>
      </c>
      <c r="AG154" s="2">
        <f>(Table2[[#This Row],[Close Price]]/Table2[[#This Row],[Current Month Low]])-1</f>
        <v>4.1237113402061931E-2</v>
      </c>
      <c r="AH154" s="2">
        <f>(Table2[[#This Row],[Current Month High]]/Table2[[#This Row],[Close Price]])-1</f>
        <v>7.8446306169078328E-2</v>
      </c>
      <c r="AI154">
        <v>11.957349581111901</v>
      </c>
      <c r="AJ154">
        <v>106.122448979591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-0.11</v>
      </c>
      <c r="AM154" t="s">
        <v>10512</v>
      </c>
      <c r="AN154">
        <v>3.21</v>
      </c>
      <c r="AO154" t="s">
        <v>10511</v>
      </c>
      <c r="AP154">
        <v>0.10542401246256899</v>
      </c>
      <c r="AQ154">
        <f>(Table2[[#This Row],[Sharpe Ratio]]-AVERAGE(Table2[Sharpe Ratio]))/_xlfn.STDEV.P(Table2[Sharpe Ratio])</f>
        <v>0.65106072982903074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2.8614037258589606</v>
      </c>
      <c r="AS154">
        <f>_xlfn.RANK.AVG(Table2[[#This Row],[1Y Return vs Nifty Z-Score]],Table2[1Y Return vs Nifty Z-Score])</f>
        <v>161</v>
      </c>
      <c r="AT154">
        <f>_xlfn.RANK.AVG(Table2[[#This Row],[6M Return vs Nifty Z-Score]],Table2[6M Return vs Nifty Z-Score])</f>
        <v>234</v>
      </c>
      <c r="AU154">
        <f>_xlfn.RANK.AVG(Table2[[#This Row],[Sharpe Ratio Z-Score]],Table2[Sharpe Ratio Z-Score])</f>
        <v>188</v>
      </c>
      <c r="AV154">
        <f>(Table2[[#This Row],[Rank 1Y]]+Table2[[#This Row],[Rank 6M]]+Table2[[#This Row],[Rank Sharpe]])/3</f>
        <v>194.33333333333334</v>
      </c>
    </row>
    <row r="155" spans="1:48" x14ac:dyDescent="0.3">
      <c r="A155" t="s">
        <v>216</v>
      </c>
      <c r="B155" t="s">
        <v>217</v>
      </c>
      <c r="C155" t="s">
        <v>10466</v>
      </c>
      <c r="D155" t="s">
        <v>62</v>
      </c>
      <c r="E155">
        <v>115158.44898555</v>
      </c>
      <c r="F155">
        <v>1144.45</v>
      </c>
      <c r="G155">
        <v>64.700477872453405</v>
      </c>
      <c r="H155">
        <f>(Table2[[#This Row],[1Y Return vs Nifty]]-AVERAGE(Table2[1Y Return vs Nifty]))/_xlfn.STDEV.P(Table2[1Y Return vs Nifty])</f>
        <v>0.33015514631585674</v>
      </c>
      <c r="I155">
        <v>4.8751713961601597</v>
      </c>
      <c r="J155">
        <f>(Table2[[#This Row],[1M Return vs Nifty]]-AVERAGE(Table2[1M Return vs Nifty]))/_xlfn.STDEV.P(Table2[1M Return vs Nifty])</f>
        <v>0.58091074595012993</v>
      </c>
      <c r="K155">
        <v>45.378732118367303</v>
      </c>
      <c r="L155">
        <f>(Table2[[#This Row],[6M Return vs Nifty]]-AVERAGE(Table2[6M Return vs Nifty]))/_xlfn.STDEV.P(Table2[6M Return vs Nifty])</f>
        <v>1.4029079846136103</v>
      </c>
      <c r="M155">
        <v>0.87929864922468104</v>
      </c>
      <c r="N155">
        <f>(Table2[[#This Row],[1W Return vs Nifty]]-AVERAGE(Table2[1W Return vs Nifty]))/_xlfn.STDEV.P(Table2[1W Return vs Nifty])</f>
        <v>0.44285847846896298</v>
      </c>
      <c r="O155">
        <v>1136.49</v>
      </c>
      <c r="P155">
        <v>1082.4569646309301</v>
      </c>
      <c r="Q155">
        <v>890.56126874065501</v>
      </c>
      <c r="R155">
        <v>47.131194355059598</v>
      </c>
      <c r="S155" s="2">
        <f>(Table2[[#This Row],[Close Price]]-Table2[[#This Row],[20D EMA]])/Table2[[#This Row],[20D EMA]]</f>
        <v>7.0040211528478351E-3</v>
      </c>
      <c r="T155" s="2">
        <f>(Table2[[#This Row],[Close Price]]-Table2[[#This Row],[50D EMA]])/Table2[[#This Row],[50D EMA]]</f>
        <v>5.7270669776887467E-2</v>
      </c>
      <c r="U155" s="2">
        <f>(Table2[[#This Row],[Close Price]]-Table2[[#This Row],[200D EMA]])/Table2[[#This Row],[200D EMA]]</f>
        <v>0.28508844946554857</v>
      </c>
      <c r="V155">
        <v>0.95752208071370803</v>
      </c>
      <c r="W155">
        <v>1137.1500000000001</v>
      </c>
      <c r="X155">
        <v>1170</v>
      </c>
      <c r="Y155">
        <v>1137.1500000000001</v>
      </c>
      <c r="Z155">
        <v>1198.95</v>
      </c>
      <c r="AA155">
        <v>1059</v>
      </c>
      <c r="AB155">
        <v>1203</v>
      </c>
      <c r="AC155" s="2">
        <f>(Table2[[#This Row],[Close Price]]/Table2[[#This Row],[Day Low]])-1</f>
        <v>6.4195576660950326E-3</v>
      </c>
      <c r="AD155" s="2">
        <f>(Table2[[#This Row],[Day High]]/Table2[[#This Row],[Close Price]])-1</f>
        <v>2.2325134344008069E-2</v>
      </c>
      <c r="AE155" s="2">
        <f>(Table2[[#This Row],[Close Price]]/Table2[[#This Row],[Current Week Low]])-1</f>
        <v>6.4195576660950326E-3</v>
      </c>
      <c r="AF155" s="2">
        <f>(Table2[[#This Row],[Current Week High]]/Table2[[#This Row],[Close Price]])-1</f>
        <v>4.7621128052776518E-2</v>
      </c>
      <c r="AG155" s="2">
        <f>(Table2[[#This Row],[Close Price]]/Table2[[#This Row],[Current Month Low]])-1</f>
        <v>8.0689329556185019E-2</v>
      </c>
      <c r="AH155" s="2">
        <f>(Table2[[#This Row],[Current Month High]]/Table2[[#This Row],[Close Price]])-1</f>
        <v>5.1159945825505648E-2</v>
      </c>
      <c r="AI155">
        <v>5.1159945825505604</v>
      </c>
      <c r="AJ155">
        <v>101.57639806252701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0.11</v>
      </c>
      <c r="AM155" t="s">
        <v>10511</v>
      </c>
      <c r="AN155">
        <v>6.5</v>
      </c>
      <c r="AO155" t="s">
        <v>10511</v>
      </c>
      <c r="AP155">
        <v>4.8821215264478003E-2</v>
      </c>
      <c r="AQ155">
        <f>(Table2[[#This Row],[Sharpe Ratio]]-AVERAGE(Table2[Sharpe Ratio]))/_xlfn.STDEV.P(Table2[Sharpe Ratio])</f>
        <v>1.5060168310077253E-3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2.7583383721795678</v>
      </c>
      <c r="AS155">
        <f>_xlfn.RANK.AVG(Table2[[#This Row],[1Y Return vs Nifty Z-Score]],Table2[1Y Return vs Nifty Z-Score])</f>
        <v>187</v>
      </c>
      <c r="AT155">
        <f>_xlfn.RANK.AVG(Table2[[#This Row],[6M Return vs Nifty Z-Score]],Table2[6M Return vs Nifty Z-Score])</f>
        <v>60</v>
      </c>
      <c r="AU155">
        <f>_xlfn.RANK.AVG(Table2[[#This Row],[Sharpe Ratio Z-Score]],Table2[Sharpe Ratio Z-Score])</f>
        <v>338</v>
      </c>
      <c r="AV155">
        <f>(Table2[[#This Row],[Rank 1Y]]+Table2[[#This Row],[Rank 6M]]+Table2[[#This Row],[Rank Sharpe]])/3</f>
        <v>195</v>
      </c>
    </row>
    <row r="156" spans="1:48" x14ac:dyDescent="0.3">
      <c r="A156" t="s">
        <v>180</v>
      </c>
      <c r="B156" t="s">
        <v>181</v>
      </c>
      <c r="C156" t="s">
        <v>10459</v>
      </c>
      <c r="D156" t="s">
        <v>182</v>
      </c>
      <c r="E156">
        <v>144493.95023456699</v>
      </c>
      <c r="F156">
        <v>219.76</v>
      </c>
      <c r="G156">
        <v>77.007710523673893</v>
      </c>
      <c r="H156">
        <f>(Table2[[#This Row],[1Y Return vs Nifty]]-AVERAGE(Table2[1Y Return vs Nifty]))/_xlfn.STDEV.P(Table2[1Y Return vs Nifty])</f>
        <v>0.49307450853845219</v>
      </c>
      <c r="I156">
        <v>-1.4111087384557399</v>
      </c>
      <c r="J156">
        <f>(Table2[[#This Row],[1M Return vs Nifty]]-AVERAGE(Table2[1M Return vs Nifty]))/_xlfn.STDEV.P(Table2[1M Return vs Nifty])</f>
        <v>-4.7802486759123013E-2</v>
      </c>
      <c r="K156">
        <v>17.125023500639401</v>
      </c>
      <c r="L156">
        <f>(Table2[[#This Row],[6M Return vs Nifty]]-AVERAGE(Table2[6M Return vs Nifty]))/_xlfn.STDEV.P(Table2[6M Return vs Nifty])</f>
        <v>0.42715204888226688</v>
      </c>
      <c r="M156">
        <v>-0.19156272580566</v>
      </c>
      <c r="N156">
        <f>(Table2[[#This Row],[1W Return vs Nifty]]-AVERAGE(Table2[1W Return vs Nifty]))/_xlfn.STDEV.P(Table2[1W Return vs Nifty])</f>
        <v>0.18210394555316298</v>
      </c>
      <c r="O156">
        <v>223.99</v>
      </c>
      <c r="P156">
        <v>214.927733812268</v>
      </c>
      <c r="Q156">
        <v>179.983798724976</v>
      </c>
      <c r="R156">
        <v>38.215205008143201</v>
      </c>
      <c r="S156" s="2">
        <f>(Table2[[#This Row],[Close Price]]-Table2[[#This Row],[20D EMA]])/Table2[[#This Row],[20D EMA]]</f>
        <v>-1.8884771641591223E-2</v>
      </c>
      <c r="T156" s="2">
        <f>(Table2[[#This Row],[Close Price]]-Table2[[#This Row],[50D EMA]])/Table2[[#This Row],[50D EMA]]</f>
        <v>2.2483213785489439E-2</v>
      </c>
      <c r="U156" s="2">
        <f>(Table2[[#This Row],[Close Price]]-Table2[[#This Row],[200D EMA]])/Table2[[#This Row],[200D EMA]]</f>
        <v>0.22099878742866164</v>
      </c>
      <c r="V156">
        <v>0.82801749865792296</v>
      </c>
      <c r="W156">
        <v>219.02</v>
      </c>
      <c r="X156">
        <v>228.86</v>
      </c>
      <c r="Y156">
        <v>219.02</v>
      </c>
      <c r="Z156">
        <v>239.11</v>
      </c>
      <c r="AA156">
        <v>217.28</v>
      </c>
      <c r="AB156">
        <v>239.11</v>
      </c>
      <c r="AC156" s="2">
        <f>(Table2[[#This Row],[Close Price]]/Table2[[#This Row],[Day Low]])-1</f>
        <v>3.3786868779106527E-3</v>
      </c>
      <c r="AD156" s="2">
        <f>(Table2[[#This Row],[Day High]]/Table2[[#This Row],[Close Price]])-1</f>
        <v>4.1408809610484321E-2</v>
      </c>
      <c r="AE156" s="2">
        <f>(Table2[[#This Row],[Close Price]]/Table2[[#This Row],[Current Week Low]])-1</f>
        <v>3.3786868779106527E-3</v>
      </c>
      <c r="AF156" s="2">
        <f>(Table2[[#This Row],[Current Week High]]/Table2[[#This Row],[Close Price]])-1</f>
        <v>8.805060065526038E-2</v>
      </c>
      <c r="AG156" s="2">
        <f>(Table2[[#This Row],[Close Price]]/Table2[[#This Row],[Current Month Low]])-1</f>
        <v>1.1413843888070652E-2</v>
      </c>
      <c r="AH156" s="2">
        <f>(Table2[[#This Row],[Current Month High]]/Table2[[#This Row],[Close Price]])-1</f>
        <v>8.805060065526038E-2</v>
      </c>
      <c r="AI156">
        <v>8.80506006552603</v>
      </c>
      <c r="AJ156">
        <v>101.89251263206199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0.01</v>
      </c>
      <c r="AM156" t="s">
        <v>10511</v>
      </c>
      <c r="AN156">
        <v>-0.86</v>
      </c>
      <c r="AO156" t="s">
        <v>10512</v>
      </c>
      <c r="AP156">
        <v>8.5836704278322004E-2</v>
      </c>
      <c r="AQ156">
        <f>(Table2[[#This Row],[Sharpe Ratio]]-AVERAGE(Table2[Sharpe Ratio]))/_xlfn.STDEV.P(Table2[Sharpe Ratio])</f>
        <v>0.42628335175183063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1.4808113679665897</v>
      </c>
      <c r="AS156">
        <f>_xlfn.RANK.AVG(Table2[[#This Row],[1Y Return vs Nifty Z-Score]],Table2[1Y Return vs Nifty Z-Score])</f>
        <v>151</v>
      </c>
      <c r="AT156">
        <f>_xlfn.RANK.AVG(Table2[[#This Row],[6M Return vs Nifty Z-Score]],Table2[6M Return vs Nifty Z-Score])</f>
        <v>206</v>
      </c>
      <c r="AU156">
        <f>_xlfn.RANK.AVG(Table2[[#This Row],[Sharpe Ratio Z-Score]],Table2[Sharpe Ratio Z-Score])</f>
        <v>229</v>
      </c>
      <c r="AV156">
        <f>(Table2[[#This Row],[Rank 1Y]]+Table2[[#This Row],[Rank 6M]]+Table2[[#This Row],[Rank Sharpe]])/3</f>
        <v>195.33333333333334</v>
      </c>
    </row>
    <row r="157" spans="1:48" x14ac:dyDescent="0.3">
      <c r="A157" t="s">
        <v>67</v>
      </c>
      <c r="B157" t="s">
        <v>68</v>
      </c>
      <c r="C157" t="s">
        <v>10467</v>
      </c>
      <c r="D157" t="s">
        <v>69</v>
      </c>
      <c r="E157">
        <v>353588.93057631003</v>
      </c>
      <c r="F157">
        <v>364.65</v>
      </c>
      <c r="G157">
        <v>65.693028575439996</v>
      </c>
      <c r="H157">
        <f>(Table2[[#This Row],[1Y Return vs Nifty]]-AVERAGE(Table2[1Y Return vs Nifty]))/_xlfn.STDEV.P(Table2[1Y Return vs Nifty])</f>
        <v>0.34329422738199128</v>
      </c>
      <c r="I157">
        <v>-2.2901266584883899</v>
      </c>
      <c r="J157">
        <f>(Table2[[#This Row],[1M Return vs Nifty]]-AVERAGE(Table2[1M Return vs Nifty]))/_xlfn.STDEV.P(Table2[1M Return vs Nifty])</f>
        <v>-0.13571619506968316</v>
      </c>
      <c r="K157">
        <v>4.7688046704949798</v>
      </c>
      <c r="L157">
        <f>(Table2[[#This Row],[6M Return vs Nifty]]-AVERAGE(Table2[6M Return vs Nifty]))/_xlfn.STDEV.P(Table2[6M Return vs Nifty])</f>
        <v>4.2386144906669788E-4</v>
      </c>
      <c r="M157">
        <v>-0.43400110949438903</v>
      </c>
      <c r="N157">
        <f>(Table2[[#This Row],[1W Return vs Nifty]]-AVERAGE(Table2[1W Return vs Nifty]))/_xlfn.STDEV.P(Table2[1W Return vs Nifty])</f>
        <v>0.12307024709912648</v>
      </c>
      <c r="O157">
        <v>373.65</v>
      </c>
      <c r="P157">
        <v>366.83102689786398</v>
      </c>
      <c r="Q157">
        <v>321.28347638186801</v>
      </c>
      <c r="R157">
        <v>34.706145454304199</v>
      </c>
      <c r="S157" s="2">
        <f>(Table2[[#This Row],[Close Price]]-Table2[[#This Row],[20D EMA]])/Table2[[#This Row],[20D EMA]]</f>
        <v>-2.4086712163789645E-2</v>
      </c>
      <c r="T157" s="2">
        <f>(Table2[[#This Row],[Close Price]]-Table2[[#This Row],[50D EMA]])/Table2[[#This Row],[50D EMA]]</f>
        <v>-5.945590034485442E-3</v>
      </c>
      <c r="U157" s="2">
        <f>(Table2[[#This Row],[Close Price]]-Table2[[#This Row],[200D EMA]])/Table2[[#This Row],[200D EMA]]</f>
        <v>0.13497900392047488</v>
      </c>
      <c r="V157">
        <v>0.84962321624219905</v>
      </c>
      <c r="W157">
        <v>362.9</v>
      </c>
      <c r="X157">
        <v>378</v>
      </c>
      <c r="Y157">
        <v>362.9</v>
      </c>
      <c r="Z157">
        <v>388.95</v>
      </c>
      <c r="AA157">
        <v>362.9</v>
      </c>
      <c r="AB157">
        <v>388.95</v>
      </c>
      <c r="AC157" s="2">
        <f>(Table2[[#This Row],[Close Price]]/Table2[[#This Row],[Day Low]])-1</f>
        <v>4.8222650868008365E-3</v>
      </c>
      <c r="AD157" s="2">
        <f>(Table2[[#This Row],[Day High]]/Table2[[#This Row],[Close Price]])-1</f>
        <v>3.661044837515437E-2</v>
      </c>
      <c r="AE157" s="2">
        <f>(Table2[[#This Row],[Close Price]]/Table2[[#This Row],[Current Week Low]])-1</f>
        <v>4.8222650868008365E-3</v>
      </c>
      <c r="AF157" s="2">
        <f>(Table2[[#This Row],[Current Week High]]/Table2[[#This Row],[Close Price]])-1</f>
        <v>6.663924310983127E-2</v>
      </c>
      <c r="AG157" s="2">
        <f>(Table2[[#This Row],[Close Price]]/Table2[[#This Row],[Current Month Low]])-1</f>
        <v>4.8222650868008365E-3</v>
      </c>
      <c r="AH157" s="2">
        <f>(Table2[[#This Row],[Current Month High]]/Table2[[#This Row],[Close Price]])-1</f>
        <v>6.663924310983127E-2</v>
      </c>
      <c r="AI157">
        <v>7.8294254764842997</v>
      </c>
      <c r="AJ157">
        <v>91.719242902208194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-0.04</v>
      </c>
      <c r="AM157" t="s">
        <v>10512</v>
      </c>
      <c r="AN157">
        <v>-1.55</v>
      </c>
      <c r="AO157" t="s">
        <v>10512</v>
      </c>
      <c r="AP157">
        <v>0.15399451171987699</v>
      </c>
      <c r="AQ157">
        <f>(Table2[[#This Row],[Sharpe Ratio]]-AVERAGE(Table2[Sharpe Ratio]))/_xlfn.STDEV.P(Table2[Sharpe Ratio])</f>
        <v>1.2084394861268808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1.5395116269873819</v>
      </c>
      <c r="AS157">
        <f>_xlfn.RANK.AVG(Table2[[#This Row],[1Y Return vs Nifty Z-Score]],Table2[1Y Return vs Nifty Z-Score])</f>
        <v>180</v>
      </c>
      <c r="AT157">
        <f>_xlfn.RANK.AVG(Table2[[#This Row],[6M Return vs Nifty Z-Score]],Table2[6M Return vs Nifty Z-Score])</f>
        <v>319</v>
      </c>
      <c r="AU157">
        <f>_xlfn.RANK.AVG(Table2[[#This Row],[Sharpe Ratio Z-Score]],Table2[Sharpe Ratio Z-Score])</f>
        <v>88</v>
      </c>
      <c r="AV157">
        <f>(Table2[[#This Row],[Rank 1Y]]+Table2[[#This Row],[Rank 6M]]+Table2[[#This Row],[Rank Sharpe]])/3</f>
        <v>195.66666666666666</v>
      </c>
    </row>
    <row r="158" spans="1:48" x14ac:dyDescent="0.3">
      <c r="A158" t="s">
        <v>277</v>
      </c>
      <c r="B158" t="s">
        <v>278</v>
      </c>
      <c r="C158" t="s">
        <v>10471</v>
      </c>
      <c r="D158" t="s">
        <v>232</v>
      </c>
      <c r="E158">
        <v>95477.192304975004</v>
      </c>
      <c r="F158">
        <v>6349.85</v>
      </c>
      <c r="G158">
        <v>23.6812736898091</v>
      </c>
      <c r="H158">
        <f>(Table2[[#This Row],[1Y Return vs Nifty]]-AVERAGE(Table2[1Y Return vs Nifty]))/_xlfn.STDEV.P(Table2[1Y Return vs Nifty])</f>
        <v>-0.21284446811428942</v>
      </c>
      <c r="I158">
        <v>-12.586119590756599</v>
      </c>
      <c r="J158">
        <f>(Table2[[#This Row],[1M Return vs Nifty]]-AVERAGE(Table2[1M Return vs Nifty]))/_xlfn.STDEV.P(Table2[1M Return vs Nifty])</f>
        <v>-1.1654550647634832</v>
      </c>
      <c r="K158">
        <v>30.122732841718999</v>
      </c>
      <c r="L158">
        <f>(Table2[[#This Row],[6M Return vs Nifty]]-AVERAGE(Table2[6M Return vs Nifty]))/_xlfn.STDEV.P(Table2[6M Return vs Nifty])</f>
        <v>0.87603443144182247</v>
      </c>
      <c r="M158">
        <v>-1.4975396837516799</v>
      </c>
      <c r="N158">
        <f>(Table2[[#This Row],[1W Return vs Nifty]]-AVERAGE(Table2[1W Return vs Nifty]))/_xlfn.STDEV.P(Table2[1W Return vs Nifty])</f>
        <v>-0.13590118527748549</v>
      </c>
      <c r="O158">
        <v>6647.76</v>
      </c>
      <c r="P158">
        <v>6520.8313678104396</v>
      </c>
      <c r="Q158">
        <v>5550.4162267640604</v>
      </c>
      <c r="R158">
        <v>30.985819826564999</v>
      </c>
      <c r="S158" s="2">
        <f>(Table2[[#This Row],[Close Price]]-Table2[[#This Row],[20D EMA]])/Table2[[#This Row],[20D EMA]]</f>
        <v>-4.4813591345054554E-2</v>
      </c>
      <c r="T158" s="2">
        <f>(Table2[[#This Row],[Close Price]]-Table2[[#This Row],[50D EMA]])/Table2[[#This Row],[50D EMA]]</f>
        <v>-2.6220792743464432E-2</v>
      </c>
      <c r="U158" s="2">
        <f>(Table2[[#This Row],[Close Price]]-Table2[[#This Row],[200D EMA]])/Table2[[#This Row],[200D EMA]]</f>
        <v>0.14403131955781567</v>
      </c>
      <c r="V158">
        <v>0.92039590216046097</v>
      </c>
      <c r="W158">
        <v>6257.5</v>
      </c>
      <c r="X158">
        <v>6524.85</v>
      </c>
      <c r="Y158">
        <v>6257.5</v>
      </c>
      <c r="Z158">
        <v>6717.85</v>
      </c>
      <c r="AA158">
        <v>6257.5</v>
      </c>
      <c r="AB158">
        <v>6786</v>
      </c>
      <c r="AC158" s="2">
        <f>(Table2[[#This Row],[Close Price]]/Table2[[#This Row],[Day Low]])-1</f>
        <v>1.4758290051937628E-2</v>
      </c>
      <c r="AD158" s="2">
        <f>(Table2[[#This Row],[Day High]]/Table2[[#This Row],[Close Price]])-1</f>
        <v>2.7559706134790529E-2</v>
      </c>
      <c r="AE158" s="2">
        <f>(Table2[[#This Row],[Close Price]]/Table2[[#This Row],[Current Week Low]])-1</f>
        <v>1.4758290051937628E-2</v>
      </c>
      <c r="AF158" s="2">
        <f>(Table2[[#This Row],[Current Week High]]/Table2[[#This Row],[Close Price]])-1</f>
        <v>5.7954124900588155E-2</v>
      </c>
      <c r="AG158" s="2">
        <f>(Table2[[#This Row],[Close Price]]/Table2[[#This Row],[Current Month Low]])-1</f>
        <v>1.4758290051937628E-2</v>
      </c>
      <c r="AH158" s="2">
        <f>(Table2[[#This Row],[Current Month High]]/Table2[[#This Row],[Close Price]])-1</f>
        <v>6.8686661889650891E-2</v>
      </c>
      <c r="AI158">
        <v>15.458632881091599</v>
      </c>
      <c r="AJ158">
        <v>67.0573533280715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0.02</v>
      </c>
      <c r="AM158" t="s">
        <v>10511</v>
      </c>
      <c r="AN158">
        <v>-4.2</v>
      </c>
      <c r="AO158" t="s">
        <v>10512</v>
      </c>
      <c r="AP158">
        <v>0.138712038126692</v>
      </c>
      <c r="AQ158">
        <f>(Table2[[#This Row],[Sharpe Ratio]]-AVERAGE(Table2[Sharpe Ratio]))/_xlfn.STDEV.P(Table2[Sharpe Ratio])</f>
        <v>1.0330629457417717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0.39489665902833615</v>
      </c>
      <c r="AS158">
        <f>_xlfn.RANK.AVG(Table2[[#This Row],[1Y Return vs Nifty Z-Score]],Table2[1Y Return vs Nifty Z-Score])</f>
        <v>364</v>
      </c>
      <c r="AT158">
        <f>_xlfn.RANK.AVG(Table2[[#This Row],[6M Return vs Nifty Z-Score]],Table2[6M Return vs Nifty Z-Score])</f>
        <v>113</v>
      </c>
      <c r="AU158">
        <f>_xlfn.RANK.AVG(Table2[[#This Row],[Sharpe Ratio Z-Score]],Table2[Sharpe Ratio Z-Score])</f>
        <v>110</v>
      </c>
      <c r="AV158">
        <f>(Table2[[#This Row],[Rank 1Y]]+Table2[[#This Row],[Rank 6M]]+Table2[[#This Row],[Rank Sharpe]])/3</f>
        <v>195.66666666666666</v>
      </c>
    </row>
    <row r="159" spans="1:48" x14ac:dyDescent="0.3">
      <c r="A159" t="s">
        <v>963</v>
      </c>
      <c r="B159" t="s">
        <v>964</v>
      </c>
      <c r="C159" t="s">
        <v>10471</v>
      </c>
      <c r="D159" t="s">
        <v>165</v>
      </c>
      <c r="E159">
        <v>14369.44951755</v>
      </c>
      <c r="F159">
        <v>641</v>
      </c>
      <c r="G159">
        <v>46.204979753372498</v>
      </c>
      <c r="H159">
        <f>(Table2[[#This Row],[1Y Return vs Nifty]]-AVERAGE(Table2[1Y Return vs Nifty]))/_xlfn.STDEV.P(Table2[1Y Return vs Nifty])</f>
        <v>8.5317428289046399E-2</v>
      </c>
      <c r="I159">
        <v>-6.4627898874240897</v>
      </c>
      <c r="J159">
        <f>(Table2[[#This Row],[1M Return vs Nifty]]-AVERAGE(Table2[1M Return vs Nifty]))/_xlfn.STDEV.P(Table2[1M Return vs Nifty])</f>
        <v>-0.55303908420171299</v>
      </c>
      <c r="K159">
        <v>4.6454890293794202</v>
      </c>
      <c r="L159">
        <f>(Table2[[#This Row],[6M Return vs Nifty]]-AVERAGE(Table2[6M Return vs Nifty]))/_xlfn.STDEV.P(Table2[6M Return vs Nifty])</f>
        <v>-3.8349057950863184E-3</v>
      </c>
      <c r="M159">
        <v>-0.83441869933061497</v>
      </c>
      <c r="N159">
        <f>(Table2[[#This Row],[1W Return vs Nifty]]-AVERAGE(Table2[1W Return vs Nifty]))/_xlfn.STDEV.P(Table2[1W Return vs Nifty])</f>
        <v>2.5568643209400662E-2</v>
      </c>
      <c r="O159">
        <v>645.77</v>
      </c>
      <c r="P159">
        <v>614.28339007905595</v>
      </c>
      <c r="Q159">
        <v>512.24605215851705</v>
      </c>
      <c r="R159">
        <v>43.172534614455103</v>
      </c>
      <c r="S159" s="2">
        <f>(Table2[[#This Row],[Close Price]]-Table2[[#This Row],[20D EMA]])/Table2[[#This Row],[20D EMA]]</f>
        <v>-7.386530808182452E-3</v>
      </c>
      <c r="T159" s="2">
        <f>(Table2[[#This Row],[Close Price]]-Table2[[#This Row],[50D EMA]])/Table2[[#This Row],[50D EMA]]</f>
        <v>4.3492320242462891E-2</v>
      </c>
      <c r="U159" s="2">
        <f>(Table2[[#This Row],[Close Price]]-Table2[[#This Row],[200D EMA]])/Table2[[#This Row],[200D EMA]]</f>
        <v>0.25135176210521465</v>
      </c>
      <c r="V159">
        <v>1.4021255653689899</v>
      </c>
      <c r="W159">
        <v>632.79999999999995</v>
      </c>
      <c r="X159">
        <v>716.75</v>
      </c>
      <c r="Y159">
        <v>546.02</v>
      </c>
      <c r="Z159">
        <v>716.75</v>
      </c>
      <c r="AA159">
        <v>546.02</v>
      </c>
      <c r="AB159">
        <v>716.75</v>
      </c>
      <c r="AC159" s="2">
        <f>(Table2[[#This Row],[Close Price]]/Table2[[#This Row],[Day Low]])-1</f>
        <v>1.2958280657395793E-2</v>
      </c>
      <c r="AD159" s="2">
        <f>(Table2[[#This Row],[Day High]]/Table2[[#This Row],[Close Price]])-1</f>
        <v>0.1181747269890796</v>
      </c>
      <c r="AE159" s="2">
        <f>(Table2[[#This Row],[Close Price]]/Table2[[#This Row],[Current Week Low]])-1</f>
        <v>0.17394967217318058</v>
      </c>
      <c r="AF159" s="2">
        <f>(Table2[[#This Row],[Current Week High]]/Table2[[#This Row],[Close Price]])-1</f>
        <v>0.1181747269890796</v>
      </c>
      <c r="AG159" s="2">
        <f>(Table2[[#This Row],[Close Price]]/Table2[[#This Row],[Current Month Low]])-1</f>
        <v>0.17394967217318058</v>
      </c>
      <c r="AH159" s="2">
        <f>(Table2[[#This Row],[Current Month High]]/Table2[[#This Row],[Close Price]])-1</f>
        <v>0.1181747269890796</v>
      </c>
      <c r="AI159">
        <v>11.817472698907901</v>
      </c>
      <c r="AJ159">
        <v>85.2199667702087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0.06</v>
      </c>
      <c r="AM159" t="s">
        <v>10511</v>
      </c>
      <c r="AN159">
        <v>-4.8</v>
      </c>
      <c r="AO159" t="s">
        <v>10512</v>
      </c>
      <c r="AP159">
        <v>0.21189152788377599</v>
      </c>
      <c r="AQ159">
        <f>(Table2[[#This Row],[Sharpe Ratio]]-AVERAGE(Table2[Sharpe Ratio]))/_xlfn.STDEV.P(Table2[Sharpe Ratio])</f>
        <v>1.8728462218253008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1.4268583033269484</v>
      </c>
      <c r="AS159">
        <f>_xlfn.RANK.AVG(Table2[[#This Row],[1Y Return vs Nifty Z-Score]],Table2[1Y Return vs Nifty Z-Score])</f>
        <v>258</v>
      </c>
      <c r="AT159">
        <f>_xlfn.RANK.AVG(Table2[[#This Row],[6M Return vs Nifty Z-Score]],Table2[6M Return vs Nifty Z-Score])</f>
        <v>321</v>
      </c>
      <c r="AU159">
        <f>_xlfn.RANK.AVG(Table2[[#This Row],[Sharpe Ratio Z-Score]],Table2[Sharpe Ratio Z-Score])</f>
        <v>19</v>
      </c>
      <c r="AV159">
        <f>(Table2[[#This Row],[Rank 1Y]]+Table2[[#This Row],[Rank 6M]]+Table2[[#This Row],[Rank Sharpe]])/3</f>
        <v>199.33333333333334</v>
      </c>
    </row>
    <row r="160" spans="1:48" x14ac:dyDescent="0.3">
      <c r="A160" t="s">
        <v>333</v>
      </c>
      <c r="B160" t="s">
        <v>334</v>
      </c>
      <c r="C160" t="s">
        <v>10471</v>
      </c>
      <c r="D160" t="s">
        <v>335</v>
      </c>
      <c r="E160">
        <v>73469.801070600006</v>
      </c>
      <c r="F160">
        <v>5783.8</v>
      </c>
      <c r="G160">
        <v>42.273962804535103</v>
      </c>
      <c r="H160">
        <f>(Table2[[#This Row],[1Y Return vs Nifty]]-AVERAGE(Table2[1Y Return vs Nifty]))/_xlfn.STDEV.P(Table2[1Y Return vs Nifty])</f>
        <v>3.3279834433429273E-2</v>
      </c>
      <c r="I160">
        <v>-11.7389241560246</v>
      </c>
      <c r="J160">
        <f>(Table2[[#This Row],[1M Return vs Nifty]]-AVERAGE(Table2[1M Return vs Nifty]))/_xlfn.STDEV.P(Table2[1M Return vs Nifty])</f>
        <v>-1.0807240363809212</v>
      </c>
      <c r="K160">
        <v>26.813010295167601</v>
      </c>
      <c r="L160">
        <f>(Table2[[#This Row],[6M Return vs Nifty]]-AVERAGE(Table2[6M Return vs Nifty]))/_xlfn.STDEV.P(Table2[6M Return vs Nifty])</f>
        <v>0.76173151057163857</v>
      </c>
      <c r="M160">
        <v>-3.8963795198118301</v>
      </c>
      <c r="N160">
        <f>(Table2[[#This Row],[1W Return vs Nifty]]-AVERAGE(Table2[1W Return vs Nifty]))/_xlfn.STDEV.P(Table2[1W Return vs Nifty])</f>
        <v>-0.72001821067113725</v>
      </c>
      <c r="O160">
        <v>5861.7</v>
      </c>
      <c r="P160">
        <v>5636.2230729719404</v>
      </c>
      <c r="Q160">
        <v>4713.6502132535197</v>
      </c>
      <c r="R160">
        <v>42.5059825712368</v>
      </c>
      <c r="S160" s="2">
        <f>(Table2[[#This Row],[Close Price]]-Table2[[#This Row],[20D EMA]])/Table2[[#This Row],[20D EMA]]</f>
        <v>-1.3289659996246761E-2</v>
      </c>
      <c r="T160" s="2">
        <f>(Table2[[#This Row],[Close Price]]-Table2[[#This Row],[50D EMA]])/Table2[[#This Row],[50D EMA]]</f>
        <v>2.6183656167860569E-2</v>
      </c>
      <c r="U160" s="2">
        <f>(Table2[[#This Row],[Close Price]]-Table2[[#This Row],[200D EMA]])/Table2[[#This Row],[200D EMA]]</f>
        <v>0.22703207457725785</v>
      </c>
      <c r="V160">
        <v>0.63678467915521697</v>
      </c>
      <c r="W160">
        <v>5705.8</v>
      </c>
      <c r="X160">
        <v>5889.4</v>
      </c>
      <c r="Y160">
        <v>5610</v>
      </c>
      <c r="Z160">
        <v>5940</v>
      </c>
      <c r="AA160">
        <v>5610</v>
      </c>
      <c r="AB160">
        <v>6320.35</v>
      </c>
      <c r="AC160" s="2">
        <f>(Table2[[#This Row],[Close Price]]/Table2[[#This Row],[Day Low]])-1</f>
        <v>1.3670300396088297E-2</v>
      </c>
      <c r="AD160" s="2">
        <f>(Table2[[#This Row],[Day High]]/Table2[[#This Row],[Close Price]])-1</f>
        <v>1.8257892734879988E-2</v>
      </c>
      <c r="AE160" s="2">
        <f>(Table2[[#This Row],[Close Price]]/Table2[[#This Row],[Current Week Low]])-1</f>
        <v>3.0980392156862768E-2</v>
      </c>
      <c r="AF160" s="2">
        <f>(Table2[[#This Row],[Current Week High]]/Table2[[#This Row],[Close Price]])-1</f>
        <v>2.7006466337010204E-2</v>
      </c>
      <c r="AG160" s="2">
        <f>(Table2[[#This Row],[Close Price]]/Table2[[#This Row],[Current Month Low]])-1</f>
        <v>3.0980392156862768E-2</v>
      </c>
      <c r="AH160" s="2">
        <f>(Table2[[#This Row],[Current Month High]]/Table2[[#This Row],[Close Price]])-1</f>
        <v>9.2767730557764772E-2</v>
      </c>
      <c r="AI160">
        <v>11.691275631937399</v>
      </c>
      <c r="AJ160">
        <v>81.751905098593696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0.04</v>
      </c>
      <c r="AM160" t="s">
        <v>10511</v>
      </c>
      <c r="AN160">
        <v>-3.96</v>
      </c>
      <c r="AO160" t="s">
        <v>10512</v>
      </c>
      <c r="AP160">
        <v>0.10539822642119499</v>
      </c>
      <c r="AQ160">
        <f>(Table2[[#This Row],[Sharpe Ratio]]-AVERAGE(Table2[Sharpe Ratio]))/_xlfn.STDEV.P(Table2[Sharpe Ratio])</f>
        <v>0.65076481786825913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-0.35496608417873143</v>
      </c>
      <c r="AS160">
        <f>_xlfn.RANK.AVG(Table2[[#This Row],[1Y Return vs Nifty Z-Score]],Table2[1Y Return vs Nifty Z-Score])</f>
        <v>275</v>
      </c>
      <c r="AT160">
        <f>_xlfn.RANK.AVG(Table2[[#This Row],[6M Return vs Nifty Z-Score]],Table2[6M Return vs Nifty Z-Score])</f>
        <v>135</v>
      </c>
      <c r="AU160">
        <f>_xlfn.RANK.AVG(Table2[[#This Row],[Sharpe Ratio Z-Score]],Table2[Sharpe Ratio Z-Score])</f>
        <v>189</v>
      </c>
      <c r="AV160">
        <f>(Table2[[#This Row],[Rank 1Y]]+Table2[[#This Row],[Rank 6M]]+Table2[[#This Row],[Rank Sharpe]])/3</f>
        <v>199.66666666666666</v>
      </c>
    </row>
    <row r="161" spans="1:48" x14ac:dyDescent="0.3">
      <c r="A161" t="s">
        <v>63</v>
      </c>
      <c r="B161" t="s">
        <v>171</v>
      </c>
      <c r="C161" t="s">
        <v>10465</v>
      </c>
      <c r="D161" t="s">
        <v>59</v>
      </c>
      <c r="E161">
        <v>151860.11489632499</v>
      </c>
      <c r="F161">
        <v>677.05</v>
      </c>
      <c r="G161">
        <v>72.645385033734797</v>
      </c>
      <c r="H161">
        <f>(Table2[[#This Row],[1Y Return vs Nifty]]-AVERAGE(Table2[1Y Return vs Nifty]))/_xlfn.STDEV.P(Table2[1Y Return vs Nifty])</f>
        <v>0.43532738481297606</v>
      </c>
      <c r="I161">
        <v>0.96120044017342199</v>
      </c>
      <c r="J161">
        <f>(Table2[[#This Row],[1M Return vs Nifty]]-AVERAGE(Table2[1M Return vs Nifty]))/_xlfn.STDEV.P(Table2[1M Return vs Nifty])</f>
        <v>0.18946059104561844</v>
      </c>
      <c r="K161">
        <v>10.6755394717147</v>
      </c>
      <c r="L161">
        <f>(Table2[[#This Row],[6M Return vs Nifty]]-AVERAGE(Table2[6M Return vs Nifty]))/_xlfn.STDEV.P(Table2[6M Return vs Nifty])</f>
        <v>0.20441589736412133</v>
      </c>
      <c r="M161">
        <v>1.1315804819944899</v>
      </c>
      <c r="N161">
        <f>(Table2[[#This Row],[1W Return vs Nifty]]-AVERAGE(Table2[1W Return vs Nifty]))/_xlfn.STDEV.P(Table2[1W Return vs Nifty])</f>
        <v>0.50428905482640185</v>
      </c>
      <c r="O161">
        <v>677.81</v>
      </c>
      <c r="P161">
        <v>663.64991897174195</v>
      </c>
      <c r="Q161">
        <v>578.47813953809896</v>
      </c>
      <c r="R161">
        <v>39.2687657472623</v>
      </c>
      <c r="S161" s="2">
        <f>(Table2[[#This Row],[Close Price]]-Table2[[#This Row],[20D EMA]])/Table2[[#This Row],[20D EMA]]</f>
        <v>-1.1212581696935587E-3</v>
      </c>
      <c r="T161" s="2">
        <f>(Table2[[#This Row],[Close Price]]-Table2[[#This Row],[50D EMA]])/Table2[[#This Row],[50D EMA]]</f>
        <v>2.0191490490980641E-2</v>
      </c>
      <c r="U161" s="2">
        <f>(Table2[[#This Row],[Close Price]]-Table2[[#This Row],[200D EMA]])/Table2[[#This Row],[200D EMA]]</f>
        <v>0.17039859196858897</v>
      </c>
      <c r="V161">
        <v>0.77205949525998696</v>
      </c>
      <c r="W161">
        <v>675.35</v>
      </c>
      <c r="X161">
        <v>699.5</v>
      </c>
      <c r="Y161">
        <v>675.35</v>
      </c>
      <c r="Z161">
        <v>704.2</v>
      </c>
      <c r="AA161">
        <v>655</v>
      </c>
      <c r="AB161">
        <v>704.2</v>
      </c>
      <c r="AC161" s="2">
        <f>(Table2[[#This Row],[Close Price]]/Table2[[#This Row],[Day Low]])-1</f>
        <v>2.5172132968089844E-3</v>
      </c>
      <c r="AD161" s="2">
        <f>(Table2[[#This Row],[Day High]]/Table2[[#This Row],[Close Price]])-1</f>
        <v>3.315855549811686E-2</v>
      </c>
      <c r="AE161" s="2">
        <f>(Table2[[#This Row],[Close Price]]/Table2[[#This Row],[Current Week Low]])-1</f>
        <v>2.5172132968089844E-3</v>
      </c>
      <c r="AF161" s="2">
        <f>(Table2[[#This Row],[Current Week High]]/Table2[[#This Row],[Close Price]])-1</f>
        <v>4.0100435713758431E-2</v>
      </c>
      <c r="AG161" s="2">
        <f>(Table2[[#This Row],[Close Price]]/Table2[[#This Row],[Current Month Low]])-1</f>
        <v>3.3664122137404551E-2</v>
      </c>
      <c r="AH161" s="2">
        <f>(Table2[[#This Row],[Current Month High]]/Table2[[#This Row],[Close Price]])-1</f>
        <v>4.0100435713758431E-2</v>
      </c>
      <c r="AI161">
        <v>5.2507200354479</v>
      </c>
      <c r="AJ161">
        <v>99.690311163545104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-0.11</v>
      </c>
      <c r="AM161" t="s">
        <v>10512</v>
      </c>
      <c r="AN161">
        <v>2.69</v>
      </c>
      <c r="AO161" t="s">
        <v>10511</v>
      </c>
      <c r="AP161">
        <v>0.108572439416318</v>
      </c>
      <c r="AQ161">
        <f>(Table2[[#This Row],[Sharpe Ratio]]-AVERAGE(Table2[Sharpe Ratio]))/_xlfn.STDEV.P(Table2[Sharpe Ratio])</f>
        <v>0.68719102139714161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2.0206839494462594</v>
      </c>
      <c r="AS161">
        <f>_xlfn.RANK.AVG(Table2[[#This Row],[1Y Return vs Nifty Z-Score]],Table2[1Y Return vs Nifty Z-Score])</f>
        <v>162</v>
      </c>
      <c r="AT161">
        <f>_xlfn.RANK.AVG(Table2[[#This Row],[6M Return vs Nifty Z-Score]],Table2[6M Return vs Nifty Z-Score])</f>
        <v>260</v>
      </c>
      <c r="AU161">
        <f>_xlfn.RANK.AVG(Table2[[#This Row],[Sharpe Ratio Z-Score]],Table2[Sharpe Ratio Z-Score])</f>
        <v>180</v>
      </c>
      <c r="AV161">
        <f>(Table2[[#This Row],[Rank 1Y]]+Table2[[#This Row],[Rank 6M]]+Table2[[#This Row],[Rank Sharpe]])/3</f>
        <v>200.66666666666666</v>
      </c>
    </row>
    <row r="162" spans="1:48" x14ac:dyDescent="0.3">
      <c r="A162" t="s">
        <v>701</v>
      </c>
      <c r="B162" t="s">
        <v>702</v>
      </c>
      <c r="C162" t="s">
        <v>10471</v>
      </c>
      <c r="D162" t="s">
        <v>538</v>
      </c>
      <c r="E162">
        <v>23510.600810125001</v>
      </c>
      <c r="F162">
        <v>1537.25</v>
      </c>
      <c r="G162">
        <v>33.552944914127004</v>
      </c>
      <c r="H162">
        <f>(Table2[[#This Row],[1Y Return vs Nifty]]-AVERAGE(Table2[1Y Return vs Nifty]))/_xlfn.STDEV.P(Table2[1Y Return vs Nifty])</f>
        <v>-8.2166319296039042E-2</v>
      </c>
      <c r="I162">
        <v>-4.8502061466121296</v>
      </c>
      <c r="J162">
        <f>(Table2[[#This Row],[1M Return vs Nifty]]-AVERAGE(Table2[1M Return vs Nifty]))/_xlfn.STDEV.P(Table2[1M Return vs Nifty])</f>
        <v>-0.39175884931090588</v>
      </c>
      <c r="K162">
        <v>30.796583918221501</v>
      </c>
      <c r="L162">
        <f>(Table2[[#This Row],[6M Return vs Nifty]]-AVERAGE(Table2[6M Return vs Nifty]))/_xlfn.STDEV.P(Table2[6M Return vs Nifty])</f>
        <v>0.89930621485944118</v>
      </c>
      <c r="M162">
        <v>-3.4428837281909201</v>
      </c>
      <c r="N162">
        <f>(Table2[[#This Row],[1W Return vs Nifty]]-AVERAGE(Table2[1W Return vs Nifty]))/_xlfn.STDEV.P(Table2[1W Return vs Nifty])</f>
        <v>-0.60959207515005653</v>
      </c>
      <c r="O162">
        <v>1585.25</v>
      </c>
      <c r="P162">
        <v>1460.96020115429</v>
      </c>
      <c r="Q162">
        <v>1164.28865347704</v>
      </c>
      <c r="R162">
        <v>37.508867946640201</v>
      </c>
      <c r="S162" s="2">
        <f>(Table2[[#This Row],[Close Price]]-Table2[[#This Row],[20D EMA]])/Table2[[#This Row],[20D EMA]]</f>
        <v>-3.0279135782999528E-2</v>
      </c>
      <c r="T162" s="2">
        <f>(Table2[[#This Row],[Close Price]]-Table2[[#This Row],[50D EMA]])/Table2[[#This Row],[50D EMA]]</f>
        <v>5.2218943942096599E-2</v>
      </c>
      <c r="U162" s="2">
        <f>(Table2[[#This Row],[Close Price]]-Table2[[#This Row],[200D EMA]])/Table2[[#This Row],[200D EMA]]</f>
        <v>0.32033409018386078</v>
      </c>
      <c r="V162">
        <v>0.35821742425078201</v>
      </c>
      <c r="W162">
        <v>1521</v>
      </c>
      <c r="X162">
        <v>1587.95</v>
      </c>
      <c r="Y162">
        <v>1521</v>
      </c>
      <c r="Z162">
        <v>1674.9</v>
      </c>
      <c r="AA162">
        <v>1521</v>
      </c>
      <c r="AB162">
        <v>1697.95</v>
      </c>
      <c r="AC162" s="2">
        <f>(Table2[[#This Row],[Close Price]]/Table2[[#This Row],[Day Low]])-1</f>
        <v>1.0683760683760646E-2</v>
      </c>
      <c r="AD162" s="2">
        <f>(Table2[[#This Row],[Day High]]/Table2[[#This Row],[Close Price]])-1</f>
        <v>3.2980972515856299E-2</v>
      </c>
      <c r="AE162" s="2">
        <f>(Table2[[#This Row],[Close Price]]/Table2[[#This Row],[Current Week Low]])-1</f>
        <v>1.0683760683760646E-2</v>
      </c>
      <c r="AF162" s="2">
        <f>(Table2[[#This Row],[Current Week High]]/Table2[[#This Row],[Close Price]])-1</f>
        <v>8.9543015124410541E-2</v>
      </c>
      <c r="AG162" s="2">
        <f>(Table2[[#This Row],[Close Price]]/Table2[[#This Row],[Current Month Low]])-1</f>
        <v>1.0683760683760646E-2</v>
      </c>
      <c r="AH162" s="2">
        <f>(Table2[[#This Row],[Current Month High]]/Table2[[#This Row],[Close Price]])-1</f>
        <v>0.10453732314197439</v>
      </c>
      <c r="AI162">
        <v>10.587087331273301</v>
      </c>
      <c r="AJ162">
        <v>84.932330827067602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0.33</v>
      </c>
      <c r="AM162" t="s">
        <v>10511</v>
      </c>
      <c r="AN162">
        <v>-6.54</v>
      </c>
      <c r="AO162" t="s">
        <v>10512</v>
      </c>
      <c r="AP162">
        <v>0.108064840363782</v>
      </c>
      <c r="AQ162">
        <f>(Table2[[#This Row],[Sharpe Ratio]]-AVERAGE(Table2[Sharpe Ratio]))/_xlfn.STDEV.P(Table2[Sharpe Ratio])</f>
        <v>0.68136598494648348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0.49715495604892324</v>
      </c>
      <c r="AS162">
        <f>_xlfn.RANK.AVG(Table2[[#This Row],[1Y Return vs Nifty Z-Score]],Table2[1Y Return vs Nifty Z-Score])</f>
        <v>311</v>
      </c>
      <c r="AT162">
        <f>_xlfn.RANK.AVG(Table2[[#This Row],[6M Return vs Nifty Z-Score]],Table2[6M Return vs Nifty Z-Score])</f>
        <v>109</v>
      </c>
      <c r="AU162">
        <f>_xlfn.RANK.AVG(Table2[[#This Row],[Sharpe Ratio Z-Score]],Table2[Sharpe Ratio Z-Score])</f>
        <v>183</v>
      </c>
      <c r="AV162">
        <f>(Table2[[#This Row],[Rank 1Y]]+Table2[[#This Row],[Rank 6M]]+Table2[[#This Row],[Rank Sharpe]])/3</f>
        <v>201</v>
      </c>
    </row>
    <row r="163" spans="1:48" x14ac:dyDescent="0.3">
      <c r="A163" t="s">
        <v>192</v>
      </c>
      <c r="B163" t="s">
        <v>193</v>
      </c>
      <c r="C163" t="s">
        <v>10467</v>
      </c>
      <c r="D163" t="s">
        <v>89</v>
      </c>
      <c r="E163">
        <v>132334.98733900499</v>
      </c>
      <c r="F163">
        <v>414.15</v>
      </c>
      <c r="G163">
        <v>64.992462086482604</v>
      </c>
      <c r="H163">
        <f>(Table2[[#This Row],[1Y Return vs Nifty]]-AVERAGE(Table2[1Y Return vs Nifty]))/_xlfn.STDEV.P(Table2[1Y Return vs Nifty])</f>
        <v>0.33402034357642735</v>
      </c>
      <c r="I163">
        <v>-9.1941035815193501</v>
      </c>
      <c r="J163">
        <f>(Table2[[#This Row],[1M Return vs Nifty]]-AVERAGE(Table2[1M Return vs Nifty]))/_xlfn.STDEV.P(Table2[1M Return vs Nifty])</f>
        <v>-0.82620748035728897</v>
      </c>
      <c r="K163">
        <v>5.3354206363872798</v>
      </c>
      <c r="L163">
        <f>(Table2[[#This Row],[6M Return vs Nifty]]-AVERAGE(Table2[6M Return vs Nifty]))/_xlfn.STDEV.P(Table2[6M Return vs Nifty])</f>
        <v>1.9992226773421114E-2</v>
      </c>
      <c r="M163">
        <v>-2.75547069985755</v>
      </c>
      <c r="N163">
        <f>(Table2[[#This Row],[1W Return vs Nifty]]-AVERAGE(Table2[1W Return vs Nifty]))/_xlfn.STDEV.P(Table2[1W Return vs Nifty])</f>
        <v>-0.44220713877747991</v>
      </c>
      <c r="O163">
        <v>434.71</v>
      </c>
      <c r="P163">
        <v>433.03988955202999</v>
      </c>
      <c r="Q163">
        <v>375.67329822031502</v>
      </c>
      <c r="R163">
        <v>25.296171956576501</v>
      </c>
      <c r="S163" s="2">
        <f>(Table2[[#This Row],[Close Price]]-Table2[[#This Row],[20D EMA]])/Table2[[#This Row],[20D EMA]]</f>
        <v>-4.7295898415035321E-2</v>
      </c>
      <c r="T163" s="2">
        <f>(Table2[[#This Row],[Close Price]]-Table2[[#This Row],[50D EMA]])/Table2[[#This Row],[50D EMA]]</f>
        <v>-4.3621592393188482E-2</v>
      </c>
      <c r="U163" s="2">
        <f>(Table2[[#This Row],[Close Price]]-Table2[[#This Row],[200D EMA]])/Table2[[#This Row],[200D EMA]]</f>
        <v>0.10242064570987995</v>
      </c>
      <c r="V163">
        <v>0.71205005652407805</v>
      </c>
      <c r="W163">
        <v>412.85</v>
      </c>
      <c r="X163">
        <v>429.95</v>
      </c>
      <c r="Y163">
        <v>412.85</v>
      </c>
      <c r="Z163">
        <v>445.25</v>
      </c>
      <c r="AA163">
        <v>412.85</v>
      </c>
      <c r="AB163">
        <v>445.25</v>
      </c>
      <c r="AC163" s="2">
        <f>(Table2[[#This Row],[Close Price]]/Table2[[#This Row],[Day Low]])-1</f>
        <v>3.1488434055950698E-3</v>
      </c>
      <c r="AD163" s="2">
        <f>(Table2[[#This Row],[Day High]]/Table2[[#This Row],[Close Price]])-1</f>
        <v>3.8150428588675567E-2</v>
      </c>
      <c r="AE163" s="2">
        <f>(Table2[[#This Row],[Close Price]]/Table2[[#This Row],[Current Week Low]])-1</f>
        <v>3.1488434055950698E-3</v>
      </c>
      <c r="AF163" s="2">
        <f>(Table2[[#This Row],[Current Week High]]/Table2[[#This Row],[Close Price]])-1</f>
        <v>7.5093565133405926E-2</v>
      </c>
      <c r="AG163" s="2">
        <f>(Table2[[#This Row],[Close Price]]/Table2[[#This Row],[Current Month Low]])-1</f>
        <v>3.1488434055950698E-3</v>
      </c>
      <c r="AH163" s="2">
        <f>(Table2[[#This Row],[Current Month High]]/Table2[[#This Row],[Close Price]])-1</f>
        <v>7.5093565133405926E-2</v>
      </c>
      <c r="AI163">
        <v>12.0849933598937</v>
      </c>
      <c r="AJ163">
        <v>91.072664359861506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-0.12</v>
      </c>
      <c r="AM163" t="s">
        <v>10512</v>
      </c>
      <c r="AN163">
        <v>-4.3</v>
      </c>
      <c r="AO163" t="s">
        <v>10512</v>
      </c>
      <c r="AP163">
        <v>0.140413041906256</v>
      </c>
      <c r="AQ163">
        <f>(Table2[[#This Row],[Sharpe Ratio]]-AVERAGE(Table2[Sharpe Ratio]))/_xlfn.STDEV.P(Table2[Sharpe Ratio])</f>
        <v>1.0525830945071495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0.13818104572222906</v>
      </c>
      <c r="AS163">
        <f>_xlfn.RANK.AVG(Table2[[#This Row],[1Y Return vs Nifty Z-Score]],Table2[1Y Return vs Nifty Z-Score])</f>
        <v>183</v>
      </c>
      <c r="AT163">
        <f>_xlfn.RANK.AVG(Table2[[#This Row],[6M Return vs Nifty Z-Score]],Table2[6M Return vs Nifty Z-Score])</f>
        <v>313</v>
      </c>
      <c r="AU163">
        <f>_xlfn.RANK.AVG(Table2[[#This Row],[Sharpe Ratio Z-Score]],Table2[Sharpe Ratio Z-Score])</f>
        <v>108</v>
      </c>
      <c r="AV163">
        <f>(Table2[[#This Row],[Rank 1Y]]+Table2[[#This Row],[Rank 6M]]+Table2[[#This Row],[Rank Sharpe]])/3</f>
        <v>201.33333333333334</v>
      </c>
    </row>
    <row r="164" spans="1:48" x14ac:dyDescent="0.3">
      <c r="A164" t="s">
        <v>447</v>
      </c>
      <c r="B164" t="s">
        <v>448</v>
      </c>
      <c r="C164" t="s">
        <v>10460</v>
      </c>
      <c r="D164" t="s">
        <v>21</v>
      </c>
      <c r="E164">
        <v>49378.259902530001</v>
      </c>
      <c r="F164">
        <v>1819.7</v>
      </c>
      <c r="G164">
        <v>47.688202782466597</v>
      </c>
      <c r="H164">
        <f>(Table2[[#This Row],[1Y Return vs Nifty]]-AVERAGE(Table2[1Y Return vs Nifty]))/_xlfn.STDEV.P(Table2[1Y Return vs Nifty])</f>
        <v>0.10495187876073006</v>
      </c>
      <c r="I164">
        <v>18.1341359303321</v>
      </c>
      <c r="J164">
        <f>(Table2[[#This Row],[1M Return vs Nifty]]-AVERAGE(Table2[1M Return vs Nifty]))/_xlfn.STDEV.P(Table2[1M Return vs Nifty])</f>
        <v>1.9069869430246531</v>
      </c>
      <c r="K164">
        <v>4.1155408523525496</v>
      </c>
      <c r="L164">
        <f>(Table2[[#This Row],[6M Return vs Nifty]]-AVERAGE(Table2[6M Return vs Nifty]))/_xlfn.STDEV.P(Table2[6M Return vs Nifty])</f>
        <v>-2.2136930720745716E-2</v>
      </c>
      <c r="M164">
        <v>7.6101995899975199</v>
      </c>
      <c r="N164">
        <f>(Table2[[#This Row],[1W Return vs Nifty]]-AVERAGE(Table2[1W Return vs Nifty]))/_xlfn.STDEV.P(Table2[1W Return vs Nifty])</f>
        <v>2.0818315256236537</v>
      </c>
      <c r="O164">
        <v>1719.73</v>
      </c>
      <c r="P164">
        <v>1618.6700891877999</v>
      </c>
      <c r="Q164">
        <v>1449.5267441372</v>
      </c>
      <c r="R164">
        <v>63.501464551156502</v>
      </c>
      <c r="S164" s="2">
        <f>(Table2[[#This Row],[Close Price]]-Table2[[#This Row],[20D EMA]])/Table2[[#This Row],[20D EMA]]</f>
        <v>5.8131218272635836E-2</v>
      </c>
      <c r="T164" s="2">
        <f>(Table2[[#This Row],[Close Price]]-Table2[[#This Row],[50D EMA]])/Table2[[#This Row],[50D EMA]]</f>
        <v>0.12419449284632848</v>
      </c>
      <c r="U164" s="2">
        <f>(Table2[[#This Row],[Close Price]]-Table2[[#This Row],[200D EMA]])/Table2[[#This Row],[200D EMA]]</f>
        <v>0.25537525082583956</v>
      </c>
      <c r="V164">
        <v>1.34687020905192</v>
      </c>
      <c r="W164">
        <v>1810</v>
      </c>
      <c r="X164">
        <v>1909</v>
      </c>
      <c r="Y164">
        <v>1810</v>
      </c>
      <c r="Z164">
        <v>1909</v>
      </c>
      <c r="AA164">
        <v>1636</v>
      </c>
      <c r="AB164">
        <v>1928.7</v>
      </c>
      <c r="AC164" s="2">
        <f>(Table2[[#This Row],[Close Price]]/Table2[[#This Row],[Day Low]])-1</f>
        <v>5.359116022099375E-3</v>
      </c>
      <c r="AD164" s="2">
        <f>(Table2[[#This Row],[Day High]]/Table2[[#This Row],[Close Price]])-1</f>
        <v>4.9074023190635696E-2</v>
      </c>
      <c r="AE164" s="2">
        <f>(Table2[[#This Row],[Close Price]]/Table2[[#This Row],[Current Week Low]])-1</f>
        <v>5.359116022099375E-3</v>
      </c>
      <c r="AF164" s="2">
        <f>(Table2[[#This Row],[Current Week High]]/Table2[[#This Row],[Close Price]])-1</f>
        <v>4.9074023190635696E-2</v>
      </c>
      <c r="AG164" s="2">
        <f>(Table2[[#This Row],[Close Price]]/Table2[[#This Row],[Current Month Low]])-1</f>
        <v>0.11228606356968207</v>
      </c>
      <c r="AH164" s="2">
        <f>(Table2[[#This Row],[Current Month High]]/Table2[[#This Row],[Close Price]])-1</f>
        <v>5.9899983513765909E-2</v>
      </c>
      <c r="AI164">
        <v>5.98999835137659</v>
      </c>
      <c r="AJ164">
        <v>89.354838709677395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0.01</v>
      </c>
      <c r="AM164" t="s">
        <v>10511</v>
      </c>
      <c r="AN164">
        <v>9.3800000000000008</v>
      </c>
      <c r="AO164" t="s">
        <v>10511</v>
      </c>
      <c r="AP164">
        <v>0.196366486671361</v>
      </c>
      <c r="AQ164">
        <f>(Table2[[#This Row],[Sharpe Ratio]]-AVERAGE(Table2[Sharpe Ratio]))/_xlfn.STDEV.P(Table2[Sharpe Ratio])</f>
        <v>1.6946860568122402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5.7663194735005314</v>
      </c>
      <c r="AS164">
        <f>_xlfn.RANK.AVG(Table2[[#This Row],[1Y Return vs Nifty Z-Score]],Table2[1Y Return vs Nifty Z-Score])</f>
        <v>253</v>
      </c>
      <c r="AT164">
        <f>_xlfn.RANK.AVG(Table2[[#This Row],[6M Return vs Nifty Z-Score]],Table2[6M Return vs Nifty Z-Score])</f>
        <v>326</v>
      </c>
      <c r="AU164">
        <f>_xlfn.RANK.AVG(Table2[[#This Row],[Sharpe Ratio Z-Score]],Table2[Sharpe Ratio Z-Score])</f>
        <v>32</v>
      </c>
      <c r="AV164">
        <f>(Table2[[#This Row],[Rank 1Y]]+Table2[[#This Row],[Rank 6M]]+Table2[[#This Row],[Rank Sharpe]])/3</f>
        <v>203.66666666666666</v>
      </c>
    </row>
    <row r="165" spans="1:48" x14ac:dyDescent="0.3">
      <c r="A165" t="s">
        <v>992</v>
      </c>
      <c r="B165" t="s">
        <v>993</v>
      </c>
      <c r="C165" t="s">
        <v>10460</v>
      </c>
      <c r="D165" t="s">
        <v>21</v>
      </c>
      <c r="E165">
        <v>13454.532691599999</v>
      </c>
      <c r="F165">
        <v>2387</v>
      </c>
      <c r="G165">
        <v>138.50608947898201</v>
      </c>
      <c r="H165">
        <f>(Table2[[#This Row],[1Y Return vs Nifty]]-AVERAGE(Table2[1Y Return vs Nifty]))/_xlfn.STDEV.P(Table2[1Y Return vs Nifty])</f>
        <v>1.3071711426935471</v>
      </c>
      <c r="I165">
        <v>-11.643617069548</v>
      </c>
      <c r="J165">
        <f>(Table2[[#This Row],[1M Return vs Nifty]]-AVERAGE(Table2[1M Return vs Nifty]))/_xlfn.STDEV.P(Table2[1M Return vs Nifty])</f>
        <v>-1.0711920357134923</v>
      </c>
      <c r="K165">
        <v>55.104262610366902</v>
      </c>
      <c r="L165">
        <f>(Table2[[#This Row],[6M Return vs Nifty]]-AVERAGE(Table2[6M Return vs Nifty]))/_xlfn.STDEV.P(Table2[6M Return vs Nifty])</f>
        <v>1.7387840366427734</v>
      </c>
      <c r="M165">
        <v>-4.6048929812947197</v>
      </c>
      <c r="N165">
        <f>(Table2[[#This Row],[1W Return vs Nifty]]-AVERAGE(Table2[1W Return vs Nifty]))/_xlfn.STDEV.P(Table2[1W Return vs Nifty])</f>
        <v>-0.89254109834022788</v>
      </c>
      <c r="O165">
        <v>2510.4699999999998</v>
      </c>
      <c r="P165">
        <v>2362.3558022271</v>
      </c>
      <c r="Q165">
        <v>1650.0300850516901</v>
      </c>
      <c r="R165">
        <v>31.2769077655792</v>
      </c>
      <c r="S165" s="2">
        <f>(Table2[[#This Row],[Close Price]]-Table2[[#This Row],[20D EMA]])/Table2[[#This Row],[20D EMA]]</f>
        <v>-4.918202567646688E-2</v>
      </c>
      <c r="T165" s="2">
        <f>(Table2[[#This Row],[Close Price]]-Table2[[#This Row],[50D EMA]])/Table2[[#This Row],[50D EMA]]</f>
        <v>1.0432043195892355E-2</v>
      </c>
      <c r="U165" s="2">
        <f>(Table2[[#This Row],[Close Price]]-Table2[[#This Row],[200D EMA]])/Table2[[#This Row],[200D EMA]]</f>
        <v>0.44664028954673457</v>
      </c>
      <c r="V165">
        <v>0.78448972483975299</v>
      </c>
      <c r="W165">
        <v>2361.0500000000002</v>
      </c>
      <c r="X165">
        <v>2429.9499999999998</v>
      </c>
      <c r="Y165">
        <v>2361.0500000000002</v>
      </c>
      <c r="Z165">
        <v>2550</v>
      </c>
      <c r="AA165">
        <v>2361.0500000000002</v>
      </c>
      <c r="AB165">
        <v>2771.95</v>
      </c>
      <c r="AC165" s="2">
        <f>(Table2[[#This Row],[Close Price]]/Table2[[#This Row],[Day Low]])-1</f>
        <v>1.0990872704940591E-2</v>
      </c>
      <c r="AD165" s="2">
        <f>(Table2[[#This Row],[Day High]]/Table2[[#This Row],[Close Price]])-1</f>
        <v>1.7993297025554966E-2</v>
      </c>
      <c r="AE165" s="2">
        <f>(Table2[[#This Row],[Close Price]]/Table2[[#This Row],[Current Week Low]])-1</f>
        <v>1.0990872704940591E-2</v>
      </c>
      <c r="AF165" s="2">
        <f>(Table2[[#This Row],[Current Week High]]/Table2[[#This Row],[Close Price]])-1</f>
        <v>6.8286552157519997E-2</v>
      </c>
      <c r="AG165" s="2">
        <f>(Table2[[#This Row],[Close Price]]/Table2[[#This Row],[Current Month Low]])-1</f>
        <v>1.0990872704940591E-2</v>
      </c>
      <c r="AH165" s="2">
        <f>(Table2[[#This Row],[Current Month High]]/Table2[[#This Row],[Close Price]])-1</f>
        <v>0.16126937578550482</v>
      </c>
      <c r="AI165">
        <v>16.1269375785504</v>
      </c>
      <c r="AJ165">
        <v>223.17898727321901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0.3</v>
      </c>
      <c r="AM165" t="s">
        <v>10511</v>
      </c>
      <c r="AN165">
        <v>-10.72</v>
      </c>
      <c r="AO165" t="s">
        <v>10512</v>
      </c>
      <c r="AQ165">
        <f>(Table2[[#This Row],[Sharpe Ratio]]-AVERAGE(Table2[Sharpe Ratio]))/_xlfn.STDEV.P(Table2[Sharpe Ratio])</f>
        <v>-0.55874987226138229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0.52347217302121785</v>
      </c>
      <c r="AS165">
        <f>_xlfn.RANK.AVG(Table2[[#This Row],[1Y Return vs Nifty Z-Score]],Table2[1Y Return vs Nifty Z-Score])</f>
        <v>60</v>
      </c>
      <c r="AT165">
        <f>_xlfn.RANK.AVG(Table2[[#This Row],[6M Return vs Nifty Z-Score]],Table2[6M Return vs Nifty Z-Score])</f>
        <v>39</v>
      </c>
      <c r="AU165">
        <f>_xlfn.RANK.AVG(Table2[[#This Row],[Sharpe Ratio Z-Score]],Table2[Sharpe Ratio Z-Score])</f>
        <v>512.5</v>
      </c>
      <c r="AV165">
        <f>(Table2[[#This Row],[Rank 1Y]]+Table2[[#This Row],[Rank 6M]]+Table2[[#This Row],[Rank Sharpe]])/3</f>
        <v>203.83333333333334</v>
      </c>
    </row>
    <row r="166" spans="1:48" x14ac:dyDescent="0.3">
      <c r="A166" t="s">
        <v>998</v>
      </c>
      <c r="B166" t="s">
        <v>999</v>
      </c>
      <c r="C166" t="s">
        <v>10471</v>
      </c>
      <c r="D166" t="s">
        <v>266</v>
      </c>
      <c r="E166">
        <v>13083.673280000001</v>
      </c>
      <c r="F166">
        <v>4144.6000000000004</v>
      </c>
      <c r="G166">
        <v>21.557290478915</v>
      </c>
      <c r="H166">
        <f>(Table2[[#This Row],[1Y Return vs Nifty]]-AVERAGE(Table2[1Y Return vs Nifty]))/_xlfn.STDEV.P(Table2[1Y Return vs Nifty])</f>
        <v>-0.24096110488364886</v>
      </c>
      <c r="I166">
        <v>-12.9534194060506</v>
      </c>
      <c r="J166">
        <f>(Table2[[#This Row],[1M Return vs Nifty]]-AVERAGE(Table2[1M Return vs Nifty]))/_xlfn.STDEV.P(Table2[1M Return vs Nifty])</f>
        <v>-1.2021900255514044</v>
      </c>
      <c r="K166">
        <v>20.647743155588799</v>
      </c>
      <c r="L166">
        <f>(Table2[[#This Row],[6M Return vs Nifty]]-AVERAGE(Table2[6M Return vs Nifty]))/_xlfn.STDEV.P(Table2[6M Return vs Nifty])</f>
        <v>0.54881093125205205</v>
      </c>
      <c r="M166">
        <v>-5.4001493857386604</v>
      </c>
      <c r="N166">
        <f>(Table2[[#This Row],[1W Return vs Nifty]]-AVERAGE(Table2[1W Return vs Nifty]))/_xlfn.STDEV.P(Table2[1W Return vs Nifty])</f>
        <v>-1.0861858754554758</v>
      </c>
      <c r="O166">
        <v>4432.01</v>
      </c>
      <c r="P166">
        <v>4398.0487884665299</v>
      </c>
      <c r="Q166">
        <v>3756.3934891180102</v>
      </c>
      <c r="R166">
        <v>18.2155755789497</v>
      </c>
      <c r="S166" s="2">
        <f>(Table2[[#This Row],[Close Price]]-Table2[[#This Row],[20D EMA]])/Table2[[#This Row],[20D EMA]]</f>
        <v>-6.4848680395576688E-2</v>
      </c>
      <c r="T166" s="2">
        <f>(Table2[[#This Row],[Close Price]]-Table2[[#This Row],[50D EMA]])/Table2[[#This Row],[50D EMA]]</f>
        <v>-5.7627552730014096E-2</v>
      </c>
      <c r="U166" s="2">
        <f>(Table2[[#This Row],[Close Price]]-Table2[[#This Row],[200D EMA]])/Table2[[#This Row],[200D EMA]]</f>
        <v>0.10334553928032175</v>
      </c>
      <c r="V166">
        <v>0.87439781471595801</v>
      </c>
      <c r="W166">
        <v>4121.5</v>
      </c>
      <c r="X166">
        <v>4250.05</v>
      </c>
      <c r="Y166">
        <v>4121.5</v>
      </c>
      <c r="Z166">
        <v>4434.95</v>
      </c>
      <c r="AA166">
        <v>4121.5</v>
      </c>
      <c r="AB166">
        <v>4683.3</v>
      </c>
      <c r="AC166" s="2">
        <f>(Table2[[#This Row],[Close Price]]/Table2[[#This Row],[Day Low]])-1</f>
        <v>5.6047555501639312E-3</v>
      </c>
      <c r="AD166" s="2">
        <f>(Table2[[#This Row],[Day High]]/Table2[[#This Row],[Close Price]])-1</f>
        <v>2.5442744776335458E-2</v>
      </c>
      <c r="AE166" s="2">
        <f>(Table2[[#This Row],[Close Price]]/Table2[[#This Row],[Current Week Low]])-1</f>
        <v>5.6047555501639312E-3</v>
      </c>
      <c r="AF166" s="2">
        <f>(Table2[[#This Row],[Current Week High]]/Table2[[#This Row],[Close Price]])-1</f>
        <v>7.0055011340056872E-2</v>
      </c>
      <c r="AG166" s="2">
        <f>(Table2[[#This Row],[Close Price]]/Table2[[#This Row],[Current Month Low]])-1</f>
        <v>5.6047555501639312E-3</v>
      </c>
      <c r="AH166" s="2">
        <f>(Table2[[#This Row],[Current Month High]]/Table2[[#This Row],[Close Price]])-1</f>
        <v>0.12997635477488778</v>
      </c>
      <c r="AI166">
        <v>20.6389036336437</v>
      </c>
      <c r="AJ166">
        <v>50.7127272727272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-0.02</v>
      </c>
      <c r="AM166" t="s">
        <v>10512</v>
      </c>
      <c r="AN166">
        <v>-8.73</v>
      </c>
      <c r="AO166" t="s">
        <v>10512</v>
      </c>
      <c r="AP166">
        <v>0.16458186850821399</v>
      </c>
      <c r="AQ166">
        <f>(Table2[[#This Row],[Sharpe Ratio]]-AVERAGE(Table2[Sharpe Ratio]))/_xlfn.STDEV.P(Table2[Sharpe Ratio])</f>
        <v>1.3299364410563068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-0.65058963358217026</v>
      </c>
      <c r="AS166">
        <f>_xlfn.RANK.AVG(Table2[[#This Row],[1Y Return vs Nifty Z-Score]],Table2[1Y Return vs Nifty Z-Score])</f>
        <v>370</v>
      </c>
      <c r="AT166">
        <f>_xlfn.RANK.AVG(Table2[[#This Row],[6M Return vs Nifty Z-Score]],Table2[6M Return vs Nifty Z-Score])</f>
        <v>172</v>
      </c>
      <c r="AU166">
        <f>_xlfn.RANK.AVG(Table2[[#This Row],[Sharpe Ratio Z-Score]],Table2[Sharpe Ratio Z-Score])</f>
        <v>70</v>
      </c>
      <c r="AV166">
        <f>(Table2[[#This Row],[Rank 1Y]]+Table2[[#This Row],[Rank 6M]]+Table2[[#This Row],[Rank Sharpe]])/3</f>
        <v>204</v>
      </c>
    </row>
    <row r="167" spans="1:48" x14ac:dyDescent="0.3">
      <c r="A167" t="s">
        <v>773</v>
      </c>
      <c r="B167" t="s">
        <v>774</v>
      </c>
      <c r="C167" t="s">
        <v>10466</v>
      </c>
      <c r="D167" t="s">
        <v>775</v>
      </c>
      <c r="E167">
        <v>19903.032314544998</v>
      </c>
      <c r="F167">
        <v>2073.85</v>
      </c>
      <c r="G167">
        <v>63.273304022922098</v>
      </c>
      <c r="H167">
        <f>(Table2[[#This Row],[1Y Return vs Nifty]]-AVERAGE(Table2[1Y Return vs Nifty]))/_xlfn.STDEV.P(Table2[1Y Return vs Nifty])</f>
        <v>0.31126265765201816</v>
      </c>
      <c r="I167">
        <v>2.99092914293802</v>
      </c>
      <c r="J167">
        <f>(Table2[[#This Row],[1M Return vs Nifty]]-AVERAGE(Table2[1M Return vs Nifty]))/_xlfn.STDEV.P(Table2[1M Return vs Nifty])</f>
        <v>0.39246097711031952</v>
      </c>
      <c r="K167">
        <v>29.194061574828101</v>
      </c>
      <c r="L167">
        <f>(Table2[[#This Row],[6M Return vs Nifty]]-AVERAGE(Table2[6M Return vs Nifty]))/_xlfn.STDEV.P(Table2[6M Return vs Nifty])</f>
        <v>0.84396230550351747</v>
      </c>
      <c r="M167">
        <v>-2.4121680609306</v>
      </c>
      <c r="N167">
        <f>(Table2[[#This Row],[1W Return vs Nifty]]-AVERAGE(Table2[1W Return vs Nifty]))/_xlfn.STDEV.P(Table2[1W Return vs Nifty])</f>
        <v>-0.35861301413214752</v>
      </c>
      <c r="O167">
        <v>2049.46</v>
      </c>
      <c r="P167">
        <v>1921.25791095257</v>
      </c>
      <c r="Q167">
        <v>1625.9278822072699</v>
      </c>
      <c r="R167">
        <v>49.010797538118702</v>
      </c>
      <c r="S167" s="2">
        <f>(Table2[[#This Row],[Close Price]]-Table2[[#This Row],[20D EMA]])/Table2[[#This Row],[20D EMA]]</f>
        <v>1.1900695793038103E-2</v>
      </c>
      <c r="T167" s="2">
        <f>(Table2[[#This Row],[Close Price]]-Table2[[#This Row],[50D EMA]])/Table2[[#This Row],[50D EMA]]</f>
        <v>7.942301144346306E-2</v>
      </c>
      <c r="U167" s="2">
        <f>(Table2[[#This Row],[Close Price]]-Table2[[#This Row],[200D EMA]])/Table2[[#This Row],[200D EMA]]</f>
        <v>0.27548707583798587</v>
      </c>
      <c r="V167">
        <v>0.96946477833805</v>
      </c>
      <c r="W167">
        <v>2048.75</v>
      </c>
      <c r="X167">
        <v>2118.1</v>
      </c>
      <c r="Y167">
        <v>2005.9</v>
      </c>
      <c r="Z167">
        <v>2150.4</v>
      </c>
      <c r="AA167">
        <v>1935.05</v>
      </c>
      <c r="AB167">
        <v>2236.6</v>
      </c>
      <c r="AC167" s="2">
        <f>(Table2[[#This Row],[Close Price]]/Table2[[#This Row],[Day Low]])-1</f>
        <v>1.2251372788285586E-2</v>
      </c>
      <c r="AD167" s="2">
        <f>(Table2[[#This Row],[Day High]]/Table2[[#This Row],[Close Price]])-1</f>
        <v>2.1337126600284417E-2</v>
      </c>
      <c r="AE167" s="2">
        <f>(Table2[[#This Row],[Close Price]]/Table2[[#This Row],[Current Week Low]])-1</f>
        <v>3.3875068547783993E-2</v>
      </c>
      <c r="AF167" s="2">
        <f>(Table2[[#This Row],[Current Week High]]/Table2[[#This Row],[Close Price]])-1</f>
        <v>3.691202353111378E-2</v>
      </c>
      <c r="AG167" s="2">
        <f>(Table2[[#This Row],[Close Price]]/Table2[[#This Row],[Current Month Low]])-1</f>
        <v>7.1729412676674986E-2</v>
      </c>
      <c r="AH167" s="2">
        <f>(Table2[[#This Row],[Current Month High]]/Table2[[#This Row],[Close Price]])-1</f>
        <v>7.8477228343419192E-2</v>
      </c>
      <c r="AI167">
        <v>7.8477228343419103</v>
      </c>
      <c r="AJ167">
        <v>90.043528064146599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0.17</v>
      </c>
      <c r="AM167" t="s">
        <v>10511</v>
      </c>
      <c r="AN167">
        <v>5.45</v>
      </c>
      <c r="AO167" t="s">
        <v>10511</v>
      </c>
      <c r="AP167">
        <v>5.8908472083370002E-2</v>
      </c>
      <c r="AQ167">
        <f>(Table2[[#This Row],[Sharpe Ratio]]-AVERAGE(Table2[Sharpe Ratio]))/_xlfn.STDEV.P(Table2[Sharpe Ratio])</f>
        <v>0.11726399227172898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1.3063369184054365</v>
      </c>
      <c r="AS167">
        <f>_xlfn.RANK.AVG(Table2[[#This Row],[1Y Return vs Nifty Z-Score]],Table2[1Y Return vs Nifty Z-Score])</f>
        <v>194</v>
      </c>
      <c r="AT167">
        <f>_xlfn.RANK.AVG(Table2[[#This Row],[6M Return vs Nifty Z-Score]],Table2[6M Return vs Nifty Z-Score])</f>
        <v>119</v>
      </c>
      <c r="AU167">
        <f>_xlfn.RANK.AVG(Table2[[#This Row],[Sharpe Ratio Z-Score]],Table2[Sharpe Ratio Z-Score])</f>
        <v>300</v>
      </c>
      <c r="AV167">
        <f>(Table2[[#This Row],[Rank 1Y]]+Table2[[#This Row],[Rank 6M]]+Table2[[#This Row],[Rank Sharpe]])/3</f>
        <v>204.33333333333334</v>
      </c>
    </row>
    <row r="168" spans="1:48" x14ac:dyDescent="0.3">
      <c r="A168" t="s">
        <v>1409</v>
      </c>
      <c r="B168" t="s">
        <v>1410</v>
      </c>
      <c r="C168" t="s">
        <v>10475</v>
      </c>
      <c r="D168" t="s">
        <v>371</v>
      </c>
      <c r="E168">
        <v>7126.1418383999999</v>
      </c>
      <c r="F168">
        <v>145.26</v>
      </c>
      <c r="G168">
        <v>80.044361884250705</v>
      </c>
      <c r="H168">
        <f>(Table2[[#This Row],[1Y Return vs Nifty]]-AVERAGE(Table2[1Y Return vs Nifty]))/_xlfn.STDEV.P(Table2[1Y Return vs Nifty])</f>
        <v>0.53327276569161397</v>
      </c>
      <c r="I168">
        <v>14.3558250049179</v>
      </c>
      <c r="J168">
        <f>(Table2[[#This Row],[1M Return vs Nifty]]-AVERAGE(Table2[1M Return vs Nifty]))/_xlfn.STDEV.P(Table2[1M Return vs Nifty])</f>
        <v>1.5291046302372997</v>
      </c>
      <c r="K168">
        <v>14.2497706489159</v>
      </c>
      <c r="L168">
        <f>(Table2[[#This Row],[6M Return vs Nifty]]-AVERAGE(Table2[6M Return vs Nifty]))/_xlfn.STDEV.P(Table2[6M Return vs Nifty])</f>
        <v>0.32785375587738586</v>
      </c>
      <c r="M168">
        <v>0.69349227991204299</v>
      </c>
      <c r="N168">
        <f>(Table2[[#This Row],[1W Return vs Nifty]]-AVERAGE(Table2[1W Return vs Nifty]))/_xlfn.STDEV.P(Table2[1W Return vs Nifty])</f>
        <v>0.39761466430905373</v>
      </c>
      <c r="O168">
        <v>140.59</v>
      </c>
      <c r="P168">
        <v>126.280112904299</v>
      </c>
      <c r="Q168">
        <v>102.37563836848</v>
      </c>
      <c r="R168">
        <v>51.273352226914298</v>
      </c>
      <c r="S168" s="2">
        <f>(Table2[[#This Row],[Close Price]]-Table2[[#This Row],[20D EMA]])/Table2[[#This Row],[20D EMA]]</f>
        <v>3.3217156270004891E-2</v>
      </c>
      <c r="T168" s="2">
        <f>(Table2[[#This Row],[Close Price]]-Table2[[#This Row],[50D EMA]])/Table2[[#This Row],[50D EMA]]</f>
        <v>0.15029989013459971</v>
      </c>
      <c r="U168" s="2">
        <f>(Table2[[#This Row],[Close Price]]-Table2[[#This Row],[200D EMA]])/Table2[[#This Row],[200D EMA]]</f>
        <v>0.41889225127140678</v>
      </c>
      <c r="V168">
        <v>1.7200006542842601</v>
      </c>
      <c r="W168">
        <v>144.5</v>
      </c>
      <c r="X168">
        <v>151</v>
      </c>
      <c r="Y168">
        <v>144.5</v>
      </c>
      <c r="Z168">
        <v>162.78</v>
      </c>
      <c r="AA168">
        <v>129.25</v>
      </c>
      <c r="AB168">
        <v>162.78</v>
      </c>
      <c r="AC168" s="2">
        <f>(Table2[[#This Row],[Close Price]]/Table2[[#This Row],[Day Low]])-1</f>
        <v>5.2595155709342922E-3</v>
      </c>
      <c r="AD168" s="2">
        <f>(Table2[[#This Row],[Day High]]/Table2[[#This Row],[Close Price]])-1</f>
        <v>3.95153517830098E-2</v>
      </c>
      <c r="AE168" s="2">
        <f>(Table2[[#This Row],[Close Price]]/Table2[[#This Row],[Current Week Low]])-1</f>
        <v>5.2595155709342922E-3</v>
      </c>
      <c r="AF168" s="2">
        <f>(Table2[[#This Row],[Current Week High]]/Table2[[#This Row],[Close Price]])-1</f>
        <v>0.12061131763734001</v>
      </c>
      <c r="AG168" s="2">
        <f>(Table2[[#This Row],[Close Price]]/Table2[[#This Row],[Current Month Low]])-1</f>
        <v>0.12386847195357831</v>
      </c>
      <c r="AH168" s="2">
        <f>(Table2[[#This Row],[Current Month High]]/Table2[[#This Row],[Close Price]])-1</f>
        <v>0.12061131763734001</v>
      </c>
      <c r="AI168">
        <v>12.061131763734</v>
      </c>
      <c r="AJ168">
        <v>123.30514988470399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0.34</v>
      </c>
      <c r="AM168" t="s">
        <v>10511</v>
      </c>
      <c r="AN168">
        <v>10.11</v>
      </c>
      <c r="AO168" t="s">
        <v>10511</v>
      </c>
      <c r="AP168">
        <v>7.5642863088653006E-2</v>
      </c>
      <c r="AQ168">
        <f>(Table2[[#This Row],[Sharpe Ratio]]-AVERAGE(Table2[Sharpe Ratio]))/_xlfn.STDEV.P(Table2[Sharpe Ratio])</f>
        <v>0.30930224982624965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3.0971480659416031</v>
      </c>
      <c r="AS168">
        <f>_xlfn.RANK.AVG(Table2[[#This Row],[1Y Return vs Nifty Z-Score]],Table2[1Y Return vs Nifty Z-Score])</f>
        <v>140</v>
      </c>
      <c r="AT168">
        <f>_xlfn.RANK.AVG(Table2[[#This Row],[6M Return vs Nifty Z-Score]],Table2[6M Return vs Nifty Z-Score])</f>
        <v>229</v>
      </c>
      <c r="AU168">
        <f>_xlfn.RANK.AVG(Table2[[#This Row],[Sharpe Ratio Z-Score]],Table2[Sharpe Ratio Z-Score])</f>
        <v>246</v>
      </c>
      <c r="AV168">
        <f>(Table2[[#This Row],[Rank 1Y]]+Table2[[#This Row],[Rank 6M]]+Table2[[#This Row],[Rank Sharpe]])/3</f>
        <v>205</v>
      </c>
    </row>
    <row r="169" spans="1:48" x14ac:dyDescent="0.3">
      <c r="A169" t="s">
        <v>1027</v>
      </c>
      <c r="B169" t="s">
        <v>1028</v>
      </c>
      <c r="C169" t="s">
        <v>10467</v>
      </c>
      <c r="D169" t="s">
        <v>103</v>
      </c>
      <c r="E169">
        <v>12281.398217984</v>
      </c>
      <c r="F169">
        <v>17.920000000000002</v>
      </c>
      <c r="G169">
        <v>184.212806260598</v>
      </c>
      <c r="H169">
        <f>(Table2[[#This Row],[1Y Return vs Nifty]]-AVERAGE(Table2[1Y Return vs Nifty]))/_xlfn.STDEV.P(Table2[1Y Return vs Nifty])</f>
        <v>1.9122226078262241</v>
      </c>
      <c r="I169">
        <v>-10.3188634992443</v>
      </c>
      <c r="J169">
        <f>(Table2[[#This Row],[1M Return vs Nifty]]-AVERAGE(Table2[1M Return vs Nifty]))/_xlfn.STDEV.P(Table2[1M Return vs Nifty])</f>
        <v>-0.93869871981075537</v>
      </c>
      <c r="K169">
        <v>-1.10023107349952</v>
      </c>
      <c r="L169">
        <f>(Table2[[#This Row],[6M Return vs Nifty]]-AVERAGE(Table2[6M Return vs Nifty]))/_xlfn.STDEV.P(Table2[6M Return vs Nifty])</f>
        <v>-0.202266218699519</v>
      </c>
      <c r="M169">
        <v>-2.9290077294196899</v>
      </c>
      <c r="N169">
        <f>(Table2[[#This Row],[1W Return vs Nifty]]-AVERAGE(Table2[1W Return vs Nifty]))/_xlfn.STDEV.P(Table2[1W Return vs Nifty])</f>
        <v>-0.48446337113602311</v>
      </c>
      <c r="O169">
        <v>18.850000000000001</v>
      </c>
      <c r="P169">
        <v>18.866156758373599</v>
      </c>
      <c r="Q169">
        <v>16.260071924884699</v>
      </c>
      <c r="R169">
        <v>28.613193944292899</v>
      </c>
      <c r="S169" s="2">
        <f>(Table2[[#This Row],[Close Price]]-Table2[[#This Row],[20D EMA]])/Table2[[#This Row],[20D EMA]]</f>
        <v>-4.9336870026525183E-2</v>
      </c>
      <c r="T169" s="2">
        <f>(Table2[[#This Row],[Close Price]]-Table2[[#This Row],[50D EMA]])/Table2[[#This Row],[50D EMA]]</f>
        <v>-5.0151006932222832E-2</v>
      </c>
      <c r="U169" s="2">
        <f>(Table2[[#This Row],[Close Price]]-Table2[[#This Row],[200D EMA]])/Table2[[#This Row],[200D EMA]]</f>
        <v>0.10208614591519242</v>
      </c>
      <c r="V169">
        <v>0.74210005208012297</v>
      </c>
      <c r="W169">
        <v>17.86</v>
      </c>
      <c r="X169">
        <v>18.3</v>
      </c>
      <c r="Y169">
        <v>17.86</v>
      </c>
      <c r="Z169">
        <v>18.91</v>
      </c>
      <c r="AA169">
        <v>17.86</v>
      </c>
      <c r="AB169">
        <v>20.29</v>
      </c>
      <c r="AC169" s="2">
        <f>(Table2[[#This Row],[Close Price]]/Table2[[#This Row],[Day Low]])-1</f>
        <v>3.3594624860022737E-3</v>
      </c>
      <c r="AD169" s="2">
        <f>(Table2[[#This Row],[Day High]]/Table2[[#This Row],[Close Price]])-1</f>
        <v>2.1205357142856984E-2</v>
      </c>
      <c r="AE169" s="2">
        <f>(Table2[[#This Row],[Close Price]]/Table2[[#This Row],[Current Week Low]])-1</f>
        <v>3.3594624860022737E-3</v>
      </c>
      <c r="AF169" s="2">
        <f>(Table2[[#This Row],[Current Week High]]/Table2[[#This Row],[Close Price]])-1</f>
        <v>5.5245535714285587E-2</v>
      </c>
      <c r="AG169" s="2">
        <f>(Table2[[#This Row],[Close Price]]/Table2[[#This Row],[Current Month Low]])-1</f>
        <v>3.3594624860022737E-3</v>
      </c>
      <c r="AH169" s="2">
        <f>(Table2[[#This Row],[Current Month High]]/Table2[[#This Row],[Close Price]])-1</f>
        <v>0.13225446428571419</v>
      </c>
      <c r="AI169">
        <v>33.928571428571402</v>
      </c>
      <c r="AJ169">
        <v>203.72881355932199</v>
      </c>
      <c r="AK169" t="str">
        <f>IF(AND(Table2[[#This Row],[20D EMA]]&gt;Table2[[#This Row],[50D EMA]],Table2[[#This Row],[50D EMA]]&gt;Table2[[#This Row],[200D EMA]]),"Uptrend","Downtrend/NoTrend")</f>
        <v>Downtrend/NoTrend</v>
      </c>
      <c r="AL169">
        <v>-0.14000000000000001</v>
      </c>
      <c r="AM169" t="s">
        <v>10512</v>
      </c>
      <c r="AN169">
        <v>-9.6300000000000008</v>
      </c>
      <c r="AO169" t="s">
        <v>10512</v>
      </c>
      <c r="AP169">
        <v>0.10275178413715599</v>
      </c>
      <c r="AQ169">
        <f>(Table2[[#This Row],[Sharpe Ratio]]-AVERAGE(Table2[Sharpe Ratio]))/_xlfn.STDEV.P(Table2[Sharpe Ratio])</f>
        <v>0.62039513397686374</v>
      </c>
      <c r="AR1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9">
        <f>_xlfn.RANK.AVG(Table2[[#This Row],[1Y Return vs Nifty Z-Score]],Table2[1Y Return vs Nifty Z-Score])</f>
        <v>30</v>
      </c>
      <c r="AT169">
        <f>_xlfn.RANK.AVG(Table2[[#This Row],[6M Return vs Nifty Z-Score]],Table2[6M Return vs Nifty Z-Score])</f>
        <v>392</v>
      </c>
      <c r="AU169">
        <f>_xlfn.RANK.AVG(Table2[[#This Row],[Sharpe Ratio Z-Score]],Table2[Sharpe Ratio Z-Score])</f>
        <v>194</v>
      </c>
      <c r="AV169">
        <f>(Table2[[#This Row],[Rank 1Y]]+Table2[[#This Row],[Rank 6M]]+Table2[[#This Row],[Rank Sharpe]])/3</f>
        <v>205.33333333333334</v>
      </c>
    </row>
    <row r="170" spans="1:48" x14ac:dyDescent="0.3">
      <c r="A170" t="s">
        <v>196</v>
      </c>
      <c r="B170" t="s">
        <v>197</v>
      </c>
      <c r="C170" t="s">
        <v>10465</v>
      </c>
      <c r="D170" t="s">
        <v>198</v>
      </c>
      <c r="E170">
        <v>130242.81865452</v>
      </c>
      <c r="F170">
        <v>192.2</v>
      </c>
      <c r="G170">
        <v>76.105746388832998</v>
      </c>
      <c r="H170">
        <f>(Table2[[#This Row],[1Y Return vs Nifty]]-AVERAGE(Table2[1Y Return vs Nifty]))/_xlfn.STDEV.P(Table2[1Y Return vs Nifty])</f>
        <v>0.48113458461238895</v>
      </c>
      <c r="I170">
        <v>8.4691998217620394</v>
      </c>
      <c r="J170">
        <f>(Table2[[#This Row],[1M Return vs Nifty]]-AVERAGE(Table2[1M Return vs Nifty]))/_xlfn.STDEV.P(Table2[1M Return vs Nifty])</f>
        <v>0.94036231055132613</v>
      </c>
      <c r="K170">
        <v>61.993674029879998</v>
      </c>
      <c r="L170">
        <f>(Table2[[#This Row],[6M Return vs Nifty]]-AVERAGE(Table2[6M Return vs Nifty]))/_xlfn.STDEV.P(Table2[6M Return vs Nifty])</f>
        <v>1.9767133002746358</v>
      </c>
      <c r="M170">
        <v>2.4221865701586398</v>
      </c>
      <c r="N170">
        <f>(Table2[[#This Row],[1W Return vs Nifty]]-AVERAGE(Table2[1W Return vs Nifty]))/_xlfn.STDEV.P(Table2[1W Return vs Nifty])</f>
        <v>0.81855138190678201</v>
      </c>
      <c r="O170">
        <v>194.16</v>
      </c>
      <c r="P170">
        <v>174.32377473881201</v>
      </c>
      <c r="Q170">
        <v>132.27856232354699</v>
      </c>
      <c r="R170">
        <v>39.627443080187497</v>
      </c>
      <c r="S170" s="2">
        <f>(Table2[[#This Row],[Close Price]]-Table2[[#This Row],[20D EMA]])/Table2[[#This Row],[20D EMA]]</f>
        <v>-1.0094767202307417E-2</v>
      </c>
      <c r="T170" s="2">
        <f>(Table2[[#This Row],[Close Price]]-Table2[[#This Row],[50D EMA]])/Table2[[#This Row],[50D EMA]]</f>
        <v>0.1025461116131279</v>
      </c>
      <c r="U170" s="2">
        <f>(Table2[[#This Row],[Close Price]]-Table2[[#This Row],[200D EMA]])/Table2[[#This Row],[200D EMA]]</f>
        <v>0.45299432216301266</v>
      </c>
      <c r="V170">
        <v>0.70836821898881197</v>
      </c>
      <c r="W170">
        <v>191.34</v>
      </c>
      <c r="X170">
        <v>205.8</v>
      </c>
      <c r="Y170">
        <v>191.34</v>
      </c>
      <c r="Z170">
        <v>205.9</v>
      </c>
      <c r="AA170">
        <v>191.34</v>
      </c>
      <c r="AB170">
        <v>208.88</v>
      </c>
      <c r="AC170" s="2">
        <f>(Table2[[#This Row],[Close Price]]/Table2[[#This Row],[Day Low]])-1</f>
        <v>4.4946169123025737E-3</v>
      </c>
      <c r="AD170" s="2">
        <f>(Table2[[#This Row],[Day High]]/Table2[[#This Row],[Close Price]])-1</f>
        <v>7.0759625390218739E-2</v>
      </c>
      <c r="AE170" s="2">
        <f>(Table2[[#This Row],[Close Price]]/Table2[[#This Row],[Current Week Low]])-1</f>
        <v>4.4946169123025737E-3</v>
      </c>
      <c r="AF170" s="2">
        <f>(Table2[[#This Row],[Current Week High]]/Table2[[#This Row],[Close Price]])-1</f>
        <v>7.1279916753381967E-2</v>
      </c>
      <c r="AG170" s="2">
        <f>(Table2[[#This Row],[Close Price]]/Table2[[#This Row],[Current Month Low]])-1</f>
        <v>4.4946169123025737E-3</v>
      </c>
      <c r="AH170" s="2">
        <f>(Table2[[#This Row],[Current Month High]]/Table2[[#This Row],[Close Price]])-1</f>
        <v>8.6784599375650417E-2</v>
      </c>
      <c r="AI170">
        <v>8.6784599375650409</v>
      </c>
      <c r="AJ170">
        <v>121.428571428571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0.32</v>
      </c>
      <c r="AM170" t="s">
        <v>10511</v>
      </c>
      <c r="AN170">
        <v>-5.3</v>
      </c>
      <c r="AO170" t="s">
        <v>10512</v>
      </c>
      <c r="AP170">
        <v>1.6313588647849001E-2</v>
      </c>
      <c r="AQ170">
        <f>(Table2[[#This Row],[Sharpe Ratio]]-AVERAGE(Table2[Sharpe Ratio]))/_xlfn.STDEV.P(Table2[Sharpe Ratio])</f>
        <v>-0.37154060140084699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3.8452209759442857</v>
      </c>
      <c r="AS170">
        <f>_xlfn.RANK.AVG(Table2[[#This Row],[1Y Return vs Nifty Z-Score]],Table2[1Y Return vs Nifty Z-Score])</f>
        <v>155</v>
      </c>
      <c r="AT170">
        <f>_xlfn.RANK.AVG(Table2[[#This Row],[6M Return vs Nifty Z-Score]],Table2[6M Return vs Nifty Z-Score])</f>
        <v>33</v>
      </c>
      <c r="AU170">
        <f>_xlfn.RANK.AVG(Table2[[#This Row],[Sharpe Ratio Z-Score]],Table2[Sharpe Ratio Z-Score])</f>
        <v>436</v>
      </c>
      <c r="AV170">
        <f>(Table2[[#This Row],[Rank 1Y]]+Table2[[#This Row],[Rank 6M]]+Table2[[#This Row],[Rank Sharpe]])/3</f>
        <v>208</v>
      </c>
    </row>
    <row r="171" spans="1:48" x14ac:dyDescent="0.3">
      <c r="A171" t="s">
        <v>421</v>
      </c>
      <c r="B171" t="s">
        <v>422</v>
      </c>
      <c r="C171" t="s">
        <v>10465</v>
      </c>
      <c r="D171" t="s">
        <v>198</v>
      </c>
      <c r="E171">
        <v>54694.847874699997</v>
      </c>
      <c r="F171">
        <v>952.6</v>
      </c>
      <c r="G171">
        <v>43.216844143820403</v>
      </c>
      <c r="H171">
        <f>(Table2[[#This Row],[1Y Return vs Nifty]]-AVERAGE(Table2[1Y Return vs Nifty]))/_xlfn.STDEV.P(Table2[1Y Return vs Nifty])</f>
        <v>4.5761407732745604E-2</v>
      </c>
      <c r="I171">
        <v>-11.320276855955001</v>
      </c>
      <c r="J171">
        <f>(Table2[[#This Row],[1M Return vs Nifty]]-AVERAGE(Table2[1M Return vs Nifty]))/_xlfn.STDEV.P(Table2[1M Return vs Nifty])</f>
        <v>-1.0388536310290539</v>
      </c>
      <c r="K171">
        <v>25.068375106839898</v>
      </c>
      <c r="L171">
        <f>(Table2[[#This Row],[6M Return vs Nifty]]-AVERAGE(Table2[6M Return vs Nifty]))/_xlfn.STDEV.P(Table2[6M Return vs Nifty])</f>
        <v>0.70147966315121224</v>
      </c>
      <c r="M171">
        <v>-6.4556966795868096</v>
      </c>
      <c r="N171">
        <f>(Table2[[#This Row],[1W Return vs Nifty]]-AVERAGE(Table2[1W Return vs Nifty]))/_xlfn.STDEV.P(Table2[1W Return vs Nifty])</f>
        <v>-1.3432114326337916</v>
      </c>
      <c r="O171">
        <v>1042.3599999999999</v>
      </c>
      <c r="P171">
        <v>960.74003523761996</v>
      </c>
      <c r="Q171">
        <v>767.94980136427102</v>
      </c>
      <c r="R171">
        <v>17.7605912253497</v>
      </c>
      <c r="S171" s="2">
        <f>(Table2[[#This Row],[Close Price]]-Table2[[#This Row],[20D EMA]])/Table2[[#This Row],[20D EMA]]</f>
        <v>-8.6112283663993136E-2</v>
      </c>
      <c r="T171" s="2">
        <f>(Table2[[#This Row],[Close Price]]-Table2[[#This Row],[50D EMA]])/Table2[[#This Row],[50D EMA]]</f>
        <v>-8.4726720434905832E-3</v>
      </c>
      <c r="U171" s="2">
        <f>(Table2[[#This Row],[Close Price]]-Table2[[#This Row],[200D EMA]])/Table2[[#This Row],[200D EMA]]</f>
        <v>0.24044566234367917</v>
      </c>
      <c r="V171">
        <v>1.2816393066149601</v>
      </c>
      <c r="W171">
        <v>944</v>
      </c>
      <c r="X171">
        <v>995</v>
      </c>
      <c r="Y171">
        <v>944</v>
      </c>
      <c r="Z171">
        <v>1051.05</v>
      </c>
      <c r="AA171">
        <v>944</v>
      </c>
      <c r="AB171">
        <v>1207.3</v>
      </c>
      <c r="AC171" s="2">
        <f>(Table2[[#This Row],[Close Price]]/Table2[[#This Row],[Day Low]])-1</f>
        <v>9.1101694915254328E-3</v>
      </c>
      <c r="AD171" s="2">
        <f>(Table2[[#This Row],[Day High]]/Table2[[#This Row],[Close Price]])-1</f>
        <v>4.4509762754566529E-2</v>
      </c>
      <c r="AE171" s="2">
        <f>(Table2[[#This Row],[Close Price]]/Table2[[#This Row],[Current Week Low]])-1</f>
        <v>9.1101694915254328E-3</v>
      </c>
      <c r="AF171" s="2">
        <f>(Table2[[#This Row],[Current Week High]]/Table2[[#This Row],[Close Price]])-1</f>
        <v>0.10334872979214782</v>
      </c>
      <c r="AG171" s="2">
        <f>(Table2[[#This Row],[Close Price]]/Table2[[#This Row],[Current Month Low]])-1</f>
        <v>9.1101694915254328E-3</v>
      </c>
      <c r="AH171" s="2">
        <f>(Table2[[#This Row],[Current Month High]]/Table2[[#This Row],[Close Price]])-1</f>
        <v>0.26737350409405836</v>
      </c>
      <c r="AI171">
        <v>26.737350409405799</v>
      </c>
      <c r="AJ171">
        <v>73.641997812613894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0.16</v>
      </c>
      <c r="AM171" t="s">
        <v>10511</v>
      </c>
      <c r="AN171">
        <v>-17.170000000000002</v>
      </c>
      <c r="AO171" t="s">
        <v>10512</v>
      </c>
      <c r="AP171">
        <v>9.3915856160181999E-2</v>
      </c>
      <c r="AQ171">
        <f>(Table2[[#This Row],[Sharpe Ratio]]-AVERAGE(Table2[Sharpe Ratio]))/_xlfn.STDEV.P(Table2[Sharpe Ratio])</f>
        <v>0.51899698856245102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-1.1158270042164367</v>
      </c>
      <c r="AS171">
        <f>_xlfn.RANK.AVG(Table2[[#This Row],[1Y Return vs Nifty Z-Score]],Table2[1Y Return vs Nifty Z-Score])</f>
        <v>270</v>
      </c>
      <c r="AT171">
        <f>_xlfn.RANK.AVG(Table2[[#This Row],[6M Return vs Nifty Z-Score]],Table2[6M Return vs Nifty Z-Score])</f>
        <v>145</v>
      </c>
      <c r="AU171">
        <f>_xlfn.RANK.AVG(Table2[[#This Row],[Sharpe Ratio Z-Score]],Table2[Sharpe Ratio Z-Score])</f>
        <v>213</v>
      </c>
      <c r="AV171">
        <f>(Table2[[#This Row],[Rank 1Y]]+Table2[[#This Row],[Rank 6M]]+Table2[[#This Row],[Rank Sharpe]])/3</f>
        <v>209.33333333333334</v>
      </c>
    </row>
    <row r="172" spans="1:48" x14ac:dyDescent="0.3">
      <c r="A172" t="s">
        <v>155</v>
      </c>
      <c r="B172" t="s">
        <v>156</v>
      </c>
      <c r="C172" t="s">
        <v>10472</v>
      </c>
      <c r="D172" t="s">
        <v>157</v>
      </c>
      <c r="E172">
        <v>165333.94140345999</v>
      </c>
      <c r="F172">
        <v>4281.3999999999996</v>
      </c>
      <c r="G172">
        <v>34.854657520636202</v>
      </c>
      <c r="H172">
        <f>(Table2[[#This Row],[1Y Return vs Nifty]]-AVERAGE(Table2[1Y Return vs Nifty]))/_xlfn.STDEV.P(Table2[1Y Return vs Nifty])</f>
        <v>-6.493464799675959E-2</v>
      </c>
      <c r="I172">
        <v>-1.7798054245609001</v>
      </c>
      <c r="J172">
        <f>(Table2[[#This Row],[1M Return vs Nifty]]-AVERAGE(Table2[1M Return vs Nifty]))/_xlfn.STDEV.P(Table2[1M Return vs Nifty])</f>
        <v>-8.4677153564681695E-2</v>
      </c>
      <c r="K172">
        <v>27.869990095426399</v>
      </c>
      <c r="L172">
        <f>(Table2[[#This Row],[6M Return vs Nifty]]-AVERAGE(Table2[6M Return vs Nifty]))/_xlfn.STDEV.P(Table2[6M Return vs Nifty])</f>
        <v>0.79823483578125454</v>
      </c>
      <c r="M172">
        <v>1.6966334633329501</v>
      </c>
      <c r="N172">
        <f>(Table2[[#This Row],[1W Return vs Nifty]]-AVERAGE(Table2[1W Return vs Nifty]))/_xlfn.STDEV.P(Table2[1W Return vs Nifty])</f>
        <v>0.64187934396855706</v>
      </c>
      <c r="O172">
        <v>4309.5600000000004</v>
      </c>
      <c r="P172">
        <v>4192.3947705359597</v>
      </c>
      <c r="Q172">
        <v>3497.63461092642</v>
      </c>
      <c r="R172">
        <v>43.490569409925399</v>
      </c>
      <c r="S172" s="2">
        <f>(Table2[[#This Row],[Close Price]]-Table2[[#This Row],[20D EMA]])/Table2[[#This Row],[20D EMA]]</f>
        <v>-6.5343097671225741E-3</v>
      </c>
      <c r="T172" s="2">
        <f>(Table2[[#This Row],[Close Price]]-Table2[[#This Row],[50D EMA]])/Table2[[#This Row],[50D EMA]]</f>
        <v>2.123016422250271E-2</v>
      </c>
      <c r="U172" s="2">
        <f>(Table2[[#This Row],[Close Price]]-Table2[[#This Row],[200D EMA]])/Table2[[#This Row],[200D EMA]]</f>
        <v>0.22408441025404405</v>
      </c>
      <c r="V172">
        <v>0.61992724601261995</v>
      </c>
      <c r="W172">
        <v>4250.2</v>
      </c>
      <c r="X172">
        <v>4416</v>
      </c>
      <c r="Y172">
        <v>4250.2</v>
      </c>
      <c r="Z172">
        <v>4452.3</v>
      </c>
      <c r="AA172">
        <v>4165.3999999999996</v>
      </c>
      <c r="AB172">
        <v>4452.3</v>
      </c>
      <c r="AC172" s="2">
        <f>(Table2[[#This Row],[Close Price]]/Table2[[#This Row],[Day Low]])-1</f>
        <v>7.3408310197167204E-3</v>
      </c>
      <c r="AD172" s="2">
        <f>(Table2[[#This Row],[Day High]]/Table2[[#This Row],[Close Price]])-1</f>
        <v>3.143831457000057E-2</v>
      </c>
      <c r="AE172" s="2">
        <f>(Table2[[#This Row],[Close Price]]/Table2[[#This Row],[Current Week Low]])-1</f>
        <v>7.3408310197167204E-3</v>
      </c>
      <c r="AF172" s="2">
        <f>(Table2[[#This Row],[Current Week High]]/Table2[[#This Row],[Close Price]])-1</f>
        <v>3.9916849628626183E-2</v>
      </c>
      <c r="AG172" s="2">
        <f>(Table2[[#This Row],[Close Price]]/Table2[[#This Row],[Current Month Low]])-1</f>
        <v>2.7848465933643762E-2</v>
      </c>
      <c r="AH172" s="2">
        <f>(Table2[[#This Row],[Current Month High]]/Table2[[#This Row],[Close Price]])-1</f>
        <v>3.9916849628626183E-2</v>
      </c>
      <c r="AI172">
        <v>7.6703881907787199</v>
      </c>
      <c r="AJ172">
        <v>83.487260805279902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0.01</v>
      </c>
      <c r="AM172" t="s">
        <v>10511</v>
      </c>
      <c r="AN172">
        <v>0.76</v>
      </c>
      <c r="AO172" t="s">
        <v>10511</v>
      </c>
      <c r="AP172">
        <v>9.8083651812337996E-2</v>
      </c>
      <c r="AQ172">
        <f>(Table2[[#This Row],[Sharpe Ratio]]-AVERAGE(Table2[Sharpe Ratio]))/_xlfn.STDEV.P(Table2[Sharpe Ratio])</f>
        <v>0.56682521336194736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1.8573275915503176</v>
      </c>
      <c r="AS172">
        <f>_xlfn.RANK.AVG(Table2[[#This Row],[1Y Return vs Nifty Z-Score]],Table2[1Y Return vs Nifty Z-Score])</f>
        <v>304</v>
      </c>
      <c r="AT172">
        <f>_xlfn.RANK.AVG(Table2[[#This Row],[6M Return vs Nifty Z-Score]],Table2[6M Return vs Nifty Z-Score])</f>
        <v>126</v>
      </c>
      <c r="AU172">
        <f>_xlfn.RANK.AVG(Table2[[#This Row],[Sharpe Ratio Z-Score]],Table2[Sharpe Ratio Z-Score])</f>
        <v>199</v>
      </c>
      <c r="AV172">
        <f>(Table2[[#This Row],[Rank 1Y]]+Table2[[#This Row],[Rank 6M]]+Table2[[#This Row],[Rank Sharpe]])/3</f>
        <v>209.66666666666666</v>
      </c>
    </row>
    <row r="173" spans="1:48" x14ac:dyDescent="0.3">
      <c r="A173" t="s">
        <v>1140</v>
      </c>
      <c r="B173" t="s">
        <v>1141</v>
      </c>
      <c r="C173" t="s">
        <v>10464</v>
      </c>
      <c r="D173" t="s">
        <v>904</v>
      </c>
      <c r="E173">
        <v>10205.528340450001</v>
      </c>
      <c r="F173">
        <v>1387.95</v>
      </c>
      <c r="G173">
        <v>77.743150986835502</v>
      </c>
      <c r="H173">
        <f>(Table2[[#This Row],[1Y Return vs Nifty]]-AVERAGE(Table2[1Y Return vs Nifty]))/_xlfn.STDEV.P(Table2[1Y Return vs Nifty])</f>
        <v>0.50281004329322077</v>
      </c>
      <c r="I173">
        <v>5.3998825402869199</v>
      </c>
      <c r="J173">
        <f>(Table2[[#This Row],[1M Return vs Nifty]]-AVERAGE(Table2[1M Return vs Nifty]))/_xlfn.STDEV.P(Table2[1M Return vs Nifty])</f>
        <v>0.63338897355025314</v>
      </c>
      <c r="K173">
        <v>27.378665152514898</v>
      </c>
      <c r="L173">
        <f>(Table2[[#This Row],[6M Return vs Nifty]]-AVERAGE(Table2[6M Return vs Nifty]))/_xlfn.STDEV.P(Table2[6M Return vs Nifty])</f>
        <v>0.78126668353245743</v>
      </c>
      <c r="M173">
        <v>-3.1039554858649998</v>
      </c>
      <c r="N173">
        <f>(Table2[[#This Row],[1W Return vs Nifty]]-AVERAGE(Table2[1W Return vs Nifty]))/_xlfn.STDEV.P(Table2[1W Return vs Nifty])</f>
        <v>-0.52706311521146088</v>
      </c>
      <c r="O173">
        <v>1354.99</v>
      </c>
      <c r="P173">
        <v>1239.8274755764801</v>
      </c>
      <c r="Q173">
        <v>1005.1854545513301</v>
      </c>
      <c r="R173">
        <v>50.344475172950098</v>
      </c>
      <c r="S173" s="2">
        <f>(Table2[[#This Row],[Close Price]]-Table2[[#This Row],[20D EMA]])/Table2[[#This Row],[20D EMA]]</f>
        <v>2.4324902766810114E-2</v>
      </c>
      <c r="T173" s="2">
        <f>(Table2[[#This Row],[Close Price]]-Table2[[#This Row],[50D EMA]])/Table2[[#This Row],[50D EMA]]</f>
        <v>0.11947027093801718</v>
      </c>
      <c r="U173" s="2">
        <f>(Table2[[#This Row],[Close Price]]-Table2[[#This Row],[200D EMA]])/Table2[[#This Row],[200D EMA]]</f>
        <v>0.38078997633279427</v>
      </c>
      <c r="V173">
        <v>0.90227498701877296</v>
      </c>
      <c r="W173">
        <v>1356</v>
      </c>
      <c r="X173">
        <v>1406</v>
      </c>
      <c r="Y173">
        <v>1356</v>
      </c>
      <c r="Z173">
        <v>1513</v>
      </c>
      <c r="AA173">
        <v>1215</v>
      </c>
      <c r="AB173">
        <v>1523.05</v>
      </c>
      <c r="AC173" s="2">
        <f>(Table2[[#This Row],[Close Price]]/Table2[[#This Row],[Day Low]])-1</f>
        <v>2.3561946902654896E-2</v>
      </c>
      <c r="AD173" s="2">
        <f>(Table2[[#This Row],[Day High]]/Table2[[#This Row],[Close Price]])-1</f>
        <v>1.3004791238877544E-2</v>
      </c>
      <c r="AE173" s="2">
        <f>(Table2[[#This Row],[Close Price]]/Table2[[#This Row],[Current Week Low]])-1</f>
        <v>2.3561946902654896E-2</v>
      </c>
      <c r="AF173" s="2">
        <f>(Table2[[#This Row],[Current Week High]]/Table2[[#This Row],[Close Price]])-1</f>
        <v>9.0096905508123548E-2</v>
      </c>
      <c r="AG173" s="2">
        <f>(Table2[[#This Row],[Close Price]]/Table2[[#This Row],[Current Month Low]])-1</f>
        <v>0.14234567901234563</v>
      </c>
      <c r="AH173" s="2">
        <f>(Table2[[#This Row],[Current Month High]]/Table2[[#This Row],[Close Price]])-1</f>
        <v>9.7337800353038517E-2</v>
      </c>
      <c r="AI173">
        <v>9.7337800353038499</v>
      </c>
      <c r="AJ173">
        <v>111.577743902439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0.19</v>
      </c>
      <c r="AM173" t="s">
        <v>10511</v>
      </c>
      <c r="AN173">
        <v>11.25</v>
      </c>
      <c r="AO173" t="s">
        <v>10511</v>
      </c>
      <c r="AP173">
        <v>4.5068020537383999E-2</v>
      </c>
      <c r="AQ173">
        <f>(Table2[[#This Row],[Sharpe Ratio]]-AVERAGE(Table2[Sharpe Ratio]))/_xlfn.STDEV.P(Table2[Sharpe Ratio])</f>
        <v>-4.1564386832107732E-2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1.3488381983323627</v>
      </c>
      <c r="AS173">
        <f>_xlfn.RANK.AVG(Table2[[#This Row],[1Y Return vs Nifty Z-Score]],Table2[1Y Return vs Nifty Z-Score])</f>
        <v>147</v>
      </c>
      <c r="AT173">
        <f>_xlfn.RANK.AVG(Table2[[#This Row],[6M Return vs Nifty Z-Score]],Table2[6M Return vs Nifty Z-Score])</f>
        <v>130</v>
      </c>
      <c r="AU173">
        <f>_xlfn.RANK.AVG(Table2[[#This Row],[Sharpe Ratio Z-Score]],Table2[Sharpe Ratio Z-Score])</f>
        <v>354</v>
      </c>
      <c r="AV173">
        <f>(Table2[[#This Row],[Rank 1Y]]+Table2[[#This Row],[Rank 6M]]+Table2[[#This Row],[Rank Sharpe]])/3</f>
        <v>210.33333333333334</v>
      </c>
    </row>
    <row r="174" spans="1:48" x14ac:dyDescent="0.3">
      <c r="A174" t="s">
        <v>258</v>
      </c>
      <c r="B174" t="s">
        <v>259</v>
      </c>
      <c r="C174" t="s">
        <v>10461</v>
      </c>
      <c r="D174" t="s">
        <v>32</v>
      </c>
      <c r="E174">
        <v>102398.58207413999</v>
      </c>
      <c r="F174">
        <v>112.89</v>
      </c>
      <c r="G174">
        <v>43.088650290040903</v>
      </c>
      <c r="H174">
        <f>(Table2[[#This Row],[1Y Return vs Nifty]]-AVERAGE(Table2[1Y Return vs Nifty]))/_xlfn.STDEV.P(Table2[1Y Return vs Nifty])</f>
        <v>4.4064416907067042E-2</v>
      </c>
      <c r="I174">
        <v>-9.4223423744977293</v>
      </c>
      <c r="J174">
        <f>(Table2[[#This Row],[1M Return vs Nifty]]-AVERAGE(Table2[1M Return vs Nifty]))/_xlfn.STDEV.P(Table2[1M Return vs Nifty])</f>
        <v>-0.84903445374858255</v>
      </c>
      <c r="K174">
        <v>7.5065631010797</v>
      </c>
      <c r="L174">
        <f>(Table2[[#This Row],[6M Return vs Nifty]]-AVERAGE(Table2[6M Return vs Nifty]))/_xlfn.STDEV.P(Table2[6M Return vs Nifty])</f>
        <v>9.4973715961454402E-2</v>
      </c>
      <c r="M174">
        <v>0.82433220456913303</v>
      </c>
      <c r="N174">
        <f>(Table2[[#This Row],[1W Return vs Nifty]]-AVERAGE(Table2[1W Return vs Nifty]))/_xlfn.STDEV.P(Table2[1W Return vs Nifty])</f>
        <v>0.42947416007220168</v>
      </c>
      <c r="O174">
        <v>116.32</v>
      </c>
      <c r="P174">
        <v>116.83981042208001</v>
      </c>
      <c r="Q174">
        <v>103.59760142421899</v>
      </c>
      <c r="R174">
        <v>36.140731735358997</v>
      </c>
      <c r="S174" s="2">
        <f>(Table2[[#This Row],[Close Price]]-Table2[[#This Row],[20D EMA]])/Table2[[#This Row],[20D EMA]]</f>
        <v>-2.948762035763405E-2</v>
      </c>
      <c r="T174" s="2">
        <f>(Table2[[#This Row],[Close Price]]-Table2[[#This Row],[50D EMA]])/Table2[[#This Row],[50D EMA]]</f>
        <v>-3.3805347747582308E-2</v>
      </c>
      <c r="U174" s="2">
        <f>(Table2[[#This Row],[Close Price]]-Table2[[#This Row],[200D EMA]])/Table2[[#This Row],[200D EMA]]</f>
        <v>8.9697043638392912E-2</v>
      </c>
      <c r="V174">
        <v>0.794400054756362</v>
      </c>
      <c r="W174">
        <v>112.33</v>
      </c>
      <c r="X174">
        <v>116.8</v>
      </c>
      <c r="Y174">
        <v>112.33</v>
      </c>
      <c r="Z174">
        <v>118.11</v>
      </c>
      <c r="AA174">
        <v>112.3</v>
      </c>
      <c r="AB174">
        <v>120.19</v>
      </c>
      <c r="AC174" s="2">
        <f>(Table2[[#This Row],[Close Price]]/Table2[[#This Row],[Day Low]])-1</f>
        <v>4.9853111368289849E-3</v>
      </c>
      <c r="AD174" s="2">
        <f>(Table2[[#This Row],[Day High]]/Table2[[#This Row],[Close Price]])-1</f>
        <v>3.4635485871202132E-2</v>
      </c>
      <c r="AE174" s="2">
        <f>(Table2[[#This Row],[Close Price]]/Table2[[#This Row],[Current Week Low]])-1</f>
        <v>4.9853111368289849E-3</v>
      </c>
      <c r="AF174" s="2">
        <f>(Table2[[#This Row],[Current Week High]]/Table2[[#This Row],[Close Price]])-1</f>
        <v>4.6239702365134194E-2</v>
      </c>
      <c r="AG174" s="2">
        <f>(Table2[[#This Row],[Close Price]]/Table2[[#This Row],[Current Month Low]])-1</f>
        <v>5.2537845057880617E-3</v>
      </c>
      <c r="AH174" s="2">
        <f>(Table2[[#This Row],[Current Month High]]/Table2[[#This Row],[Close Price]])-1</f>
        <v>6.4664717866950161E-2</v>
      </c>
      <c r="AI174">
        <v>14.181947028080399</v>
      </c>
      <c r="AJ174">
        <v>76.8050117462803</v>
      </c>
      <c r="AK174" t="str">
        <f>IF(AND(Table2[[#This Row],[20D EMA]]&gt;Table2[[#This Row],[50D EMA]],Table2[[#This Row],[50D EMA]]&gt;Table2[[#This Row],[200D EMA]]),"Uptrend","Downtrend/NoTrend")</f>
        <v>Downtrend/NoTrend</v>
      </c>
      <c r="AL174">
        <v>-0.14000000000000001</v>
      </c>
      <c r="AM174" t="s">
        <v>10512</v>
      </c>
      <c r="AN174">
        <v>-2.89</v>
      </c>
      <c r="AO174" t="s">
        <v>10512</v>
      </c>
      <c r="AP174">
        <v>0.15879076912979201</v>
      </c>
      <c r="AQ174">
        <f>(Table2[[#This Row],[Sharpe Ratio]]-AVERAGE(Table2[Sharpe Ratio]))/_xlfn.STDEV.P(Table2[Sharpe Ratio])</f>
        <v>1.2634797272382698</v>
      </c>
      <c r="AR1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4">
        <f>_xlfn.RANK.AVG(Table2[[#This Row],[1Y Return vs Nifty Z-Score]],Table2[1Y Return vs Nifty Z-Score])</f>
        <v>271</v>
      </c>
      <c r="AT174">
        <f>_xlfn.RANK.AVG(Table2[[#This Row],[6M Return vs Nifty Z-Score]],Table2[6M Return vs Nifty Z-Score])</f>
        <v>284</v>
      </c>
      <c r="AU174">
        <f>_xlfn.RANK.AVG(Table2[[#This Row],[Sharpe Ratio Z-Score]],Table2[Sharpe Ratio Z-Score])</f>
        <v>79</v>
      </c>
      <c r="AV174">
        <f>(Table2[[#This Row],[Rank 1Y]]+Table2[[#This Row],[Rank 6M]]+Table2[[#This Row],[Rank Sharpe]])/3</f>
        <v>211.33333333333334</v>
      </c>
    </row>
    <row r="175" spans="1:48" x14ac:dyDescent="0.3">
      <c r="A175" t="s">
        <v>868</v>
      </c>
      <c r="B175" t="s">
        <v>869</v>
      </c>
      <c r="C175" t="s">
        <v>10461</v>
      </c>
      <c r="D175" t="s">
        <v>24</v>
      </c>
      <c r="E175">
        <v>16909.702373867</v>
      </c>
      <c r="F175">
        <v>210.13</v>
      </c>
      <c r="G175">
        <v>37.619354180783198</v>
      </c>
      <c r="H175">
        <f>(Table2[[#This Row],[1Y Return vs Nifty]]-AVERAGE(Table2[1Y Return vs Nifty]))/_xlfn.STDEV.P(Table2[1Y Return vs Nifty])</f>
        <v>-2.8336443560815938E-2</v>
      </c>
      <c r="I175">
        <v>-7.9047377522501803</v>
      </c>
      <c r="J175">
        <f>(Table2[[#This Row],[1M Return vs Nifty]]-AVERAGE(Table2[1M Return vs Nifty]))/_xlfn.STDEV.P(Table2[1M Return vs Nifty])</f>
        <v>-0.6972534182879252</v>
      </c>
      <c r="K175">
        <v>10.6656239037532</v>
      </c>
      <c r="L175">
        <f>(Table2[[#This Row],[6M Return vs Nifty]]-AVERAGE(Table2[6M Return vs Nifty]))/_xlfn.STDEV.P(Table2[6M Return vs Nifty])</f>
        <v>0.20407345827318693</v>
      </c>
      <c r="M175">
        <v>5.1536093730129497</v>
      </c>
      <c r="N175">
        <f>(Table2[[#This Row],[1W Return vs Nifty]]-AVERAGE(Table2[1W Return vs Nifty]))/_xlfn.STDEV.P(Table2[1W Return vs Nifty])</f>
        <v>1.4836522939026608</v>
      </c>
      <c r="O175">
        <v>202.76</v>
      </c>
      <c r="P175">
        <v>200.327073247676</v>
      </c>
      <c r="Q175">
        <v>177.400890329243</v>
      </c>
      <c r="R175">
        <v>68.408736721544997</v>
      </c>
      <c r="S175" s="2">
        <f>(Table2[[#This Row],[Close Price]]-Table2[[#This Row],[20D EMA]])/Table2[[#This Row],[20D EMA]]</f>
        <v>3.6348392187808269E-2</v>
      </c>
      <c r="T175" s="2">
        <f>(Table2[[#This Row],[Close Price]]-Table2[[#This Row],[50D EMA]])/Table2[[#This Row],[50D EMA]]</f>
        <v>4.8934607756207123E-2</v>
      </c>
      <c r="U175" s="2">
        <f>(Table2[[#This Row],[Close Price]]-Table2[[#This Row],[200D EMA]])/Table2[[#This Row],[200D EMA]]</f>
        <v>0.18449236421538912</v>
      </c>
      <c r="V175">
        <v>1.0568011396552299</v>
      </c>
      <c r="W175">
        <v>207.75</v>
      </c>
      <c r="X175">
        <v>214.8</v>
      </c>
      <c r="Y175">
        <v>196.15</v>
      </c>
      <c r="Z175">
        <v>214.8</v>
      </c>
      <c r="AA175">
        <v>191.15</v>
      </c>
      <c r="AB175">
        <v>214.8</v>
      </c>
      <c r="AC175" s="2">
        <f>(Table2[[#This Row],[Close Price]]/Table2[[#This Row],[Day Low]])-1</f>
        <v>1.1456077015643773E-2</v>
      </c>
      <c r="AD175" s="2">
        <f>(Table2[[#This Row],[Day High]]/Table2[[#This Row],[Close Price]])-1</f>
        <v>2.2224337314995513E-2</v>
      </c>
      <c r="AE175" s="2">
        <f>(Table2[[#This Row],[Close Price]]/Table2[[#This Row],[Current Week Low]])-1</f>
        <v>7.1271985725210207E-2</v>
      </c>
      <c r="AF175" s="2">
        <f>(Table2[[#This Row],[Current Week High]]/Table2[[#This Row],[Close Price]])-1</f>
        <v>2.2224337314995513E-2</v>
      </c>
      <c r="AG175" s="2">
        <f>(Table2[[#This Row],[Close Price]]/Table2[[#This Row],[Current Month Low]])-1</f>
        <v>9.9293748365158141E-2</v>
      </c>
      <c r="AH175" s="2">
        <f>(Table2[[#This Row],[Current Month High]]/Table2[[#This Row],[Close Price]])-1</f>
        <v>2.2224337314995513E-2</v>
      </c>
      <c r="AI175">
        <v>4.6495026888117001</v>
      </c>
      <c r="AJ175">
        <v>81.773356401384007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-0.03</v>
      </c>
      <c r="AM175" t="s">
        <v>10512</v>
      </c>
      <c r="AN175">
        <v>2.61</v>
      </c>
      <c r="AO175" t="s">
        <v>10511</v>
      </c>
      <c r="AP175">
        <v>0.157635262069828</v>
      </c>
      <c r="AQ175">
        <f>(Table2[[#This Row],[Sharpe Ratio]]-AVERAGE(Table2[Sharpe Ratio]))/_xlfn.STDEV.P(Table2[Sharpe Ratio])</f>
        <v>1.2502195158378442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2.2123554061649506</v>
      </c>
      <c r="AS175">
        <f>_xlfn.RANK.AVG(Table2[[#This Row],[1Y Return vs Nifty Z-Score]],Table2[1Y Return vs Nifty Z-Score])</f>
        <v>291</v>
      </c>
      <c r="AT175">
        <f>_xlfn.RANK.AVG(Table2[[#This Row],[6M Return vs Nifty Z-Score]],Table2[6M Return vs Nifty Z-Score])</f>
        <v>261</v>
      </c>
      <c r="AU175">
        <f>_xlfn.RANK.AVG(Table2[[#This Row],[Sharpe Ratio Z-Score]],Table2[Sharpe Ratio Z-Score])</f>
        <v>83</v>
      </c>
      <c r="AV175">
        <f>(Table2[[#This Row],[Rank 1Y]]+Table2[[#This Row],[Rank 6M]]+Table2[[#This Row],[Rank Sharpe]])/3</f>
        <v>211.66666666666666</v>
      </c>
    </row>
    <row r="176" spans="1:48" x14ac:dyDescent="0.3">
      <c r="A176" t="s">
        <v>1347</v>
      </c>
      <c r="B176" t="s">
        <v>1348</v>
      </c>
      <c r="C176" t="s">
        <v>10475</v>
      </c>
      <c r="D176" t="s">
        <v>371</v>
      </c>
      <c r="E176">
        <v>7675.84554483999</v>
      </c>
      <c r="F176">
        <v>1684.1</v>
      </c>
      <c r="G176">
        <v>93.099383869050897</v>
      </c>
      <c r="H176">
        <f>(Table2[[#This Row],[1Y Return vs Nifty]]-AVERAGE(Table2[1Y Return vs Nifty]))/_xlfn.STDEV.P(Table2[1Y Return vs Nifty])</f>
        <v>0.70609113321915784</v>
      </c>
      <c r="I176">
        <v>4.7472792274676099</v>
      </c>
      <c r="J176">
        <f>(Table2[[#This Row],[1M Return vs Nifty]]-AVERAGE(Table2[1M Return vs Nifty]))/_xlfn.STDEV.P(Table2[1M Return vs Nifty])</f>
        <v>0.56811979532511392</v>
      </c>
      <c r="K176">
        <v>29.220647349307999</v>
      </c>
      <c r="L176">
        <f>(Table2[[#This Row],[6M Return vs Nifty]]-AVERAGE(Table2[6M Return vs Nifty]))/_xlfn.STDEV.P(Table2[6M Return vs Nifty])</f>
        <v>0.84488045850090843</v>
      </c>
      <c r="M176">
        <v>0.17321451587088299</v>
      </c>
      <c r="N176">
        <f>(Table2[[#This Row],[1W Return vs Nifty]]-AVERAGE(Table2[1W Return vs Nifty]))/_xlfn.STDEV.P(Table2[1W Return vs Nifty])</f>
        <v>0.27092713171858601</v>
      </c>
      <c r="O176">
        <v>1669.65</v>
      </c>
      <c r="P176">
        <v>1541.7454227165899</v>
      </c>
      <c r="Q176">
        <v>1218.67905026686</v>
      </c>
      <c r="R176">
        <v>47.985838833736899</v>
      </c>
      <c r="S176" s="2">
        <f>(Table2[[#This Row],[Close Price]]-Table2[[#This Row],[20D EMA]])/Table2[[#This Row],[20D EMA]]</f>
        <v>8.6545084299103504E-3</v>
      </c>
      <c r="T176" s="2">
        <f>(Table2[[#This Row],[Close Price]]-Table2[[#This Row],[50D EMA]])/Table2[[#This Row],[50D EMA]]</f>
        <v>9.2333387332247135E-2</v>
      </c>
      <c r="U176" s="2">
        <f>(Table2[[#This Row],[Close Price]]-Table2[[#This Row],[200D EMA]])/Table2[[#This Row],[200D EMA]]</f>
        <v>0.38190608891752459</v>
      </c>
      <c r="V176">
        <v>0.99229246834356699</v>
      </c>
      <c r="W176">
        <v>1648</v>
      </c>
      <c r="X176">
        <v>1707.35</v>
      </c>
      <c r="Y176">
        <v>1648</v>
      </c>
      <c r="Z176">
        <v>1729.9</v>
      </c>
      <c r="AA176">
        <v>1603.7</v>
      </c>
      <c r="AB176">
        <v>1803.95</v>
      </c>
      <c r="AC176" s="2">
        <f>(Table2[[#This Row],[Close Price]]/Table2[[#This Row],[Day Low]])-1</f>
        <v>2.1905339805825097E-2</v>
      </c>
      <c r="AD176" s="2">
        <f>(Table2[[#This Row],[Day High]]/Table2[[#This Row],[Close Price]])-1</f>
        <v>1.3805593492072887E-2</v>
      </c>
      <c r="AE176" s="2">
        <f>(Table2[[#This Row],[Close Price]]/Table2[[#This Row],[Current Week Low]])-1</f>
        <v>2.1905339805825097E-2</v>
      </c>
      <c r="AF176" s="2">
        <f>(Table2[[#This Row],[Current Week High]]/Table2[[#This Row],[Close Price]])-1</f>
        <v>2.719553470696523E-2</v>
      </c>
      <c r="AG176" s="2">
        <f>(Table2[[#This Row],[Close Price]]/Table2[[#This Row],[Current Month Low]])-1</f>
        <v>5.0134064974745707E-2</v>
      </c>
      <c r="AH176" s="2">
        <f>(Table2[[#This Row],[Current Month High]]/Table2[[#This Row],[Close Price]])-1</f>
        <v>7.1165607743008286E-2</v>
      </c>
      <c r="AI176">
        <v>7.1165607743008197</v>
      </c>
      <c r="AJ176">
        <v>139.43982370085999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0.16</v>
      </c>
      <c r="AM176" t="s">
        <v>10511</v>
      </c>
      <c r="AN176">
        <v>1.72</v>
      </c>
      <c r="AO176" t="s">
        <v>10511</v>
      </c>
      <c r="AP176">
        <v>2.9906361018402002E-2</v>
      </c>
      <c r="AQ176">
        <f>(Table2[[#This Row],[Sharpe Ratio]]-AVERAGE(Table2[Sharpe Ratio]))/_xlfn.STDEV.P(Table2[Sharpe Ratio])</f>
        <v>-0.21555450542925444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2.1744640133345117</v>
      </c>
      <c r="AS176">
        <f>_xlfn.RANK.AVG(Table2[[#This Row],[1Y Return vs Nifty Z-Score]],Table2[1Y Return vs Nifty Z-Score])</f>
        <v>118</v>
      </c>
      <c r="AT176">
        <f>_xlfn.RANK.AVG(Table2[[#This Row],[6M Return vs Nifty Z-Score]],Table2[6M Return vs Nifty Z-Score])</f>
        <v>118</v>
      </c>
      <c r="AU176">
        <f>_xlfn.RANK.AVG(Table2[[#This Row],[Sharpe Ratio Z-Score]],Table2[Sharpe Ratio Z-Score])</f>
        <v>400</v>
      </c>
      <c r="AV176">
        <f>(Table2[[#This Row],[Rank 1Y]]+Table2[[#This Row],[Rank 6M]]+Table2[[#This Row],[Rank Sharpe]])/3</f>
        <v>212</v>
      </c>
    </row>
    <row r="177" spans="1:48" x14ac:dyDescent="0.3">
      <c r="A177" t="s">
        <v>84</v>
      </c>
      <c r="B177" t="s">
        <v>85</v>
      </c>
      <c r="C177" t="s">
        <v>10472</v>
      </c>
      <c r="D177" t="s">
        <v>86</v>
      </c>
      <c r="E177">
        <v>317389.21518885001</v>
      </c>
      <c r="F177">
        <v>1469.3</v>
      </c>
      <c r="G177">
        <v>77.202353186834401</v>
      </c>
      <c r="H177">
        <f>(Table2[[#This Row],[1Y Return vs Nifty]]-AVERAGE(Table2[1Y Return vs Nifty]))/_xlfn.STDEV.P(Table2[1Y Return vs Nifty])</f>
        <v>0.49565112827434971</v>
      </c>
      <c r="I177">
        <v>-1.17438759341651</v>
      </c>
      <c r="J177">
        <f>(Table2[[#This Row],[1M Return vs Nifty]]-AVERAGE(Table2[1M Return vs Nifty]))/_xlfn.STDEV.P(Table2[1M Return vs Nifty])</f>
        <v>-2.4127163171695283E-2</v>
      </c>
      <c r="K177">
        <v>14.042272337864301</v>
      </c>
      <c r="L177">
        <f>(Table2[[#This Row],[6M Return vs Nifty]]-AVERAGE(Table2[6M Return vs Nifty]))/_xlfn.STDEV.P(Table2[6M Return vs Nifty])</f>
        <v>0.32068769808999192</v>
      </c>
      <c r="M177">
        <v>6.7084777823091704E-2</v>
      </c>
      <c r="N177">
        <f>(Table2[[#This Row],[1W Return vs Nifty]]-AVERAGE(Table2[1W Return vs Nifty]))/_xlfn.STDEV.P(Table2[1W Return vs Nifty])</f>
        <v>0.24508456150510349</v>
      </c>
      <c r="O177">
        <v>1474.8</v>
      </c>
      <c r="P177">
        <v>1431.11450971817</v>
      </c>
      <c r="Q177">
        <v>1223.43072397426</v>
      </c>
      <c r="R177">
        <v>41.339007583593997</v>
      </c>
      <c r="S177" s="2">
        <f>(Table2[[#This Row],[Close Price]]-Table2[[#This Row],[20D EMA]])/Table2[[#This Row],[20D EMA]]</f>
        <v>-3.7293192297260646E-3</v>
      </c>
      <c r="T177" s="2">
        <f>(Table2[[#This Row],[Close Price]]-Table2[[#This Row],[50D EMA]])/Table2[[#This Row],[50D EMA]]</f>
        <v>2.6682344440313064E-2</v>
      </c>
      <c r="U177" s="2">
        <f>(Table2[[#This Row],[Close Price]]-Table2[[#This Row],[200D EMA]])/Table2[[#This Row],[200D EMA]]</f>
        <v>0.20096706025744115</v>
      </c>
      <c r="V177">
        <v>0.37711499183403202</v>
      </c>
      <c r="W177">
        <v>1465.5</v>
      </c>
      <c r="X177">
        <v>1502.2</v>
      </c>
      <c r="Y177">
        <v>1465.5</v>
      </c>
      <c r="Z177">
        <v>1510.6</v>
      </c>
      <c r="AA177">
        <v>1455.05</v>
      </c>
      <c r="AB177">
        <v>1520</v>
      </c>
      <c r="AC177" s="2">
        <f>(Table2[[#This Row],[Close Price]]/Table2[[#This Row],[Day Low]])-1</f>
        <v>2.5929716820196624E-3</v>
      </c>
      <c r="AD177" s="2">
        <f>(Table2[[#This Row],[Day High]]/Table2[[#This Row],[Close Price]])-1</f>
        <v>2.2391615054788039E-2</v>
      </c>
      <c r="AE177" s="2">
        <f>(Table2[[#This Row],[Close Price]]/Table2[[#This Row],[Current Week Low]])-1</f>
        <v>2.5929716820196624E-3</v>
      </c>
      <c r="AF177" s="2">
        <f>(Table2[[#This Row],[Current Week High]]/Table2[[#This Row],[Close Price]])-1</f>
        <v>2.8108623153882739E-2</v>
      </c>
      <c r="AG177" s="2">
        <f>(Table2[[#This Row],[Close Price]]/Table2[[#This Row],[Current Month Low]])-1</f>
        <v>9.7934778873578487E-3</v>
      </c>
      <c r="AH177" s="2">
        <f>(Table2[[#This Row],[Current Month High]]/Table2[[#This Row],[Close Price]])-1</f>
        <v>3.4506227455250782E-2</v>
      </c>
      <c r="AI177">
        <v>10.3518682365752</v>
      </c>
      <c r="AJ177">
        <v>102.299325347652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0.04</v>
      </c>
      <c r="AM177" t="s">
        <v>10511</v>
      </c>
      <c r="AN177">
        <v>-0.38</v>
      </c>
      <c r="AO177" t="s">
        <v>10512</v>
      </c>
      <c r="AP177">
        <v>7.1996378801828007E-2</v>
      </c>
      <c r="AQ177">
        <f>(Table2[[#This Row],[Sharpe Ratio]]-AVERAGE(Table2[Sharpe Ratio]))/_xlfn.STDEV.P(Table2[Sharpe Ratio])</f>
        <v>0.26745641937919368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1.3047526440769435</v>
      </c>
      <c r="AS177">
        <f>_xlfn.RANK.AVG(Table2[[#This Row],[1Y Return vs Nifty Z-Score]],Table2[1Y Return vs Nifty Z-Score])</f>
        <v>150</v>
      </c>
      <c r="AT177">
        <f>_xlfn.RANK.AVG(Table2[[#This Row],[6M Return vs Nifty Z-Score]],Table2[6M Return vs Nifty Z-Score])</f>
        <v>231</v>
      </c>
      <c r="AU177">
        <f>_xlfn.RANK.AVG(Table2[[#This Row],[Sharpe Ratio Z-Score]],Table2[Sharpe Ratio Z-Score])</f>
        <v>258</v>
      </c>
      <c r="AV177">
        <f>(Table2[[#This Row],[Rank 1Y]]+Table2[[#This Row],[Rank 6M]]+Table2[[#This Row],[Rank Sharpe]])/3</f>
        <v>213</v>
      </c>
    </row>
    <row r="178" spans="1:48" x14ac:dyDescent="0.3">
      <c r="A178" t="s">
        <v>800</v>
      </c>
      <c r="B178" t="s">
        <v>801</v>
      </c>
      <c r="C178" t="s">
        <v>10461</v>
      </c>
      <c r="D178" t="s">
        <v>590</v>
      </c>
      <c r="E178">
        <v>19466.00114547</v>
      </c>
      <c r="F178">
        <v>3824.15</v>
      </c>
      <c r="G178">
        <v>113.169117161286</v>
      </c>
      <c r="H178">
        <f>(Table2[[#This Row],[1Y Return vs Nifty]]-AVERAGE(Table2[1Y Return vs Nifty]))/_xlfn.STDEV.P(Table2[1Y Return vs Nifty])</f>
        <v>0.97176809250084306</v>
      </c>
      <c r="I178">
        <v>-0.57056694083034398</v>
      </c>
      <c r="J178">
        <f>(Table2[[#This Row],[1M Return vs Nifty]]-AVERAGE(Table2[1M Return vs Nifty]))/_xlfn.STDEV.P(Table2[1M Return vs Nifty])</f>
        <v>3.6263087713497739E-2</v>
      </c>
      <c r="K178">
        <v>6.0197580048072998</v>
      </c>
      <c r="L178">
        <f>(Table2[[#This Row],[6M Return vs Nifty]]-AVERAGE(Table2[6M Return vs Nifty]))/_xlfn.STDEV.P(Table2[6M Return vs Nifty])</f>
        <v>4.3626159518788982E-2</v>
      </c>
      <c r="M178">
        <v>7.4977427231928298</v>
      </c>
      <c r="N178">
        <f>(Table2[[#This Row],[1W Return vs Nifty]]-AVERAGE(Table2[1W Return vs Nifty]))/_xlfn.STDEV.P(Table2[1W Return vs Nifty])</f>
        <v>2.0544483008098906</v>
      </c>
      <c r="O178">
        <v>3869.99</v>
      </c>
      <c r="P178">
        <v>3819.8396369000502</v>
      </c>
      <c r="Q178">
        <v>3310.8614204770402</v>
      </c>
      <c r="R178">
        <v>45.280622109953697</v>
      </c>
      <c r="S178" s="2">
        <f>(Table2[[#This Row],[Close Price]]-Table2[[#This Row],[20D EMA]])/Table2[[#This Row],[20D EMA]]</f>
        <v>-1.1844991847524074E-2</v>
      </c>
      <c r="T178" s="2">
        <f>(Table2[[#This Row],[Close Price]]-Table2[[#This Row],[50D EMA]])/Table2[[#This Row],[50D EMA]]</f>
        <v>1.1284146743521177E-3</v>
      </c>
      <c r="U178" s="2">
        <f>(Table2[[#This Row],[Close Price]]-Table2[[#This Row],[200D EMA]])/Table2[[#This Row],[200D EMA]]</f>
        <v>0.1550317317264833</v>
      </c>
      <c r="V178">
        <v>0.93925939074917997</v>
      </c>
      <c r="W178">
        <v>3805.3</v>
      </c>
      <c r="X178">
        <v>4039.95</v>
      </c>
      <c r="Y178">
        <v>3767.75</v>
      </c>
      <c r="Z178">
        <v>4093.05</v>
      </c>
      <c r="AA178">
        <v>3680</v>
      </c>
      <c r="AB178">
        <v>4093.05</v>
      </c>
      <c r="AC178" s="2">
        <f>(Table2[[#This Row],[Close Price]]/Table2[[#This Row],[Day Low]])-1</f>
        <v>4.9536173232069824E-3</v>
      </c>
      <c r="AD178" s="2">
        <f>(Table2[[#This Row],[Day High]]/Table2[[#This Row],[Close Price]])-1</f>
        <v>5.6430840840448138E-2</v>
      </c>
      <c r="AE178" s="2">
        <f>(Table2[[#This Row],[Close Price]]/Table2[[#This Row],[Current Week Low]])-1</f>
        <v>1.496914604206756E-2</v>
      </c>
      <c r="AF178" s="2">
        <f>(Table2[[#This Row],[Current Week High]]/Table2[[#This Row],[Close Price]])-1</f>
        <v>7.031627943464569E-2</v>
      </c>
      <c r="AG178" s="2">
        <f>(Table2[[#This Row],[Close Price]]/Table2[[#This Row],[Current Month Low]])-1</f>
        <v>3.9171195652173862E-2</v>
      </c>
      <c r="AH178" s="2">
        <f>(Table2[[#This Row],[Current Month High]]/Table2[[#This Row],[Close Price]])-1</f>
        <v>7.031627943464569E-2</v>
      </c>
      <c r="AI178">
        <v>11.65879999477</v>
      </c>
      <c r="AJ178">
        <v>148.64434330298999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-0.14000000000000001</v>
      </c>
      <c r="AM178" t="s">
        <v>10512</v>
      </c>
      <c r="AN178">
        <v>-1.31</v>
      </c>
      <c r="AO178" t="s">
        <v>10512</v>
      </c>
      <c r="AP178">
        <v>7.9272351681041006E-2</v>
      </c>
      <c r="AQ178">
        <f>(Table2[[#This Row],[Sharpe Ratio]]-AVERAGE(Table2[Sharpe Ratio]))/_xlfn.STDEV.P(Table2[Sharpe Ratio])</f>
        <v>0.35095304338522415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3.4570586839282447</v>
      </c>
      <c r="AS178">
        <f>_xlfn.RANK.AVG(Table2[[#This Row],[1Y Return vs Nifty Z-Score]],Table2[1Y Return vs Nifty Z-Score])</f>
        <v>92</v>
      </c>
      <c r="AT178">
        <f>_xlfn.RANK.AVG(Table2[[#This Row],[6M Return vs Nifty Z-Score]],Table2[6M Return vs Nifty Z-Score])</f>
        <v>306</v>
      </c>
      <c r="AU178">
        <f>_xlfn.RANK.AVG(Table2[[#This Row],[Sharpe Ratio Z-Score]],Table2[Sharpe Ratio Z-Score])</f>
        <v>242</v>
      </c>
      <c r="AV178">
        <f>(Table2[[#This Row],[Rank 1Y]]+Table2[[#This Row],[Rank 6M]]+Table2[[#This Row],[Rank Sharpe]])/3</f>
        <v>213.33333333333334</v>
      </c>
    </row>
    <row r="179" spans="1:48" x14ac:dyDescent="0.3">
      <c r="A179" t="s">
        <v>642</v>
      </c>
      <c r="B179" t="s">
        <v>643</v>
      </c>
      <c r="C179" t="s">
        <v>10461</v>
      </c>
      <c r="D179" t="s">
        <v>412</v>
      </c>
      <c r="E179">
        <v>27985.414049170002</v>
      </c>
      <c r="F179">
        <v>1490.35</v>
      </c>
      <c r="G179">
        <v>37.432565515652101</v>
      </c>
      <c r="H179">
        <f>(Table2[[#This Row],[1Y Return vs Nifty]]-AVERAGE(Table2[1Y Return vs Nifty]))/_xlfn.STDEV.P(Table2[1Y Return vs Nifty])</f>
        <v>-3.0809094485355858E-2</v>
      </c>
      <c r="I179">
        <v>11.653958990138699</v>
      </c>
      <c r="J179">
        <f>(Table2[[#This Row],[1M Return vs Nifty]]-AVERAGE(Table2[1M Return vs Nifty]))/_xlfn.STDEV.P(Table2[1M Return vs Nifty])</f>
        <v>1.2588814012174734</v>
      </c>
      <c r="K179">
        <v>31.2639215414763</v>
      </c>
      <c r="L179">
        <f>(Table2[[#This Row],[6M Return vs Nifty]]-AVERAGE(Table2[6M Return vs Nifty]))/_xlfn.STDEV.P(Table2[6M Return vs Nifty])</f>
        <v>0.91544595304571685</v>
      </c>
      <c r="M179">
        <v>1.0500970343451901</v>
      </c>
      <c r="N179">
        <f>(Table2[[#This Row],[1W Return vs Nifty]]-AVERAGE(Table2[1W Return vs Nifty]))/_xlfn.STDEV.P(Table2[1W Return vs Nifty])</f>
        <v>0.48444785144789715</v>
      </c>
      <c r="O179">
        <v>1427.26</v>
      </c>
      <c r="P179">
        <v>1314.5384561758499</v>
      </c>
      <c r="Q179">
        <v>1128.6191046597501</v>
      </c>
      <c r="R179">
        <v>64.214163742965596</v>
      </c>
      <c r="S179" s="2">
        <f>(Table2[[#This Row],[Close Price]]-Table2[[#This Row],[20D EMA]])/Table2[[#This Row],[20D EMA]]</f>
        <v>4.4203578885416754E-2</v>
      </c>
      <c r="T179" s="2">
        <f>(Table2[[#This Row],[Close Price]]-Table2[[#This Row],[50D EMA]])/Table2[[#This Row],[50D EMA]]</f>
        <v>0.13374393346818236</v>
      </c>
      <c r="U179" s="2">
        <f>(Table2[[#This Row],[Close Price]]-Table2[[#This Row],[200D EMA]])/Table2[[#This Row],[200D EMA]]</f>
        <v>0.32050750678130907</v>
      </c>
      <c r="V179">
        <v>1.3733380416955501</v>
      </c>
      <c r="W179">
        <v>1466.05</v>
      </c>
      <c r="X179">
        <v>1512.05</v>
      </c>
      <c r="Y179">
        <v>1463.75</v>
      </c>
      <c r="Z179">
        <v>1519.3</v>
      </c>
      <c r="AA179">
        <v>1430</v>
      </c>
      <c r="AB179">
        <v>1649.8</v>
      </c>
      <c r="AC179" s="2">
        <f>(Table2[[#This Row],[Close Price]]/Table2[[#This Row],[Day Low]])-1</f>
        <v>1.6575150915725922E-2</v>
      </c>
      <c r="AD179" s="2">
        <f>(Table2[[#This Row],[Day High]]/Table2[[#This Row],[Close Price]])-1</f>
        <v>1.4560338175596321E-2</v>
      </c>
      <c r="AE179" s="2">
        <f>(Table2[[#This Row],[Close Price]]/Table2[[#This Row],[Current Week Low]])-1</f>
        <v>1.8172502134927271E-2</v>
      </c>
      <c r="AF179" s="2">
        <f>(Table2[[#This Row],[Current Week High]]/Table2[[#This Row],[Close Price]])-1</f>
        <v>1.9424967289562778E-2</v>
      </c>
      <c r="AG179" s="2">
        <f>(Table2[[#This Row],[Close Price]]/Table2[[#This Row],[Current Month Low]])-1</f>
        <v>4.2202797202797182E-2</v>
      </c>
      <c r="AH179" s="2">
        <f>(Table2[[#This Row],[Current Month High]]/Table2[[#This Row],[Close Price]])-1</f>
        <v>0.10698829134096011</v>
      </c>
      <c r="AI179">
        <v>10.698829134096</v>
      </c>
      <c r="AJ179">
        <v>68.382103717094097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0.28000000000000003</v>
      </c>
      <c r="AM179" t="s">
        <v>10511</v>
      </c>
      <c r="AN179">
        <v>-4.54</v>
      </c>
      <c r="AO179" t="s">
        <v>10512</v>
      </c>
      <c r="AP179">
        <v>7.9337239873803006E-2</v>
      </c>
      <c r="AQ179">
        <f>(Table2[[#This Row],[Sharpe Ratio]]-AVERAGE(Table2[Sharpe Ratio]))/_xlfn.STDEV.P(Table2[Sharpe Ratio])</f>
        <v>0.35169767851834266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2.9796637897440741</v>
      </c>
      <c r="AS179">
        <f>_xlfn.RANK.AVG(Table2[[#This Row],[1Y Return vs Nifty Z-Score]],Table2[1Y Return vs Nifty Z-Score])</f>
        <v>294</v>
      </c>
      <c r="AT179">
        <f>_xlfn.RANK.AVG(Table2[[#This Row],[6M Return vs Nifty Z-Score]],Table2[6M Return vs Nifty Z-Score])</f>
        <v>107</v>
      </c>
      <c r="AU179">
        <f>_xlfn.RANK.AVG(Table2[[#This Row],[Sharpe Ratio Z-Score]],Table2[Sharpe Ratio Z-Score])</f>
        <v>240</v>
      </c>
      <c r="AV179">
        <f>(Table2[[#This Row],[Rank 1Y]]+Table2[[#This Row],[Rank 6M]]+Table2[[#This Row],[Rank Sharpe]])/3</f>
        <v>213.66666666666666</v>
      </c>
    </row>
    <row r="180" spans="1:48" x14ac:dyDescent="0.3">
      <c r="A180" t="s">
        <v>1006</v>
      </c>
      <c r="B180" t="s">
        <v>1007</v>
      </c>
      <c r="C180" t="s">
        <v>10472</v>
      </c>
      <c r="D180" t="s">
        <v>72</v>
      </c>
      <c r="E180">
        <v>12912</v>
      </c>
      <c r="F180">
        <v>86.08</v>
      </c>
      <c r="G180">
        <v>133.65295900331</v>
      </c>
      <c r="H180">
        <f>(Table2[[#This Row],[1Y Return vs Nifty]]-AVERAGE(Table2[1Y Return vs Nifty]))/_xlfn.STDEV.P(Table2[1Y Return vs Nifty])</f>
        <v>1.2429268934551843</v>
      </c>
      <c r="I180">
        <v>2.7048639701030699</v>
      </c>
      <c r="J180">
        <f>(Table2[[#This Row],[1M Return vs Nifty]]-AVERAGE(Table2[1M Return vs Nifty]))/_xlfn.STDEV.P(Table2[1M Return vs Nifty])</f>
        <v>0.36385058181657209</v>
      </c>
      <c r="K180">
        <v>12.951021233866999</v>
      </c>
      <c r="L180">
        <f>(Table2[[#This Row],[6M Return vs Nifty]]-AVERAGE(Table2[6M Return vs Nifty]))/_xlfn.STDEV.P(Table2[6M Return vs Nifty])</f>
        <v>0.28300079629223507</v>
      </c>
      <c r="M180">
        <v>4.4359774791509299</v>
      </c>
      <c r="N180">
        <f>(Table2[[#This Row],[1W Return vs Nifty]]-AVERAGE(Table2[1W Return vs Nifty]))/_xlfn.STDEV.P(Table2[1W Return vs Nifty])</f>
        <v>1.3089090697536248</v>
      </c>
      <c r="O180">
        <v>84.82</v>
      </c>
      <c r="P180">
        <v>80.128584345116593</v>
      </c>
      <c r="Q180">
        <v>69.236484205324402</v>
      </c>
      <c r="R180">
        <v>49.263085084855298</v>
      </c>
      <c r="S180" s="2">
        <f>(Table2[[#This Row],[Close Price]]-Table2[[#This Row],[20D EMA]])/Table2[[#This Row],[20D EMA]]</f>
        <v>1.485498703136059E-2</v>
      </c>
      <c r="T180" s="2">
        <f>(Table2[[#This Row],[Close Price]]-Table2[[#This Row],[50D EMA]])/Table2[[#This Row],[50D EMA]]</f>
        <v>7.4273315865040768E-2</v>
      </c>
      <c r="U180" s="2">
        <f>(Table2[[#This Row],[Close Price]]-Table2[[#This Row],[200D EMA]])/Table2[[#This Row],[200D EMA]]</f>
        <v>0.24327514587143495</v>
      </c>
      <c r="V180">
        <v>2.2450657203159099</v>
      </c>
      <c r="W180">
        <v>85.52</v>
      </c>
      <c r="X180">
        <v>91.86</v>
      </c>
      <c r="Y180">
        <v>85.52</v>
      </c>
      <c r="Z180">
        <v>98.5</v>
      </c>
      <c r="AA180">
        <v>76.959999999999994</v>
      </c>
      <c r="AB180">
        <v>98.5</v>
      </c>
      <c r="AC180" s="2">
        <f>(Table2[[#This Row],[Close Price]]/Table2[[#This Row],[Day Low]])-1</f>
        <v>6.5481758652947697E-3</v>
      </c>
      <c r="AD180" s="2">
        <f>(Table2[[#This Row],[Day High]]/Table2[[#This Row],[Close Price]])-1</f>
        <v>6.7146840148698983E-2</v>
      </c>
      <c r="AE180" s="2">
        <f>(Table2[[#This Row],[Close Price]]/Table2[[#This Row],[Current Week Low]])-1</f>
        <v>6.5481758652947697E-3</v>
      </c>
      <c r="AF180" s="2">
        <f>(Table2[[#This Row],[Current Week High]]/Table2[[#This Row],[Close Price]])-1</f>
        <v>0.14428438661710041</v>
      </c>
      <c r="AG180" s="2">
        <f>(Table2[[#This Row],[Close Price]]/Table2[[#This Row],[Current Month Low]])-1</f>
        <v>0.11850311850311868</v>
      </c>
      <c r="AH180" s="2">
        <f>(Table2[[#This Row],[Current Month High]]/Table2[[#This Row],[Close Price]])-1</f>
        <v>0.14428438661710041</v>
      </c>
      <c r="AI180">
        <v>18.378252788104099</v>
      </c>
      <c r="AJ180">
        <v>162.43902439024299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0.06</v>
      </c>
      <c r="AM180" t="s">
        <v>10511</v>
      </c>
      <c r="AN180">
        <v>8.6</v>
      </c>
      <c r="AO180" t="s">
        <v>10511</v>
      </c>
      <c r="AP180">
        <v>4.7606160860305002E-2</v>
      </c>
      <c r="AQ180">
        <f>(Table2[[#This Row],[Sharpe Ratio]]-AVERAGE(Table2[Sharpe Ratio]))/_xlfn.STDEV.P(Table2[Sharpe Ratio])</f>
        <v>-1.2437539916152391E-2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3.1862498014014635</v>
      </c>
      <c r="AS180">
        <f>_xlfn.RANK.AVG(Table2[[#This Row],[1Y Return vs Nifty Z-Score]],Table2[1Y Return vs Nifty Z-Score])</f>
        <v>66</v>
      </c>
      <c r="AT180">
        <f>_xlfn.RANK.AVG(Table2[[#This Row],[6M Return vs Nifty Z-Score]],Table2[6M Return vs Nifty Z-Score])</f>
        <v>240</v>
      </c>
      <c r="AU180">
        <f>_xlfn.RANK.AVG(Table2[[#This Row],[Sharpe Ratio Z-Score]],Table2[Sharpe Ratio Z-Score])</f>
        <v>344</v>
      </c>
      <c r="AV180">
        <f>(Table2[[#This Row],[Rank 1Y]]+Table2[[#This Row],[Rank 6M]]+Table2[[#This Row],[Rank Sharpe]])/3</f>
        <v>216.66666666666666</v>
      </c>
    </row>
    <row r="181" spans="1:48" x14ac:dyDescent="0.3">
      <c r="A181" t="s">
        <v>415</v>
      </c>
      <c r="B181" t="s">
        <v>416</v>
      </c>
      <c r="C181" t="s">
        <v>10472</v>
      </c>
      <c r="D181" t="s">
        <v>46</v>
      </c>
      <c r="E181">
        <v>55494.480858349998</v>
      </c>
      <c r="F181">
        <v>91.94</v>
      </c>
      <c r="G181">
        <v>81.766160563213703</v>
      </c>
      <c r="H181">
        <f>(Table2[[#This Row],[1Y Return vs Nifty]]-AVERAGE(Table2[1Y Return vs Nifty]))/_xlfn.STDEV.P(Table2[1Y Return vs Nifty])</f>
        <v>0.55606540727091669</v>
      </c>
      <c r="I181">
        <v>-6.6572285482985896</v>
      </c>
      <c r="J181">
        <f>(Table2[[#This Row],[1M Return vs Nifty]]-AVERAGE(Table2[1M Return vs Nifty]))/_xlfn.STDEV.P(Table2[1M Return vs Nifty])</f>
        <v>-0.57248558617493983</v>
      </c>
      <c r="K181">
        <v>-2.0089040097586799</v>
      </c>
      <c r="L181">
        <f>(Table2[[#This Row],[6M Return vs Nifty]]-AVERAGE(Table2[6M Return vs Nifty]))/_xlfn.STDEV.P(Table2[6M Return vs Nifty])</f>
        <v>-0.23364769230319934</v>
      </c>
      <c r="M181">
        <v>-3.1987672339253201</v>
      </c>
      <c r="N181">
        <f>(Table2[[#This Row],[1W Return vs Nifty]]-AVERAGE(Table2[1W Return vs Nifty]))/_xlfn.STDEV.P(Table2[1W Return vs Nifty])</f>
        <v>-0.5501497571026196</v>
      </c>
      <c r="O181">
        <v>95.82</v>
      </c>
      <c r="P181">
        <v>92.256515543545305</v>
      </c>
      <c r="Q181">
        <v>79.376398241066894</v>
      </c>
      <c r="R181">
        <v>27.980355677414298</v>
      </c>
      <c r="S181" s="2">
        <f>(Table2[[#This Row],[Close Price]]-Table2[[#This Row],[20D EMA]])/Table2[[#This Row],[20D EMA]]</f>
        <v>-4.0492590273429302E-2</v>
      </c>
      <c r="T181" s="2">
        <f>(Table2[[#This Row],[Close Price]]-Table2[[#This Row],[50D EMA]])/Table2[[#This Row],[50D EMA]]</f>
        <v>-3.4308204865586018E-3</v>
      </c>
      <c r="U181" s="2">
        <f>(Table2[[#This Row],[Close Price]]-Table2[[#This Row],[200D EMA]])/Table2[[#This Row],[200D EMA]]</f>
        <v>0.1582788087811357</v>
      </c>
      <c r="V181">
        <v>0.51430038545059198</v>
      </c>
      <c r="W181">
        <v>91.56</v>
      </c>
      <c r="X181">
        <v>95.93</v>
      </c>
      <c r="Y181">
        <v>91.56</v>
      </c>
      <c r="Z181">
        <v>100</v>
      </c>
      <c r="AA181">
        <v>91.56</v>
      </c>
      <c r="AB181">
        <v>100.62</v>
      </c>
      <c r="AC181" s="2">
        <f>(Table2[[#This Row],[Close Price]]/Table2[[#This Row],[Day Low]])-1</f>
        <v>4.1502839667977298E-3</v>
      </c>
      <c r="AD181" s="2">
        <f>(Table2[[#This Row],[Day High]]/Table2[[#This Row],[Close Price]])-1</f>
        <v>4.339786817489677E-2</v>
      </c>
      <c r="AE181" s="2">
        <f>(Table2[[#This Row],[Close Price]]/Table2[[#This Row],[Current Week Low]])-1</f>
        <v>4.1502839667977298E-3</v>
      </c>
      <c r="AF181" s="2">
        <f>(Table2[[#This Row],[Current Week High]]/Table2[[#This Row],[Close Price]])-1</f>
        <v>8.7665869045029376E-2</v>
      </c>
      <c r="AG181" s="2">
        <f>(Table2[[#This Row],[Close Price]]/Table2[[#This Row],[Current Month Low]])-1</f>
        <v>4.1502839667977298E-3</v>
      </c>
      <c r="AH181" s="2">
        <f>(Table2[[#This Row],[Current Month High]]/Table2[[#This Row],[Close Price]])-1</f>
        <v>9.4409397433108611E-2</v>
      </c>
      <c r="AI181">
        <v>10.126169240809199</v>
      </c>
      <c r="AJ181">
        <v>108.954545454545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0.01</v>
      </c>
      <c r="AM181" t="s">
        <v>10511</v>
      </c>
      <c r="AN181">
        <v>-4.0999999999999996</v>
      </c>
      <c r="AO181" t="s">
        <v>10512</v>
      </c>
      <c r="AP181">
        <v>0.13826469844447001</v>
      </c>
      <c r="AQ181">
        <f>(Table2[[#This Row],[Sharpe Ratio]]-AVERAGE(Table2[Sharpe Ratio]))/_xlfn.STDEV.P(Table2[Sharpe Ratio])</f>
        <v>1.0279294256105769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0.22771179730073488</v>
      </c>
      <c r="AS181">
        <f>_xlfn.RANK.AVG(Table2[[#This Row],[1Y Return vs Nifty Z-Score]],Table2[1Y Return vs Nifty Z-Score])</f>
        <v>136</v>
      </c>
      <c r="AT181">
        <f>_xlfn.RANK.AVG(Table2[[#This Row],[6M Return vs Nifty Z-Score]],Table2[6M Return vs Nifty Z-Score])</f>
        <v>406</v>
      </c>
      <c r="AU181">
        <f>_xlfn.RANK.AVG(Table2[[#This Row],[Sharpe Ratio Z-Score]],Table2[Sharpe Ratio Z-Score])</f>
        <v>111</v>
      </c>
      <c r="AV181">
        <f>(Table2[[#This Row],[Rank 1Y]]+Table2[[#This Row],[Rank 6M]]+Table2[[#This Row],[Rank Sharpe]])/3</f>
        <v>217.66666666666666</v>
      </c>
    </row>
    <row r="182" spans="1:48" x14ac:dyDescent="0.3">
      <c r="A182" t="s">
        <v>943</v>
      </c>
      <c r="B182" t="s">
        <v>944</v>
      </c>
      <c r="C182" t="s">
        <v>10464</v>
      </c>
      <c r="D182" t="s">
        <v>328</v>
      </c>
      <c r="E182">
        <v>14997.354819</v>
      </c>
      <c r="F182">
        <v>642.79999999999995</v>
      </c>
      <c r="G182">
        <v>57.8442876585801</v>
      </c>
      <c r="H182">
        <f>(Table2[[#This Row],[1Y Return vs Nifty]]-AVERAGE(Table2[1Y Return vs Nifty]))/_xlfn.STDEV.P(Table2[1Y Return vs Nifty])</f>
        <v>0.23939500806412167</v>
      </c>
      <c r="I182">
        <v>-15.986803274210899</v>
      </c>
      <c r="J182">
        <f>(Table2[[#This Row],[1M Return vs Nifty]]-AVERAGE(Table2[1M Return vs Nifty]))/_xlfn.STDEV.P(Table2[1M Return vs Nifty])</f>
        <v>-1.5055695340937305</v>
      </c>
      <c r="K182">
        <v>20.423502529864301</v>
      </c>
      <c r="L182">
        <f>(Table2[[#This Row],[6M Return vs Nifty]]-AVERAGE(Table2[6M Return vs Nifty]))/_xlfn.STDEV.P(Table2[6M Return vs Nifty])</f>
        <v>0.54106666926707858</v>
      </c>
      <c r="M182">
        <v>-5.4879660125158898</v>
      </c>
      <c r="N182">
        <f>(Table2[[#This Row],[1W Return vs Nifty]]-AVERAGE(Table2[1W Return vs Nifty]))/_xlfn.STDEV.P(Table2[1W Return vs Nifty])</f>
        <v>-1.10756920669841</v>
      </c>
      <c r="O182">
        <v>698.5</v>
      </c>
      <c r="P182">
        <v>697.13039586247999</v>
      </c>
      <c r="Q182">
        <v>568.79801531213502</v>
      </c>
      <c r="R182">
        <v>25.661004009369101</v>
      </c>
      <c r="S182" s="2">
        <f>(Table2[[#This Row],[Close Price]]-Table2[[#This Row],[20D EMA]])/Table2[[#This Row],[20D EMA]]</f>
        <v>-7.9742304939155392E-2</v>
      </c>
      <c r="T182" s="2">
        <f>(Table2[[#This Row],[Close Price]]-Table2[[#This Row],[50D EMA]])/Table2[[#This Row],[50D EMA]]</f>
        <v>-7.793433794442893E-2</v>
      </c>
      <c r="U182" s="2">
        <f>(Table2[[#This Row],[Close Price]]-Table2[[#This Row],[200D EMA]])/Table2[[#This Row],[200D EMA]]</f>
        <v>0.13010239609794599</v>
      </c>
      <c r="V182">
        <v>0.72979546041662402</v>
      </c>
      <c r="W182">
        <v>642.79999999999995</v>
      </c>
      <c r="X182">
        <v>702</v>
      </c>
      <c r="Y182">
        <v>642.79999999999995</v>
      </c>
      <c r="Z182">
        <v>717.8</v>
      </c>
      <c r="AA182">
        <v>642.79999999999995</v>
      </c>
      <c r="AB182">
        <v>734</v>
      </c>
      <c r="AC182" s="2">
        <f>(Table2[[#This Row],[Close Price]]/Table2[[#This Row],[Day Low]])-1</f>
        <v>0</v>
      </c>
      <c r="AD182" s="2">
        <f>(Table2[[#This Row],[Day High]]/Table2[[#This Row],[Close Price]])-1</f>
        <v>9.2097075295581865E-2</v>
      </c>
      <c r="AE182" s="2">
        <f>(Table2[[#This Row],[Close Price]]/Table2[[#This Row],[Current Week Low]])-1</f>
        <v>0</v>
      </c>
      <c r="AF182" s="2">
        <f>(Table2[[#This Row],[Current Week High]]/Table2[[#This Row],[Close Price]])-1</f>
        <v>0.1166770379589297</v>
      </c>
      <c r="AG182" s="2">
        <f>(Table2[[#This Row],[Close Price]]/Table2[[#This Row],[Current Month Low]])-1</f>
        <v>0</v>
      </c>
      <c r="AH182" s="2">
        <f>(Table2[[#This Row],[Current Month High]]/Table2[[#This Row],[Close Price]])-1</f>
        <v>0.14187927815805867</v>
      </c>
      <c r="AI182">
        <v>28.8114499066583</v>
      </c>
      <c r="AJ182">
        <v>154.071146245059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-0.08</v>
      </c>
      <c r="AM182" t="s">
        <v>10512</v>
      </c>
      <c r="AN182">
        <v>-6.75</v>
      </c>
      <c r="AO182" t="s">
        <v>10512</v>
      </c>
      <c r="AP182">
        <v>7.1087315134667997E-2</v>
      </c>
      <c r="AQ182">
        <f>(Table2[[#This Row],[Sharpe Ratio]]-AVERAGE(Table2[Sharpe Ratio]))/_xlfn.STDEV.P(Table2[Sharpe Ratio])</f>
        <v>0.25702430968411016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-1.5756527537768301</v>
      </c>
      <c r="AS182">
        <f>_xlfn.RANK.AVG(Table2[[#This Row],[1Y Return vs Nifty Z-Score]],Table2[1Y Return vs Nifty Z-Score])</f>
        <v>218</v>
      </c>
      <c r="AT182">
        <f>_xlfn.RANK.AVG(Table2[[#This Row],[6M Return vs Nifty Z-Score]],Table2[6M Return vs Nifty Z-Score])</f>
        <v>177</v>
      </c>
      <c r="AU182">
        <f>_xlfn.RANK.AVG(Table2[[#This Row],[Sharpe Ratio Z-Score]],Table2[Sharpe Ratio Z-Score])</f>
        <v>260</v>
      </c>
      <c r="AV182">
        <f>(Table2[[#This Row],[Rank 1Y]]+Table2[[#This Row],[Rank 6M]]+Table2[[#This Row],[Rank Sharpe]])/3</f>
        <v>218.33333333333334</v>
      </c>
    </row>
    <row r="183" spans="1:48" x14ac:dyDescent="0.3">
      <c r="A183" t="s">
        <v>1206</v>
      </c>
      <c r="B183" t="s">
        <v>1207</v>
      </c>
      <c r="C183" t="s">
        <v>10478</v>
      </c>
      <c r="D183" t="s">
        <v>692</v>
      </c>
      <c r="E183">
        <v>9328.14007236</v>
      </c>
      <c r="F183">
        <v>550.65</v>
      </c>
      <c r="G183">
        <v>58.0460518558206</v>
      </c>
      <c r="H183">
        <f>(Table2[[#This Row],[1Y Return vs Nifty]]-AVERAGE(Table2[1Y Return vs Nifty]))/_xlfn.STDEV.P(Table2[1Y Return vs Nifty])</f>
        <v>0.24206590047879595</v>
      </c>
      <c r="I183">
        <v>9.8075758573353298</v>
      </c>
      <c r="J183">
        <f>(Table2[[#This Row],[1M Return vs Nifty]]-AVERAGE(Table2[1M Return vs Nifty]))/_xlfn.STDEV.P(Table2[1M Return vs Nifty])</f>
        <v>1.0742180576524361</v>
      </c>
      <c r="K183">
        <v>14.6217034956947</v>
      </c>
      <c r="L183">
        <f>(Table2[[#This Row],[6M Return vs Nifty]]-AVERAGE(Table2[6M Return vs Nifty]))/_xlfn.STDEV.P(Table2[6M Return vs Nifty])</f>
        <v>0.34069864246725307</v>
      </c>
      <c r="M183">
        <v>6.7014650673597602</v>
      </c>
      <c r="N183">
        <f>(Table2[[#This Row],[1W Return vs Nifty]]-AVERAGE(Table2[1W Return vs Nifty]))/_xlfn.STDEV.P(Table2[1W Return vs Nifty])</f>
        <v>1.8605548491834769</v>
      </c>
      <c r="O183">
        <v>547.49</v>
      </c>
      <c r="P183">
        <v>489.82621304142299</v>
      </c>
      <c r="Q183">
        <v>413.33286094032502</v>
      </c>
      <c r="R183">
        <v>46.005202224693399</v>
      </c>
      <c r="S183" s="2">
        <f>(Table2[[#This Row],[Close Price]]-Table2[[#This Row],[20D EMA]])/Table2[[#This Row],[20D EMA]]</f>
        <v>5.7717949186285927E-3</v>
      </c>
      <c r="T183" s="2">
        <f>(Table2[[#This Row],[Close Price]]-Table2[[#This Row],[50D EMA]])/Table2[[#This Row],[50D EMA]]</f>
        <v>0.12417421799644136</v>
      </c>
      <c r="U183" s="2">
        <f>(Table2[[#This Row],[Close Price]]-Table2[[#This Row],[200D EMA]])/Table2[[#This Row],[200D EMA]]</f>
        <v>0.33221926451064371</v>
      </c>
      <c r="V183">
        <v>0.48653669648515702</v>
      </c>
      <c r="W183">
        <v>546</v>
      </c>
      <c r="X183">
        <v>599</v>
      </c>
      <c r="Y183">
        <v>546</v>
      </c>
      <c r="Z183">
        <v>599</v>
      </c>
      <c r="AA183">
        <v>531.29999999999995</v>
      </c>
      <c r="AB183">
        <v>638.75</v>
      </c>
      <c r="AC183" s="2">
        <f>(Table2[[#This Row],[Close Price]]/Table2[[#This Row],[Day Low]])-1</f>
        <v>8.5164835164834862E-3</v>
      </c>
      <c r="AD183" s="2">
        <f>(Table2[[#This Row],[Day High]]/Table2[[#This Row],[Close Price]])-1</f>
        <v>8.780532098429128E-2</v>
      </c>
      <c r="AE183" s="2">
        <f>(Table2[[#This Row],[Close Price]]/Table2[[#This Row],[Current Week Low]])-1</f>
        <v>8.5164835164834862E-3</v>
      </c>
      <c r="AF183" s="2">
        <f>(Table2[[#This Row],[Current Week High]]/Table2[[#This Row],[Close Price]])-1</f>
        <v>8.780532098429128E-2</v>
      </c>
      <c r="AG183" s="2">
        <f>(Table2[[#This Row],[Close Price]]/Table2[[#This Row],[Current Month Low]])-1</f>
        <v>3.6420101637492985E-2</v>
      </c>
      <c r="AH183" s="2">
        <f>(Table2[[#This Row],[Current Month High]]/Table2[[#This Row],[Close Price]])-1</f>
        <v>0.15999273585762275</v>
      </c>
      <c r="AI183">
        <v>15.9992735857622</v>
      </c>
      <c r="AJ183">
        <v>76.462105431821797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0.31</v>
      </c>
      <c r="AM183" t="s">
        <v>10511</v>
      </c>
      <c r="AN183">
        <v>-13.11</v>
      </c>
      <c r="AO183" t="s">
        <v>10512</v>
      </c>
      <c r="AP183">
        <v>8.9796373825258999E-2</v>
      </c>
      <c r="AQ183">
        <f>(Table2[[#This Row],[Sharpe Ratio]]-AVERAGE(Table2[Sharpe Ratio]))/_xlfn.STDEV.P(Table2[Sharpe Ratio])</f>
        <v>0.47172319118461431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3.9892606409665761</v>
      </c>
      <c r="AS183">
        <f>_xlfn.RANK.AVG(Table2[[#This Row],[1Y Return vs Nifty Z-Score]],Table2[1Y Return vs Nifty Z-Score])</f>
        <v>216</v>
      </c>
      <c r="AT183">
        <f>_xlfn.RANK.AVG(Table2[[#This Row],[6M Return vs Nifty Z-Score]],Table2[6M Return vs Nifty Z-Score])</f>
        <v>222</v>
      </c>
      <c r="AU183">
        <f>_xlfn.RANK.AVG(Table2[[#This Row],[Sharpe Ratio Z-Score]],Table2[Sharpe Ratio Z-Score])</f>
        <v>218</v>
      </c>
      <c r="AV183">
        <f>(Table2[[#This Row],[Rank 1Y]]+Table2[[#This Row],[Rank 6M]]+Table2[[#This Row],[Rank Sharpe]])/3</f>
        <v>218.66666666666666</v>
      </c>
    </row>
    <row r="184" spans="1:48" x14ac:dyDescent="0.3">
      <c r="A184" t="s">
        <v>1453</v>
      </c>
      <c r="B184" t="s">
        <v>1454</v>
      </c>
      <c r="C184" t="s">
        <v>10470</v>
      </c>
      <c r="D184" t="s">
        <v>80</v>
      </c>
      <c r="E184">
        <v>6669.5024818000002</v>
      </c>
      <c r="F184">
        <v>325.55</v>
      </c>
      <c r="G184">
        <v>97.475331379341895</v>
      </c>
      <c r="H184">
        <f>(Table2[[#This Row],[1Y Return vs Nifty]]-AVERAGE(Table2[1Y Return vs Nifty]))/_xlfn.STDEV.P(Table2[1Y Return vs Nifty])</f>
        <v>0.76401858106223275</v>
      </c>
      <c r="I184">
        <v>31.828641740788399</v>
      </c>
      <c r="J184">
        <f>(Table2[[#This Row],[1M Return vs Nifty]]-AVERAGE(Table2[1M Return vs Nifty]))/_xlfn.STDEV.P(Table2[1M Return vs Nifty])</f>
        <v>3.2766231720938026</v>
      </c>
      <c r="K184">
        <v>7.5260035947141297</v>
      </c>
      <c r="L184">
        <f>(Table2[[#This Row],[6M Return vs Nifty]]-AVERAGE(Table2[6M Return vs Nifty]))/_xlfn.STDEV.P(Table2[6M Return vs Nifty])</f>
        <v>9.5645103116818495E-2</v>
      </c>
      <c r="M184">
        <v>2.9461554216055199</v>
      </c>
      <c r="N184">
        <f>(Table2[[#This Row],[1W Return vs Nifty]]-AVERAGE(Table2[1W Return vs Nifty]))/_xlfn.STDEV.P(Table2[1W Return vs Nifty])</f>
        <v>0.94613769355014321</v>
      </c>
      <c r="O184">
        <v>292.61</v>
      </c>
      <c r="P184">
        <v>262.47063358953699</v>
      </c>
      <c r="Q184">
        <v>228.152220651009</v>
      </c>
      <c r="R184">
        <v>74.460227040670205</v>
      </c>
      <c r="S184" s="2">
        <f>(Table2[[#This Row],[Close Price]]-Table2[[#This Row],[20D EMA]])/Table2[[#This Row],[20D EMA]]</f>
        <v>0.11257304945148831</v>
      </c>
      <c r="T184" s="2">
        <f>(Table2[[#This Row],[Close Price]]-Table2[[#This Row],[50D EMA]])/Table2[[#This Row],[50D EMA]]</f>
        <v>0.24032923435202005</v>
      </c>
      <c r="U184" s="2">
        <f>(Table2[[#This Row],[Close Price]]-Table2[[#This Row],[200D EMA]])/Table2[[#This Row],[200D EMA]]</f>
        <v>0.42689823079993006</v>
      </c>
      <c r="V184">
        <v>1.4576619306027601</v>
      </c>
      <c r="W184">
        <v>319.8</v>
      </c>
      <c r="X184">
        <v>330.95</v>
      </c>
      <c r="Y184">
        <v>298.10000000000002</v>
      </c>
      <c r="Z184">
        <v>332.9</v>
      </c>
      <c r="AA184">
        <v>267.39999999999998</v>
      </c>
      <c r="AB184">
        <v>332.9</v>
      </c>
      <c r="AC184" s="2">
        <f>(Table2[[#This Row],[Close Price]]/Table2[[#This Row],[Day Low]])-1</f>
        <v>1.7979987492182659E-2</v>
      </c>
      <c r="AD184" s="2">
        <f>(Table2[[#This Row],[Day High]]/Table2[[#This Row],[Close Price]])-1</f>
        <v>1.6587313776685431E-2</v>
      </c>
      <c r="AE184" s="2">
        <f>(Table2[[#This Row],[Close Price]]/Table2[[#This Row],[Current Week Low]])-1</f>
        <v>9.2083193559208354E-2</v>
      </c>
      <c r="AF184" s="2">
        <f>(Table2[[#This Row],[Current Week High]]/Table2[[#This Row],[Close Price]])-1</f>
        <v>2.2577177084933009E-2</v>
      </c>
      <c r="AG184" s="2">
        <f>(Table2[[#This Row],[Close Price]]/Table2[[#This Row],[Current Month Low]])-1</f>
        <v>0.21746447270007496</v>
      </c>
      <c r="AH184" s="2">
        <f>(Table2[[#This Row],[Current Month High]]/Table2[[#This Row],[Close Price]])-1</f>
        <v>2.2577177084933009E-2</v>
      </c>
      <c r="AI184">
        <v>2.2577177084933</v>
      </c>
      <c r="AJ184">
        <v>134.884559884559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0.38</v>
      </c>
      <c r="AM184" t="s">
        <v>10511</v>
      </c>
      <c r="AN184">
        <v>8.86</v>
      </c>
      <c r="AO184" t="s">
        <v>10511</v>
      </c>
      <c r="AP184">
        <v>6.8834102637352998E-2</v>
      </c>
      <c r="AQ184">
        <f>(Table2[[#This Row],[Sharpe Ratio]]-AVERAGE(Table2[Sharpe Ratio]))/_xlfn.STDEV.P(Table2[Sharpe Ratio])</f>
        <v>0.23116719891456738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5.3135917487375641</v>
      </c>
      <c r="AS184">
        <f>_xlfn.RANK.AVG(Table2[[#This Row],[1Y Return vs Nifty Z-Score]],Table2[1Y Return vs Nifty Z-Score])</f>
        <v>112</v>
      </c>
      <c r="AT184">
        <f>_xlfn.RANK.AVG(Table2[[#This Row],[6M Return vs Nifty Z-Score]],Table2[6M Return vs Nifty Z-Score])</f>
        <v>283</v>
      </c>
      <c r="AU184">
        <f>_xlfn.RANK.AVG(Table2[[#This Row],[Sharpe Ratio Z-Score]],Table2[Sharpe Ratio Z-Score])</f>
        <v>266</v>
      </c>
      <c r="AV184">
        <f>(Table2[[#This Row],[Rank 1Y]]+Table2[[#This Row],[Rank 6M]]+Table2[[#This Row],[Rank Sharpe]])/3</f>
        <v>220.33333333333334</v>
      </c>
    </row>
    <row r="185" spans="1:48" x14ac:dyDescent="0.3">
      <c r="A185" t="s">
        <v>856</v>
      </c>
      <c r="B185" t="s">
        <v>857</v>
      </c>
      <c r="C185" t="s">
        <v>10464</v>
      </c>
      <c r="D185" t="s">
        <v>621</v>
      </c>
      <c r="E185">
        <v>17435.103411284999</v>
      </c>
      <c r="F185">
        <v>725.55</v>
      </c>
      <c r="G185">
        <v>49.413968677134001</v>
      </c>
      <c r="H185">
        <f>(Table2[[#This Row],[1Y Return vs Nifty]]-AVERAGE(Table2[1Y Return vs Nifty]))/_xlfn.STDEV.P(Table2[1Y Return vs Nifty])</f>
        <v>0.12779703712188592</v>
      </c>
      <c r="I185">
        <v>-1.47148413362384</v>
      </c>
      <c r="J185">
        <f>(Table2[[#This Row],[1M Return vs Nifty]]-AVERAGE(Table2[1M Return vs Nifty]))/_xlfn.STDEV.P(Table2[1M Return vs Nifty])</f>
        <v>-5.3840844748168332E-2</v>
      </c>
      <c r="K185">
        <v>17.644525031763202</v>
      </c>
      <c r="L185">
        <f>(Table2[[#This Row],[6M Return vs Nifty]]-AVERAGE(Table2[6M Return vs Nifty]))/_xlfn.STDEV.P(Table2[6M Return vs Nifty])</f>
        <v>0.44509329367508355</v>
      </c>
      <c r="M185">
        <v>0.86183864428089996</v>
      </c>
      <c r="N185">
        <f>(Table2[[#This Row],[1W Return vs Nifty]]-AVERAGE(Table2[1W Return vs Nifty]))/_xlfn.STDEV.P(Table2[1W Return vs Nifty])</f>
        <v>0.43860697072017124</v>
      </c>
      <c r="O185">
        <v>727.09</v>
      </c>
      <c r="P185">
        <v>708.38556288485699</v>
      </c>
      <c r="Q185">
        <v>627.64479740389004</v>
      </c>
      <c r="R185">
        <v>46.298802286401902</v>
      </c>
      <c r="S185" s="2">
        <f>(Table2[[#This Row],[Close Price]]-Table2[[#This Row],[20D EMA]])/Table2[[#This Row],[20D EMA]]</f>
        <v>-2.1180321555791955E-3</v>
      </c>
      <c r="T185" s="2">
        <f>(Table2[[#This Row],[Close Price]]-Table2[[#This Row],[50D EMA]])/Table2[[#This Row],[50D EMA]]</f>
        <v>2.4230359869619359E-2</v>
      </c>
      <c r="U185" s="2">
        <f>(Table2[[#This Row],[Close Price]]-Table2[[#This Row],[200D EMA]])/Table2[[#This Row],[200D EMA]]</f>
        <v>0.15598823251793453</v>
      </c>
      <c r="V185">
        <v>2.1489379663923098</v>
      </c>
      <c r="W185">
        <v>720.05</v>
      </c>
      <c r="X185">
        <v>755</v>
      </c>
      <c r="Y185">
        <v>717.1</v>
      </c>
      <c r="Z185">
        <v>786.5</v>
      </c>
      <c r="AA185">
        <v>686.05</v>
      </c>
      <c r="AB185">
        <v>796.9</v>
      </c>
      <c r="AC185" s="2">
        <f>(Table2[[#This Row],[Close Price]]/Table2[[#This Row],[Day Low]])-1</f>
        <v>7.6383584473300736E-3</v>
      </c>
      <c r="AD185" s="2">
        <f>(Table2[[#This Row],[Day High]]/Table2[[#This Row],[Close Price]])-1</f>
        <v>4.0589897319275092E-2</v>
      </c>
      <c r="AE185" s="2">
        <f>(Table2[[#This Row],[Close Price]]/Table2[[#This Row],[Current Week Low]])-1</f>
        <v>1.1783572723469415E-2</v>
      </c>
      <c r="AF185" s="2">
        <f>(Table2[[#This Row],[Current Week High]]/Table2[[#This Row],[Close Price]])-1</f>
        <v>8.4005237406105771E-2</v>
      </c>
      <c r="AG185" s="2">
        <f>(Table2[[#This Row],[Close Price]]/Table2[[#This Row],[Current Month Low]])-1</f>
        <v>5.757597842722828E-2</v>
      </c>
      <c r="AH185" s="2">
        <f>(Table2[[#This Row],[Current Month High]]/Table2[[#This Row],[Close Price]])-1</f>
        <v>9.8339190958583123E-2</v>
      </c>
      <c r="AI185">
        <v>13.8377782371993</v>
      </c>
      <c r="AJ185">
        <v>76.318347509112996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</v>
      </c>
      <c r="AM185" t="s">
        <v>10513</v>
      </c>
      <c r="AN185">
        <v>3.6</v>
      </c>
      <c r="AO185" t="s">
        <v>10511</v>
      </c>
      <c r="AP185">
        <v>9.0668906136539995E-2</v>
      </c>
      <c r="AQ185">
        <f>(Table2[[#This Row],[Sharpe Ratio]]-AVERAGE(Table2[Sharpe Ratio]))/_xlfn.STDEV.P(Table2[Sharpe Ratio])</f>
        <v>0.48173607929422779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1.4393925360632001</v>
      </c>
      <c r="AS185">
        <f>_xlfn.RANK.AVG(Table2[[#This Row],[1Y Return vs Nifty Z-Score]],Table2[1Y Return vs Nifty Z-Score])</f>
        <v>243</v>
      </c>
      <c r="AT185">
        <f>_xlfn.RANK.AVG(Table2[[#This Row],[6M Return vs Nifty Z-Score]],Table2[6M Return vs Nifty Z-Score])</f>
        <v>202</v>
      </c>
      <c r="AU185">
        <f>_xlfn.RANK.AVG(Table2[[#This Row],[Sharpe Ratio Z-Score]],Table2[Sharpe Ratio Z-Score])</f>
        <v>217</v>
      </c>
      <c r="AV185">
        <f>(Table2[[#This Row],[Rank 1Y]]+Table2[[#This Row],[Rank 6M]]+Table2[[#This Row],[Rank Sharpe]])/3</f>
        <v>220.66666666666666</v>
      </c>
    </row>
    <row r="186" spans="1:48" x14ac:dyDescent="0.3">
      <c r="A186" t="s">
        <v>598</v>
      </c>
      <c r="B186" t="s">
        <v>599</v>
      </c>
      <c r="C186" t="s">
        <v>10461</v>
      </c>
      <c r="D186" t="s">
        <v>590</v>
      </c>
      <c r="E186">
        <v>30496.909273724999</v>
      </c>
      <c r="F186">
        <v>2252.75</v>
      </c>
      <c r="G186">
        <v>181.85413215213799</v>
      </c>
      <c r="H186">
        <f>(Table2[[#This Row],[1Y Return vs Nifty]]-AVERAGE(Table2[1Y Return vs Nifty]))/_xlfn.STDEV.P(Table2[1Y Return vs Nifty])</f>
        <v>1.8809992051059428</v>
      </c>
      <c r="I186">
        <v>-20.206095783554499</v>
      </c>
      <c r="J186">
        <f>(Table2[[#This Row],[1M Return vs Nifty]]-AVERAGE(Table2[1M Return vs Nifty]))/_xlfn.STDEV.P(Table2[1M Return vs Nifty])</f>
        <v>-1.9275559833911311</v>
      </c>
      <c r="K186">
        <v>-14.466333634787199</v>
      </c>
      <c r="L186">
        <f>(Table2[[#This Row],[6M Return vs Nifty]]-AVERAGE(Table2[6M Return vs Nifty]))/_xlfn.STDEV.P(Table2[6M Return vs Nifty])</f>
        <v>-0.66387124507779338</v>
      </c>
      <c r="M186">
        <v>-2.66547161043199</v>
      </c>
      <c r="N186">
        <f>(Table2[[#This Row],[1W Return vs Nifty]]-AVERAGE(Table2[1W Return vs Nifty]))/_xlfn.STDEV.P(Table2[1W Return vs Nifty])</f>
        <v>-0.42029237831154725</v>
      </c>
      <c r="O186">
        <v>2423.04</v>
      </c>
      <c r="P186">
        <v>2530.0650740389001</v>
      </c>
      <c r="Q186">
        <v>2243.15545031802</v>
      </c>
      <c r="R186">
        <v>25.5627031585738</v>
      </c>
      <c r="S186" s="2">
        <f>(Table2[[#This Row],[Close Price]]-Table2[[#This Row],[20D EMA]])/Table2[[#This Row],[20D EMA]]</f>
        <v>-7.0279483623877426E-2</v>
      </c>
      <c r="T186" s="2">
        <f>(Table2[[#This Row],[Close Price]]-Table2[[#This Row],[50D EMA]])/Table2[[#This Row],[50D EMA]]</f>
        <v>-0.1096078819807606</v>
      </c>
      <c r="U186" s="2">
        <f>(Table2[[#This Row],[Close Price]]-Table2[[#This Row],[200D EMA]])/Table2[[#This Row],[200D EMA]]</f>
        <v>4.2772558097209524E-3</v>
      </c>
      <c r="V186">
        <v>0.912805311579868</v>
      </c>
      <c r="W186">
        <v>2245.8000000000002</v>
      </c>
      <c r="X186">
        <v>2290.4</v>
      </c>
      <c r="Y186">
        <v>2245.8000000000002</v>
      </c>
      <c r="Z186">
        <v>2404.5500000000002</v>
      </c>
      <c r="AA186">
        <v>2245</v>
      </c>
      <c r="AB186">
        <v>2619.75</v>
      </c>
      <c r="AC186" s="2">
        <f>(Table2[[#This Row],[Close Price]]/Table2[[#This Row],[Day Low]])-1</f>
        <v>3.0946655980050863E-3</v>
      </c>
      <c r="AD186" s="2">
        <f>(Table2[[#This Row],[Day High]]/Table2[[#This Row],[Close Price]])-1</f>
        <v>1.6712906447675202E-2</v>
      </c>
      <c r="AE186" s="2">
        <f>(Table2[[#This Row],[Close Price]]/Table2[[#This Row],[Current Week Low]])-1</f>
        <v>3.0946655980050863E-3</v>
      </c>
      <c r="AF186" s="2">
        <f>(Table2[[#This Row],[Current Week High]]/Table2[[#This Row],[Close Price]])-1</f>
        <v>6.7384308067917065E-2</v>
      </c>
      <c r="AG186" s="2">
        <f>(Table2[[#This Row],[Close Price]]/Table2[[#This Row],[Current Month Low]])-1</f>
        <v>3.4521158129174889E-3</v>
      </c>
      <c r="AH186" s="2">
        <f>(Table2[[#This Row],[Current Month High]]/Table2[[#This Row],[Close Price]])-1</f>
        <v>0.16291199644878485</v>
      </c>
      <c r="AI186">
        <v>44.9206525357895</v>
      </c>
      <c r="AJ186">
        <v>210.445807207331</v>
      </c>
      <c r="AK186" t="str">
        <f>IF(AND(Table2[[#This Row],[20D EMA]]&gt;Table2[[#This Row],[50D EMA]],Table2[[#This Row],[50D EMA]]&gt;Table2[[#This Row],[200D EMA]]),"Uptrend","Downtrend/NoTrend")</f>
        <v>Downtrend/NoTrend</v>
      </c>
      <c r="AL186">
        <v>-0.25</v>
      </c>
      <c r="AM186" t="s">
        <v>10512</v>
      </c>
      <c r="AN186">
        <v>-9.42</v>
      </c>
      <c r="AO186" t="s">
        <v>10512</v>
      </c>
      <c r="AP186">
        <v>0.157413977339906</v>
      </c>
      <c r="AQ186">
        <f>(Table2[[#This Row],[Sharpe Ratio]]-AVERAGE(Table2[Sharpe Ratio]))/_xlfn.STDEV.P(Table2[Sharpe Ratio])</f>
        <v>1.2476801265081561</v>
      </c>
      <c r="AR1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6">
        <f>_xlfn.RANK.AVG(Table2[[#This Row],[1Y Return vs Nifty Z-Score]],Table2[1Y Return vs Nifty Z-Score])</f>
        <v>33</v>
      </c>
      <c r="AT186">
        <f>_xlfn.RANK.AVG(Table2[[#This Row],[6M Return vs Nifty Z-Score]],Table2[6M Return vs Nifty Z-Score])</f>
        <v>546</v>
      </c>
      <c r="AU186">
        <f>_xlfn.RANK.AVG(Table2[[#This Row],[Sharpe Ratio Z-Score]],Table2[Sharpe Ratio Z-Score])</f>
        <v>84</v>
      </c>
      <c r="AV186">
        <f>(Table2[[#This Row],[Rank 1Y]]+Table2[[#This Row],[Rank 6M]]+Table2[[#This Row],[Rank Sharpe]])/3</f>
        <v>221</v>
      </c>
    </row>
    <row r="187" spans="1:48" x14ac:dyDescent="0.3">
      <c r="A187" t="s">
        <v>568</v>
      </c>
      <c r="B187" t="s">
        <v>569</v>
      </c>
      <c r="C187" t="s">
        <v>10471</v>
      </c>
      <c r="D187" t="s">
        <v>266</v>
      </c>
      <c r="E187">
        <v>32738.774513519998</v>
      </c>
      <c r="F187">
        <v>1720.65</v>
      </c>
      <c r="G187">
        <v>17.5415367760741</v>
      </c>
      <c r="H187">
        <f>(Table2[[#This Row],[1Y Return vs Nifty]]-AVERAGE(Table2[1Y Return vs Nifty]))/_xlfn.STDEV.P(Table2[1Y Return vs Nifty])</f>
        <v>-0.2941204178381322</v>
      </c>
      <c r="I187">
        <v>-7.4452541654472002</v>
      </c>
      <c r="J187">
        <f>(Table2[[#This Row],[1M Return vs Nifty]]-AVERAGE(Table2[1M Return vs Nifty]))/_xlfn.STDEV.P(Table2[1M Return vs Nifty])</f>
        <v>-0.65129883067020433</v>
      </c>
      <c r="K187">
        <v>37.363817685234899</v>
      </c>
      <c r="L187">
        <f>(Table2[[#This Row],[6M Return vs Nifty]]-AVERAGE(Table2[6M Return vs Nifty]))/_xlfn.STDEV.P(Table2[6M Return vs Nifty])</f>
        <v>1.1261089123813479</v>
      </c>
      <c r="M187">
        <v>1.9780647057905001</v>
      </c>
      <c r="N187">
        <f>(Table2[[#This Row],[1W Return vs Nifty]]-AVERAGE(Table2[1W Return vs Nifty]))/_xlfn.STDEV.P(Table2[1W Return vs Nifty])</f>
        <v>0.71040779581682023</v>
      </c>
      <c r="O187">
        <v>1699.47</v>
      </c>
      <c r="P187">
        <v>1630.10102410432</v>
      </c>
      <c r="Q187">
        <v>1363.95609965366</v>
      </c>
      <c r="R187">
        <v>57.308464213317599</v>
      </c>
      <c r="S187" s="2">
        <f>(Table2[[#This Row],[Close Price]]-Table2[[#This Row],[20D EMA]])/Table2[[#This Row],[20D EMA]]</f>
        <v>1.2462708962205901E-2</v>
      </c>
      <c r="T187" s="2">
        <f>(Table2[[#This Row],[Close Price]]-Table2[[#This Row],[50D EMA]])/Table2[[#This Row],[50D EMA]]</f>
        <v>5.554807619695435E-2</v>
      </c>
      <c r="U187" s="2">
        <f>(Table2[[#This Row],[Close Price]]-Table2[[#This Row],[200D EMA]])/Table2[[#This Row],[200D EMA]]</f>
        <v>0.26151420887879967</v>
      </c>
      <c r="V187">
        <v>1.22463470547583</v>
      </c>
      <c r="W187">
        <v>1704.85</v>
      </c>
      <c r="X187">
        <v>1745</v>
      </c>
      <c r="Y187">
        <v>1685.05</v>
      </c>
      <c r="Z187">
        <v>1768.95</v>
      </c>
      <c r="AA187">
        <v>1656.25</v>
      </c>
      <c r="AB187">
        <v>1790</v>
      </c>
      <c r="AC187" s="2">
        <f>(Table2[[#This Row],[Close Price]]/Table2[[#This Row],[Day Low]])-1</f>
        <v>9.2676775082853879E-3</v>
      </c>
      <c r="AD187" s="2">
        <f>(Table2[[#This Row],[Day High]]/Table2[[#This Row],[Close Price]])-1</f>
        <v>1.4151628744951017E-2</v>
      </c>
      <c r="AE187" s="2">
        <f>(Table2[[#This Row],[Close Price]]/Table2[[#This Row],[Current Week Low]])-1</f>
        <v>2.1126969526126915E-2</v>
      </c>
      <c r="AF187" s="2">
        <f>(Table2[[#This Row],[Current Week High]]/Table2[[#This Row],[Close Price]])-1</f>
        <v>2.807078720251055E-2</v>
      </c>
      <c r="AG187" s="2">
        <f>(Table2[[#This Row],[Close Price]]/Table2[[#This Row],[Current Month Low]])-1</f>
        <v>3.8883018867924557E-2</v>
      </c>
      <c r="AH187" s="2">
        <f>(Table2[[#This Row],[Current Month High]]/Table2[[#This Row],[Close Price]])-1</f>
        <v>4.0304536076482655E-2</v>
      </c>
      <c r="AI187">
        <v>7.0031674076657104</v>
      </c>
      <c r="AJ187">
        <v>67.770085803432096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0.14000000000000001</v>
      </c>
      <c r="AM187" t="s">
        <v>10511</v>
      </c>
      <c r="AN187">
        <v>2.17</v>
      </c>
      <c r="AO187" t="s">
        <v>10511</v>
      </c>
      <c r="AP187">
        <v>9.6420429853692993E-2</v>
      </c>
      <c r="AQ187">
        <f>(Table2[[#This Row],[Sharpe Ratio]]-AVERAGE(Table2[Sharpe Ratio]))/_xlfn.STDEV.P(Table2[Sharpe Ratio])</f>
        <v>0.54773863609936457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1.4388360957891961</v>
      </c>
      <c r="AS187">
        <f>_xlfn.RANK.AVG(Table2[[#This Row],[1Y Return vs Nifty Z-Score]],Table2[1Y Return vs Nifty Z-Score])</f>
        <v>390</v>
      </c>
      <c r="AT187">
        <f>_xlfn.RANK.AVG(Table2[[#This Row],[6M Return vs Nifty Z-Score]],Table2[6M Return vs Nifty Z-Score])</f>
        <v>81</v>
      </c>
      <c r="AU187">
        <f>_xlfn.RANK.AVG(Table2[[#This Row],[Sharpe Ratio Z-Score]],Table2[Sharpe Ratio Z-Score])</f>
        <v>203</v>
      </c>
      <c r="AV187">
        <f>(Table2[[#This Row],[Rank 1Y]]+Table2[[#This Row],[Rank 6M]]+Table2[[#This Row],[Rank Sharpe]])/3</f>
        <v>224.66666666666666</v>
      </c>
    </row>
    <row r="188" spans="1:48" x14ac:dyDescent="0.3">
      <c r="A188" t="s">
        <v>917</v>
      </c>
      <c r="B188" t="s">
        <v>918</v>
      </c>
      <c r="C188" t="s">
        <v>10465</v>
      </c>
      <c r="D188" t="s">
        <v>660</v>
      </c>
      <c r="E188">
        <v>15595.9381797799</v>
      </c>
      <c r="F188">
        <v>863.45</v>
      </c>
      <c r="G188">
        <v>50.256031769980602</v>
      </c>
      <c r="H188">
        <f>(Table2[[#This Row],[1Y Return vs Nifty]]-AVERAGE(Table2[1Y Return vs Nifty]))/_xlfn.STDEV.P(Table2[1Y Return vs Nifty])</f>
        <v>0.1389440094694144</v>
      </c>
      <c r="I188">
        <v>2.3821467004831298</v>
      </c>
      <c r="J188">
        <f>(Table2[[#This Row],[1M Return vs Nifty]]-AVERAGE(Table2[1M Return vs Nifty]))/_xlfn.STDEV.P(Table2[1M Return vs Nifty])</f>
        <v>0.33157447997430933</v>
      </c>
      <c r="K188">
        <v>-1.1399338713296201</v>
      </c>
      <c r="L188">
        <f>(Table2[[#This Row],[6M Return vs Nifty]]-AVERAGE(Table2[6M Return vs Nifty]))/_xlfn.STDEV.P(Table2[6M Return vs Nifty])</f>
        <v>-0.20363737464835446</v>
      </c>
      <c r="M188">
        <v>-1.98096546453763</v>
      </c>
      <c r="N188">
        <f>(Table2[[#This Row],[1W Return vs Nifty]]-AVERAGE(Table2[1W Return vs Nifty]))/_xlfn.STDEV.P(Table2[1W Return vs Nifty])</f>
        <v>-0.25361526723765027</v>
      </c>
      <c r="O188">
        <v>889.39</v>
      </c>
      <c r="P188">
        <v>830.24900952693201</v>
      </c>
      <c r="Q188">
        <v>718.68289908773102</v>
      </c>
      <c r="R188">
        <v>34.791203490723298</v>
      </c>
      <c r="S188" s="2">
        <f>(Table2[[#This Row],[Close Price]]-Table2[[#This Row],[20D EMA]])/Table2[[#This Row],[20D EMA]]</f>
        <v>-2.9166057635008198E-2</v>
      </c>
      <c r="T188" s="2">
        <f>(Table2[[#This Row],[Close Price]]-Table2[[#This Row],[50D EMA]])/Table2[[#This Row],[50D EMA]]</f>
        <v>3.9989196123203619E-2</v>
      </c>
      <c r="U188" s="2">
        <f>(Table2[[#This Row],[Close Price]]-Table2[[#This Row],[200D EMA]])/Table2[[#This Row],[200D EMA]]</f>
        <v>0.20143390234556982</v>
      </c>
      <c r="V188">
        <v>0.94918857565137704</v>
      </c>
      <c r="W188">
        <v>845.5</v>
      </c>
      <c r="X188">
        <v>885</v>
      </c>
      <c r="Y188">
        <v>845.5</v>
      </c>
      <c r="Z188">
        <v>925.5</v>
      </c>
      <c r="AA188">
        <v>845.5</v>
      </c>
      <c r="AB188">
        <v>998.45</v>
      </c>
      <c r="AC188" s="2">
        <f>(Table2[[#This Row],[Close Price]]/Table2[[#This Row],[Day Low]])-1</f>
        <v>2.12300413956239E-2</v>
      </c>
      <c r="AD188" s="2">
        <f>(Table2[[#This Row],[Day High]]/Table2[[#This Row],[Close Price]])-1</f>
        <v>2.4958017256355269E-2</v>
      </c>
      <c r="AE188" s="2">
        <f>(Table2[[#This Row],[Close Price]]/Table2[[#This Row],[Current Week Low]])-1</f>
        <v>2.12300413956239E-2</v>
      </c>
      <c r="AF188" s="2">
        <f>(Table2[[#This Row],[Current Week High]]/Table2[[#This Row],[Close Price]])-1</f>
        <v>7.1862875673171622E-2</v>
      </c>
      <c r="AG188" s="2">
        <f>(Table2[[#This Row],[Close Price]]/Table2[[#This Row],[Current Month Low]])-1</f>
        <v>2.12300413956239E-2</v>
      </c>
      <c r="AH188" s="2">
        <f>(Table2[[#This Row],[Current Month High]]/Table2[[#This Row],[Close Price]])-1</f>
        <v>0.15634952805605429</v>
      </c>
      <c r="AI188">
        <v>15.634952805605399</v>
      </c>
      <c r="AJ188">
        <v>79.492776218688206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0.04</v>
      </c>
      <c r="AM188" t="s">
        <v>10511</v>
      </c>
      <c r="AN188">
        <v>-5.71</v>
      </c>
      <c r="AO188" t="s">
        <v>10512</v>
      </c>
      <c r="AP188">
        <v>0.183689379744465</v>
      </c>
      <c r="AQ188">
        <f>(Table2[[#This Row],[Sharpe Ratio]]-AVERAGE(Table2[Sharpe Ratio]))/_xlfn.STDEV.P(Table2[Sharpe Ratio])</f>
        <v>1.5492078303082168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1.5624736778659356</v>
      </c>
      <c r="AS188">
        <f>_xlfn.RANK.AVG(Table2[[#This Row],[1Y Return vs Nifty Z-Score]],Table2[1Y Return vs Nifty Z-Score])</f>
        <v>239</v>
      </c>
      <c r="AT188">
        <f>_xlfn.RANK.AVG(Table2[[#This Row],[6M Return vs Nifty Z-Score]],Table2[6M Return vs Nifty Z-Score])</f>
        <v>393</v>
      </c>
      <c r="AU188">
        <f>_xlfn.RANK.AVG(Table2[[#This Row],[Sharpe Ratio Z-Score]],Table2[Sharpe Ratio Z-Score])</f>
        <v>45</v>
      </c>
      <c r="AV188">
        <f>(Table2[[#This Row],[Rank 1Y]]+Table2[[#This Row],[Rank 6M]]+Table2[[#This Row],[Rank Sharpe]])/3</f>
        <v>225.66666666666666</v>
      </c>
    </row>
    <row r="189" spans="1:48" x14ac:dyDescent="0.3">
      <c r="A189" t="s">
        <v>1438</v>
      </c>
      <c r="B189" t="s">
        <v>1439</v>
      </c>
      <c r="C189" t="s">
        <v>10463</v>
      </c>
      <c r="D189" t="s">
        <v>119</v>
      </c>
      <c r="E189">
        <v>6905.6192151249998</v>
      </c>
      <c r="F189">
        <v>1160.75</v>
      </c>
      <c r="G189">
        <v>64.091693996231697</v>
      </c>
      <c r="H189">
        <f>(Table2[[#This Row],[1Y Return vs Nifty]]-AVERAGE(Table2[1Y Return vs Nifty]))/_xlfn.STDEV.P(Table2[1Y Return vs Nifty])</f>
        <v>0.32209625252094626</v>
      </c>
      <c r="I189">
        <v>10.1581486518405</v>
      </c>
      <c r="J189">
        <f>(Table2[[#This Row],[1M Return vs Nifty]]-AVERAGE(Table2[1M Return vs Nifty]))/_xlfn.STDEV.P(Table2[1M Return vs Nifty])</f>
        <v>1.1092800896035035</v>
      </c>
      <c r="K189">
        <v>22.316845325219202</v>
      </c>
      <c r="L189">
        <f>(Table2[[#This Row],[6M Return vs Nifty]]-AVERAGE(Table2[6M Return vs Nifty]))/_xlfn.STDEV.P(Table2[6M Return vs Nifty])</f>
        <v>0.60645420815401019</v>
      </c>
      <c r="M189">
        <v>6.2598323883257496</v>
      </c>
      <c r="N189">
        <f>(Table2[[#This Row],[1W Return vs Nifty]]-AVERAGE(Table2[1W Return vs Nifty]))/_xlfn.STDEV.P(Table2[1W Return vs Nifty])</f>
        <v>1.7530173792298107</v>
      </c>
      <c r="O189">
        <v>1103.3399999999999</v>
      </c>
      <c r="P189">
        <v>1034.4480040407</v>
      </c>
      <c r="Q189">
        <v>898.44310978373198</v>
      </c>
      <c r="R189">
        <v>59.2735974481689</v>
      </c>
      <c r="S189" s="2">
        <f>(Table2[[#This Row],[Close Price]]-Table2[[#This Row],[20D EMA]])/Table2[[#This Row],[20D EMA]]</f>
        <v>5.2032918230101408E-2</v>
      </c>
      <c r="T189" s="2">
        <f>(Table2[[#This Row],[Close Price]]-Table2[[#This Row],[50D EMA]])/Table2[[#This Row],[50D EMA]]</f>
        <v>0.12209603137706931</v>
      </c>
      <c r="U189" s="2">
        <f>(Table2[[#This Row],[Close Price]]-Table2[[#This Row],[200D EMA]])/Table2[[#This Row],[200D EMA]]</f>
        <v>0.29195715049716281</v>
      </c>
      <c r="V189">
        <v>0.86185756418202197</v>
      </c>
      <c r="W189">
        <v>1149.4000000000001</v>
      </c>
      <c r="X189">
        <v>1209.8</v>
      </c>
      <c r="Y189">
        <v>1104</v>
      </c>
      <c r="Z189">
        <v>1238</v>
      </c>
      <c r="AA189">
        <v>1010</v>
      </c>
      <c r="AB189">
        <v>1238</v>
      </c>
      <c r="AC189" s="2">
        <f>(Table2[[#This Row],[Close Price]]/Table2[[#This Row],[Day Low]])-1</f>
        <v>9.8747172437791964E-3</v>
      </c>
      <c r="AD189" s="2">
        <f>(Table2[[#This Row],[Day High]]/Table2[[#This Row],[Close Price]])-1</f>
        <v>4.2257161318113301E-2</v>
      </c>
      <c r="AE189" s="2">
        <f>(Table2[[#This Row],[Close Price]]/Table2[[#This Row],[Current Week Low]])-1</f>
        <v>5.1403985507246341E-2</v>
      </c>
      <c r="AF189" s="2">
        <f>(Table2[[#This Row],[Current Week High]]/Table2[[#This Row],[Close Price]])-1</f>
        <v>6.6551798406202956E-2</v>
      </c>
      <c r="AG189" s="2">
        <f>(Table2[[#This Row],[Close Price]]/Table2[[#This Row],[Current Month Low]])-1</f>
        <v>0.14925742574257428</v>
      </c>
      <c r="AH189" s="2">
        <f>(Table2[[#This Row],[Current Month High]]/Table2[[#This Row],[Close Price]])-1</f>
        <v>6.6551798406202956E-2</v>
      </c>
      <c r="AI189">
        <v>6.6551798406202902</v>
      </c>
      <c r="AJ189">
        <v>88.770531793787598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7.0000000000000007E-2</v>
      </c>
      <c r="AM189" t="s">
        <v>10511</v>
      </c>
      <c r="AN189">
        <v>13.27</v>
      </c>
      <c r="AO189" t="s">
        <v>10511</v>
      </c>
      <c r="AP189">
        <v>5.2028558854923003E-2</v>
      </c>
      <c r="AQ189">
        <f>(Table2[[#This Row],[Sharpe Ratio]]-AVERAGE(Table2[Sharpe Ratio]))/_xlfn.STDEV.P(Table2[Sharpe Ratio])</f>
        <v>3.8312415958007308E-2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3.8291603454662777</v>
      </c>
      <c r="AS189">
        <f>_xlfn.RANK.AVG(Table2[[#This Row],[1Y Return vs Nifty Z-Score]],Table2[1Y Return vs Nifty Z-Score])</f>
        <v>189</v>
      </c>
      <c r="AT189">
        <f>_xlfn.RANK.AVG(Table2[[#This Row],[6M Return vs Nifty Z-Score]],Table2[6M Return vs Nifty Z-Score])</f>
        <v>164</v>
      </c>
      <c r="AU189">
        <f>_xlfn.RANK.AVG(Table2[[#This Row],[Sharpe Ratio Z-Score]],Table2[Sharpe Ratio Z-Score])</f>
        <v>325</v>
      </c>
      <c r="AV189">
        <f>(Table2[[#This Row],[Rank 1Y]]+Table2[[#This Row],[Rank 6M]]+Table2[[#This Row],[Rank Sharpe]])/3</f>
        <v>226</v>
      </c>
    </row>
    <row r="190" spans="1:48" x14ac:dyDescent="0.3">
      <c r="A190" t="s">
        <v>1553</v>
      </c>
      <c r="B190" t="s">
        <v>1554</v>
      </c>
      <c r="C190" t="s">
        <v>10475</v>
      </c>
      <c r="D190" t="s">
        <v>271</v>
      </c>
      <c r="E190">
        <v>5878.7241046299996</v>
      </c>
      <c r="F190">
        <v>1414.85</v>
      </c>
      <c r="G190">
        <v>20.1650013829667</v>
      </c>
      <c r="H190">
        <f>(Table2[[#This Row],[1Y Return vs Nifty]]-AVERAGE(Table2[1Y Return vs Nifty]))/_xlfn.STDEV.P(Table2[1Y Return vs Nifty])</f>
        <v>-0.25939179990418026</v>
      </c>
      <c r="I190">
        <v>2.42741607254698</v>
      </c>
      <c r="J190">
        <f>(Table2[[#This Row],[1M Return vs Nifty]]-AVERAGE(Table2[1M Return vs Nifty]))/_xlfn.STDEV.P(Table2[1M Return vs Nifty])</f>
        <v>0.33610203086983115</v>
      </c>
      <c r="K190">
        <v>27.4559518991964</v>
      </c>
      <c r="L190">
        <f>(Table2[[#This Row],[6M Return vs Nifty]]-AVERAGE(Table2[6M Return vs Nifty]))/_xlfn.STDEV.P(Table2[6M Return vs Nifty])</f>
        <v>0.78393581992259209</v>
      </c>
      <c r="M190">
        <v>-4.2834473823801904</v>
      </c>
      <c r="N190">
        <f>(Table2[[#This Row],[1W Return vs Nifty]]-AVERAGE(Table2[1W Return vs Nifty]))/_xlfn.STDEV.P(Table2[1W Return vs Nifty])</f>
        <v>-0.81426915861280724</v>
      </c>
      <c r="O190">
        <v>1436.47</v>
      </c>
      <c r="P190">
        <v>1370.3335997448601</v>
      </c>
      <c r="Q190">
        <v>1195.2632718043999</v>
      </c>
      <c r="R190">
        <v>36.268633337815501</v>
      </c>
      <c r="S190" s="2">
        <f>(Table2[[#This Row],[Close Price]]-Table2[[#This Row],[20D EMA]])/Table2[[#This Row],[20D EMA]]</f>
        <v>-1.5050784214080432E-2</v>
      </c>
      <c r="T190" s="2">
        <f>(Table2[[#This Row],[Close Price]]-Table2[[#This Row],[50D EMA]])/Table2[[#This Row],[50D EMA]]</f>
        <v>3.2485812406138383E-2</v>
      </c>
      <c r="U190" s="2">
        <f>(Table2[[#This Row],[Close Price]]-Table2[[#This Row],[200D EMA]])/Table2[[#This Row],[200D EMA]]</f>
        <v>0.18371411000030671</v>
      </c>
      <c r="V190">
        <v>0.670910435367846</v>
      </c>
      <c r="W190">
        <v>1399.85</v>
      </c>
      <c r="X190">
        <v>1458.95</v>
      </c>
      <c r="Y190">
        <v>1399.85</v>
      </c>
      <c r="Z190">
        <v>1485</v>
      </c>
      <c r="AA190">
        <v>1341</v>
      </c>
      <c r="AB190">
        <v>1584</v>
      </c>
      <c r="AC190" s="2">
        <f>(Table2[[#This Row],[Close Price]]/Table2[[#This Row],[Day Low]])-1</f>
        <v>1.0715433796478102E-2</v>
      </c>
      <c r="AD190" s="2">
        <f>(Table2[[#This Row],[Day High]]/Table2[[#This Row],[Close Price]])-1</f>
        <v>3.1169381913277228E-2</v>
      </c>
      <c r="AE190" s="2">
        <f>(Table2[[#This Row],[Close Price]]/Table2[[#This Row],[Current Week Low]])-1</f>
        <v>1.0715433796478102E-2</v>
      </c>
      <c r="AF190" s="2">
        <f>(Table2[[#This Row],[Current Week High]]/Table2[[#This Row],[Close Price]])-1</f>
        <v>4.9581227691981589E-2</v>
      </c>
      <c r="AG190" s="2">
        <f>(Table2[[#This Row],[Close Price]]/Table2[[#This Row],[Current Month Low]])-1</f>
        <v>5.5070842654735275E-2</v>
      </c>
      <c r="AH190" s="2">
        <f>(Table2[[#This Row],[Current Month High]]/Table2[[#This Row],[Close Price]])-1</f>
        <v>0.11955330953811361</v>
      </c>
      <c r="AI190">
        <v>11.9553309538113</v>
      </c>
      <c r="AJ190">
        <v>64.126210776637095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0.03</v>
      </c>
      <c r="AM190" t="s">
        <v>10511</v>
      </c>
      <c r="AN190">
        <v>-6.67</v>
      </c>
      <c r="AO190" t="s">
        <v>10512</v>
      </c>
      <c r="AP190">
        <v>0.108773071361393</v>
      </c>
      <c r="AQ190">
        <f>(Table2[[#This Row],[Sharpe Ratio]]-AVERAGE(Table2[Sharpe Ratio]))/_xlfn.STDEV.P(Table2[Sharpe Ratio])</f>
        <v>0.68949340629598932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0.73587029857142516</v>
      </c>
      <c r="AS190">
        <f>_xlfn.RANK.AVG(Table2[[#This Row],[1Y Return vs Nifty Z-Score]],Table2[1Y Return vs Nifty Z-Score])</f>
        <v>378</v>
      </c>
      <c r="AT190">
        <f>_xlfn.RANK.AVG(Table2[[#This Row],[6M Return vs Nifty Z-Score]],Table2[6M Return vs Nifty Z-Score])</f>
        <v>129</v>
      </c>
      <c r="AU190">
        <f>_xlfn.RANK.AVG(Table2[[#This Row],[Sharpe Ratio Z-Score]],Table2[Sharpe Ratio Z-Score])</f>
        <v>179</v>
      </c>
      <c r="AV190">
        <f>(Table2[[#This Row],[Rank 1Y]]+Table2[[#This Row],[Rank 6M]]+Table2[[#This Row],[Rank Sharpe]])/3</f>
        <v>228.66666666666666</v>
      </c>
    </row>
    <row r="191" spans="1:48" x14ac:dyDescent="0.3">
      <c r="A191" t="s">
        <v>63</v>
      </c>
      <c r="B191" t="s">
        <v>64</v>
      </c>
      <c r="C191" t="s">
        <v>10465</v>
      </c>
      <c r="D191" t="s">
        <v>59</v>
      </c>
      <c r="E191">
        <v>363569.38284568</v>
      </c>
      <c r="F191">
        <v>990</v>
      </c>
      <c r="G191">
        <v>35.836688813942402</v>
      </c>
      <c r="H191">
        <f>(Table2[[#This Row],[1Y Return vs Nifty]]-AVERAGE(Table2[1Y Return vs Nifty]))/_xlfn.STDEV.P(Table2[1Y Return vs Nifty])</f>
        <v>-5.1934819641990454E-2</v>
      </c>
      <c r="I191">
        <v>-1.00849989535629</v>
      </c>
      <c r="J191">
        <f>(Table2[[#This Row],[1M Return vs Nifty]]-AVERAGE(Table2[1M Return vs Nifty]))/_xlfn.STDEV.P(Table2[1M Return vs Nifty])</f>
        <v>-7.5361445278037537E-3</v>
      </c>
      <c r="K191">
        <v>6.7599521800919904</v>
      </c>
      <c r="L191">
        <f>(Table2[[#This Row],[6M Return vs Nifty]]-AVERAGE(Table2[6M Return vs Nifty]))/_xlfn.STDEV.P(Table2[6M Return vs Nifty])</f>
        <v>6.918913498157922E-2</v>
      </c>
      <c r="M191">
        <v>0.13217412132285999</v>
      </c>
      <c r="N191">
        <f>(Table2[[#This Row],[1W Return vs Nifty]]-AVERAGE(Table2[1W Return vs Nifty]))/_xlfn.STDEV.P(Table2[1W Return vs Nifty])</f>
        <v>0.2609338037672938</v>
      </c>
      <c r="O191">
        <v>998.46</v>
      </c>
      <c r="P191">
        <v>983.50248618180206</v>
      </c>
      <c r="Q191">
        <v>872.69593940727702</v>
      </c>
      <c r="R191">
        <v>41.138792558858803</v>
      </c>
      <c r="S191" s="2">
        <f>(Table2[[#This Row],[Close Price]]-Table2[[#This Row],[20D EMA]])/Table2[[#This Row],[20D EMA]]</f>
        <v>-8.4730484946818462E-3</v>
      </c>
      <c r="T191" s="2">
        <f>(Table2[[#This Row],[Close Price]]-Table2[[#This Row],[50D EMA]])/Table2[[#This Row],[50D EMA]]</f>
        <v>6.6065047211246895E-3</v>
      </c>
      <c r="U191" s="2">
        <f>(Table2[[#This Row],[Close Price]]-Table2[[#This Row],[200D EMA]])/Table2[[#This Row],[200D EMA]]</f>
        <v>0.1344157286584767</v>
      </c>
      <c r="V191">
        <v>0.76587351734077502</v>
      </c>
      <c r="W191">
        <v>986.65</v>
      </c>
      <c r="X191">
        <v>1024</v>
      </c>
      <c r="Y191">
        <v>986.65</v>
      </c>
      <c r="Z191">
        <v>1029.8</v>
      </c>
      <c r="AA191">
        <v>973.5</v>
      </c>
      <c r="AB191">
        <v>1029.8</v>
      </c>
      <c r="AC191" s="2">
        <f>(Table2[[#This Row],[Close Price]]/Table2[[#This Row],[Day Low]])-1</f>
        <v>3.3953276237774777E-3</v>
      </c>
      <c r="AD191" s="2">
        <f>(Table2[[#This Row],[Day High]]/Table2[[#This Row],[Close Price]])-1</f>
        <v>3.4343434343434343E-2</v>
      </c>
      <c r="AE191" s="2">
        <f>(Table2[[#This Row],[Close Price]]/Table2[[#This Row],[Current Week Low]])-1</f>
        <v>3.3953276237774777E-3</v>
      </c>
      <c r="AF191" s="2">
        <f>(Table2[[#This Row],[Current Week High]]/Table2[[#This Row],[Close Price]])-1</f>
        <v>4.0202020202020128E-2</v>
      </c>
      <c r="AG191" s="2">
        <f>(Table2[[#This Row],[Close Price]]/Table2[[#This Row],[Current Month Low]])-1</f>
        <v>1.6949152542372836E-2</v>
      </c>
      <c r="AH191" s="2">
        <f>(Table2[[#This Row],[Current Month High]]/Table2[[#This Row],[Close Price]])-1</f>
        <v>4.0202020202020128E-2</v>
      </c>
      <c r="AI191">
        <v>7.63636363636361</v>
      </c>
      <c r="AJ191">
        <v>66.863306927355495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-0.12</v>
      </c>
      <c r="AM191" t="s">
        <v>10512</v>
      </c>
      <c r="AN191">
        <v>0.89</v>
      </c>
      <c r="AO191" t="s">
        <v>10511</v>
      </c>
      <c r="AP191">
        <v>0.15124698115371801</v>
      </c>
      <c r="AQ191">
        <f>(Table2[[#This Row],[Sharpe Ratio]]-AVERAGE(Table2[Sharpe Ratio]))/_xlfn.STDEV.P(Table2[Sharpe Ratio])</f>
        <v>1.1769097470203673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1.4475617215994463</v>
      </c>
      <c r="AS191">
        <f>_xlfn.RANK.AVG(Table2[[#This Row],[1Y Return vs Nifty Z-Score]],Table2[1Y Return vs Nifty Z-Score])</f>
        <v>300</v>
      </c>
      <c r="AT191">
        <f>_xlfn.RANK.AVG(Table2[[#This Row],[6M Return vs Nifty Z-Score]],Table2[6M Return vs Nifty Z-Score])</f>
        <v>293</v>
      </c>
      <c r="AU191">
        <f>_xlfn.RANK.AVG(Table2[[#This Row],[Sharpe Ratio Z-Score]],Table2[Sharpe Ratio Z-Score])</f>
        <v>94</v>
      </c>
      <c r="AV191">
        <f>(Table2[[#This Row],[Rank 1Y]]+Table2[[#This Row],[Rank 6M]]+Table2[[#This Row],[Rank Sharpe]])/3</f>
        <v>229</v>
      </c>
    </row>
    <row r="192" spans="1:48" x14ac:dyDescent="0.3">
      <c r="A192" t="s">
        <v>552</v>
      </c>
      <c r="B192" t="s">
        <v>553</v>
      </c>
      <c r="C192" t="s">
        <v>10463</v>
      </c>
      <c r="D192" t="s">
        <v>174</v>
      </c>
      <c r="E192">
        <v>34911.269999999997</v>
      </c>
      <c r="F192">
        <v>799.8</v>
      </c>
      <c r="G192">
        <v>69.7356538518722</v>
      </c>
      <c r="H192">
        <f>(Table2[[#This Row],[1Y Return vs Nifty]]-AVERAGE(Table2[1Y Return vs Nifty]))/_xlfn.STDEV.P(Table2[1Y Return vs Nifty])</f>
        <v>0.39680925796654465</v>
      </c>
      <c r="I192">
        <v>1.475411315423</v>
      </c>
      <c r="J192">
        <f>(Table2[[#This Row],[1M Return vs Nifty]]-AVERAGE(Table2[1M Return vs Nifty]))/_xlfn.STDEV.P(Table2[1M Return vs Nifty])</f>
        <v>0.24088864941231261</v>
      </c>
      <c r="K192">
        <v>46.380806040383</v>
      </c>
      <c r="L192">
        <f>(Table2[[#This Row],[6M Return vs Nifty]]-AVERAGE(Table2[6M Return vs Nifty]))/_xlfn.STDEV.P(Table2[6M Return vs Nifty])</f>
        <v>1.4375151079006003</v>
      </c>
      <c r="M192">
        <v>3.0013559813311201</v>
      </c>
      <c r="N192">
        <f>(Table2[[#This Row],[1W Return vs Nifty]]-AVERAGE(Table2[1W Return vs Nifty]))/_xlfn.STDEV.P(Table2[1W Return vs Nifty])</f>
        <v>0.95957901892013509</v>
      </c>
      <c r="O192">
        <v>744.49</v>
      </c>
      <c r="P192">
        <v>674.90897210133403</v>
      </c>
      <c r="Q192">
        <v>552.94983789031903</v>
      </c>
      <c r="R192">
        <v>79.017046838355995</v>
      </c>
      <c r="S192" s="2">
        <f>(Table2[[#This Row],[Close Price]]-Table2[[#This Row],[20D EMA]])/Table2[[#This Row],[20D EMA]]</f>
        <v>7.4292468669827597E-2</v>
      </c>
      <c r="T192" s="2">
        <f>(Table2[[#This Row],[Close Price]]-Table2[[#This Row],[50D EMA]])/Table2[[#This Row],[50D EMA]]</f>
        <v>0.18504869998959533</v>
      </c>
      <c r="U192" s="2">
        <f>(Table2[[#This Row],[Close Price]]-Table2[[#This Row],[200D EMA]])/Table2[[#This Row],[200D EMA]]</f>
        <v>0.44642415133259367</v>
      </c>
      <c r="V192">
        <v>0.86553657700054898</v>
      </c>
      <c r="W192">
        <v>785.1</v>
      </c>
      <c r="X192">
        <v>814</v>
      </c>
      <c r="Y192">
        <v>757.6</v>
      </c>
      <c r="Z192">
        <v>814</v>
      </c>
      <c r="AA192">
        <v>690.1</v>
      </c>
      <c r="AB192">
        <v>814</v>
      </c>
      <c r="AC192" s="2">
        <f>(Table2[[#This Row],[Close Price]]/Table2[[#This Row],[Day Low]])-1</f>
        <v>1.8723729461215033E-2</v>
      </c>
      <c r="AD192" s="2">
        <f>(Table2[[#This Row],[Day High]]/Table2[[#This Row],[Close Price]])-1</f>
        <v>1.7754438609652423E-2</v>
      </c>
      <c r="AE192" s="2">
        <f>(Table2[[#This Row],[Close Price]]/Table2[[#This Row],[Current Week Low]])-1</f>
        <v>5.5702217529038922E-2</v>
      </c>
      <c r="AF192" s="2">
        <f>(Table2[[#This Row],[Current Week High]]/Table2[[#This Row],[Close Price]])-1</f>
        <v>1.7754438609652423E-2</v>
      </c>
      <c r="AG192" s="2">
        <f>(Table2[[#This Row],[Close Price]]/Table2[[#This Row],[Current Month Low]])-1</f>
        <v>0.15896246920736123</v>
      </c>
      <c r="AH192" s="2">
        <f>(Table2[[#This Row],[Current Month High]]/Table2[[#This Row],[Close Price]])-1</f>
        <v>1.7754438609652423E-2</v>
      </c>
      <c r="AI192">
        <v>1.7754438609652401</v>
      </c>
      <c r="AJ192">
        <v>93.867410010907705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0.46</v>
      </c>
      <c r="AM192" t="s">
        <v>10511</v>
      </c>
      <c r="AN192">
        <v>10.57</v>
      </c>
      <c r="AO192" t="s">
        <v>10511</v>
      </c>
      <c r="AP192">
        <v>7.8422871926040003E-3</v>
      </c>
      <c r="AQ192">
        <f>(Table2[[#This Row],[Sharpe Ratio]]-AVERAGE(Table2[Sharpe Ratio]))/_xlfn.STDEV.P(Table2[Sharpe Ratio])</f>
        <v>-0.46875441516740379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2.5660376190321887</v>
      </c>
      <c r="AS192">
        <f>_xlfn.RANK.AVG(Table2[[#This Row],[1Y Return vs Nifty Z-Score]],Table2[1Y Return vs Nifty Z-Score])</f>
        <v>169</v>
      </c>
      <c r="AT192">
        <f>_xlfn.RANK.AVG(Table2[[#This Row],[6M Return vs Nifty Z-Score]],Table2[6M Return vs Nifty Z-Score])</f>
        <v>58</v>
      </c>
      <c r="AU192">
        <f>_xlfn.RANK.AVG(Table2[[#This Row],[Sharpe Ratio Z-Score]],Table2[Sharpe Ratio Z-Score])</f>
        <v>462</v>
      </c>
      <c r="AV192">
        <f>(Table2[[#This Row],[Rank 1Y]]+Table2[[#This Row],[Rank 6M]]+Table2[[#This Row],[Rank Sharpe]])/3</f>
        <v>229.66666666666666</v>
      </c>
    </row>
    <row r="193" spans="1:48" x14ac:dyDescent="0.3">
      <c r="A193" t="s">
        <v>1736</v>
      </c>
      <c r="B193" t="s">
        <v>1737</v>
      </c>
      <c r="C193" t="s">
        <v>632</v>
      </c>
      <c r="D193" t="s">
        <v>632</v>
      </c>
      <c r="E193">
        <v>4249.6621023999996</v>
      </c>
      <c r="F193">
        <v>205.76</v>
      </c>
      <c r="G193">
        <v>59.618769091165298</v>
      </c>
      <c r="H193">
        <f>(Table2[[#This Row],[1Y Return vs Nifty]]-AVERAGE(Table2[1Y Return vs Nifty]))/_xlfn.STDEV.P(Table2[1Y Return vs Nifty])</f>
        <v>0.26288504773960863</v>
      </c>
      <c r="I193">
        <v>17.981820475755502</v>
      </c>
      <c r="J193">
        <f>(Table2[[#This Row],[1M Return vs Nifty]]-AVERAGE(Table2[1M Return vs Nifty]))/_xlfn.STDEV.P(Table2[1M Return vs Nifty])</f>
        <v>1.8917533327197118</v>
      </c>
      <c r="K193">
        <v>18.9553641545094</v>
      </c>
      <c r="L193">
        <f>(Table2[[#This Row],[6M Return vs Nifty]]-AVERAGE(Table2[6M Return vs Nifty]))/_xlfn.STDEV.P(Table2[6M Return vs Nifty])</f>
        <v>0.49036377735261111</v>
      </c>
      <c r="M193">
        <v>-3.3167951256410402</v>
      </c>
      <c r="N193">
        <f>(Table2[[#This Row],[1W Return vs Nifty]]-AVERAGE(Table2[1W Return vs Nifty]))/_xlfn.STDEV.P(Table2[1W Return vs Nifty])</f>
        <v>-0.57888952537981353</v>
      </c>
      <c r="O193">
        <v>208</v>
      </c>
      <c r="P193">
        <v>193.550755377927</v>
      </c>
      <c r="Q193">
        <v>166.69995682776599</v>
      </c>
      <c r="R193">
        <v>41.3198699506247</v>
      </c>
      <c r="S193" s="2">
        <f>(Table2[[#This Row],[Close Price]]-Table2[[#This Row],[20D EMA]])/Table2[[#This Row],[20D EMA]]</f>
        <v>-1.0769230769230812E-2</v>
      </c>
      <c r="T193" s="2">
        <f>(Table2[[#This Row],[Close Price]]-Table2[[#This Row],[50D EMA]])/Table2[[#This Row],[50D EMA]]</f>
        <v>6.3080325355657899E-2</v>
      </c>
      <c r="U193" s="2">
        <f>(Table2[[#This Row],[Close Price]]-Table2[[#This Row],[200D EMA]])/Table2[[#This Row],[200D EMA]]</f>
        <v>0.23431345703700901</v>
      </c>
      <c r="V193">
        <v>1.1438668776385399</v>
      </c>
      <c r="W193">
        <v>204.9</v>
      </c>
      <c r="X193">
        <v>215.8</v>
      </c>
      <c r="Y193">
        <v>204.9</v>
      </c>
      <c r="Z193">
        <v>231.54</v>
      </c>
      <c r="AA193">
        <v>204.9</v>
      </c>
      <c r="AB193">
        <v>231.54</v>
      </c>
      <c r="AC193" s="2">
        <f>(Table2[[#This Row],[Close Price]]/Table2[[#This Row],[Day Low]])-1</f>
        <v>4.1971693509028629E-3</v>
      </c>
      <c r="AD193" s="2">
        <f>(Table2[[#This Row],[Day High]]/Table2[[#This Row],[Close Price]])-1</f>
        <v>4.8794712286158726E-2</v>
      </c>
      <c r="AE193" s="2">
        <f>(Table2[[#This Row],[Close Price]]/Table2[[#This Row],[Current Week Low]])-1</f>
        <v>4.1971693509028629E-3</v>
      </c>
      <c r="AF193" s="2">
        <f>(Table2[[#This Row],[Current Week High]]/Table2[[#This Row],[Close Price]])-1</f>
        <v>0.12529160186625199</v>
      </c>
      <c r="AG193" s="2">
        <f>(Table2[[#This Row],[Close Price]]/Table2[[#This Row],[Current Month Low]])-1</f>
        <v>4.1971693509028629E-3</v>
      </c>
      <c r="AH193" s="2">
        <f>(Table2[[#This Row],[Current Month High]]/Table2[[#This Row],[Close Price]])-1</f>
        <v>0.12529160186625199</v>
      </c>
      <c r="AI193">
        <v>12.5291601866251</v>
      </c>
      <c r="AJ193">
        <v>89.990766389658305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0.09</v>
      </c>
      <c r="AM193" t="s">
        <v>10511</v>
      </c>
      <c r="AN193">
        <v>-5</v>
      </c>
      <c r="AO193" t="s">
        <v>10512</v>
      </c>
      <c r="AP193">
        <v>5.9363758034218998E-2</v>
      </c>
      <c r="AQ193">
        <f>(Table2[[#This Row],[Sharpe Ratio]]-AVERAGE(Table2[Sharpe Ratio]))/_xlfn.STDEV.P(Table2[Sharpe Ratio])</f>
        <v>0.12248870111607786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2.1886013335481955</v>
      </c>
      <c r="AS193">
        <f>_xlfn.RANK.AVG(Table2[[#This Row],[1Y Return vs Nifty Z-Score]],Table2[1Y Return vs Nifty Z-Score])</f>
        <v>209</v>
      </c>
      <c r="AT193">
        <f>_xlfn.RANK.AVG(Table2[[#This Row],[6M Return vs Nifty Z-Score]],Table2[6M Return vs Nifty Z-Score])</f>
        <v>187</v>
      </c>
      <c r="AU193">
        <f>_xlfn.RANK.AVG(Table2[[#This Row],[Sharpe Ratio Z-Score]],Table2[Sharpe Ratio Z-Score])</f>
        <v>298</v>
      </c>
      <c r="AV193">
        <f>(Table2[[#This Row],[Rank 1Y]]+Table2[[#This Row],[Rank 6M]]+Table2[[#This Row],[Rank Sharpe]])/3</f>
        <v>231.33333333333334</v>
      </c>
    </row>
    <row r="194" spans="1:48" x14ac:dyDescent="0.3">
      <c r="A194" t="s">
        <v>606</v>
      </c>
      <c r="B194" t="s">
        <v>607</v>
      </c>
      <c r="C194" t="s">
        <v>10468</v>
      </c>
      <c r="D194" t="s">
        <v>608</v>
      </c>
      <c r="E194">
        <v>29764.999335600001</v>
      </c>
      <c r="F194">
        <v>307.8</v>
      </c>
      <c r="G194">
        <v>133.241860286215</v>
      </c>
      <c r="H194">
        <f>(Table2[[#This Row],[1Y Return vs Nifty]]-AVERAGE(Table2[1Y Return vs Nifty]))/_xlfn.STDEV.P(Table2[1Y Return vs Nifty])</f>
        <v>1.2374848950224171</v>
      </c>
      <c r="I194">
        <v>-8.5048933158207802</v>
      </c>
      <c r="J194">
        <f>(Table2[[#This Row],[1M Return vs Nifty]]-AVERAGE(Table2[1M Return vs Nifty]))/_xlfn.STDEV.P(Table2[1M Return vs Nifty])</f>
        <v>-0.75727711058619585</v>
      </c>
      <c r="K194">
        <v>2.76539819675043</v>
      </c>
      <c r="L194">
        <f>(Table2[[#This Row],[6M Return vs Nifty]]-AVERAGE(Table2[6M Return vs Nifty]))/_xlfn.STDEV.P(Table2[6M Return vs Nifty])</f>
        <v>-6.8764781531850686E-2</v>
      </c>
      <c r="M194">
        <v>-4.2490731688326298</v>
      </c>
      <c r="N194">
        <f>(Table2[[#This Row],[1W Return vs Nifty]]-AVERAGE(Table2[1W Return vs Nifty]))/_xlfn.STDEV.P(Table2[1W Return vs Nifty])</f>
        <v>-0.80589904441601112</v>
      </c>
      <c r="O194">
        <v>329.32</v>
      </c>
      <c r="P194">
        <v>334.70862641267098</v>
      </c>
      <c r="Q194">
        <v>279.61987611987001</v>
      </c>
      <c r="R194">
        <v>25.5748862680285</v>
      </c>
      <c r="S194" s="2">
        <f>(Table2[[#This Row],[Close Price]]-Table2[[#This Row],[20D EMA]])/Table2[[#This Row],[20D EMA]]</f>
        <v>-6.5346775173083876E-2</v>
      </c>
      <c r="T194" s="2">
        <f>(Table2[[#This Row],[Close Price]]-Table2[[#This Row],[50D EMA]])/Table2[[#This Row],[50D EMA]]</f>
        <v>-8.0394182549375415E-2</v>
      </c>
      <c r="U194" s="2">
        <f>(Table2[[#This Row],[Close Price]]-Table2[[#This Row],[200D EMA]])/Table2[[#This Row],[200D EMA]]</f>
        <v>0.10078011717611048</v>
      </c>
      <c r="V194">
        <v>0.67836966101996699</v>
      </c>
      <c r="W194">
        <v>306.7</v>
      </c>
      <c r="X194">
        <v>317.89999999999998</v>
      </c>
      <c r="Y194">
        <v>306.7</v>
      </c>
      <c r="Z194">
        <v>336.45</v>
      </c>
      <c r="AA194">
        <v>306.7</v>
      </c>
      <c r="AB194">
        <v>348.8</v>
      </c>
      <c r="AC194" s="2">
        <f>(Table2[[#This Row],[Close Price]]/Table2[[#This Row],[Day Low]])-1</f>
        <v>3.5865666775352079E-3</v>
      </c>
      <c r="AD194" s="2">
        <f>(Table2[[#This Row],[Day High]]/Table2[[#This Row],[Close Price]])-1</f>
        <v>3.2813515269655591E-2</v>
      </c>
      <c r="AE194" s="2">
        <f>(Table2[[#This Row],[Close Price]]/Table2[[#This Row],[Current Week Low]])-1</f>
        <v>3.5865666775352079E-3</v>
      </c>
      <c r="AF194" s="2">
        <f>(Table2[[#This Row],[Current Week High]]/Table2[[#This Row],[Close Price]])-1</f>
        <v>9.3079922027290429E-2</v>
      </c>
      <c r="AG194" s="2">
        <f>(Table2[[#This Row],[Close Price]]/Table2[[#This Row],[Current Month Low]])-1</f>
        <v>3.5865666775352079E-3</v>
      </c>
      <c r="AH194" s="2">
        <f>(Table2[[#This Row],[Current Month High]]/Table2[[#This Row],[Close Price]])-1</f>
        <v>0.13320337881741384</v>
      </c>
      <c r="AI194">
        <v>35.087719298245602</v>
      </c>
      <c r="AJ194">
        <v>161.179465422146</v>
      </c>
      <c r="AK194" t="str">
        <f>IF(AND(Table2[[#This Row],[20D EMA]]&gt;Table2[[#This Row],[50D EMA]],Table2[[#This Row],[50D EMA]]&gt;Table2[[#This Row],[200D EMA]]),"Uptrend","Downtrend/NoTrend")</f>
        <v>Downtrend/NoTrend</v>
      </c>
      <c r="AL194">
        <v>-0.21</v>
      </c>
      <c r="AM194" t="s">
        <v>10512</v>
      </c>
      <c r="AN194">
        <v>-3.07</v>
      </c>
      <c r="AO194" t="s">
        <v>10512</v>
      </c>
      <c r="AP194">
        <v>6.5654347949256994E-2</v>
      </c>
      <c r="AQ194">
        <f>(Table2[[#This Row],[Sharpe Ratio]]-AVERAGE(Table2[Sharpe Ratio]))/_xlfn.STDEV.P(Table2[Sharpe Ratio])</f>
        <v>0.19467740077611115</v>
      </c>
      <c r="AR1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4">
        <f>_xlfn.RANK.AVG(Table2[[#This Row],[1Y Return vs Nifty Z-Score]],Table2[1Y Return vs Nifty Z-Score])</f>
        <v>68</v>
      </c>
      <c r="AT194">
        <f>_xlfn.RANK.AVG(Table2[[#This Row],[6M Return vs Nifty Z-Score]],Table2[6M Return vs Nifty Z-Score])</f>
        <v>346</v>
      </c>
      <c r="AU194">
        <f>_xlfn.RANK.AVG(Table2[[#This Row],[Sharpe Ratio Z-Score]],Table2[Sharpe Ratio Z-Score])</f>
        <v>281</v>
      </c>
      <c r="AV194">
        <f>(Table2[[#This Row],[Rank 1Y]]+Table2[[#This Row],[Rank 6M]]+Table2[[#This Row],[Rank Sharpe]])/3</f>
        <v>231.66666666666666</v>
      </c>
    </row>
    <row r="195" spans="1:48" x14ac:dyDescent="0.3">
      <c r="A195" t="s">
        <v>331</v>
      </c>
      <c r="B195" t="s">
        <v>332</v>
      </c>
      <c r="C195" t="s">
        <v>10465</v>
      </c>
      <c r="D195" t="s">
        <v>130</v>
      </c>
      <c r="E195">
        <v>73535.068538079999</v>
      </c>
      <c r="F195">
        <v>1579.4</v>
      </c>
      <c r="G195">
        <v>60.920040144743297</v>
      </c>
      <c r="H195">
        <f>(Table2[[#This Row],[1Y Return vs Nifty]]-AVERAGE(Table2[1Y Return vs Nifty]))/_xlfn.STDEV.P(Table2[1Y Return vs Nifty])</f>
        <v>0.28011087389693157</v>
      </c>
      <c r="I195">
        <v>-9.7676800411803306</v>
      </c>
      <c r="J195">
        <f>(Table2[[#This Row],[1M Return vs Nifty]]-AVERAGE(Table2[1M Return vs Nifty]))/_xlfn.STDEV.P(Table2[1M Return vs Nifty])</f>
        <v>-0.883572901947973</v>
      </c>
      <c r="K195">
        <v>14.554507141098201</v>
      </c>
      <c r="L195">
        <f>(Table2[[#This Row],[6M Return vs Nifty]]-AVERAGE(Table2[6M Return vs Nifty]))/_xlfn.STDEV.P(Table2[6M Return vs Nifty])</f>
        <v>0.3383779828064572</v>
      </c>
      <c r="M195">
        <v>-1.54590807045795</v>
      </c>
      <c r="N195">
        <f>(Table2[[#This Row],[1W Return vs Nifty]]-AVERAGE(Table2[1W Return vs Nifty]))/_xlfn.STDEV.P(Table2[1W Return vs Nifty])</f>
        <v>-0.14767887786923378</v>
      </c>
      <c r="O195">
        <v>1641.15</v>
      </c>
      <c r="P195">
        <v>1571.7433189815599</v>
      </c>
      <c r="Q195">
        <v>1306.75280438093</v>
      </c>
      <c r="R195">
        <v>27.805770907063501</v>
      </c>
      <c r="S195" s="2">
        <f>(Table2[[#This Row],[Close Price]]-Table2[[#This Row],[20D EMA]])/Table2[[#This Row],[20D EMA]]</f>
        <v>-3.7626054900527069E-2</v>
      </c>
      <c r="T195" s="2">
        <f>(Table2[[#This Row],[Close Price]]-Table2[[#This Row],[50D EMA]])/Table2[[#This Row],[50D EMA]]</f>
        <v>4.8714576521320637E-3</v>
      </c>
      <c r="U195" s="2">
        <f>(Table2[[#This Row],[Close Price]]-Table2[[#This Row],[200D EMA]])/Table2[[#This Row],[200D EMA]]</f>
        <v>0.20864481385080005</v>
      </c>
      <c r="V195">
        <v>0.61031626696081198</v>
      </c>
      <c r="W195">
        <v>1575</v>
      </c>
      <c r="X195">
        <v>1634.3</v>
      </c>
      <c r="Y195">
        <v>1575</v>
      </c>
      <c r="Z195">
        <v>1665.85</v>
      </c>
      <c r="AA195">
        <v>1575</v>
      </c>
      <c r="AB195">
        <v>1696.8</v>
      </c>
      <c r="AC195" s="2">
        <f>(Table2[[#This Row],[Close Price]]/Table2[[#This Row],[Day Low]])-1</f>
        <v>2.7936507936507926E-3</v>
      </c>
      <c r="AD195" s="2">
        <f>(Table2[[#This Row],[Day High]]/Table2[[#This Row],[Close Price]])-1</f>
        <v>3.4760035456502303E-2</v>
      </c>
      <c r="AE195" s="2">
        <f>(Table2[[#This Row],[Close Price]]/Table2[[#This Row],[Current Week Low]])-1</f>
        <v>2.7936507936507926E-3</v>
      </c>
      <c r="AF195" s="2">
        <f>(Table2[[#This Row],[Current Week High]]/Table2[[#This Row],[Close Price]])-1</f>
        <v>5.473597568696964E-2</v>
      </c>
      <c r="AG195" s="2">
        <f>(Table2[[#This Row],[Close Price]]/Table2[[#This Row],[Current Month Low]])-1</f>
        <v>2.7936507936507926E-3</v>
      </c>
      <c r="AH195" s="2">
        <f>(Table2[[#This Row],[Current Month High]]/Table2[[#This Row],[Close Price]])-1</f>
        <v>7.433202481955159E-2</v>
      </c>
      <c r="AI195">
        <v>14.2522476889958</v>
      </c>
      <c r="AJ195">
        <v>87.956682137331896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0.12</v>
      </c>
      <c r="AM195" t="s">
        <v>10511</v>
      </c>
      <c r="AN195">
        <v>-4.0199999999999996</v>
      </c>
      <c r="AO195" t="s">
        <v>10512</v>
      </c>
      <c r="AP195">
        <v>6.7004415403997E-2</v>
      </c>
      <c r="AQ195">
        <f>(Table2[[#This Row],[Sharpe Ratio]]-AVERAGE(Table2[Sharpe Ratio]))/_xlfn.STDEV.P(Table2[Sharpe Ratio])</f>
        <v>0.21017032200088043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-0.20259260111293759</v>
      </c>
      <c r="AS195">
        <f>_xlfn.RANK.AVG(Table2[[#This Row],[1Y Return vs Nifty Z-Score]],Table2[1Y Return vs Nifty Z-Score])</f>
        <v>199</v>
      </c>
      <c r="AT195">
        <f>_xlfn.RANK.AVG(Table2[[#This Row],[6M Return vs Nifty Z-Score]],Table2[6M Return vs Nifty Z-Score])</f>
        <v>224</v>
      </c>
      <c r="AU195">
        <f>_xlfn.RANK.AVG(Table2[[#This Row],[Sharpe Ratio Z-Score]],Table2[Sharpe Ratio Z-Score])</f>
        <v>273</v>
      </c>
      <c r="AV195">
        <f>(Table2[[#This Row],[Rank 1Y]]+Table2[[#This Row],[Rank 6M]]+Table2[[#This Row],[Rank Sharpe]])/3</f>
        <v>232</v>
      </c>
    </row>
    <row r="196" spans="1:48" x14ac:dyDescent="0.3">
      <c r="A196" t="s">
        <v>1047</v>
      </c>
      <c r="B196" t="s">
        <v>1048</v>
      </c>
      <c r="C196" t="s">
        <v>10475</v>
      </c>
      <c r="D196" t="s">
        <v>371</v>
      </c>
      <c r="E196">
        <v>11807.7804043</v>
      </c>
      <c r="F196">
        <v>214.03</v>
      </c>
      <c r="G196">
        <v>63.730459206190297</v>
      </c>
      <c r="H196">
        <f>(Table2[[#This Row],[1Y Return vs Nifty]]-AVERAGE(Table2[1Y Return vs Nifty]))/_xlfn.STDEV.P(Table2[1Y Return vs Nifty])</f>
        <v>0.31731433742484039</v>
      </c>
      <c r="I196">
        <v>18.2388001553898</v>
      </c>
      <c r="J196">
        <f>(Table2[[#This Row],[1M Return vs Nifty]]-AVERAGE(Table2[1M Return vs Nifty]))/_xlfn.STDEV.P(Table2[1M Return vs Nifty])</f>
        <v>1.9174547843991858</v>
      </c>
      <c r="K196">
        <v>7.26497180421865</v>
      </c>
      <c r="L196">
        <f>(Table2[[#This Row],[6M Return vs Nifty]]-AVERAGE(Table2[6M Return vs Nifty]))/_xlfn.STDEV.P(Table2[6M Return vs Nifty])</f>
        <v>8.663023988464337E-2</v>
      </c>
      <c r="M196">
        <v>-1.43156458791087</v>
      </c>
      <c r="N196">
        <f>(Table2[[#This Row],[1W Return vs Nifty]]-AVERAGE(Table2[1W Return vs Nifty]))/_xlfn.STDEV.P(Table2[1W Return vs Nifty])</f>
        <v>-0.1198362624955259</v>
      </c>
      <c r="O196">
        <v>209.76</v>
      </c>
      <c r="P196">
        <v>187.34749054784399</v>
      </c>
      <c r="Q196">
        <v>155.63768468154299</v>
      </c>
      <c r="R196">
        <v>47.733319120251203</v>
      </c>
      <c r="S196" s="2">
        <f>(Table2[[#This Row],[Close Price]]-Table2[[#This Row],[20D EMA]])/Table2[[#This Row],[20D EMA]]</f>
        <v>2.0356598016781132E-2</v>
      </c>
      <c r="T196" s="2">
        <f>(Table2[[#This Row],[Close Price]]-Table2[[#This Row],[50D EMA]])/Table2[[#This Row],[50D EMA]]</f>
        <v>0.14242256127440334</v>
      </c>
      <c r="U196" s="2">
        <f>(Table2[[#This Row],[Close Price]]-Table2[[#This Row],[200D EMA]])/Table2[[#This Row],[200D EMA]]</f>
        <v>0.37518108443938919</v>
      </c>
      <c r="V196">
        <v>1.65532072671925</v>
      </c>
      <c r="W196">
        <v>213</v>
      </c>
      <c r="X196">
        <v>224.98</v>
      </c>
      <c r="Y196">
        <v>213</v>
      </c>
      <c r="Z196">
        <v>242.2</v>
      </c>
      <c r="AA196">
        <v>192.1</v>
      </c>
      <c r="AB196">
        <v>244.9</v>
      </c>
      <c r="AC196" s="2">
        <f>(Table2[[#This Row],[Close Price]]/Table2[[#This Row],[Day Low]])-1</f>
        <v>4.8356807511737987E-3</v>
      </c>
      <c r="AD196" s="2">
        <f>(Table2[[#This Row],[Day High]]/Table2[[#This Row],[Close Price]])-1</f>
        <v>5.11610521889454E-2</v>
      </c>
      <c r="AE196" s="2">
        <f>(Table2[[#This Row],[Close Price]]/Table2[[#This Row],[Current Week Low]])-1</f>
        <v>4.8356807511737987E-3</v>
      </c>
      <c r="AF196" s="2">
        <f>(Table2[[#This Row],[Current Week High]]/Table2[[#This Row],[Close Price]])-1</f>
        <v>0.13161706302854737</v>
      </c>
      <c r="AG196" s="2">
        <f>(Table2[[#This Row],[Close Price]]/Table2[[#This Row],[Current Month Low]])-1</f>
        <v>0.11415929203539821</v>
      </c>
      <c r="AH196" s="2">
        <f>(Table2[[#This Row],[Current Month High]]/Table2[[#This Row],[Close Price]])-1</f>
        <v>0.14423211699294503</v>
      </c>
      <c r="AI196">
        <v>14.4232116992945</v>
      </c>
      <c r="AJ196">
        <v>103.353919239904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0.37</v>
      </c>
      <c r="AM196" t="s">
        <v>10511</v>
      </c>
      <c r="AN196">
        <v>8.99</v>
      </c>
      <c r="AO196" t="s">
        <v>10511</v>
      </c>
      <c r="AP196">
        <v>8.9778788490604999E-2</v>
      </c>
      <c r="AQ196">
        <f>(Table2[[#This Row],[Sharpe Ratio]]-AVERAGE(Table2[Sharpe Ratio]))/_xlfn.STDEV.P(Table2[Sharpe Ratio])</f>
        <v>0.47152138778319974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2.673084486996343</v>
      </c>
      <c r="AS196">
        <f>_xlfn.RANK.AVG(Table2[[#This Row],[1Y Return vs Nifty Z-Score]],Table2[1Y Return vs Nifty Z-Score])</f>
        <v>191</v>
      </c>
      <c r="AT196">
        <f>_xlfn.RANK.AVG(Table2[[#This Row],[6M Return vs Nifty Z-Score]],Table2[6M Return vs Nifty Z-Score])</f>
        <v>289</v>
      </c>
      <c r="AU196">
        <f>_xlfn.RANK.AVG(Table2[[#This Row],[Sharpe Ratio Z-Score]],Table2[Sharpe Ratio Z-Score])</f>
        <v>219</v>
      </c>
      <c r="AV196">
        <f>(Table2[[#This Row],[Rank 1Y]]+Table2[[#This Row],[Rank 6M]]+Table2[[#This Row],[Rank Sharpe]])/3</f>
        <v>233</v>
      </c>
    </row>
    <row r="197" spans="1:48" x14ac:dyDescent="0.3">
      <c r="A197" t="s">
        <v>1288</v>
      </c>
      <c r="B197" t="s">
        <v>1289</v>
      </c>
      <c r="C197" t="s">
        <v>10463</v>
      </c>
      <c r="D197" t="s">
        <v>119</v>
      </c>
      <c r="E197">
        <v>8411.1928693699992</v>
      </c>
      <c r="F197">
        <v>1430.05</v>
      </c>
      <c r="G197">
        <v>47.854461087226802</v>
      </c>
      <c r="H197">
        <f>(Table2[[#This Row],[1Y Return vs Nifty]]-AVERAGE(Table2[1Y Return vs Nifty]))/_xlfn.STDEV.P(Table2[1Y Return vs Nifty])</f>
        <v>0.10715275508633169</v>
      </c>
      <c r="I197">
        <v>-3.0984534981362999</v>
      </c>
      <c r="J197">
        <f>(Table2[[#This Row],[1M Return vs Nifty]]-AVERAGE(Table2[1M Return vs Nifty]))/_xlfn.STDEV.P(Table2[1M Return vs Nifty])</f>
        <v>-0.21655983702611076</v>
      </c>
      <c r="K197">
        <v>7.4677940578834399</v>
      </c>
      <c r="L197">
        <f>(Table2[[#This Row],[6M Return vs Nifty]]-AVERAGE(Table2[6M Return vs Nifty]))/_xlfn.STDEV.P(Table2[6M Return vs Nifty])</f>
        <v>9.3634807695173225E-2</v>
      </c>
      <c r="M197">
        <v>3.8199492792265</v>
      </c>
      <c r="N197">
        <f>(Table2[[#This Row],[1W Return vs Nifty]]-AVERAGE(Table2[1W Return vs Nifty]))/_xlfn.STDEV.P(Table2[1W Return vs Nifty])</f>
        <v>1.1589063249728593</v>
      </c>
      <c r="O197">
        <v>1413.76</v>
      </c>
      <c r="P197">
        <v>1356.49391319447</v>
      </c>
      <c r="Q197">
        <v>1174.3075751470601</v>
      </c>
      <c r="R197">
        <v>52.716257489713897</v>
      </c>
      <c r="S197" s="2">
        <f>(Table2[[#This Row],[Close Price]]-Table2[[#This Row],[20D EMA]])/Table2[[#This Row],[20D EMA]]</f>
        <v>1.1522464916251671E-2</v>
      </c>
      <c r="T197" s="2">
        <f>(Table2[[#This Row],[Close Price]]-Table2[[#This Row],[50D EMA]])/Table2[[#This Row],[50D EMA]]</f>
        <v>5.4225150654977392E-2</v>
      </c>
      <c r="U197" s="2">
        <f>(Table2[[#This Row],[Close Price]]-Table2[[#This Row],[200D EMA]])/Table2[[#This Row],[200D EMA]]</f>
        <v>0.21778146566150941</v>
      </c>
      <c r="V197">
        <v>0.91474077834242096</v>
      </c>
      <c r="W197">
        <v>1410.5</v>
      </c>
      <c r="X197">
        <v>1486.75</v>
      </c>
      <c r="Y197">
        <v>1399.4</v>
      </c>
      <c r="Z197">
        <v>1490.6</v>
      </c>
      <c r="AA197">
        <v>1371.9</v>
      </c>
      <c r="AB197">
        <v>1490.6</v>
      </c>
      <c r="AC197" s="2">
        <f>(Table2[[#This Row],[Close Price]]/Table2[[#This Row],[Day Low]])-1</f>
        <v>1.3860333215171883E-2</v>
      </c>
      <c r="AD197" s="2">
        <f>(Table2[[#This Row],[Day High]]/Table2[[#This Row],[Close Price]])-1</f>
        <v>3.9648963322960862E-2</v>
      </c>
      <c r="AE197" s="2">
        <f>(Table2[[#This Row],[Close Price]]/Table2[[#This Row],[Current Week Low]])-1</f>
        <v>2.1902243818779477E-2</v>
      </c>
      <c r="AF197" s="2">
        <f>(Table2[[#This Row],[Current Week High]]/Table2[[#This Row],[Close Price]])-1</f>
        <v>4.2341176881927067E-2</v>
      </c>
      <c r="AG197" s="2">
        <f>(Table2[[#This Row],[Close Price]]/Table2[[#This Row],[Current Month Low]])-1</f>
        <v>4.2386471317151342E-2</v>
      </c>
      <c r="AH197" s="2">
        <f>(Table2[[#This Row],[Current Month High]]/Table2[[#This Row],[Close Price]])-1</f>
        <v>4.2341176881927067E-2</v>
      </c>
      <c r="AI197">
        <v>9.5031642250270991</v>
      </c>
      <c r="AJ197">
        <v>78.745078432597893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-0.01</v>
      </c>
      <c r="AM197" t="s">
        <v>10512</v>
      </c>
      <c r="AN197">
        <v>2.89</v>
      </c>
      <c r="AO197" t="s">
        <v>10511</v>
      </c>
      <c r="AP197">
        <v>0.114179216542021</v>
      </c>
      <c r="AQ197">
        <f>(Table2[[#This Row],[Sharpe Ratio]]-AVERAGE(Table2[Sharpe Ratio]))/_xlfn.STDEV.P(Table2[Sharpe Ratio])</f>
        <v>0.75153251487465345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1.8946665656029069</v>
      </c>
      <c r="AS197">
        <f>_xlfn.RANK.AVG(Table2[[#This Row],[1Y Return vs Nifty Z-Score]],Table2[1Y Return vs Nifty Z-Score])</f>
        <v>252</v>
      </c>
      <c r="AT197">
        <f>_xlfn.RANK.AVG(Table2[[#This Row],[6M Return vs Nifty Z-Score]],Table2[6M Return vs Nifty Z-Score])</f>
        <v>285</v>
      </c>
      <c r="AU197">
        <f>_xlfn.RANK.AVG(Table2[[#This Row],[Sharpe Ratio Z-Score]],Table2[Sharpe Ratio Z-Score])</f>
        <v>166</v>
      </c>
      <c r="AV197">
        <f>(Table2[[#This Row],[Rank 1Y]]+Table2[[#This Row],[Rank 6M]]+Table2[[#This Row],[Rank Sharpe]])/3</f>
        <v>234.33333333333334</v>
      </c>
    </row>
    <row r="198" spans="1:48" x14ac:dyDescent="0.3">
      <c r="A198" t="s">
        <v>951</v>
      </c>
      <c r="B198" t="s">
        <v>952</v>
      </c>
      <c r="C198" t="s">
        <v>10464</v>
      </c>
      <c r="D198" t="s">
        <v>46</v>
      </c>
      <c r="E198">
        <v>14717.0795370049</v>
      </c>
      <c r="F198">
        <v>261.85000000000002</v>
      </c>
      <c r="G198">
        <v>76.428281675067197</v>
      </c>
      <c r="H198">
        <f>(Table2[[#This Row],[1Y Return vs Nifty]]-AVERAGE(Table2[1Y Return vs Nifty]))/_xlfn.STDEV.P(Table2[1Y Return vs Nifty])</f>
        <v>0.48540420757448899</v>
      </c>
      <c r="I198">
        <v>-5.7852927123640496</v>
      </c>
      <c r="J198">
        <f>(Table2[[#This Row],[1M Return vs Nifty]]-AVERAGE(Table2[1M Return vs Nifty]))/_xlfn.STDEV.P(Table2[1M Return vs Nifty])</f>
        <v>-0.48528018228166508</v>
      </c>
      <c r="K198">
        <v>-1.52570311860735</v>
      </c>
      <c r="L198">
        <f>(Table2[[#This Row],[6M Return vs Nifty]]-AVERAGE(Table2[6M Return vs Nifty]))/_xlfn.STDEV.P(Table2[6M Return vs Nifty])</f>
        <v>-0.21696010823872189</v>
      </c>
      <c r="M198">
        <v>-7.8255265937103502</v>
      </c>
      <c r="N198">
        <f>(Table2[[#This Row],[1W Return vs Nifty]]-AVERAGE(Table2[1W Return vs Nifty]))/_xlfn.STDEV.P(Table2[1W Return vs Nifty])</f>
        <v>-1.6767647456583219</v>
      </c>
      <c r="O198">
        <v>267</v>
      </c>
      <c r="P198">
        <v>255.45440964055999</v>
      </c>
      <c r="Q198">
        <v>211.08694676601499</v>
      </c>
      <c r="R198">
        <v>41.302990382737697</v>
      </c>
      <c r="S198" s="2">
        <f>(Table2[[#This Row],[Close Price]]-Table2[[#This Row],[20D EMA]])/Table2[[#This Row],[20D EMA]]</f>
        <v>-1.9288389513108527E-2</v>
      </c>
      <c r="T198" s="2">
        <f>(Table2[[#This Row],[Close Price]]-Table2[[#This Row],[50D EMA]])/Table2[[#This Row],[50D EMA]]</f>
        <v>2.5036132155397212E-2</v>
      </c>
      <c r="U198" s="2">
        <f>(Table2[[#This Row],[Close Price]]-Table2[[#This Row],[200D EMA]])/Table2[[#This Row],[200D EMA]]</f>
        <v>0.24048409440615343</v>
      </c>
      <c r="V198">
        <v>1.50809702024819</v>
      </c>
      <c r="W198">
        <v>260.35000000000002</v>
      </c>
      <c r="X198">
        <v>273</v>
      </c>
      <c r="Y198">
        <v>260.35000000000002</v>
      </c>
      <c r="Z198">
        <v>291</v>
      </c>
      <c r="AA198">
        <v>248.4</v>
      </c>
      <c r="AB198">
        <v>303.89999999999998</v>
      </c>
      <c r="AC198" s="2">
        <f>(Table2[[#This Row],[Close Price]]/Table2[[#This Row],[Day Low]])-1</f>
        <v>5.7614749375840546E-3</v>
      </c>
      <c r="AD198" s="2">
        <f>(Table2[[#This Row],[Day High]]/Table2[[#This Row],[Close Price]])-1</f>
        <v>4.2581630704601858E-2</v>
      </c>
      <c r="AE198" s="2">
        <f>(Table2[[#This Row],[Close Price]]/Table2[[#This Row],[Current Week Low]])-1</f>
        <v>5.7614749375840546E-3</v>
      </c>
      <c r="AF198" s="2">
        <f>(Table2[[#This Row],[Current Week High]]/Table2[[#This Row],[Close Price]])-1</f>
        <v>0.11132327668512487</v>
      </c>
      <c r="AG198" s="2">
        <f>(Table2[[#This Row],[Close Price]]/Table2[[#This Row],[Current Month Low]])-1</f>
        <v>5.4146537842190146E-2</v>
      </c>
      <c r="AH198" s="2">
        <f>(Table2[[#This Row],[Current Month High]]/Table2[[#This Row],[Close Price]])-1</f>
        <v>0.16058812297116654</v>
      </c>
      <c r="AI198">
        <v>16.058812297116599</v>
      </c>
      <c r="AJ198">
        <v>124.86045513095701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0.01</v>
      </c>
      <c r="AM198" t="s">
        <v>10511</v>
      </c>
      <c r="AN198">
        <v>1.59</v>
      </c>
      <c r="AO198" t="s">
        <v>10511</v>
      </c>
      <c r="AP198">
        <v>0.123111707003246</v>
      </c>
      <c r="AQ198">
        <f>(Table2[[#This Row],[Sharpe Ratio]]-AVERAGE(Table2[Sharpe Ratio]))/_xlfn.STDEV.P(Table2[Sharpe Ratio])</f>
        <v>0.85403877896603764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-1.0395620496381821</v>
      </c>
      <c r="AS198">
        <f>_xlfn.RANK.AVG(Table2[[#This Row],[1Y Return vs Nifty Z-Score]],Table2[1Y Return vs Nifty Z-Score])</f>
        <v>154</v>
      </c>
      <c r="AT198">
        <f>_xlfn.RANK.AVG(Table2[[#This Row],[6M Return vs Nifty Z-Score]],Table2[6M Return vs Nifty Z-Score])</f>
        <v>398</v>
      </c>
      <c r="AU198">
        <f>_xlfn.RANK.AVG(Table2[[#This Row],[Sharpe Ratio Z-Score]],Table2[Sharpe Ratio Z-Score])</f>
        <v>152</v>
      </c>
      <c r="AV198">
        <f>(Table2[[#This Row],[Rank 1Y]]+Table2[[#This Row],[Rank 6M]]+Table2[[#This Row],[Rank Sharpe]])/3</f>
        <v>234.66666666666666</v>
      </c>
    </row>
    <row r="199" spans="1:48" x14ac:dyDescent="0.3">
      <c r="A199" t="s">
        <v>30</v>
      </c>
      <c r="B199" t="s">
        <v>31</v>
      </c>
      <c r="C199" t="s">
        <v>10461</v>
      </c>
      <c r="D199" t="s">
        <v>32</v>
      </c>
      <c r="E199">
        <v>793710.40681779</v>
      </c>
      <c r="F199">
        <v>889.35</v>
      </c>
      <c r="G199">
        <v>24.181299768235402</v>
      </c>
      <c r="H199">
        <f>(Table2[[#This Row],[1Y Return vs Nifty]]-AVERAGE(Table2[1Y Return vs Nifty]))/_xlfn.STDEV.P(Table2[1Y Return vs Nifty])</f>
        <v>-0.20622527661116949</v>
      </c>
      <c r="I199">
        <v>1.2299272633593701</v>
      </c>
      <c r="J199">
        <f>(Table2[[#This Row],[1M Return vs Nifty]]-AVERAGE(Table2[1M Return vs Nifty]))/_xlfn.STDEV.P(Table2[1M Return vs Nifty])</f>
        <v>0.21633691632908414</v>
      </c>
      <c r="K199">
        <v>28.221312130134798</v>
      </c>
      <c r="L199">
        <f>(Table2[[#This Row],[6M Return vs Nifty]]-AVERAGE(Table2[6M Return vs Nifty]))/_xlfn.STDEV.P(Table2[6M Return vs Nifty])</f>
        <v>0.8103679176841676</v>
      </c>
      <c r="M199">
        <v>4.12321398807146</v>
      </c>
      <c r="N199">
        <f>(Table2[[#This Row],[1W Return vs Nifty]]-AVERAGE(Table2[1W Return vs Nifty]))/_xlfn.STDEV.P(Table2[1W Return vs Nifty])</f>
        <v>1.232751221566009</v>
      </c>
      <c r="O199">
        <v>859.44</v>
      </c>
      <c r="P199">
        <v>836.56414969332104</v>
      </c>
      <c r="Q199">
        <v>738.33095278773305</v>
      </c>
      <c r="R199">
        <v>71.293173550324596</v>
      </c>
      <c r="S199" s="2">
        <f>(Table2[[#This Row],[Close Price]]-Table2[[#This Row],[20D EMA]])/Table2[[#This Row],[20D EMA]]</f>
        <v>3.4801731359955283E-2</v>
      </c>
      <c r="T199" s="2">
        <f>(Table2[[#This Row],[Close Price]]-Table2[[#This Row],[50D EMA]])/Table2[[#This Row],[50D EMA]]</f>
        <v>6.3098389198281965E-2</v>
      </c>
      <c r="U199" s="2">
        <f>(Table2[[#This Row],[Close Price]]-Table2[[#This Row],[200D EMA]])/Table2[[#This Row],[200D EMA]]</f>
        <v>0.20454112974955324</v>
      </c>
      <c r="V199">
        <v>0.72882794646333604</v>
      </c>
      <c r="W199">
        <v>883.3</v>
      </c>
      <c r="X199">
        <v>899</v>
      </c>
      <c r="Y199">
        <v>859.7</v>
      </c>
      <c r="Z199">
        <v>899</v>
      </c>
      <c r="AA199">
        <v>823.15</v>
      </c>
      <c r="AB199">
        <v>899</v>
      </c>
      <c r="AC199" s="2">
        <f>(Table2[[#This Row],[Close Price]]/Table2[[#This Row],[Day Low]])-1</f>
        <v>6.8493150684931781E-3</v>
      </c>
      <c r="AD199" s="2">
        <f>(Table2[[#This Row],[Day High]]/Table2[[#This Row],[Close Price]])-1</f>
        <v>1.0850621240231506E-2</v>
      </c>
      <c r="AE199" s="2">
        <f>(Table2[[#This Row],[Close Price]]/Table2[[#This Row],[Current Week Low]])-1</f>
        <v>3.4488775154123408E-2</v>
      </c>
      <c r="AF199" s="2">
        <f>(Table2[[#This Row],[Current Week High]]/Table2[[#This Row],[Close Price]])-1</f>
        <v>1.0850621240231506E-2</v>
      </c>
      <c r="AG199" s="2">
        <f>(Table2[[#This Row],[Close Price]]/Table2[[#This Row],[Current Month Low]])-1</f>
        <v>8.0422766203000817E-2</v>
      </c>
      <c r="AH199" s="2">
        <f>(Table2[[#This Row],[Current Month High]]/Table2[[#This Row],[Close Price]])-1</f>
        <v>1.0850621240231506E-2</v>
      </c>
      <c r="AI199">
        <v>2.5468038455051398</v>
      </c>
      <c r="AJ199">
        <v>63.724226804123703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0.02</v>
      </c>
      <c r="AM199" t="s">
        <v>10511</v>
      </c>
      <c r="AN199">
        <v>7.65</v>
      </c>
      <c r="AO199" t="s">
        <v>10511</v>
      </c>
      <c r="AP199">
        <v>8.6919133864702999E-2</v>
      </c>
      <c r="AQ199">
        <f>(Table2[[#This Row],[Sharpe Ratio]]-AVERAGE(Table2[Sharpe Ratio]))/_xlfn.STDEV.P(Table2[Sharpe Ratio])</f>
        <v>0.43870495057956471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2.4919357295476559</v>
      </c>
      <c r="AS199">
        <f>_xlfn.RANK.AVG(Table2[[#This Row],[1Y Return vs Nifty Z-Score]],Table2[1Y Return vs Nifty Z-Score])</f>
        <v>356</v>
      </c>
      <c r="AT199">
        <f>_xlfn.RANK.AVG(Table2[[#This Row],[6M Return vs Nifty Z-Score]],Table2[6M Return vs Nifty Z-Score])</f>
        <v>124</v>
      </c>
      <c r="AU199">
        <f>_xlfn.RANK.AVG(Table2[[#This Row],[Sharpe Ratio Z-Score]],Table2[Sharpe Ratio Z-Score])</f>
        <v>226</v>
      </c>
      <c r="AV199">
        <f>(Table2[[#This Row],[Rank 1Y]]+Table2[[#This Row],[Rank 6M]]+Table2[[#This Row],[Rank Sharpe]])/3</f>
        <v>235.33333333333334</v>
      </c>
    </row>
    <row r="200" spans="1:48" x14ac:dyDescent="0.3">
      <c r="A200" t="s">
        <v>488</v>
      </c>
      <c r="B200" t="s">
        <v>489</v>
      </c>
      <c r="C200" t="s">
        <v>10461</v>
      </c>
      <c r="D200" t="s">
        <v>490</v>
      </c>
      <c r="E200">
        <v>42442.861080000002</v>
      </c>
      <c r="F200">
        <v>771.6</v>
      </c>
      <c r="G200">
        <v>77.355856080839501</v>
      </c>
      <c r="H200">
        <f>(Table2[[#This Row],[1Y Return vs Nifty]]-AVERAGE(Table2[1Y Return vs Nifty]))/_xlfn.STDEV.P(Table2[1Y Return vs Nifty])</f>
        <v>0.49768315239377298</v>
      </c>
      <c r="I200">
        <v>1.77047591849039</v>
      </c>
      <c r="J200">
        <f>(Table2[[#This Row],[1M Return vs Nifty]]-AVERAGE(Table2[1M Return vs Nifty]))/_xlfn.STDEV.P(Table2[1M Return vs Nifty])</f>
        <v>0.270399109729065</v>
      </c>
      <c r="K200">
        <v>18.5928233692768</v>
      </c>
      <c r="L200">
        <f>(Table2[[#This Row],[6M Return vs Nifty]]-AVERAGE(Table2[6M Return vs Nifty]))/_xlfn.STDEV.P(Table2[6M Return vs Nifty])</f>
        <v>0.47784325029821056</v>
      </c>
      <c r="M200">
        <v>0.14728029359734501</v>
      </c>
      <c r="N200">
        <f>(Table2[[#This Row],[1W Return vs Nifty]]-AVERAGE(Table2[1W Return vs Nifty]))/_xlfn.STDEV.P(Table2[1W Return vs Nifty])</f>
        <v>0.26461215372689278</v>
      </c>
      <c r="O200">
        <v>773.98</v>
      </c>
      <c r="P200">
        <v>729.47914492807502</v>
      </c>
      <c r="Q200">
        <v>615.43917160024603</v>
      </c>
      <c r="R200">
        <v>43.287177908757599</v>
      </c>
      <c r="S200" s="2">
        <f>(Table2[[#This Row],[Close Price]]-Table2[[#This Row],[20D EMA]])/Table2[[#This Row],[20D EMA]]</f>
        <v>-3.0750148582650654E-3</v>
      </c>
      <c r="T200" s="2">
        <f>(Table2[[#This Row],[Close Price]]-Table2[[#This Row],[50D EMA]])/Table2[[#This Row],[50D EMA]]</f>
        <v>5.7740999677349275E-2</v>
      </c>
      <c r="U200" s="2">
        <f>(Table2[[#This Row],[Close Price]]-Table2[[#This Row],[200D EMA]])/Table2[[#This Row],[200D EMA]]</f>
        <v>0.25373885122344325</v>
      </c>
      <c r="V200">
        <v>0.83604830992532597</v>
      </c>
      <c r="W200">
        <v>769.05</v>
      </c>
      <c r="X200">
        <v>796.5</v>
      </c>
      <c r="Y200">
        <v>765.9</v>
      </c>
      <c r="Z200">
        <v>826.75</v>
      </c>
      <c r="AA200">
        <v>751.7</v>
      </c>
      <c r="AB200">
        <v>826.75</v>
      </c>
      <c r="AC200" s="2">
        <f>(Table2[[#This Row],[Close Price]]/Table2[[#This Row],[Day Low]])-1</f>
        <v>3.3157792081139892E-3</v>
      </c>
      <c r="AD200" s="2">
        <f>(Table2[[#This Row],[Day High]]/Table2[[#This Row],[Close Price]])-1</f>
        <v>3.2270606531881851E-2</v>
      </c>
      <c r="AE200" s="2">
        <f>(Table2[[#This Row],[Close Price]]/Table2[[#This Row],[Current Week Low]])-1</f>
        <v>7.4422248335292984E-3</v>
      </c>
      <c r="AF200" s="2">
        <f>(Table2[[#This Row],[Current Week High]]/Table2[[#This Row],[Close Price]])-1</f>
        <v>7.1474857439087547E-2</v>
      </c>
      <c r="AG200" s="2">
        <f>(Table2[[#This Row],[Close Price]]/Table2[[#This Row],[Current Month Low]])-1</f>
        <v>2.6473327125182911E-2</v>
      </c>
      <c r="AH200" s="2">
        <f>(Table2[[#This Row],[Current Month High]]/Table2[[#This Row],[Close Price]])-1</f>
        <v>7.1474857439087547E-2</v>
      </c>
      <c r="AI200">
        <v>7.1474857439087502</v>
      </c>
      <c r="AJ200">
        <v>101.620067938332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0.06</v>
      </c>
      <c r="AM200" t="s">
        <v>10511</v>
      </c>
      <c r="AN200">
        <v>-3</v>
      </c>
      <c r="AO200" t="s">
        <v>10512</v>
      </c>
      <c r="AP200">
        <v>3.8694700395765003E-2</v>
      </c>
      <c r="AQ200">
        <f>(Table2[[#This Row],[Sharpe Ratio]]-AVERAGE(Table2[Sharpe Ratio]))/_xlfn.STDEV.P(Table2[Sharpe Ratio])</f>
        <v>-0.11470247082018081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1.3958351953277606</v>
      </c>
      <c r="AS200">
        <f>_xlfn.RANK.AVG(Table2[[#This Row],[1Y Return vs Nifty Z-Score]],Table2[1Y Return vs Nifty Z-Score])</f>
        <v>148</v>
      </c>
      <c r="AT200">
        <f>_xlfn.RANK.AVG(Table2[[#This Row],[6M Return vs Nifty Z-Score]],Table2[6M Return vs Nifty Z-Score])</f>
        <v>191</v>
      </c>
      <c r="AU200">
        <f>_xlfn.RANK.AVG(Table2[[#This Row],[Sharpe Ratio Z-Score]],Table2[Sharpe Ratio Z-Score])</f>
        <v>368</v>
      </c>
      <c r="AV200">
        <f>(Table2[[#This Row],[Rank 1Y]]+Table2[[#This Row],[Rank 6M]]+Table2[[#This Row],[Rank Sharpe]])/3</f>
        <v>235.66666666666666</v>
      </c>
    </row>
    <row r="201" spans="1:48" x14ac:dyDescent="0.3">
      <c r="A201" t="s">
        <v>784</v>
      </c>
      <c r="B201" t="s">
        <v>785</v>
      </c>
      <c r="C201" t="s">
        <v>10471</v>
      </c>
      <c r="D201" t="s">
        <v>389</v>
      </c>
      <c r="E201">
        <v>19668.565318050001</v>
      </c>
      <c r="F201">
        <v>318.10000000000002</v>
      </c>
      <c r="G201">
        <v>52.205269488632602</v>
      </c>
      <c r="H201">
        <f>(Table2[[#This Row],[1Y Return vs Nifty]]-AVERAGE(Table2[1Y Return vs Nifty]))/_xlfn.STDEV.P(Table2[1Y Return vs Nifty])</f>
        <v>0.16474741913450416</v>
      </c>
      <c r="I201">
        <v>-4.7061753878389396</v>
      </c>
      <c r="J201">
        <f>(Table2[[#This Row],[1M Return vs Nifty]]-AVERAGE(Table2[1M Return vs Nifty]))/_xlfn.STDEV.P(Table2[1M Return vs Nifty])</f>
        <v>-0.37735382089684971</v>
      </c>
      <c r="K201">
        <v>24.0162603390011</v>
      </c>
      <c r="L201">
        <f>(Table2[[#This Row],[6M Return vs Nifty]]-AVERAGE(Table2[6M Return vs Nifty]))/_xlfn.STDEV.P(Table2[6M Return vs Nifty])</f>
        <v>0.66514435426559704</v>
      </c>
      <c r="M201">
        <v>1.97561503555268</v>
      </c>
      <c r="N201">
        <f>(Table2[[#This Row],[1W Return vs Nifty]]-AVERAGE(Table2[1W Return vs Nifty]))/_xlfn.STDEV.P(Table2[1W Return vs Nifty])</f>
        <v>0.70981130159865646</v>
      </c>
      <c r="O201">
        <v>323.64999999999998</v>
      </c>
      <c r="P201">
        <v>313.534117470551</v>
      </c>
      <c r="Q201">
        <v>260.54357963667201</v>
      </c>
      <c r="R201">
        <v>43.069753180747902</v>
      </c>
      <c r="S201" s="2">
        <f>(Table2[[#This Row],[Close Price]]-Table2[[#This Row],[20D EMA]])/Table2[[#This Row],[20D EMA]]</f>
        <v>-1.7148153869921072E-2</v>
      </c>
      <c r="T201" s="2">
        <f>(Table2[[#This Row],[Close Price]]-Table2[[#This Row],[50D EMA]])/Table2[[#This Row],[50D EMA]]</f>
        <v>1.4562633777416208E-2</v>
      </c>
      <c r="U201" s="2">
        <f>(Table2[[#This Row],[Close Price]]-Table2[[#This Row],[200D EMA]])/Table2[[#This Row],[200D EMA]]</f>
        <v>0.2209089951231592</v>
      </c>
      <c r="V201">
        <v>0.66523242053022702</v>
      </c>
      <c r="W201">
        <v>316.14999999999998</v>
      </c>
      <c r="X201">
        <v>334.2</v>
      </c>
      <c r="Y201">
        <v>307.5</v>
      </c>
      <c r="Z201">
        <v>334.2</v>
      </c>
      <c r="AA201">
        <v>307.5</v>
      </c>
      <c r="AB201">
        <v>334.2</v>
      </c>
      <c r="AC201" s="2">
        <f>(Table2[[#This Row],[Close Price]]/Table2[[#This Row],[Day Low]])-1</f>
        <v>6.167958247667471E-3</v>
      </c>
      <c r="AD201" s="2">
        <f>(Table2[[#This Row],[Day High]]/Table2[[#This Row],[Close Price]])-1</f>
        <v>5.0613014775227727E-2</v>
      </c>
      <c r="AE201" s="2">
        <f>(Table2[[#This Row],[Close Price]]/Table2[[#This Row],[Current Week Low]])-1</f>
        <v>3.4471544715447333E-2</v>
      </c>
      <c r="AF201" s="2">
        <f>(Table2[[#This Row],[Current Week High]]/Table2[[#This Row],[Close Price]])-1</f>
        <v>5.0613014775227727E-2</v>
      </c>
      <c r="AG201" s="2">
        <f>(Table2[[#This Row],[Close Price]]/Table2[[#This Row],[Current Month Low]])-1</f>
        <v>3.4471544715447333E-2</v>
      </c>
      <c r="AH201" s="2">
        <f>(Table2[[#This Row],[Current Month High]]/Table2[[#This Row],[Close Price]])-1</f>
        <v>5.0613014775227727E-2</v>
      </c>
      <c r="AI201">
        <v>11.8830556428795</v>
      </c>
      <c r="AJ201">
        <v>77.659871544261307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0.09</v>
      </c>
      <c r="AM201" t="s">
        <v>10511</v>
      </c>
      <c r="AN201">
        <v>-2.0499999999999998</v>
      </c>
      <c r="AO201" t="s">
        <v>10512</v>
      </c>
      <c r="AP201">
        <v>5.0725449174957998E-2</v>
      </c>
      <c r="AQ201">
        <f>(Table2[[#This Row],[Sharpe Ratio]]-AVERAGE(Table2[Sharpe Ratio]))/_xlfn.STDEV.P(Table2[Sharpe Ratio])</f>
        <v>2.3358366404372142E-2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1.18570762050628</v>
      </c>
      <c r="AS201">
        <f>_xlfn.RANK.AVG(Table2[[#This Row],[1Y Return vs Nifty Z-Score]],Table2[1Y Return vs Nifty Z-Score])</f>
        <v>232</v>
      </c>
      <c r="AT201">
        <f>_xlfn.RANK.AVG(Table2[[#This Row],[6M Return vs Nifty Z-Score]],Table2[6M Return vs Nifty Z-Score])</f>
        <v>152</v>
      </c>
      <c r="AU201">
        <f>_xlfn.RANK.AVG(Table2[[#This Row],[Sharpe Ratio Z-Score]],Table2[Sharpe Ratio Z-Score])</f>
        <v>331</v>
      </c>
      <c r="AV201">
        <f>(Table2[[#This Row],[Rank 1Y]]+Table2[[#This Row],[Rank 6M]]+Table2[[#This Row],[Rank Sharpe]])/3</f>
        <v>238.33333333333334</v>
      </c>
    </row>
    <row r="202" spans="1:48" x14ac:dyDescent="0.3">
      <c r="A202" t="s">
        <v>346</v>
      </c>
      <c r="B202" t="s">
        <v>347</v>
      </c>
      <c r="C202" t="s">
        <v>10460</v>
      </c>
      <c r="D202" t="s">
        <v>286</v>
      </c>
      <c r="E202">
        <v>70124.314978794995</v>
      </c>
      <c r="F202">
        <v>4583.45</v>
      </c>
      <c r="G202">
        <v>54.703122534227099</v>
      </c>
      <c r="H202">
        <f>(Table2[[#This Row],[1Y Return vs Nifty]]-AVERAGE(Table2[1Y Return vs Nifty]))/_xlfn.STDEV.P(Table2[1Y Return vs Nifty])</f>
        <v>0.19781322983677171</v>
      </c>
      <c r="I202">
        <v>22.243867594540799</v>
      </c>
      <c r="J202">
        <f>(Table2[[#This Row],[1M Return vs Nifty]]-AVERAGE(Table2[1M Return vs Nifty]))/_xlfn.STDEV.P(Table2[1M Return vs Nifty])</f>
        <v>2.3180158225593233</v>
      </c>
      <c r="K202">
        <v>3.0906416807541701</v>
      </c>
      <c r="L202">
        <f>(Table2[[#This Row],[6M Return vs Nifty]]-AVERAGE(Table2[6M Return vs Nifty]))/_xlfn.STDEV.P(Table2[6M Return vs Nifty])</f>
        <v>-5.7532335399966106E-2</v>
      </c>
      <c r="M202">
        <v>4.26594463642836</v>
      </c>
      <c r="N202">
        <f>(Table2[[#This Row],[1W Return vs Nifty]]-AVERAGE(Table2[1W Return vs Nifty]))/_xlfn.STDEV.P(Table2[1W Return vs Nifty])</f>
        <v>1.2675061061971016</v>
      </c>
      <c r="O202">
        <v>4490.12</v>
      </c>
      <c r="P202">
        <v>4156.2418816133404</v>
      </c>
      <c r="Q202">
        <v>3678.5971557911298</v>
      </c>
      <c r="R202">
        <v>48.811681638655401</v>
      </c>
      <c r="S202" s="2">
        <f>(Table2[[#This Row],[Close Price]]-Table2[[#This Row],[20D EMA]])/Table2[[#This Row],[20D EMA]]</f>
        <v>2.0785636018636457E-2</v>
      </c>
      <c r="T202" s="2">
        <f>(Table2[[#This Row],[Close Price]]-Table2[[#This Row],[50D EMA]])/Table2[[#This Row],[50D EMA]]</f>
        <v>0.10278711647572081</v>
      </c>
      <c r="U202" s="2">
        <f>(Table2[[#This Row],[Close Price]]-Table2[[#This Row],[200D EMA]])/Table2[[#This Row],[200D EMA]]</f>
        <v>0.24597769363910404</v>
      </c>
      <c r="V202">
        <v>1.0905661018951101</v>
      </c>
      <c r="W202">
        <v>4535</v>
      </c>
      <c r="X202">
        <v>4799.8500000000004</v>
      </c>
      <c r="Y202">
        <v>4535</v>
      </c>
      <c r="Z202">
        <v>4916.95</v>
      </c>
      <c r="AA202">
        <v>4227.2</v>
      </c>
      <c r="AB202">
        <v>4928.95</v>
      </c>
      <c r="AC202" s="2">
        <f>(Table2[[#This Row],[Close Price]]/Table2[[#This Row],[Day Low]])-1</f>
        <v>1.0683572216096948E-2</v>
      </c>
      <c r="AD202" s="2">
        <f>(Table2[[#This Row],[Day High]]/Table2[[#This Row],[Close Price]])-1</f>
        <v>4.7213343660343243E-2</v>
      </c>
      <c r="AE202" s="2">
        <f>(Table2[[#This Row],[Close Price]]/Table2[[#This Row],[Current Week Low]])-1</f>
        <v>1.0683572216096948E-2</v>
      </c>
      <c r="AF202" s="2">
        <f>(Table2[[#This Row],[Current Week High]]/Table2[[#This Row],[Close Price]])-1</f>
        <v>7.2761784245491956E-2</v>
      </c>
      <c r="AG202" s="2">
        <f>(Table2[[#This Row],[Close Price]]/Table2[[#This Row],[Current Month Low]])-1</f>
        <v>8.4275643451930282E-2</v>
      </c>
      <c r="AH202" s="2">
        <f>(Table2[[#This Row],[Current Month High]]/Table2[[#This Row],[Close Price]])-1</f>
        <v>7.5379899420741969E-2</v>
      </c>
      <c r="AI202">
        <v>7.5379899420741898</v>
      </c>
      <c r="AJ202">
        <v>97.803359694455494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0.13</v>
      </c>
      <c r="AM202" t="s">
        <v>10511</v>
      </c>
      <c r="AN202">
        <v>1.81</v>
      </c>
      <c r="AO202" t="s">
        <v>10511</v>
      </c>
      <c r="AP202">
        <v>0.12355667440991</v>
      </c>
      <c r="AQ202">
        <f>(Table2[[#This Row],[Sharpe Ratio]]-AVERAGE(Table2[Sharpe Ratio]))/_xlfn.STDEV.P(Table2[Sharpe Ratio])</f>
        <v>0.85914507565871867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4.584947898851949</v>
      </c>
      <c r="AS202">
        <f>_xlfn.RANK.AVG(Table2[[#This Row],[1Y Return vs Nifty Z-Score]],Table2[1Y Return vs Nifty Z-Score])</f>
        <v>225</v>
      </c>
      <c r="AT202">
        <f>_xlfn.RANK.AVG(Table2[[#This Row],[6M Return vs Nifty Z-Score]],Table2[6M Return vs Nifty Z-Score])</f>
        <v>343</v>
      </c>
      <c r="AU202">
        <f>_xlfn.RANK.AVG(Table2[[#This Row],[Sharpe Ratio Z-Score]],Table2[Sharpe Ratio Z-Score])</f>
        <v>150</v>
      </c>
      <c r="AV202">
        <f>(Table2[[#This Row],[Rank 1Y]]+Table2[[#This Row],[Rank 6M]]+Table2[[#This Row],[Rank Sharpe]])/3</f>
        <v>239.33333333333334</v>
      </c>
    </row>
    <row r="203" spans="1:48" x14ac:dyDescent="0.3">
      <c r="A203" t="s">
        <v>1517</v>
      </c>
      <c r="B203" t="s">
        <v>1518</v>
      </c>
      <c r="C203" t="s">
        <v>10473</v>
      </c>
      <c r="D203" t="s">
        <v>198</v>
      </c>
      <c r="E203">
        <v>6207.27695322</v>
      </c>
      <c r="F203">
        <v>1531.95</v>
      </c>
      <c r="G203">
        <v>59.659945441805299</v>
      </c>
      <c r="H203">
        <f>(Table2[[#This Row],[1Y Return vs Nifty]]-AVERAGE(Table2[1Y Return vs Nifty]))/_xlfn.STDEV.P(Table2[1Y Return vs Nifty])</f>
        <v>0.2634301276105297</v>
      </c>
      <c r="I203">
        <v>-4.9970562871763597</v>
      </c>
      <c r="J203">
        <f>(Table2[[#This Row],[1M Return vs Nifty]]-AVERAGE(Table2[1M Return vs Nifty]))/_xlfn.STDEV.P(Table2[1M Return vs Nifty])</f>
        <v>-0.40644585412469736</v>
      </c>
      <c r="K203">
        <v>37.168079868945703</v>
      </c>
      <c r="L203">
        <f>(Table2[[#This Row],[6M Return vs Nifty]]-AVERAGE(Table2[6M Return vs Nifty]))/_xlfn.STDEV.P(Table2[6M Return vs Nifty])</f>
        <v>1.1193490091532303</v>
      </c>
      <c r="M203">
        <v>-1.7150082522528101</v>
      </c>
      <c r="N203">
        <f>(Table2[[#This Row],[1W Return vs Nifty]]-AVERAGE(Table2[1W Return vs Nifty]))/_xlfn.STDEV.P(Table2[1W Return vs Nifty])</f>
        <v>-0.18885473867441624</v>
      </c>
      <c r="O203">
        <v>1603.81</v>
      </c>
      <c r="P203">
        <v>1541.9392015876299</v>
      </c>
      <c r="Q203">
        <v>1308.5923546515701</v>
      </c>
      <c r="R203">
        <v>32.009063416666997</v>
      </c>
      <c r="S203" s="2">
        <f>(Table2[[#This Row],[Close Price]]-Table2[[#This Row],[20D EMA]])/Table2[[#This Row],[20D EMA]]</f>
        <v>-4.4805806174047988E-2</v>
      </c>
      <c r="T203" s="2">
        <f>(Table2[[#This Row],[Close Price]]-Table2[[#This Row],[50D EMA]])/Table2[[#This Row],[50D EMA]]</f>
        <v>-6.4783368743363216E-3</v>
      </c>
      <c r="U203" s="2">
        <f>(Table2[[#This Row],[Close Price]]-Table2[[#This Row],[200D EMA]])/Table2[[#This Row],[200D EMA]]</f>
        <v>0.17068542740179915</v>
      </c>
      <c r="V203">
        <v>0.47224495103914799</v>
      </c>
      <c r="W203">
        <v>1489.9</v>
      </c>
      <c r="X203">
        <v>1595.95</v>
      </c>
      <c r="Y203">
        <v>1489.9</v>
      </c>
      <c r="Z203">
        <v>1669.7</v>
      </c>
      <c r="AA203">
        <v>1489.9</v>
      </c>
      <c r="AB203">
        <v>1755</v>
      </c>
      <c r="AC203" s="2">
        <f>(Table2[[#This Row],[Close Price]]/Table2[[#This Row],[Day Low]])-1</f>
        <v>2.8223370696019767E-2</v>
      </c>
      <c r="AD203" s="2">
        <f>(Table2[[#This Row],[Day High]]/Table2[[#This Row],[Close Price]])-1</f>
        <v>4.1776820392310343E-2</v>
      </c>
      <c r="AE203" s="2">
        <f>(Table2[[#This Row],[Close Price]]/Table2[[#This Row],[Current Week Low]])-1</f>
        <v>2.8223370696019767E-2</v>
      </c>
      <c r="AF203" s="2">
        <f>(Table2[[#This Row],[Current Week High]]/Table2[[#This Row],[Close Price]])-1</f>
        <v>8.9918078266261858E-2</v>
      </c>
      <c r="AG203" s="2">
        <f>(Table2[[#This Row],[Close Price]]/Table2[[#This Row],[Current Month Low]])-1</f>
        <v>2.8223370696019767E-2</v>
      </c>
      <c r="AH203" s="2">
        <f>(Table2[[#This Row],[Current Month High]]/Table2[[#This Row],[Close Price]])-1</f>
        <v>0.1455987466953883</v>
      </c>
      <c r="AI203">
        <v>14.5598746695388</v>
      </c>
      <c r="AJ203">
        <v>87.279951100244503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-0.09</v>
      </c>
      <c r="AM203" t="s">
        <v>10512</v>
      </c>
      <c r="AN203">
        <v>-8.08</v>
      </c>
      <c r="AO203" t="s">
        <v>10512</v>
      </c>
      <c r="AP203">
        <v>1.9401076715138001E-2</v>
      </c>
      <c r="AQ203">
        <f>(Table2[[#This Row],[Sharpe Ratio]]-AVERAGE(Table2[Sharpe Ratio]))/_xlfn.STDEV.P(Table2[Sharpe Ratio])</f>
        <v>-0.33610962405154443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0.45136891991310202</v>
      </c>
      <c r="AS203">
        <f>_xlfn.RANK.AVG(Table2[[#This Row],[1Y Return vs Nifty Z-Score]],Table2[1Y Return vs Nifty Z-Score])</f>
        <v>208</v>
      </c>
      <c r="AT203">
        <f>_xlfn.RANK.AVG(Table2[[#This Row],[6M Return vs Nifty Z-Score]],Table2[6M Return vs Nifty Z-Score])</f>
        <v>82</v>
      </c>
      <c r="AU203">
        <f>_xlfn.RANK.AVG(Table2[[#This Row],[Sharpe Ratio Z-Score]],Table2[Sharpe Ratio Z-Score])</f>
        <v>428</v>
      </c>
      <c r="AV203">
        <f>(Table2[[#This Row],[Rank 1Y]]+Table2[[#This Row],[Rank 6M]]+Table2[[#This Row],[Rank Sharpe]])/3</f>
        <v>239.33333333333334</v>
      </c>
    </row>
    <row r="204" spans="1:48" x14ac:dyDescent="0.3">
      <c r="A204" t="s">
        <v>374</v>
      </c>
      <c r="B204" t="s">
        <v>375</v>
      </c>
      <c r="C204" t="s">
        <v>10461</v>
      </c>
      <c r="D204" t="s">
        <v>143</v>
      </c>
      <c r="E204">
        <v>64066.690234529997</v>
      </c>
      <c r="F204">
        <v>1413.05</v>
      </c>
      <c r="G204">
        <v>65.9466064034835</v>
      </c>
      <c r="H204">
        <f>(Table2[[#This Row],[1Y Return vs Nifty]]-AVERAGE(Table2[1Y Return vs Nifty]))/_xlfn.STDEV.P(Table2[1Y Return vs Nifty])</f>
        <v>0.34665101271216392</v>
      </c>
      <c r="I204">
        <v>1.1664485050895099</v>
      </c>
      <c r="J204">
        <f>(Table2[[#This Row],[1M Return vs Nifty]]-AVERAGE(Table2[1M Return vs Nifty]))/_xlfn.STDEV.P(Table2[1M Return vs Nifty])</f>
        <v>0.20998817995947092</v>
      </c>
      <c r="K204">
        <v>44.079329495866098</v>
      </c>
      <c r="L204">
        <f>(Table2[[#This Row],[6M Return vs Nifty]]-AVERAGE(Table2[6M Return vs Nifty]))/_xlfn.STDEV.P(Table2[6M Return vs Nifty])</f>
        <v>1.358032466182912</v>
      </c>
      <c r="M204">
        <v>-0.800116923192004</v>
      </c>
      <c r="N204">
        <f>(Table2[[#This Row],[1W Return vs Nifty]]-AVERAGE(Table2[1W Return vs Nifty]))/_xlfn.STDEV.P(Table2[1W Return vs Nifty])</f>
        <v>3.392111891145165E-2</v>
      </c>
      <c r="O204">
        <v>1410.79</v>
      </c>
      <c r="P204">
        <v>1346.0671591662799</v>
      </c>
      <c r="Q204">
        <v>1096.03019851011</v>
      </c>
      <c r="R204">
        <v>47.089104730417397</v>
      </c>
      <c r="S204" s="2">
        <f>(Table2[[#This Row],[Close Price]]-Table2[[#This Row],[20D EMA]])/Table2[[#This Row],[20D EMA]]</f>
        <v>1.6019393389519283E-3</v>
      </c>
      <c r="T204" s="2">
        <f>(Table2[[#This Row],[Close Price]]-Table2[[#This Row],[50D EMA]])/Table2[[#This Row],[50D EMA]]</f>
        <v>4.9761886231001674E-2</v>
      </c>
      <c r="U204" s="2">
        <f>(Table2[[#This Row],[Close Price]]-Table2[[#This Row],[200D EMA]])/Table2[[#This Row],[200D EMA]]</f>
        <v>0.28924367405280543</v>
      </c>
      <c r="V204">
        <v>0.35954656559012699</v>
      </c>
      <c r="W204">
        <v>1400</v>
      </c>
      <c r="X204">
        <v>1454.55</v>
      </c>
      <c r="Y204">
        <v>1386</v>
      </c>
      <c r="Z204">
        <v>1487</v>
      </c>
      <c r="AA204">
        <v>1362.55</v>
      </c>
      <c r="AB204">
        <v>1543</v>
      </c>
      <c r="AC204" s="2">
        <f>(Table2[[#This Row],[Close Price]]/Table2[[#This Row],[Day Low]])-1</f>
        <v>9.3214285714284806E-3</v>
      </c>
      <c r="AD204" s="2">
        <f>(Table2[[#This Row],[Day High]]/Table2[[#This Row],[Close Price]])-1</f>
        <v>2.9369095219560437E-2</v>
      </c>
      <c r="AE204" s="2">
        <f>(Table2[[#This Row],[Close Price]]/Table2[[#This Row],[Current Week Low]])-1</f>
        <v>1.9516594516594488E-2</v>
      </c>
      <c r="AF204" s="2">
        <f>(Table2[[#This Row],[Current Week High]]/Table2[[#This Row],[Close Price]])-1</f>
        <v>5.2333604614132501E-2</v>
      </c>
      <c r="AG204" s="2">
        <f>(Table2[[#This Row],[Close Price]]/Table2[[#This Row],[Current Month Low]])-1</f>
        <v>3.7062860078529214E-2</v>
      </c>
      <c r="AH204" s="2">
        <f>(Table2[[#This Row],[Current Month High]]/Table2[[#This Row],[Close Price]])-1</f>
        <v>9.1964190934503476E-2</v>
      </c>
      <c r="AI204">
        <v>9.1964190934503396</v>
      </c>
      <c r="AJ204">
        <v>113.67760471797899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-7.0000000000000007E-2</v>
      </c>
      <c r="AM204" t="s">
        <v>10512</v>
      </c>
      <c r="AN204">
        <v>-4.8899999999999997</v>
      </c>
      <c r="AO204" t="s">
        <v>10512</v>
      </c>
      <c r="AP204">
        <v>3.4147033551039999E-3</v>
      </c>
      <c r="AQ204">
        <f>(Table2[[#This Row],[Sharpe Ratio]]-AVERAGE(Table2[Sharpe Ratio]))/_xlfn.STDEV.P(Table2[Sharpe Ratio])</f>
        <v>-0.51956388203486448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1.4290288957311339</v>
      </c>
      <c r="AS204">
        <f>_xlfn.RANK.AVG(Table2[[#This Row],[1Y Return vs Nifty Z-Score]],Table2[1Y Return vs Nifty Z-Score])</f>
        <v>178</v>
      </c>
      <c r="AT204">
        <f>_xlfn.RANK.AVG(Table2[[#This Row],[6M Return vs Nifty Z-Score]],Table2[6M Return vs Nifty Z-Score])</f>
        <v>63</v>
      </c>
      <c r="AU204">
        <f>_xlfn.RANK.AVG(Table2[[#This Row],[Sharpe Ratio Z-Score]],Table2[Sharpe Ratio Z-Score])</f>
        <v>481</v>
      </c>
      <c r="AV204">
        <f>(Table2[[#This Row],[Rank 1Y]]+Table2[[#This Row],[Rank 6M]]+Table2[[#This Row],[Rank Sharpe]])/3</f>
        <v>240.66666666666666</v>
      </c>
    </row>
    <row r="205" spans="1:48" x14ac:dyDescent="0.3">
      <c r="A205" t="s">
        <v>372</v>
      </c>
      <c r="B205" t="s">
        <v>373</v>
      </c>
      <c r="C205" t="s">
        <v>10472</v>
      </c>
      <c r="D205" t="s">
        <v>86</v>
      </c>
      <c r="E205">
        <v>64766.196618969901</v>
      </c>
      <c r="F205">
        <v>315.7</v>
      </c>
      <c r="G205">
        <v>89.981796628519604</v>
      </c>
      <c r="H205">
        <f>(Table2[[#This Row],[1Y Return vs Nifty]]-AVERAGE(Table2[1Y Return vs Nifty]))/_xlfn.STDEV.P(Table2[1Y Return vs Nifty])</f>
        <v>0.66482147176928752</v>
      </c>
      <c r="I205">
        <v>4.7014060502322801</v>
      </c>
      <c r="J205">
        <f>(Table2[[#This Row],[1M Return vs Nifty]]-AVERAGE(Table2[1M Return vs Nifty]))/_xlfn.STDEV.P(Table2[1M Return vs Nifty])</f>
        <v>0.56353185572702758</v>
      </c>
      <c r="K205">
        <v>35.639580838726097</v>
      </c>
      <c r="L205">
        <f>(Table2[[#This Row],[6M Return vs Nifty]]-AVERAGE(Table2[6M Return vs Nifty]))/_xlfn.STDEV.P(Table2[6M Return vs Nifty])</f>
        <v>1.0665615318816424</v>
      </c>
      <c r="M205">
        <v>-2.64053849803501</v>
      </c>
      <c r="N205">
        <f>(Table2[[#This Row],[1W Return vs Nifty]]-AVERAGE(Table2[1W Return vs Nifty]))/_xlfn.STDEV.P(Table2[1W Return vs Nifty])</f>
        <v>-0.41422117037669437</v>
      </c>
      <c r="O205">
        <v>331.33</v>
      </c>
      <c r="P205">
        <v>307.850441240983</v>
      </c>
      <c r="Q205">
        <v>239.77184701492499</v>
      </c>
      <c r="R205">
        <v>26.823270075377401</v>
      </c>
      <c r="S205" s="2">
        <f>(Table2[[#This Row],[Close Price]]-Table2[[#This Row],[20D EMA]])/Table2[[#This Row],[20D EMA]]</f>
        <v>-4.7173512812000107E-2</v>
      </c>
      <c r="T205" s="2">
        <f>(Table2[[#This Row],[Close Price]]-Table2[[#This Row],[50D EMA]])/Table2[[#This Row],[50D EMA]]</f>
        <v>2.5497961696512271E-2</v>
      </c>
      <c r="U205" s="2">
        <f>(Table2[[#This Row],[Close Price]]-Table2[[#This Row],[200D EMA]])/Table2[[#This Row],[200D EMA]]</f>
        <v>0.31666834088469414</v>
      </c>
      <c r="V205">
        <v>0.465338040580972</v>
      </c>
      <c r="W205">
        <v>313.2</v>
      </c>
      <c r="X205">
        <v>327.60000000000002</v>
      </c>
      <c r="Y205">
        <v>313.2</v>
      </c>
      <c r="Z205">
        <v>344.6</v>
      </c>
      <c r="AA205">
        <v>313.2</v>
      </c>
      <c r="AB205">
        <v>360.95</v>
      </c>
      <c r="AC205" s="2">
        <f>(Table2[[#This Row],[Close Price]]/Table2[[#This Row],[Day Low]])-1</f>
        <v>7.9821200510856727E-3</v>
      </c>
      <c r="AD205" s="2">
        <f>(Table2[[#This Row],[Day High]]/Table2[[#This Row],[Close Price]])-1</f>
        <v>3.7694013303769536E-2</v>
      </c>
      <c r="AE205" s="2">
        <f>(Table2[[#This Row],[Close Price]]/Table2[[#This Row],[Current Week Low]])-1</f>
        <v>7.9821200510856727E-3</v>
      </c>
      <c r="AF205" s="2">
        <f>(Table2[[#This Row],[Current Week High]]/Table2[[#This Row],[Close Price]])-1</f>
        <v>9.1542603737725825E-2</v>
      </c>
      <c r="AG205" s="2">
        <f>(Table2[[#This Row],[Close Price]]/Table2[[#This Row],[Current Month Low]])-1</f>
        <v>7.9821200510856727E-3</v>
      </c>
      <c r="AH205" s="2">
        <f>(Table2[[#This Row],[Current Month High]]/Table2[[#This Row],[Close Price]])-1</f>
        <v>0.14333227747861899</v>
      </c>
      <c r="AI205">
        <v>14.3332277478618</v>
      </c>
      <c r="AJ205">
        <v>122.011251758087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0.19</v>
      </c>
      <c r="AM205" t="s">
        <v>10511</v>
      </c>
      <c r="AN205">
        <v>-9.6999999999999993</v>
      </c>
      <c r="AO205" t="s">
        <v>10512</v>
      </c>
      <c r="AQ205">
        <f>(Table2[[#This Row],[Sharpe Ratio]]-AVERAGE(Table2[Sharpe Ratio]))/_xlfn.STDEV.P(Table2[Sharpe Ratio])</f>
        <v>-0.55874987226138229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1.3219438167398807</v>
      </c>
      <c r="AS205">
        <f>_xlfn.RANK.AVG(Table2[[#This Row],[1Y Return vs Nifty Z-Score]],Table2[1Y Return vs Nifty Z-Score])</f>
        <v>123</v>
      </c>
      <c r="AT205">
        <f>_xlfn.RANK.AVG(Table2[[#This Row],[6M Return vs Nifty Z-Score]],Table2[6M Return vs Nifty Z-Score])</f>
        <v>87</v>
      </c>
      <c r="AU205">
        <f>_xlfn.RANK.AVG(Table2[[#This Row],[Sharpe Ratio Z-Score]],Table2[Sharpe Ratio Z-Score])</f>
        <v>512.5</v>
      </c>
      <c r="AV205">
        <f>(Table2[[#This Row],[Rank 1Y]]+Table2[[#This Row],[Rank 6M]]+Table2[[#This Row],[Rank Sharpe]])/3</f>
        <v>240.83333333333334</v>
      </c>
    </row>
    <row r="206" spans="1:48" x14ac:dyDescent="0.3">
      <c r="A206" t="s">
        <v>310</v>
      </c>
      <c r="B206" t="s">
        <v>311</v>
      </c>
      <c r="C206" t="s">
        <v>10469</v>
      </c>
      <c r="D206" t="s">
        <v>312</v>
      </c>
      <c r="E206">
        <v>82260.148398329999</v>
      </c>
      <c r="F206">
        <v>577.9</v>
      </c>
      <c r="G206">
        <v>20.698406122029901</v>
      </c>
      <c r="H206">
        <f>(Table2[[#This Row],[1Y Return vs Nifty]]-AVERAGE(Table2[1Y Return vs Nifty]))/_xlfn.STDEV.P(Table2[1Y Return vs Nifty])</f>
        <v>-0.25233075195315541</v>
      </c>
      <c r="I206">
        <v>-10.9685583222321</v>
      </c>
      <c r="J206">
        <f>(Table2[[#This Row],[1M Return vs Nifty]]-AVERAGE(Table2[1M Return vs Nifty]))/_xlfn.STDEV.P(Table2[1M Return vs Nifty])</f>
        <v>-1.0036770096241292</v>
      </c>
      <c r="K206">
        <v>6.3952084545777499</v>
      </c>
      <c r="L206">
        <f>(Table2[[#This Row],[6M Return vs Nifty]]-AVERAGE(Table2[6M Return vs Nifty]))/_xlfn.STDEV.P(Table2[6M Return vs Nifty])</f>
        <v>5.6592528284503965E-2</v>
      </c>
      <c r="M206">
        <v>-2.71017705674099</v>
      </c>
      <c r="N206">
        <f>(Table2[[#This Row],[1W Return vs Nifty]]-AVERAGE(Table2[1W Return vs Nifty]))/_xlfn.STDEV.P(Table2[1W Return vs Nifty])</f>
        <v>-0.4311781456413899</v>
      </c>
      <c r="O206">
        <v>600.47</v>
      </c>
      <c r="P206">
        <v>594.75480293218698</v>
      </c>
      <c r="Q206">
        <v>527.56215319506396</v>
      </c>
      <c r="R206">
        <v>22.712814326930399</v>
      </c>
      <c r="S206" s="2">
        <f>(Table2[[#This Row],[Close Price]]-Table2[[#This Row],[20D EMA]])/Table2[[#This Row],[20D EMA]]</f>
        <v>-3.7587223341715735E-2</v>
      </c>
      <c r="T206" s="2">
        <f>(Table2[[#This Row],[Close Price]]-Table2[[#This Row],[50D EMA]])/Table2[[#This Row],[50D EMA]]</f>
        <v>-2.8339078304355884E-2</v>
      </c>
      <c r="U206" s="2">
        <f>(Table2[[#This Row],[Close Price]]-Table2[[#This Row],[200D EMA]])/Table2[[#This Row],[200D EMA]]</f>
        <v>9.5415955257737772E-2</v>
      </c>
      <c r="V206">
        <v>0.70945967344059102</v>
      </c>
      <c r="W206">
        <v>571.04999999999995</v>
      </c>
      <c r="X206">
        <v>583</v>
      </c>
      <c r="Y206">
        <v>571.04999999999995</v>
      </c>
      <c r="Z206">
        <v>595.54999999999995</v>
      </c>
      <c r="AA206">
        <v>571.04999999999995</v>
      </c>
      <c r="AB206">
        <v>626</v>
      </c>
      <c r="AC206" s="2">
        <f>(Table2[[#This Row],[Close Price]]/Table2[[#This Row],[Day Low]])-1</f>
        <v>1.1995446983626756E-2</v>
      </c>
      <c r="AD206" s="2">
        <f>(Table2[[#This Row],[Day High]]/Table2[[#This Row],[Close Price]])-1</f>
        <v>8.8250562381035902E-3</v>
      </c>
      <c r="AE206" s="2">
        <f>(Table2[[#This Row],[Close Price]]/Table2[[#This Row],[Current Week Low]])-1</f>
        <v>1.1995446983626756E-2</v>
      </c>
      <c r="AF206" s="2">
        <f>(Table2[[#This Row],[Current Week High]]/Table2[[#This Row],[Close Price]])-1</f>
        <v>3.0541616196573695E-2</v>
      </c>
      <c r="AG206" s="2">
        <f>(Table2[[#This Row],[Close Price]]/Table2[[#This Row],[Current Month Low]])-1</f>
        <v>1.1995446983626756E-2</v>
      </c>
      <c r="AH206" s="2">
        <f>(Table2[[#This Row],[Current Month High]]/Table2[[#This Row],[Close Price]])-1</f>
        <v>8.3232393147603334E-2</v>
      </c>
      <c r="AI206">
        <v>14.717079079425501</v>
      </c>
      <c r="AJ206">
        <v>55.516684607104303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-0.08</v>
      </c>
      <c r="AM206" t="s">
        <v>10512</v>
      </c>
      <c r="AN206">
        <v>-4.2699999999999996</v>
      </c>
      <c r="AO206" t="s">
        <v>10512</v>
      </c>
      <c r="AP206">
        <v>0.17669272015358101</v>
      </c>
      <c r="AQ206">
        <f>(Table2[[#This Row],[Sharpe Ratio]]-AVERAGE(Table2[Sharpe Ratio]))/_xlfn.STDEV.P(Table2[Sharpe Ratio])</f>
        <v>1.4689165119022283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-0.16167686703194234</v>
      </c>
      <c r="AS206">
        <f>_xlfn.RANK.AVG(Table2[[#This Row],[1Y Return vs Nifty Z-Score]],Table2[1Y Return vs Nifty Z-Score])</f>
        <v>376</v>
      </c>
      <c r="AT206">
        <f>_xlfn.RANK.AVG(Table2[[#This Row],[6M Return vs Nifty Z-Score]],Table2[6M Return vs Nifty Z-Score])</f>
        <v>295</v>
      </c>
      <c r="AU206">
        <f>_xlfn.RANK.AVG(Table2[[#This Row],[Sharpe Ratio Z-Score]],Table2[Sharpe Ratio Z-Score])</f>
        <v>52</v>
      </c>
      <c r="AV206">
        <f>(Table2[[#This Row],[Rank 1Y]]+Table2[[#This Row],[Rank 6M]]+Table2[[#This Row],[Rank Sharpe]])/3</f>
        <v>241</v>
      </c>
    </row>
    <row r="207" spans="1:48" x14ac:dyDescent="0.3">
      <c r="A207" t="s">
        <v>959</v>
      </c>
      <c r="B207" t="s">
        <v>960</v>
      </c>
      <c r="C207" t="s">
        <v>10468</v>
      </c>
      <c r="D207" t="s">
        <v>130</v>
      </c>
      <c r="E207">
        <v>14534.065674829901</v>
      </c>
      <c r="F207">
        <v>819.05</v>
      </c>
      <c r="G207">
        <v>608.91650885075796</v>
      </c>
      <c r="H207">
        <f>(Table2[[#This Row],[1Y Return vs Nifty]]-AVERAGE(Table2[1Y Return vs Nifty]))/_xlfn.STDEV.P(Table2[1Y Return vs Nifty])</f>
        <v>7.5343196559958638</v>
      </c>
      <c r="I207">
        <v>-12.292945593933901</v>
      </c>
      <c r="J207">
        <f>(Table2[[#This Row],[1M Return vs Nifty]]-AVERAGE(Table2[1M Return vs Nifty]))/_xlfn.STDEV.P(Table2[1M Return vs Nifty])</f>
        <v>-1.1361336907009902</v>
      </c>
      <c r="K207">
        <v>-32.525530406120197</v>
      </c>
      <c r="L207">
        <f>(Table2[[#This Row],[6M Return vs Nifty]]-AVERAGE(Table2[6M Return vs Nifty]))/_xlfn.STDEV.P(Table2[6M Return vs Nifty])</f>
        <v>-1.2875546235179562</v>
      </c>
      <c r="M207">
        <v>-5.6811095398271299</v>
      </c>
      <c r="N207">
        <f>(Table2[[#This Row],[1W Return vs Nifty]]-AVERAGE(Table2[1W Return vs Nifty]))/_xlfn.STDEV.P(Table2[1W Return vs Nifty])</f>
        <v>-1.1545996173790878</v>
      </c>
      <c r="O207">
        <v>878.67</v>
      </c>
      <c r="P207">
        <v>907.56849241309203</v>
      </c>
      <c r="Q207">
        <v>808.06302366560203</v>
      </c>
      <c r="R207">
        <v>19.494589378899398</v>
      </c>
      <c r="S207" s="2">
        <f>(Table2[[#This Row],[Close Price]]-Table2[[#This Row],[20D EMA]])/Table2[[#This Row],[20D EMA]]</f>
        <v>-6.7852549876517926E-2</v>
      </c>
      <c r="T207" s="2">
        <f>(Table2[[#This Row],[Close Price]]-Table2[[#This Row],[50D EMA]])/Table2[[#This Row],[50D EMA]]</f>
        <v>-9.7533677240969813E-2</v>
      </c>
      <c r="U207" s="2">
        <f>(Table2[[#This Row],[Close Price]]-Table2[[#This Row],[200D EMA]])/Table2[[#This Row],[200D EMA]]</f>
        <v>1.3596682452512053E-2</v>
      </c>
      <c r="V207">
        <v>0.58044115735565505</v>
      </c>
      <c r="W207">
        <v>816</v>
      </c>
      <c r="X207">
        <v>839.75</v>
      </c>
      <c r="Y207">
        <v>816</v>
      </c>
      <c r="Z207">
        <v>879.95</v>
      </c>
      <c r="AA207">
        <v>816</v>
      </c>
      <c r="AB207">
        <v>962.6</v>
      </c>
      <c r="AC207" s="2">
        <f>(Table2[[#This Row],[Close Price]]/Table2[[#This Row],[Day Low]])-1</f>
        <v>3.7377450980391469E-3</v>
      </c>
      <c r="AD207" s="2">
        <f>(Table2[[#This Row],[Day High]]/Table2[[#This Row],[Close Price]])-1</f>
        <v>2.5273182345400214E-2</v>
      </c>
      <c r="AE207" s="2">
        <f>(Table2[[#This Row],[Close Price]]/Table2[[#This Row],[Current Week Low]])-1</f>
        <v>3.7377450980391469E-3</v>
      </c>
      <c r="AF207" s="2">
        <f>(Table2[[#This Row],[Current Week High]]/Table2[[#This Row],[Close Price]])-1</f>
        <v>7.4354435016177334E-2</v>
      </c>
      <c r="AG207" s="2">
        <f>(Table2[[#This Row],[Close Price]]/Table2[[#This Row],[Current Month Low]])-1</f>
        <v>3.7377450980391469E-3</v>
      </c>
      <c r="AH207" s="2">
        <f>(Table2[[#This Row],[Current Month High]]/Table2[[#This Row],[Close Price]])-1</f>
        <v>0.17526402539527508</v>
      </c>
      <c r="AI207">
        <v>60.4297661925401</v>
      </c>
      <c r="AJ207">
        <v>670.87058823529401</v>
      </c>
      <c r="AK207" t="str">
        <f>IF(AND(Table2[[#This Row],[20D EMA]]&gt;Table2[[#This Row],[50D EMA]],Table2[[#This Row],[50D EMA]]&gt;Table2[[#This Row],[200D EMA]]),"Uptrend","Downtrend/NoTrend")</f>
        <v>Downtrend/NoTrend</v>
      </c>
      <c r="AL207">
        <v>-0.21</v>
      </c>
      <c r="AM207" t="s">
        <v>10512</v>
      </c>
      <c r="AN207">
        <v>-14.58</v>
      </c>
      <c r="AO207" t="s">
        <v>10512</v>
      </c>
      <c r="AP207">
        <v>0.20396732758156699</v>
      </c>
      <c r="AQ207">
        <f>(Table2[[#This Row],[Sharpe Ratio]]-AVERAGE(Table2[Sharpe Ratio]))/_xlfn.STDEV.P(Table2[Sharpe Ratio])</f>
        <v>1.7819107573635937</v>
      </c>
      <c r="AR2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7">
        <f>_xlfn.RANK.AVG(Table2[[#This Row],[1Y Return vs Nifty Z-Score]],Table2[1Y Return vs Nifty Z-Score])</f>
        <v>2</v>
      </c>
      <c r="AT207">
        <f>_xlfn.RANK.AVG(Table2[[#This Row],[6M Return vs Nifty Z-Score]],Table2[6M Return vs Nifty Z-Score])</f>
        <v>694</v>
      </c>
      <c r="AU207">
        <f>_xlfn.RANK.AVG(Table2[[#This Row],[Sharpe Ratio Z-Score]],Table2[Sharpe Ratio Z-Score])</f>
        <v>27</v>
      </c>
      <c r="AV207">
        <f>(Table2[[#This Row],[Rank 1Y]]+Table2[[#This Row],[Rank 6M]]+Table2[[#This Row],[Rank Sharpe]])/3</f>
        <v>241</v>
      </c>
    </row>
    <row r="208" spans="1:48" x14ac:dyDescent="0.3">
      <c r="A208" t="s">
        <v>686</v>
      </c>
      <c r="B208" t="s">
        <v>687</v>
      </c>
      <c r="C208" t="s">
        <v>10459</v>
      </c>
      <c r="D208" t="s">
        <v>271</v>
      </c>
      <c r="E208">
        <v>24425.388150496001</v>
      </c>
      <c r="F208">
        <v>246.94</v>
      </c>
      <c r="G208">
        <v>63.389404172490799</v>
      </c>
      <c r="H208">
        <f>(Table2[[#This Row],[1Y Return vs Nifty]]-AVERAGE(Table2[1Y Return vs Nifty]))/_xlfn.STDEV.P(Table2[1Y Return vs Nifty])</f>
        <v>0.31279955573932333</v>
      </c>
      <c r="I208">
        <v>23.851291169627601</v>
      </c>
      <c r="J208">
        <f>(Table2[[#This Row],[1M Return vs Nifty]]-AVERAGE(Table2[1M Return vs Nifty]))/_xlfn.STDEV.P(Table2[1M Return vs Nifty])</f>
        <v>2.47877997092441</v>
      </c>
      <c r="K208">
        <v>24.658291434617901</v>
      </c>
      <c r="L208">
        <f>(Table2[[#This Row],[6M Return vs Nifty]]-AVERAGE(Table2[6M Return vs Nifty]))/_xlfn.STDEV.P(Table2[6M Return vs Nifty])</f>
        <v>0.68731721875387564</v>
      </c>
      <c r="M208">
        <v>3.8074352431993299</v>
      </c>
      <c r="N208">
        <f>(Table2[[#This Row],[1W Return vs Nifty]]-AVERAGE(Table2[1W Return vs Nifty]))/_xlfn.STDEV.P(Table2[1W Return vs Nifty])</f>
        <v>1.1558591596765446</v>
      </c>
      <c r="O208">
        <v>239.98</v>
      </c>
      <c r="P208">
        <v>221.25564605007801</v>
      </c>
      <c r="Q208">
        <v>189.28142574329399</v>
      </c>
      <c r="R208">
        <v>50.106826910972103</v>
      </c>
      <c r="S208" s="2">
        <f>(Table2[[#This Row],[Close Price]]-Table2[[#This Row],[20D EMA]])/Table2[[#This Row],[20D EMA]]</f>
        <v>2.9002416868072374E-2</v>
      </c>
      <c r="T208" s="2">
        <f>(Table2[[#This Row],[Close Price]]-Table2[[#This Row],[50D EMA]])/Table2[[#This Row],[50D EMA]]</f>
        <v>0.1160845131342262</v>
      </c>
      <c r="U208" s="2">
        <f>(Table2[[#This Row],[Close Price]]-Table2[[#This Row],[200D EMA]])/Table2[[#This Row],[200D EMA]]</f>
        <v>0.30461823726382609</v>
      </c>
      <c r="V208">
        <v>1.8089241177494499</v>
      </c>
      <c r="W208">
        <v>245.4</v>
      </c>
      <c r="X208">
        <v>259.8</v>
      </c>
      <c r="Y208">
        <v>245.4</v>
      </c>
      <c r="Z208">
        <v>277.69</v>
      </c>
      <c r="AA208">
        <v>202.01</v>
      </c>
      <c r="AB208">
        <v>277.69</v>
      </c>
      <c r="AC208" s="2">
        <f>(Table2[[#This Row],[Close Price]]/Table2[[#This Row],[Day Low]])-1</f>
        <v>6.2754686226569323E-3</v>
      </c>
      <c r="AD208" s="2">
        <f>(Table2[[#This Row],[Day High]]/Table2[[#This Row],[Close Price]])-1</f>
        <v>5.2077427715234492E-2</v>
      </c>
      <c r="AE208" s="2">
        <f>(Table2[[#This Row],[Close Price]]/Table2[[#This Row],[Current Week Low]])-1</f>
        <v>6.2754686226569323E-3</v>
      </c>
      <c r="AF208" s="2">
        <f>(Table2[[#This Row],[Current Week High]]/Table2[[#This Row],[Close Price]])-1</f>
        <v>0.12452417591317722</v>
      </c>
      <c r="AG208" s="2">
        <f>(Table2[[#This Row],[Close Price]]/Table2[[#This Row],[Current Month Low]])-1</f>
        <v>0.22241473194396311</v>
      </c>
      <c r="AH208" s="2">
        <f>(Table2[[#This Row],[Current Month High]]/Table2[[#This Row],[Close Price]])-1</f>
        <v>0.12452417591317722</v>
      </c>
      <c r="AI208">
        <v>12.452417591317699</v>
      </c>
      <c r="AJ208">
        <v>91.426356589147204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0.05</v>
      </c>
      <c r="AM208" t="s">
        <v>10511</v>
      </c>
      <c r="AN208">
        <v>15.3</v>
      </c>
      <c r="AO208" t="s">
        <v>10511</v>
      </c>
      <c r="AP208">
        <v>3.3842288090508002E-2</v>
      </c>
      <c r="AQ208">
        <f>(Table2[[#This Row],[Sharpe Ratio]]-AVERAGE(Table2[Sharpe Ratio]))/_xlfn.STDEV.P(Table2[Sharpe Ratio])</f>
        <v>-0.17038712667311787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4.4643687784210355</v>
      </c>
      <c r="AS208">
        <f>_xlfn.RANK.AVG(Table2[[#This Row],[1Y Return vs Nifty Z-Score]],Table2[1Y Return vs Nifty Z-Score])</f>
        <v>193</v>
      </c>
      <c r="AT208">
        <f>_xlfn.RANK.AVG(Table2[[#This Row],[6M Return vs Nifty Z-Score]],Table2[6M Return vs Nifty Z-Score])</f>
        <v>148</v>
      </c>
      <c r="AU208">
        <f>_xlfn.RANK.AVG(Table2[[#This Row],[Sharpe Ratio Z-Score]],Table2[Sharpe Ratio Z-Score])</f>
        <v>388</v>
      </c>
      <c r="AV208">
        <f>(Table2[[#This Row],[Rank 1Y]]+Table2[[#This Row],[Rank 6M]]+Table2[[#This Row],[Rank Sharpe]])/3</f>
        <v>243</v>
      </c>
    </row>
    <row r="209" spans="1:48" x14ac:dyDescent="0.3">
      <c r="A209" t="s">
        <v>977</v>
      </c>
      <c r="B209" t="s">
        <v>978</v>
      </c>
      <c r="C209" t="s">
        <v>10475</v>
      </c>
      <c r="D209" t="s">
        <v>979</v>
      </c>
      <c r="E209">
        <v>13838.383806405</v>
      </c>
      <c r="F209">
        <v>779.55</v>
      </c>
      <c r="G209">
        <v>48.039607605654901</v>
      </c>
      <c r="H209">
        <f>(Table2[[#This Row],[1Y Return vs Nifty]]-AVERAGE(Table2[1Y Return vs Nifty]))/_xlfn.STDEV.P(Table2[1Y Return vs Nifty])</f>
        <v>0.1096036677776627</v>
      </c>
      <c r="I209">
        <v>3.9507003866438901</v>
      </c>
      <c r="J209">
        <f>(Table2[[#This Row],[1M Return vs Nifty]]-AVERAGE(Table2[1M Return vs Nifty]))/_xlfn.STDEV.P(Table2[1M Return vs Nifty])</f>
        <v>0.48845111251152651</v>
      </c>
      <c r="K209">
        <v>23.829643835516201</v>
      </c>
      <c r="L209">
        <f>(Table2[[#This Row],[6M Return vs Nifty]]-AVERAGE(Table2[6M Return vs Nifty]))/_xlfn.STDEV.P(Table2[6M Return vs Nifty])</f>
        <v>0.65869946012994485</v>
      </c>
      <c r="M209">
        <v>0.40020943233714101</v>
      </c>
      <c r="N209">
        <f>(Table2[[#This Row],[1W Return vs Nifty]]-AVERAGE(Table2[1W Return vs Nifty]))/_xlfn.STDEV.P(Table2[1W Return vs Nifty])</f>
        <v>0.32620034895993349</v>
      </c>
      <c r="O209">
        <v>769.24</v>
      </c>
      <c r="P209">
        <v>725.08112786963</v>
      </c>
      <c r="Q209">
        <v>625.14268554453099</v>
      </c>
      <c r="R209">
        <v>51.560219057318399</v>
      </c>
      <c r="S209" s="2">
        <f>(Table2[[#This Row],[Close Price]]-Table2[[#This Row],[20D EMA]])/Table2[[#This Row],[20D EMA]]</f>
        <v>1.3402839165929938E-2</v>
      </c>
      <c r="T209" s="2">
        <f>(Table2[[#This Row],[Close Price]]-Table2[[#This Row],[50D EMA]])/Table2[[#This Row],[50D EMA]]</f>
        <v>7.5121072714174258E-2</v>
      </c>
      <c r="U209" s="2">
        <f>(Table2[[#This Row],[Close Price]]-Table2[[#This Row],[200D EMA]])/Table2[[#This Row],[200D EMA]]</f>
        <v>0.24699531487115195</v>
      </c>
      <c r="V209">
        <v>0.91448065710206405</v>
      </c>
      <c r="W209">
        <v>764.05</v>
      </c>
      <c r="X209">
        <v>793.95</v>
      </c>
      <c r="Y209">
        <v>764.05</v>
      </c>
      <c r="Z209">
        <v>805.1</v>
      </c>
      <c r="AA209">
        <v>746.35</v>
      </c>
      <c r="AB209">
        <v>807.6</v>
      </c>
      <c r="AC209" s="2">
        <f>(Table2[[#This Row],[Close Price]]/Table2[[#This Row],[Day Low]])-1</f>
        <v>2.0286630456122001E-2</v>
      </c>
      <c r="AD209" s="2">
        <f>(Table2[[#This Row],[Day High]]/Table2[[#This Row],[Close Price]])-1</f>
        <v>1.8472195497402533E-2</v>
      </c>
      <c r="AE209" s="2">
        <f>(Table2[[#This Row],[Close Price]]/Table2[[#This Row],[Current Week Low]])-1</f>
        <v>2.0286630456122001E-2</v>
      </c>
      <c r="AF209" s="2">
        <f>(Table2[[#This Row],[Current Week High]]/Table2[[#This Row],[Close Price]])-1</f>
        <v>3.2775319094349387E-2</v>
      </c>
      <c r="AG209" s="2">
        <f>(Table2[[#This Row],[Close Price]]/Table2[[#This Row],[Current Month Low]])-1</f>
        <v>4.4483151336504267E-2</v>
      </c>
      <c r="AH209" s="2">
        <f>(Table2[[#This Row],[Current Month High]]/Table2[[#This Row],[Close Price]])-1</f>
        <v>3.598229747931514E-2</v>
      </c>
      <c r="AI209">
        <v>6.8565197870566301</v>
      </c>
      <c r="AJ209">
        <v>72.200132538104597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0.12</v>
      </c>
      <c r="AM209" t="s">
        <v>10511</v>
      </c>
      <c r="AN209">
        <v>2.25</v>
      </c>
      <c r="AO209" t="s">
        <v>10511</v>
      </c>
      <c r="AP209">
        <v>5.2164457261612E-2</v>
      </c>
      <c r="AQ209">
        <f>(Table2[[#This Row],[Sharpe Ratio]]-AVERAGE(Table2[Sharpe Ratio]))/_xlfn.STDEV.P(Table2[Sharpe Ratio])</f>
        <v>3.9871940485476022E-2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1.6228265298645437</v>
      </c>
      <c r="AS209">
        <f>_xlfn.RANK.AVG(Table2[[#This Row],[1Y Return vs Nifty Z-Score]],Table2[1Y Return vs Nifty Z-Score])</f>
        <v>251</v>
      </c>
      <c r="AT209">
        <f>_xlfn.RANK.AVG(Table2[[#This Row],[6M Return vs Nifty Z-Score]],Table2[6M Return vs Nifty Z-Score])</f>
        <v>155</v>
      </c>
      <c r="AU209">
        <f>_xlfn.RANK.AVG(Table2[[#This Row],[Sharpe Ratio Z-Score]],Table2[Sharpe Ratio Z-Score])</f>
        <v>323</v>
      </c>
      <c r="AV209">
        <f>(Table2[[#This Row],[Rank 1Y]]+Table2[[#This Row],[Rank 6M]]+Table2[[#This Row],[Rank Sharpe]])/3</f>
        <v>243</v>
      </c>
    </row>
    <row r="210" spans="1:48" x14ac:dyDescent="0.3">
      <c r="A210" t="s">
        <v>676</v>
      </c>
      <c r="B210" t="s">
        <v>677</v>
      </c>
      <c r="C210" t="s">
        <v>10471</v>
      </c>
      <c r="D210" t="s">
        <v>232</v>
      </c>
      <c r="E210">
        <v>24939.873313504999</v>
      </c>
      <c r="F210">
        <v>3901.85</v>
      </c>
      <c r="G210">
        <v>100.74041309181899</v>
      </c>
      <c r="H210">
        <f>(Table2[[#This Row],[1Y Return vs Nifty]]-AVERAGE(Table2[1Y Return vs Nifty]))/_xlfn.STDEV.P(Table2[1Y Return vs Nifty])</f>
        <v>0.80724072898747545</v>
      </c>
      <c r="I210">
        <v>-0.58682480610239296</v>
      </c>
      <c r="J210">
        <f>(Table2[[#This Row],[1M Return vs Nifty]]-AVERAGE(Table2[1M Return vs Nifty]))/_xlfn.STDEV.P(Table2[1M Return vs Nifty])</f>
        <v>3.4637080788375879E-2</v>
      </c>
      <c r="K210">
        <v>29.2931887501401</v>
      </c>
      <c r="L210">
        <f>(Table2[[#This Row],[6M Return vs Nifty]]-AVERAGE(Table2[6M Return vs Nifty]))/_xlfn.STDEV.P(Table2[6M Return vs Nifty])</f>
        <v>0.84738571200252399</v>
      </c>
      <c r="M210">
        <v>-1.7437845183344001</v>
      </c>
      <c r="N210">
        <f>(Table2[[#This Row],[1W Return vs Nifty]]-AVERAGE(Table2[1W Return vs Nifty]))/_xlfn.STDEV.P(Table2[1W Return vs Nifty])</f>
        <v>-0.19586175377098106</v>
      </c>
      <c r="O210">
        <v>3980.7</v>
      </c>
      <c r="P210">
        <v>3644.87965041588</v>
      </c>
      <c r="Q210">
        <v>2860.6427920231799</v>
      </c>
      <c r="R210">
        <v>39.198938195940201</v>
      </c>
      <c r="S210" s="2">
        <f>(Table2[[#This Row],[Close Price]]-Table2[[#This Row],[20D EMA]])/Table2[[#This Row],[20D EMA]]</f>
        <v>-1.980807395684174E-2</v>
      </c>
      <c r="T210" s="2">
        <f>(Table2[[#This Row],[Close Price]]-Table2[[#This Row],[50D EMA]])/Table2[[#This Row],[50D EMA]]</f>
        <v>7.0501737843333093E-2</v>
      </c>
      <c r="U210" s="2">
        <f>(Table2[[#This Row],[Close Price]]-Table2[[#This Row],[200D EMA]])/Table2[[#This Row],[200D EMA]]</f>
        <v>0.3639766596794945</v>
      </c>
      <c r="V210">
        <v>1.2160729002203801</v>
      </c>
      <c r="W210">
        <v>3880</v>
      </c>
      <c r="X210">
        <v>4076.6</v>
      </c>
      <c r="Y210">
        <v>3880</v>
      </c>
      <c r="Z210">
        <v>4297.8999999999996</v>
      </c>
      <c r="AA210">
        <v>3870</v>
      </c>
      <c r="AB210">
        <v>4574.1499999999996</v>
      </c>
      <c r="AC210" s="2">
        <f>(Table2[[#This Row],[Close Price]]/Table2[[#This Row],[Day Low]])-1</f>
        <v>5.63144329896903E-3</v>
      </c>
      <c r="AD210" s="2">
        <f>(Table2[[#This Row],[Day High]]/Table2[[#This Row],[Close Price]])-1</f>
        <v>4.4786447454412626E-2</v>
      </c>
      <c r="AE210" s="2">
        <f>(Table2[[#This Row],[Close Price]]/Table2[[#This Row],[Current Week Low]])-1</f>
        <v>5.63144329896903E-3</v>
      </c>
      <c r="AF210" s="2">
        <f>(Table2[[#This Row],[Current Week High]]/Table2[[#This Row],[Close Price]])-1</f>
        <v>0.10150313312915671</v>
      </c>
      <c r="AG210" s="2">
        <f>(Table2[[#This Row],[Close Price]]/Table2[[#This Row],[Current Month Low]])-1</f>
        <v>8.2299741602067655E-3</v>
      </c>
      <c r="AH210" s="2">
        <f>(Table2[[#This Row],[Current Month High]]/Table2[[#This Row],[Close Price]])-1</f>
        <v>0.17230288196624666</v>
      </c>
      <c r="AI210">
        <v>17.230288196624599</v>
      </c>
      <c r="AJ210">
        <v>131.56379821958399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0.34</v>
      </c>
      <c r="AM210" t="s">
        <v>10511</v>
      </c>
      <c r="AN210">
        <v>-1.53</v>
      </c>
      <c r="AO210" t="s">
        <v>10512</v>
      </c>
      <c r="AQ210">
        <f>(Table2[[#This Row],[Sharpe Ratio]]-AVERAGE(Table2[Sharpe Ratio]))/_xlfn.STDEV.P(Table2[Sharpe Ratio])</f>
        <v>-0.55874987226138229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0.93465189574601215</v>
      </c>
      <c r="AS210">
        <f>_xlfn.RANK.AVG(Table2[[#This Row],[1Y Return vs Nifty Z-Score]],Table2[1Y Return vs Nifty Z-Score])</f>
        <v>107</v>
      </c>
      <c r="AT210">
        <f>_xlfn.RANK.AVG(Table2[[#This Row],[6M Return vs Nifty Z-Score]],Table2[6M Return vs Nifty Z-Score])</f>
        <v>116</v>
      </c>
      <c r="AU210">
        <f>_xlfn.RANK.AVG(Table2[[#This Row],[Sharpe Ratio Z-Score]],Table2[Sharpe Ratio Z-Score])</f>
        <v>512.5</v>
      </c>
      <c r="AV210">
        <f>(Table2[[#This Row],[Rank 1Y]]+Table2[[#This Row],[Rank 6M]]+Table2[[#This Row],[Rank Sharpe]])/3</f>
        <v>245.16666666666666</v>
      </c>
    </row>
    <row r="211" spans="1:48" x14ac:dyDescent="0.3">
      <c r="A211" t="s">
        <v>1284</v>
      </c>
      <c r="B211" t="s">
        <v>1285</v>
      </c>
      <c r="C211" t="s">
        <v>10472</v>
      </c>
      <c r="D211" t="s">
        <v>286</v>
      </c>
      <c r="E211">
        <v>8486.4258527399998</v>
      </c>
      <c r="F211">
        <v>521.4</v>
      </c>
      <c r="G211">
        <v>12.467191445930199</v>
      </c>
      <c r="H211">
        <f>(Table2[[#This Row],[1Y Return vs Nifty]]-AVERAGE(Table2[1Y Return vs Nifty]))/_xlfn.STDEV.P(Table2[1Y Return vs Nifty])</f>
        <v>-0.36129304131188011</v>
      </c>
      <c r="I211">
        <v>5.2742744757884896</v>
      </c>
      <c r="J211">
        <f>(Table2[[#This Row],[1M Return vs Nifty]]-AVERAGE(Table2[1M Return vs Nifty]))/_xlfn.STDEV.P(Table2[1M Return vs Nifty])</f>
        <v>0.62082646430885002</v>
      </c>
      <c r="K211">
        <v>23.8314521585595</v>
      </c>
      <c r="L211">
        <f>(Table2[[#This Row],[6M Return vs Nifty]]-AVERAGE(Table2[6M Return vs Nifty]))/_xlfn.STDEV.P(Table2[6M Return vs Nifty])</f>
        <v>0.65876191146923957</v>
      </c>
      <c r="M211">
        <v>-2.76828003811293</v>
      </c>
      <c r="N211">
        <f>(Table2[[#This Row],[1W Return vs Nifty]]-AVERAGE(Table2[1W Return vs Nifty]))/_xlfn.STDEV.P(Table2[1W Return vs Nifty])</f>
        <v>-0.44532621010792872</v>
      </c>
      <c r="O211">
        <v>507.81</v>
      </c>
      <c r="P211">
        <v>475.98019346310798</v>
      </c>
      <c r="Q211">
        <v>413.27969808013103</v>
      </c>
      <c r="R211">
        <v>57.522389715506698</v>
      </c>
      <c r="S211" s="2">
        <f>(Table2[[#This Row],[Close Price]]-Table2[[#This Row],[20D EMA]])/Table2[[#This Row],[20D EMA]]</f>
        <v>2.6761977905121945E-2</v>
      </c>
      <c r="T211" s="2">
        <f>(Table2[[#This Row],[Close Price]]-Table2[[#This Row],[50D EMA]])/Table2[[#This Row],[50D EMA]]</f>
        <v>9.5423732249086471E-2</v>
      </c>
      <c r="U211" s="2">
        <f>(Table2[[#This Row],[Close Price]]-Table2[[#This Row],[200D EMA]])/Table2[[#This Row],[200D EMA]]</f>
        <v>0.2616153235257771</v>
      </c>
      <c r="V211">
        <v>0.70705893674454101</v>
      </c>
      <c r="W211">
        <v>508</v>
      </c>
      <c r="X211">
        <v>523.95000000000005</v>
      </c>
      <c r="Y211">
        <v>508</v>
      </c>
      <c r="Z211">
        <v>535.20000000000005</v>
      </c>
      <c r="AA211">
        <v>496</v>
      </c>
      <c r="AB211">
        <v>536.9</v>
      </c>
      <c r="AC211" s="2">
        <f>(Table2[[#This Row],[Close Price]]/Table2[[#This Row],[Day Low]])-1</f>
        <v>2.6377952755905376E-2</v>
      </c>
      <c r="AD211" s="2">
        <f>(Table2[[#This Row],[Day High]]/Table2[[#This Row],[Close Price]])-1</f>
        <v>4.890678941311899E-3</v>
      </c>
      <c r="AE211" s="2">
        <f>(Table2[[#This Row],[Close Price]]/Table2[[#This Row],[Current Week Low]])-1</f>
        <v>2.6377952755905376E-2</v>
      </c>
      <c r="AF211" s="2">
        <f>(Table2[[#This Row],[Current Week High]]/Table2[[#This Row],[Close Price]])-1</f>
        <v>2.6467203682393636E-2</v>
      </c>
      <c r="AG211" s="2">
        <f>(Table2[[#This Row],[Close Price]]/Table2[[#This Row],[Current Month Low]])-1</f>
        <v>5.1209677419354893E-2</v>
      </c>
      <c r="AH211" s="2">
        <f>(Table2[[#This Row],[Current Month High]]/Table2[[#This Row],[Close Price]])-1</f>
        <v>2.9727656309934902E-2</v>
      </c>
      <c r="AI211">
        <v>2.9727656309934898</v>
      </c>
      <c r="AJ211">
        <v>52.768825080574203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0.04</v>
      </c>
      <c r="AM211" t="s">
        <v>10511</v>
      </c>
      <c r="AN211">
        <v>2.4300000000000002</v>
      </c>
      <c r="AO211" t="s">
        <v>10511</v>
      </c>
      <c r="AP211">
        <v>0.11374613256529199</v>
      </c>
      <c r="AQ211">
        <f>(Table2[[#This Row],[Sharpe Ratio]]-AVERAGE(Table2[Sharpe Ratio]))/_xlfn.STDEV.P(Table2[Sharpe Ratio])</f>
        <v>0.74656258843755963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1.2195317127958405</v>
      </c>
      <c r="AS211">
        <f>_xlfn.RANK.AVG(Table2[[#This Row],[1Y Return vs Nifty Z-Score]],Table2[1Y Return vs Nifty Z-Score])</f>
        <v>417</v>
      </c>
      <c r="AT211">
        <f>_xlfn.RANK.AVG(Table2[[#This Row],[6M Return vs Nifty Z-Score]],Table2[6M Return vs Nifty Z-Score])</f>
        <v>154</v>
      </c>
      <c r="AU211">
        <f>_xlfn.RANK.AVG(Table2[[#This Row],[Sharpe Ratio Z-Score]],Table2[Sharpe Ratio Z-Score])</f>
        <v>167</v>
      </c>
      <c r="AV211">
        <f>(Table2[[#This Row],[Rank 1Y]]+Table2[[#This Row],[Rank 6M]]+Table2[[#This Row],[Rank Sharpe]])/3</f>
        <v>246</v>
      </c>
    </row>
    <row r="212" spans="1:48" x14ac:dyDescent="0.3">
      <c r="A212" t="s">
        <v>747</v>
      </c>
      <c r="B212" t="s">
        <v>748</v>
      </c>
      <c r="C212" t="s">
        <v>10474</v>
      </c>
      <c r="D212" t="s">
        <v>138</v>
      </c>
      <c r="E212">
        <v>20684.578822110001</v>
      </c>
      <c r="F212">
        <v>1472.1</v>
      </c>
      <c r="G212">
        <v>197.347339759965</v>
      </c>
      <c r="H212">
        <f>(Table2[[#This Row],[1Y Return vs Nifty]]-AVERAGE(Table2[1Y Return vs Nifty]))/_xlfn.STDEV.P(Table2[1Y Return vs Nifty])</f>
        <v>2.086093524339367</v>
      </c>
      <c r="I212">
        <v>0.82335563588123994</v>
      </c>
      <c r="J212">
        <f>(Table2[[#This Row],[1M Return vs Nifty]]-AVERAGE(Table2[1M Return vs Nifty]))/_xlfn.STDEV.P(Table2[1M Return vs Nifty])</f>
        <v>0.17567424193885733</v>
      </c>
      <c r="K212">
        <v>17.687596517315001</v>
      </c>
      <c r="L212">
        <f>(Table2[[#This Row],[6M Return vs Nifty]]-AVERAGE(Table2[6M Return vs Nifty]))/_xlfn.STDEV.P(Table2[6M Return vs Nifty])</f>
        <v>0.44658078893655745</v>
      </c>
      <c r="M212">
        <v>-2.5480754281662001</v>
      </c>
      <c r="N212">
        <f>(Table2[[#This Row],[1W Return vs Nifty]]-AVERAGE(Table2[1W Return vs Nifty]))/_xlfn.STDEV.P(Table2[1W Return vs Nifty])</f>
        <v>-0.39170643116040754</v>
      </c>
      <c r="O212">
        <v>1456.48</v>
      </c>
      <c r="P212">
        <v>1386.6161647562401</v>
      </c>
      <c r="Q212">
        <v>1091.5767485643901</v>
      </c>
      <c r="R212">
        <v>49.030772180149299</v>
      </c>
      <c r="S212" s="2">
        <f>(Table2[[#This Row],[Close Price]]-Table2[[#This Row],[20D EMA]])/Table2[[#This Row],[20D EMA]]</f>
        <v>1.0724486433043976E-2</v>
      </c>
      <c r="T212" s="2">
        <f>(Table2[[#This Row],[Close Price]]-Table2[[#This Row],[50D EMA]])/Table2[[#This Row],[50D EMA]]</f>
        <v>6.1649241813640204E-2</v>
      </c>
      <c r="U212" s="2">
        <f>(Table2[[#This Row],[Close Price]]-Table2[[#This Row],[200D EMA]])/Table2[[#This Row],[200D EMA]]</f>
        <v>0.34859963070490729</v>
      </c>
      <c r="V212">
        <v>0.98009536882491799</v>
      </c>
      <c r="W212">
        <v>1456</v>
      </c>
      <c r="X212">
        <v>1491.7</v>
      </c>
      <c r="Y212">
        <v>1438.05</v>
      </c>
      <c r="Z212">
        <v>1536</v>
      </c>
      <c r="AA212">
        <v>1402.3</v>
      </c>
      <c r="AB212">
        <v>1564</v>
      </c>
      <c r="AC212" s="2">
        <f>(Table2[[#This Row],[Close Price]]/Table2[[#This Row],[Day Low]])-1</f>
        <v>1.1057692307692157E-2</v>
      </c>
      <c r="AD212" s="2">
        <f>(Table2[[#This Row],[Day High]]/Table2[[#This Row],[Close Price]])-1</f>
        <v>1.3314312886352875E-2</v>
      </c>
      <c r="AE212" s="2">
        <f>(Table2[[#This Row],[Close Price]]/Table2[[#This Row],[Current Week Low]])-1</f>
        <v>2.3677897152393879E-2</v>
      </c>
      <c r="AF212" s="2">
        <f>(Table2[[#This Row],[Current Week High]]/Table2[[#This Row],[Close Price]])-1</f>
        <v>4.3407377216221787E-2</v>
      </c>
      <c r="AG212" s="2">
        <f>(Table2[[#This Row],[Close Price]]/Table2[[#This Row],[Current Month Low]])-1</f>
        <v>4.9775369036582751E-2</v>
      </c>
      <c r="AH212" s="2">
        <f>(Table2[[#This Row],[Current Month High]]/Table2[[#This Row],[Close Price]])-1</f>
        <v>6.2427824196725767E-2</v>
      </c>
      <c r="AI212">
        <v>6.2427824196725696</v>
      </c>
      <c r="AJ212">
        <v>231.55405405405401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0.04</v>
      </c>
      <c r="AM212" t="s">
        <v>10511</v>
      </c>
      <c r="AN212">
        <v>3.72</v>
      </c>
      <c r="AO212" t="s">
        <v>10511</v>
      </c>
      <c r="AQ212">
        <f>(Table2[[#This Row],[Sharpe Ratio]]-AVERAGE(Table2[Sharpe Ratio]))/_xlfn.STDEV.P(Table2[Sharpe Ratio])</f>
        <v>-0.55874987226138229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1.7578922517929918</v>
      </c>
      <c r="AS212">
        <f>_xlfn.RANK.AVG(Table2[[#This Row],[1Y Return vs Nifty Z-Score]],Table2[1Y Return vs Nifty Z-Score])</f>
        <v>26</v>
      </c>
      <c r="AT212">
        <f>_xlfn.RANK.AVG(Table2[[#This Row],[6M Return vs Nifty Z-Score]],Table2[6M Return vs Nifty Z-Score])</f>
        <v>200</v>
      </c>
      <c r="AU212">
        <f>_xlfn.RANK.AVG(Table2[[#This Row],[Sharpe Ratio Z-Score]],Table2[Sharpe Ratio Z-Score])</f>
        <v>512.5</v>
      </c>
      <c r="AV212">
        <f>(Table2[[#This Row],[Rank 1Y]]+Table2[[#This Row],[Rank 6M]]+Table2[[#This Row],[Rank Sharpe]])/3</f>
        <v>246.16666666666666</v>
      </c>
    </row>
    <row r="213" spans="1:48" x14ac:dyDescent="0.3">
      <c r="A213" t="s">
        <v>298</v>
      </c>
      <c r="B213" t="s">
        <v>299</v>
      </c>
      <c r="C213" t="s">
        <v>10466</v>
      </c>
      <c r="D213" t="s">
        <v>295</v>
      </c>
      <c r="E213">
        <v>89459.677594359993</v>
      </c>
      <c r="F213">
        <v>920.45</v>
      </c>
      <c r="G213">
        <v>26.824643244595201</v>
      </c>
      <c r="H213">
        <f>(Table2[[#This Row],[1Y Return vs Nifty]]-AVERAGE(Table2[1Y Return vs Nifty]))/_xlfn.STDEV.P(Table2[1Y Return vs Nifty])</f>
        <v>-0.17123350831457443</v>
      </c>
      <c r="I213">
        <v>-0.82760604833166995</v>
      </c>
      <c r="J213">
        <f>(Table2[[#This Row],[1M Return vs Nifty]]-AVERAGE(Table2[1M Return vs Nifty]))/_xlfn.STDEV.P(Table2[1M Return vs Nifty])</f>
        <v>1.0555692441693795E-2</v>
      </c>
      <c r="K213">
        <v>12.327573086980699</v>
      </c>
      <c r="L213">
        <f>(Table2[[#This Row],[6M Return vs Nifty]]-AVERAGE(Table2[6M Return vs Nifty]))/_xlfn.STDEV.P(Table2[6M Return vs Nifty])</f>
        <v>0.26146970321784441</v>
      </c>
      <c r="M213">
        <v>3.2678063416855601</v>
      </c>
      <c r="N213">
        <f>(Table2[[#This Row],[1W Return vs Nifty]]-AVERAGE(Table2[1W Return vs Nifty]))/_xlfn.STDEV.P(Table2[1W Return vs Nifty])</f>
        <v>1.0244596289407364</v>
      </c>
      <c r="O213">
        <v>908.68</v>
      </c>
      <c r="P213">
        <v>875.58700210747099</v>
      </c>
      <c r="Q213">
        <v>765.63887313269197</v>
      </c>
      <c r="R213">
        <v>53.350487022674002</v>
      </c>
      <c r="S213" s="2">
        <f>(Table2[[#This Row],[Close Price]]-Table2[[#This Row],[20D EMA]])/Table2[[#This Row],[20D EMA]]</f>
        <v>1.2952854690320131E-2</v>
      </c>
      <c r="T213" s="2">
        <f>(Table2[[#This Row],[Close Price]]-Table2[[#This Row],[50D EMA]])/Table2[[#This Row],[50D EMA]]</f>
        <v>5.1237624341781279E-2</v>
      </c>
      <c r="U213" s="2">
        <f>(Table2[[#This Row],[Close Price]]-Table2[[#This Row],[200D EMA]])/Table2[[#This Row],[200D EMA]]</f>
        <v>0.20219862431211474</v>
      </c>
      <c r="V213">
        <v>0.73835017610700804</v>
      </c>
      <c r="W213">
        <v>895.1</v>
      </c>
      <c r="X213">
        <v>931.85</v>
      </c>
      <c r="Y213">
        <v>893.3</v>
      </c>
      <c r="Z213">
        <v>939.7</v>
      </c>
      <c r="AA213">
        <v>886.15</v>
      </c>
      <c r="AB213">
        <v>965.6</v>
      </c>
      <c r="AC213" s="2">
        <f>(Table2[[#This Row],[Close Price]]/Table2[[#This Row],[Day Low]])-1</f>
        <v>2.8320858004692306E-2</v>
      </c>
      <c r="AD213" s="2">
        <f>(Table2[[#This Row],[Day High]]/Table2[[#This Row],[Close Price]])-1</f>
        <v>1.2385246346895418E-2</v>
      </c>
      <c r="AE213" s="2">
        <f>(Table2[[#This Row],[Close Price]]/Table2[[#This Row],[Current Week Low]])-1</f>
        <v>3.039292510914593E-2</v>
      </c>
      <c r="AF213" s="2">
        <f>(Table2[[#This Row],[Current Week High]]/Table2[[#This Row],[Close Price]])-1</f>
        <v>2.0913683524363069E-2</v>
      </c>
      <c r="AG213" s="2">
        <f>(Table2[[#This Row],[Close Price]]/Table2[[#This Row],[Current Month Low]])-1</f>
        <v>3.8706765220335226E-2</v>
      </c>
      <c r="AH213" s="2">
        <f>(Table2[[#This Row],[Current Month High]]/Table2[[#This Row],[Close Price]])-1</f>
        <v>4.9052094084415243E-2</v>
      </c>
      <c r="AI213">
        <v>6.4587973273942003</v>
      </c>
      <c r="AJ213">
        <v>81.012782694198606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0.02</v>
      </c>
      <c r="AM213" t="s">
        <v>10511</v>
      </c>
      <c r="AN213">
        <v>0.8</v>
      </c>
      <c r="AO213" t="s">
        <v>10511</v>
      </c>
      <c r="AP213">
        <v>0.12332873504125499</v>
      </c>
      <c r="AQ213">
        <f>(Table2[[#This Row],[Sharpe Ratio]]-AVERAGE(Table2[Sharpe Ratio]))/_xlfn.STDEV.P(Table2[Sharpe Ratio])</f>
        <v>0.85652931992725723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1.9817808362129574</v>
      </c>
      <c r="AS213">
        <f>_xlfn.RANK.AVG(Table2[[#This Row],[1Y Return vs Nifty Z-Score]],Table2[1Y Return vs Nifty Z-Score])</f>
        <v>342</v>
      </c>
      <c r="AT213">
        <f>_xlfn.RANK.AVG(Table2[[#This Row],[6M Return vs Nifty Z-Score]],Table2[6M Return vs Nifty Z-Score])</f>
        <v>246</v>
      </c>
      <c r="AU213">
        <f>_xlfn.RANK.AVG(Table2[[#This Row],[Sharpe Ratio Z-Score]],Table2[Sharpe Ratio Z-Score])</f>
        <v>151</v>
      </c>
      <c r="AV213">
        <f>(Table2[[#This Row],[Rank 1Y]]+Table2[[#This Row],[Rank 6M]]+Table2[[#This Row],[Rank Sharpe]])/3</f>
        <v>246.33333333333334</v>
      </c>
    </row>
    <row r="214" spans="1:48" x14ac:dyDescent="0.3">
      <c r="A214" t="s">
        <v>720</v>
      </c>
      <c r="B214" t="s">
        <v>721</v>
      </c>
      <c r="C214" t="s">
        <v>10467</v>
      </c>
      <c r="D214" t="s">
        <v>69</v>
      </c>
      <c r="E214">
        <v>22191.374568629999</v>
      </c>
      <c r="F214">
        <v>167.41</v>
      </c>
      <c r="G214">
        <v>99.526979930066503</v>
      </c>
      <c r="H214">
        <f>(Table2[[#This Row],[1Y Return vs Nifty]]-AVERAGE(Table2[1Y Return vs Nifty]))/_xlfn.STDEV.P(Table2[1Y Return vs Nifty])</f>
        <v>0.79117767383812321</v>
      </c>
      <c r="I214">
        <v>10.662938406806701</v>
      </c>
      <c r="J214">
        <f>(Table2[[#This Row],[1M Return vs Nifty]]-AVERAGE(Table2[1M Return vs Nifty]))/_xlfn.STDEV.P(Table2[1M Return vs Nifty])</f>
        <v>1.1597659082255052</v>
      </c>
      <c r="K214">
        <v>3.08887362738546</v>
      </c>
      <c r="L214">
        <f>(Table2[[#This Row],[6M Return vs Nifty]]-AVERAGE(Table2[6M Return vs Nifty]))/_xlfn.STDEV.P(Table2[6M Return vs Nifty])</f>
        <v>-5.759339600594001E-2</v>
      </c>
      <c r="M214">
        <v>-8.9756656507085193</v>
      </c>
      <c r="N214">
        <f>(Table2[[#This Row],[1W Return vs Nifty]]-AVERAGE(Table2[1W Return vs Nifty]))/_xlfn.STDEV.P(Table2[1W Return vs Nifty])</f>
        <v>-1.956823378445669</v>
      </c>
      <c r="O214">
        <v>170.12</v>
      </c>
      <c r="P214">
        <v>158.46805748486801</v>
      </c>
      <c r="Q214">
        <v>131.447056803018</v>
      </c>
      <c r="R214">
        <v>40.252991149049898</v>
      </c>
      <c r="S214" s="2">
        <f>(Table2[[#This Row],[Close Price]]-Table2[[#This Row],[20D EMA]])/Table2[[#This Row],[20D EMA]]</f>
        <v>-1.5929931812838045E-2</v>
      </c>
      <c r="T214" s="2">
        <f>(Table2[[#This Row],[Close Price]]-Table2[[#This Row],[50D EMA]])/Table2[[#This Row],[50D EMA]]</f>
        <v>5.6427412925067519E-2</v>
      </c>
      <c r="U214" s="2">
        <f>(Table2[[#This Row],[Close Price]]-Table2[[#This Row],[200D EMA]])/Table2[[#This Row],[200D EMA]]</f>
        <v>0.27359260885448972</v>
      </c>
      <c r="V214">
        <v>1.6657758617834799</v>
      </c>
      <c r="W214">
        <v>166.67</v>
      </c>
      <c r="X214">
        <v>176.45</v>
      </c>
      <c r="Y214">
        <v>166.67</v>
      </c>
      <c r="Z214">
        <v>190.4</v>
      </c>
      <c r="AA214">
        <v>156.87</v>
      </c>
      <c r="AB214">
        <v>192.7</v>
      </c>
      <c r="AC214" s="2">
        <f>(Table2[[#This Row],[Close Price]]/Table2[[#This Row],[Day Low]])-1</f>
        <v>4.4399112017761144E-3</v>
      </c>
      <c r="AD214" s="2">
        <f>(Table2[[#This Row],[Day High]]/Table2[[#This Row],[Close Price]])-1</f>
        <v>5.3999163729765209E-2</v>
      </c>
      <c r="AE214" s="2">
        <f>(Table2[[#This Row],[Close Price]]/Table2[[#This Row],[Current Week Low]])-1</f>
        <v>4.4399112017761144E-3</v>
      </c>
      <c r="AF214" s="2">
        <f>(Table2[[#This Row],[Current Week High]]/Table2[[#This Row],[Close Price]])-1</f>
        <v>0.13732751926408215</v>
      </c>
      <c r="AG214" s="2">
        <f>(Table2[[#This Row],[Close Price]]/Table2[[#This Row],[Current Month Low]])-1</f>
        <v>6.7189392490597299E-2</v>
      </c>
      <c r="AH214" s="2">
        <f>(Table2[[#This Row],[Current Month High]]/Table2[[#This Row],[Close Price]])-1</f>
        <v>0.15106624454931006</v>
      </c>
      <c r="AI214">
        <v>15.106624454931</v>
      </c>
      <c r="AJ214">
        <v>124.10977242302501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0.09</v>
      </c>
      <c r="AM214" t="s">
        <v>10511</v>
      </c>
      <c r="AN214">
        <v>5.57</v>
      </c>
      <c r="AO214" t="s">
        <v>10511</v>
      </c>
      <c r="AP214">
        <v>6.3999490562790001E-2</v>
      </c>
      <c r="AQ214">
        <f>(Table2[[#This Row],[Sharpe Ratio]]-AVERAGE(Table2[Sharpe Ratio]))/_xlfn.STDEV.P(Table2[Sharpe Ratio])</f>
        <v>0.17568681253791221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0.11221362014993153</v>
      </c>
      <c r="AS214">
        <f>_xlfn.RANK.AVG(Table2[[#This Row],[1Y Return vs Nifty Z-Score]],Table2[1Y Return vs Nifty Z-Score])</f>
        <v>110</v>
      </c>
      <c r="AT214">
        <f>_xlfn.RANK.AVG(Table2[[#This Row],[6M Return vs Nifty Z-Score]],Table2[6M Return vs Nifty Z-Score])</f>
        <v>344</v>
      </c>
      <c r="AU214">
        <f>_xlfn.RANK.AVG(Table2[[#This Row],[Sharpe Ratio Z-Score]],Table2[Sharpe Ratio Z-Score])</f>
        <v>285</v>
      </c>
      <c r="AV214">
        <f>(Table2[[#This Row],[Rank 1Y]]+Table2[[#This Row],[Rank 6M]]+Table2[[#This Row],[Rank Sharpe]])/3</f>
        <v>246.33333333333334</v>
      </c>
    </row>
    <row r="215" spans="1:48" x14ac:dyDescent="0.3">
      <c r="A215" t="s">
        <v>431</v>
      </c>
      <c r="B215" t="s">
        <v>432</v>
      </c>
      <c r="C215" t="s">
        <v>10461</v>
      </c>
      <c r="D215" t="s">
        <v>32</v>
      </c>
      <c r="E215">
        <v>54316.638026023997</v>
      </c>
      <c r="F215">
        <v>62.57</v>
      </c>
      <c r="G215">
        <v>78.152356274152595</v>
      </c>
      <c r="H215">
        <f>(Table2[[#This Row],[1Y Return vs Nifty]]-AVERAGE(Table2[1Y Return vs Nifty]))/_xlfn.STDEV.P(Table2[1Y Return vs Nifty])</f>
        <v>0.50822697708468556</v>
      </c>
      <c r="I215">
        <v>-5.0558405016113701</v>
      </c>
      <c r="J215">
        <f>(Table2[[#This Row],[1M Return vs Nifty]]-AVERAGE(Table2[1M Return vs Nifty]))/_xlfn.STDEV.P(Table2[1M Return vs Nifty])</f>
        <v>-0.41232507246977146</v>
      </c>
      <c r="K215">
        <v>1.2507799054706099</v>
      </c>
      <c r="L215">
        <f>(Table2[[#This Row],[6M Return vs Nifty]]-AVERAGE(Table2[6M Return vs Nifty]))/_xlfn.STDEV.P(Table2[6M Return vs Nifty])</f>
        <v>-0.12107288055274298</v>
      </c>
      <c r="M215">
        <v>1.18872157998601</v>
      </c>
      <c r="N215">
        <f>(Table2[[#This Row],[1W Return vs Nifty]]-AVERAGE(Table2[1W Return vs Nifty]))/_xlfn.STDEV.P(Table2[1W Return vs Nifty])</f>
        <v>0.51820290088014775</v>
      </c>
      <c r="O215">
        <v>63.67</v>
      </c>
      <c r="P215">
        <v>63.569623957792601</v>
      </c>
      <c r="Q215">
        <v>56.5100197413377</v>
      </c>
      <c r="R215">
        <v>40.876635603365997</v>
      </c>
      <c r="S215" s="2">
        <f>(Table2[[#This Row],[Close Price]]-Table2[[#This Row],[20D EMA]])/Table2[[#This Row],[20D EMA]]</f>
        <v>-1.7276582377885995E-2</v>
      </c>
      <c r="T215" s="2">
        <f>(Table2[[#This Row],[Close Price]]-Table2[[#This Row],[50D EMA]])/Table2[[#This Row],[50D EMA]]</f>
        <v>-1.5724868192649784E-2</v>
      </c>
      <c r="U215" s="2">
        <f>(Table2[[#This Row],[Close Price]]-Table2[[#This Row],[200D EMA]])/Table2[[#This Row],[200D EMA]]</f>
        <v>0.10723727024694982</v>
      </c>
      <c r="V215">
        <v>1.04911615392309</v>
      </c>
      <c r="W215">
        <v>62.3</v>
      </c>
      <c r="X215">
        <v>66.22</v>
      </c>
      <c r="Y215">
        <v>62.3</v>
      </c>
      <c r="Z215">
        <v>67.64</v>
      </c>
      <c r="AA215">
        <v>61.6</v>
      </c>
      <c r="AB215">
        <v>67.64</v>
      </c>
      <c r="AC215" s="2">
        <f>(Table2[[#This Row],[Close Price]]/Table2[[#This Row],[Day Low]])-1</f>
        <v>4.3338683788123333E-3</v>
      </c>
      <c r="AD215" s="2">
        <f>(Table2[[#This Row],[Day High]]/Table2[[#This Row],[Close Price]])-1</f>
        <v>5.8334665175004075E-2</v>
      </c>
      <c r="AE215" s="2">
        <f>(Table2[[#This Row],[Close Price]]/Table2[[#This Row],[Current Week Low]])-1</f>
        <v>4.3338683788123333E-3</v>
      </c>
      <c r="AF215" s="2">
        <f>(Table2[[#This Row],[Current Week High]]/Table2[[#This Row],[Close Price]])-1</f>
        <v>8.1029247243087799E-2</v>
      </c>
      <c r="AG215" s="2">
        <f>(Table2[[#This Row],[Close Price]]/Table2[[#This Row],[Current Month Low]])-1</f>
        <v>1.5746753246753231E-2</v>
      </c>
      <c r="AH215" s="2">
        <f>(Table2[[#This Row],[Current Month High]]/Table2[[#This Row],[Close Price]])-1</f>
        <v>8.1029247243087799E-2</v>
      </c>
      <c r="AI215">
        <v>22.902349368707</v>
      </c>
      <c r="AJ215">
        <v>111.385135135135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-0.12</v>
      </c>
      <c r="AM215" t="s">
        <v>10512</v>
      </c>
      <c r="AN215">
        <v>-0.03</v>
      </c>
      <c r="AO215" t="s">
        <v>10512</v>
      </c>
      <c r="AP215">
        <v>8.0191629546180004E-2</v>
      </c>
      <c r="AQ215">
        <f>(Table2[[#This Row],[Sharpe Ratio]]-AVERAGE(Table2[Sharpe Ratio]))/_xlfn.STDEV.P(Table2[Sharpe Ratio])</f>
        <v>0.36150236778991868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0.85453429273223747</v>
      </c>
      <c r="AS215">
        <f>_xlfn.RANK.AVG(Table2[[#This Row],[1Y Return vs Nifty Z-Score]],Table2[1Y Return vs Nifty Z-Score])</f>
        <v>145</v>
      </c>
      <c r="AT215">
        <f>_xlfn.RANK.AVG(Table2[[#This Row],[6M Return vs Nifty Z-Score]],Table2[6M Return vs Nifty Z-Score])</f>
        <v>360</v>
      </c>
      <c r="AU215">
        <f>_xlfn.RANK.AVG(Table2[[#This Row],[Sharpe Ratio Z-Score]],Table2[Sharpe Ratio Z-Score])</f>
        <v>236</v>
      </c>
      <c r="AV215">
        <f>(Table2[[#This Row],[Rank 1Y]]+Table2[[#This Row],[Rank 6M]]+Table2[[#This Row],[Rank Sharpe]])/3</f>
        <v>247</v>
      </c>
    </row>
    <row r="216" spans="1:48" x14ac:dyDescent="0.3">
      <c r="A216" t="s">
        <v>790</v>
      </c>
      <c r="B216" t="s">
        <v>791</v>
      </c>
      <c r="C216" t="s">
        <v>10473</v>
      </c>
      <c r="D216" t="s">
        <v>232</v>
      </c>
      <c r="E216">
        <v>19595.614851300001</v>
      </c>
      <c r="F216">
        <v>450.65</v>
      </c>
      <c r="G216">
        <v>32.545229193370403</v>
      </c>
      <c r="H216">
        <f>(Table2[[#This Row],[1Y Return vs Nifty]]-AVERAGE(Table2[1Y Return vs Nifty]))/_xlfn.STDEV.P(Table2[1Y Return vs Nifty])</f>
        <v>-9.5506150205229443E-2</v>
      </c>
      <c r="I216">
        <v>6.2986728338767497</v>
      </c>
      <c r="J216">
        <f>(Table2[[#This Row],[1M Return vs Nifty]]-AVERAGE(Table2[1M Return vs Nifty]))/_xlfn.STDEV.P(Table2[1M Return vs Nifty])</f>
        <v>0.72328018725848331</v>
      </c>
      <c r="K216">
        <v>41.304853066498303</v>
      </c>
      <c r="L216">
        <f>(Table2[[#This Row],[6M Return vs Nifty]]-AVERAGE(Table2[6M Return vs Nifty]))/_xlfn.STDEV.P(Table2[6M Return vs Nifty])</f>
        <v>1.2622145372472509</v>
      </c>
      <c r="M216">
        <v>-3.48540316120028</v>
      </c>
      <c r="N216">
        <f>(Table2[[#This Row],[1W Return vs Nifty]]-AVERAGE(Table2[1W Return vs Nifty]))/_xlfn.STDEV.P(Table2[1W Return vs Nifty])</f>
        <v>-0.61994554867400931</v>
      </c>
      <c r="O216">
        <v>448.42</v>
      </c>
      <c r="P216">
        <v>414.99902929611397</v>
      </c>
      <c r="Q216">
        <v>347.976839346433</v>
      </c>
      <c r="R216">
        <v>43.849114183474498</v>
      </c>
      <c r="S216" s="2">
        <f>(Table2[[#This Row],[Close Price]]-Table2[[#This Row],[20D EMA]])/Table2[[#This Row],[20D EMA]]</f>
        <v>4.9730163685829387E-3</v>
      </c>
      <c r="T216" s="2">
        <f>(Table2[[#This Row],[Close Price]]-Table2[[#This Row],[50D EMA]])/Table2[[#This Row],[50D EMA]]</f>
        <v>8.5906154441744459E-2</v>
      </c>
      <c r="U216" s="2">
        <f>(Table2[[#This Row],[Close Price]]-Table2[[#This Row],[200D EMA]])/Table2[[#This Row],[200D EMA]]</f>
        <v>0.29505745510651454</v>
      </c>
      <c r="V216">
        <v>0.67209157329291203</v>
      </c>
      <c r="W216">
        <v>445.2</v>
      </c>
      <c r="X216">
        <v>459.2</v>
      </c>
      <c r="Y216">
        <v>445.2</v>
      </c>
      <c r="Z216">
        <v>471.3</v>
      </c>
      <c r="AA216">
        <v>431</v>
      </c>
      <c r="AB216">
        <v>527.54999999999995</v>
      </c>
      <c r="AC216" s="2">
        <f>(Table2[[#This Row],[Close Price]]/Table2[[#This Row],[Day Low]])-1</f>
        <v>1.2241689128481559E-2</v>
      </c>
      <c r="AD216" s="2">
        <f>(Table2[[#This Row],[Day High]]/Table2[[#This Row],[Close Price]])-1</f>
        <v>1.8972595140352766E-2</v>
      </c>
      <c r="AE216" s="2">
        <f>(Table2[[#This Row],[Close Price]]/Table2[[#This Row],[Current Week Low]])-1</f>
        <v>1.2241689128481559E-2</v>
      </c>
      <c r="AF216" s="2">
        <f>(Table2[[#This Row],[Current Week High]]/Table2[[#This Row],[Close Price]])-1</f>
        <v>4.5822700543659334E-2</v>
      </c>
      <c r="AG216" s="2">
        <f>(Table2[[#This Row],[Close Price]]/Table2[[#This Row],[Current Month Low]])-1</f>
        <v>4.5591647331786556E-2</v>
      </c>
      <c r="AH216" s="2">
        <f>(Table2[[#This Row],[Current Month High]]/Table2[[#This Row],[Close Price]])-1</f>
        <v>0.17064240541440134</v>
      </c>
      <c r="AI216">
        <v>17.0642405414401</v>
      </c>
      <c r="AJ216">
        <v>63.131221719456903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0.24</v>
      </c>
      <c r="AM216" t="s">
        <v>10511</v>
      </c>
      <c r="AN216">
        <v>0.4</v>
      </c>
      <c r="AO216" t="s">
        <v>10511</v>
      </c>
      <c r="AP216">
        <v>4.4810618834674E-2</v>
      </c>
      <c r="AQ216">
        <f>(Table2[[#This Row],[Sharpe Ratio]]-AVERAGE(Table2[Sharpe Ratio]))/_xlfn.STDEV.P(Table2[Sharpe Ratio])</f>
        <v>-4.4518242425919875E-2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1.2255247832005756</v>
      </c>
      <c r="AS216">
        <f>_xlfn.RANK.AVG(Table2[[#This Row],[1Y Return vs Nifty Z-Score]],Table2[1Y Return vs Nifty Z-Score])</f>
        <v>314</v>
      </c>
      <c r="AT216">
        <f>_xlfn.RANK.AVG(Table2[[#This Row],[6M Return vs Nifty Z-Score]],Table2[6M Return vs Nifty Z-Score])</f>
        <v>72</v>
      </c>
      <c r="AU216">
        <f>_xlfn.RANK.AVG(Table2[[#This Row],[Sharpe Ratio Z-Score]],Table2[Sharpe Ratio Z-Score])</f>
        <v>355</v>
      </c>
      <c r="AV216">
        <f>(Table2[[#This Row],[Rank 1Y]]+Table2[[#This Row],[Rank 6M]]+Table2[[#This Row],[Rank Sharpe]])/3</f>
        <v>247</v>
      </c>
    </row>
    <row r="217" spans="1:48" x14ac:dyDescent="0.3">
      <c r="A217" t="s">
        <v>1147</v>
      </c>
      <c r="B217" t="s">
        <v>1148</v>
      </c>
      <c r="C217" t="s">
        <v>10472</v>
      </c>
      <c r="D217" t="s">
        <v>86</v>
      </c>
      <c r="E217">
        <v>10171.575706400001</v>
      </c>
      <c r="F217">
        <v>210.4</v>
      </c>
      <c r="G217">
        <v>49.6250139772933</v>
      </c>
      <c r="H217">
        <f>(Table2[[#This Row],[1Y Return vs Nifty]]-AVERAGE(Table2[1Y Return vs Nifty]))/_xlfn.STDEV.P(Table2[1Y Return vs Nifty])</f>
        <v>0.13059078992370848</v>
      </c>
      <c r="I217">
        <v>3.0636370132476798</v>
      </c>
      <c r="J217">
        <f>(Table2[[#This Row],[1M Return vs Nifty]]-AVERAGE(Table2[1M Return vs Nifty]))/_xlfn.STDEV.P(Table2[1M Return vs Nifty])</f>
        <v>0.3997327497973292</v>
      </c>
      <c r="K217">
        <v>18.1720686824432</v>
      </c>
      <c r="L217">
        <f>(Table2[[#This Row],[6M Return vs Nifty]]-AVERAGE(Table2[6M Return vs Nifty]))/_xlfn.STDEV.P(Table2[6M Return vs Nifty])</f>
        <v>0.46331227708264255</v>
      </c>
      <c r="M217">
        <v>-8.1480981144029201</v>
      </c>
      <c r="N217">
        <f>(Table2[[#This Row],[1W Return vs Nifty]]-AVERAGE(Table2[1W Return vs Nifty]))/_xlfn.STDEV.P(Table2[1W Return vs Nifty])</f>
        <v>-1.7553108471158958</v>
      </c>
      <c r="O217">
        <v>218.35</v>
      </c>
      <c r="P217">
        <v>211.264589739249</v>
      </c>
      <c r="Q217">
        <v>183.14541720507799</v>
      </c>
      <c r="R217">
        <v>36.963799899314303</v>
      </c>
      <c r="S217" s="2">
        <f>(Table2[[#This Row],[Close Price]]-Table2[[#This Row],[20D EMA]])/Table2[[#This Row],[20D EMA]]</f>
        <v>-3.640943439432099E-2</v>
      </c>
      <c r="T217" s="2">
        <f>(Table2[[#This Row],[Close Price]]-Table2[[#This Row],[50D EMA]])/Table2[[#This Row],[50D EMA]]</f>
        <v>-4.092449853125452E-3</v>
      </c>
      <c r="U217" s="2">
        <f>(Table2[[#This Row],[Close Price]]-Table2[[#This Row],[200D EMA]])/Table2[[#This Row],[200D EMA]]</f>
        <v>0.14881389450440663</v>
      </c>
      <c r="V217">
        <v>1.35228282219119</v>
      </c>
      <c r="W217">
        <v>208.4</v>
      </c>
      <c r="X217">
        <v>220.63</v>
      </c>
      <c r="Y217">
        <v>208.4</v>
      </c>
      <c r="Z217">
        <v>233.65</v>
      </c>
      <c r="AA217">
        <v>208.4</v>
      </c>
      <c r="AB217">
        <v>242.5</v>
      </c>
      <c r="AC217" s="2">
        <f>(Table2[[#This Row],[Close Price]]/Table2[[#This Row],[Day Low]])-1</f>
        <v>9.5969289827255722E-3</v>
      </c>
      <c r="AD217" s="2">
        <f>(Table2[[#This Row],[Day High]]/Table2[[#This Row],[Close Price]])-1</f>
        <v>4.8621673003802268E-2</v>
      </c>
      <c r="AE217" s="2">
        <f>(Table2[[#This Row],[Close Price]]/Table2[[#This Row],[Current Week Low]])-1</f>
        <v>9.5969289827255722E-3</v>
      </c>
      <c r="AF217" s="2">
        <f>(Table2[[#This Row],[Current Week High]]/Table2[[#This Row],[Close Price]])-1</f>
        <v>0.11050380228136891</v>
      </c>
      <c r="AG217" s="2">
        <f>(Table2[[#This Row],[Close Price]]/Table2[[#This Row],[Current Month Low]])-1</f>
        <v>9.5969289827255722E-3</v>
      </c>
      <c r="AH217" s="2">
        <f>(Table2[[#This Row],[Current Month High]]/Table2[[#This Row],[Close Price]])-1</f>
        <v>0.15256653992395441</v>
      </c>
      <c r="AI217">
        <v>15.2566539923954</v>
      </c>
      <c r="AJ217">
        <v>82.085677196019006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-0.06</v>
      </c>
      <c r="AM217" t="s">
        <v>10512</v>
      </c>
      <c r="AN217">
        <v>-1.18</v>
      </c>
      <c r="AO217" t="s">
        <v>10512</v>
      </c>
      <c r="AP217">
        <v>5.7480551817648003E-2</v>
      </c>
      <c r="AQ217">
        <f>(Table2[[#This Row],[Sharpe Ratio]]-AVERAGE(Table2[Sharpe Ratio]))/_xlfn.STDEV.P(Table2[Sharpe Ratio])</f>
        <v>0.10087765830418444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-0.66079737200803113</v>
      </c>
      <c r="AS217">
        <f>_xlfn.RANK.AVG(Table2[[#This Row],[1Y Return vs Nifty Z-Score]],Table2[1Y Return vs Nifty Z-Score])</f>
        <v>241</v>
      </c>
      <c r="AT217">
        <f>_xlfn.RANK.AVG(Table2[[#This Row],[6M Return vs Nifty Z-Score]],Table2[6M Return vs Nifty Z-Score])</f>
        <v>194</v>
      </c>
      <c r="AU217">
        <f>_xlfn.RANK.AVG(Table2[[#This Row],[Sharpe Ratio Z-Score]],Table2[Sharpe Ratio Z-Score])</f>
        <v>307</v>
      </c>
      <c r="AV217">
        <f>(Table2[[#This Row],[Rank 1Y]]+Table2[[#This Row],[Rank 6M]]+Table2[[#This Row],[Rank Sharpe]])/3</f>
        <v>247.33333333333334</v>
      </c>
    </row>
    <row r="218" spans="1:48" x14ac:dyDescent="0.3">
      <c r="A218" t="s">
        <v>947</v>
      </c>
      <c r="B218" t="s">
        <v>948</v>
      </c>
      <c r="C218" t="s">
        <v>10463</v>
      </c>
      <c r="D218" t="s">
        <v>222</v>
      </c>
      <c r="E218">
        <v>14834.203659000001</v>
      </c>
      <c r="F218">
        <v>2126.1</v>
      </c>
      <c r="G218">
        <v>68.000974730889993</v>
      </c>
      <c r="H218">
        <f>(Table2[[#This Row],[1Y Return vs Nifty]]-AVERAGE(Table2[1Y Return vs Nifty]))/_xlfn.STDEV.P(Table2[1Y Return vs Nifty])</f>
        <v>0.37384610905562782</v>
      </c>
      <c r="I218">
        <v>30.949402166703301</v>
      </c>
      <c r="J218">
        <f>(Table2[[#This Row],[1M Return vs Nifty]]-AVERAGE(Table2[1M Return vs Nifty]))/_xlfn.STDEV.P(Table2[1M Return vs Nifty])</f>
        <v>3.1886872953731697</v>
      </c>
      <c r="K218">
        <v>18.896394988503001</v>
      </c>
      <c r="L218">
        <f>(Table2[[#This Row],[6M Return vs Nifty]]-AVERAGE(Table2[6M Return vs Nifty]))/_xlfn.STDEV.P(Table2[6M Return vs Nifty])</f>
        <v>0.48832724775805841</v>
      </c>
      <c r="M218">
        <v>-3.7613677837550399</v>
      </c>
      <c r="N218">
        <f>(Table2[[#This Row],[1W Return vs Nifty]]-AVERAGE(Table2[1W Return vs Nifty]))/_xlfn.STDEV.P(Table2[1W Return vs Nifty])</f>
        <v>-0.68714287965768828</v>
      </c>
      <c r="O218">
        <v>2090.17</v>
      </c>
      <c r="P218">
        <v>1880.6083772444699</v>
      </c>
      <c r="Q218">
        <v>1586.8746902536</v>
      </c>
      <c r="R218">
        <v>46.832480936698502</v>
      </c>
      <c r="S218" s="2">
        <f>(Table2[[#This Row],[Close Price]]-Table2[[#This Row],[20D EMA]])/Table2[[#This Row],[20D EMA]]</f>
        <v>1.7189989331011273E-2</v>
      </c>
      <c r="T218" s="2">
        <f>(Table2[[#This Row],[Close Price]]-Table2[[#This Row],[50D EMA]])/Table2[[#This Row],[50D EMA]]</f>
        <v>0.13053840753130777</v>
      </c>
      <c r="U218" s="2">
        <f>(Table2[[#This Row],[Close Price]]-Table2[[#This Row],[200D EMA]])/Table2[[#This Row],[200D EMA]]</f>
        <v>0.33980333359543707</v>
      </c>
      <c r="V218">
        <v>2.0106421165737798</v>
      </c>
      <c r="W218">
        <v>2110</v>
      </c>
      <c r="X218">
        <v>2288</v>
      </c>
      <c r="Y218">
        <v>2110</v>
      </c>
      <c r="Z218">
        <v>2370</v>
      </c>
      <c r="AA218">
        <v>1989.6</v>
      </c>
      <c r="AB218">
        <v>2408</v>
      </c>
      <c r="AC218" s="2">
        <f>(Table2[[#This Row],[Close Price]]/Table2[[#This Row],[Day Low]])-1</f>
        <v>7.6303317535544313E-3</v>
      </c>
      <c r="AD218" s="2">
        <f>(Table2[[#This Row],[Day High]]/Table2[[#This Row],[Close Price]])-1</f>
        <v>7.6148817082921871E-2</v>
      </c>
      <c r="AE218" s="2">
        <f>(Table2[[#This Row],[Close Price]]/Table2[[#This Row],[Current Week Low]])-1</f>
        <v>7.6303317535544313E-3</v>
      </c>
      <c r="AF218" s="2">
        <f>(Table2[[#This Row],[Current Week High]]/Table2[[#This Row],[Close Price]])-1</f>
        <v>0.11471708762522925</v>
      </c>
      <c r="AG218" s="2">
        <f>(Table2[[#This Row],[Close Price]]/Table2[[#This Row],[Current Month Low]])-1</f>
        <v>6.8606755126658703E-2</v>
      </c>
      <c r="AH218" s="2">
        <f>(Table2[[#This Row],[Current Month High]]/Table2[[#This Row],[Close Price]])-1</f>
        <v>0.13259018860824989</v>
      </c>
      <c r="AI218">
        <v>13.2590188608249</v>
      </c>
      <c r="AJ218">
        <v>119.174269367558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0.21</v>
      </c>
      <c r="AM218" t="s">
        <v>10511</v>
      </c>
      <c r="AN218">
        <v>2.33</v>
      </c>
      <c r="AO218" t="s">
        <v>10511</v>
      </c>
      <c r="AP218">
        <v>3.423826886241E-2</v>
      </c>
      <c r="AQ218">
        <f>(Table2[[#This Row],[Sharpe Ratio]]-AVERAGE(Table2[Sharpe Ratio]))/_xlfn.STDEV.P(Table2[Sharpe Ratio])</f>
        <v>-0.1658429841681921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3.1978747883609757</v>
      </c>
      <c r="AS218">
        <f>_xlfn.RANK.AVG(Table2[[#This Row],[1Y Return vs Nifty Z-Score]],Table2[1Y Return vs Nifty Z-Score])</f>
        <v>173</v>
      </c>
      <c r="AT218">
        <f>_xlfn.RANK.AVG(Table2[[#This Row],[6M Return vs Nifty Z-Score]],Table2[6M Return vs Nifty Z-Score])</f>
        <v>188</v>
      </c>
      <c r="AU218">
        <f>_xlfn.RANK.AVG(Table2[[#This Row],[Sharpe Ratio Z-Score]],Table2[Sharpe Ratio Z-Score])</f>
        <v>386</v>
      </c>
      <c r="AV218">
        <f>(Table2[[#This Row],[Rank 1Y]]+Table2[[#This Row],[Rank 6M]]+Table2[[#This Row],[Rank Sharpe]])/3</f>
        <v>249</v>
      </c>
    </row>
    <row r="219" spans="1:48" x14ac:dyDescent="0.3">
      <c r="A219" t="s">
        <v>1943</v>
      </c>
      <c r="B219" t="s">
        <v>1944</v>
      </c>
      <c r="C219" t="s">
        <v>10462</v>
      </c>
      <c r="D219" t="s">
        <v>921</v>
      </c>
      <c r="E219">
        <v>3284.0375557500001</v>
      </c>
      <c r="F219">
        <v>382.5</v>
      </c>
      <c r="G219">
        <v>51.571378555496104</v>
      </c>
      <c r="H219">
        <f>(Table2[[#This Row],[1Y Return vs Nifty]]-AVERAGE(Table2[1Y Return vs Nifty]))/_xlfn.STDEV.P(Table2[1Y Return vs Nifty])</f>
        <v>0.15635616583882173</v>
      </c>
      <c r="I219">
        <v>33.439136087850201</v>
      </c>
      <c r="J219">
        <f>(Table2[[#This Row],[1M Return vs Nifty]]-AVERAGE(Table2[1M Return vs Nifty]))/_xlfn.STDEV.P(Table2[1M Return vs Nifty])</f>
        <v>3.4376944392849635</v>
      </c>
      <c r="K219">
        <v>10.0154244915226</v>
      </c>
      <c r="L219">
        <f>(Table2[[#This Row],[6M Return vs Nifty]]-AVERAGE(Table2[6M Return vs Nifty]))/_xlfn.STDEV.P(Table2[6M Return vs Nifty])</f>
        <v>0.1816184968917646</v>
      </c>
      <c r="M219">
        <v>-4.8161466038543903</v>
      </c>
      <c r="N219">
        <f>(Table2[[#This Row],[1W Return vs Nifty]]-AVERAGE(Table2[1W Return vs Nifty]))/_xlfn.STDEV.P(Table2[1W Return vs Nifty])</f>
        <v>-0.94398131363023863</v>
      </c>
      <c r="O219">
        <v>362.07</v>
      </c>
      <c r="P219">
        <v>324.38421838054597</v>
      </c>
      <c r="Q219">
        <v>295.488547545156</v>
      </c>
      <c r="R219">
        <v>55.9629837741901</v>
      </c>
      <c r="S219" s="2">
        <f>(Table2[[#This Row],[Close Price]]-Table2[[#This Row],[20D EMA]])/Table2[[#This Row],[20D EMA]]</f>
        <v>5.6425553069848394E-2</v>
      </c>
      <c r="T219" s="2">
        <f>(Table2[[#This Row],[Close Price]]-Table2[[#This Row],[50D EMA]])/Table2[[#This Row],[50D EMA]]</f>
        <v>0.17915724109388226</v>
      </c>
      <c r="U219" s="2">
        <f>(Table2[[#This Row],[Close Price]]-Table2[[#This Row],[200D EMA]])/Table2[[#This Row],[200D EMA]]</f>
        <v>0.29446641224410597</v>
      </c>
      <c r="V219">
        <v>2.6648403884999601</v>
      </c>
      <c r="W219">
        <v>374.1</v>
      </c>
      <c r="X219">
        <v>391.65</v>
      </c>
      <c r="Y219">
        <v>374.1</v>
      </c>
      <c r="Z219">
        <v>419</v>
      </c>
      <c r="AA219">
        <v>314.05</v>
      </c>
      <c r="AB219">
        <v>431.5</v>
      </c>
      <c r="AC219" s="2">
        <f>(Table2[[#This Row],[Close Price]]/Table2[[#This Row],[Day Low]])-1</f>
        <v>2.2453889334402399E-2</v>
      </c>
      <c r="AD219" s="2">
        <f>(Table2[[#This Row],[Day High]]/Table2[[#This Row],[Close Price]])-1</f>
        <v>2.3921568627450984E-2</v>
      </c>
      <c r="AE219" s="2">
        <f>(Table2[[#This Row],[Close Price]]/Table2[[#This Row],[Current Week Low]])-1</f>
        <v>2.2453889334402399E-2</v>
      </c>
      <c r="AF219" s="2">
        <f>(Table2[[#This Row],[Current Week High]]/Table2[[#This Row],[Close Price]])-1</f>
        <v>9.5424836601307295E-2</v>
      </c>
      <c r="AG219" s="2">
        <f>(Table2[[#This Row],[Close Price]]/Table2[[#This Row],[Current Month Low]])-1</f>
        <v>0.2179589237382582</v>
      </c>
      <c r="AH219" s="2">
        <f>(Table2[[#This Row],[Current Month High]]/Table2[[#This Row],[Close Price]])-1</f>
        <v>0.12810457516339868</v>
      </c>
      <c r="AI219">
        <v>12.810457516339801</v>
      </c>
      <c r="AJ219">
        <v>89.403317652884297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0.24</v>
      </c>
      <c r="AM219" t="s">
        <v>10511</v>
      </c>
      <c r="AN219">
        <v>19.850000000000001</v>
      </c>
      <c r="AO219" t="s">
        <v>10511</v>
      </c>
      <c r="AP219">
        <v>7.3593047317352001E-2</v>
      </c>
      <c r="AQ219">
        <f>(Table2[[#This Row],[Sharpe Ratio]]-AVERAGE(Table2[Sharpe Ratio]))/_xlfn.STDEV.P(Table2[Sharpe Ratio])</f>
        <v>0.28577925165415313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3.1174670400394642</v>
      </c>
      <c r="AS219">
        <f>_xlfn.RANK.AVG(Table2[[#This Row],[1Y Return vs Nifty Z-Score]],Table2[1Y Return vs Nifty Z-Score])</f>
        <v>235</v>
      </c>
      <c r="AT219">
        <f>_xlfn.RANK.AVG(Table2[[#This Row],[6M Return vs Nifty Z-Score]],Table2[6M Return vs Nifty Z-Score])</f>
        <v>264</v>
      </c>
      <c r="AU219">
        <f>_xlfn.RANK.AVG(Table2[[#This Row],[Sharpe Ratio Z-Score]],Table2[Sharpe Ratio Z-Score])</f>
        <v>251</v>
      </c>
      <c r="AV219">
        <f>(Table2[[#This Row],[Rank 1Y]]+Table2[[#This Row],[Rank 6M]]+Table2[[#This Row],[Rank Sharpe]])/3</f>
        <v>250</v>
      </c>
    </row>
    <row r="220" spans="1:48" x14ac:dyDescent="0.3">
      <c r="A220" t="s">
        <v>160</v>
      </c>
      <c r="B220" t="s">
        <v>161</v>
      </c>
      <c r="C220" t="s">
        <v>10468</v>
      </c>
      <c r="D220" t="s">
        <v>162</v>
      </c>
      <c r="E220">
        <v>163193.16162924</v>
      </c>
      <c r="F220">
        <v>439.8</v>
      </c>
      <c r="G220">
        <v>31.3638845660616</v>
      </c>
      <c r="H220">
        <f>(Table2[[#This Row],[1Y Return vs Nifty]]-AVERAGE(Table2[1Y Return vs Nifty]))/_xlfn.STDEV.P(Table2[1Y Return vs Nifty])</f>
        <v>-0.11114442720059881</v>
      </c>
      <c r="I220">
        <v>-4.7349334642475798</v>
      </c>
      <c r="J220">
        <f>(Table2[[#This Row],[1M Return vs Nifty]]-AVERAGE(Table2[1M Return vs Nifty]))/_xlfn.STDEV.P(Table2[1M Return vs Nifty])</f>
        <v>-0.38023001839333315</v>
      </c>
      <c r="K220">
        <v>51.607782275120499</v>
      </c>
      <c r="L220">
        <f>(Table2[[#This Row],[6M Return vs Nifty]]-AVERAGE(Table2[6M Return vs Nifty]))/_xlfn.STDEV.P(Table2[6M Return vs Nifty])</f>
        <v>1.6180313422816548</v>
      </c>
      <c r="M220">
        <v>0.10468822489855099</v>
      </c>
      <c r="N220">
        <f>(Table2[[#This Row],[1W Return vs Nifty]]-AVERAGE(Table2[1W Return vs Nifty]))/_xlfn.STDEV.P(Table2[1W Return vs Nifty])</f>
        <v>0.25424099342693607</v>
      </c>
      <c r="O220">
        <v>454.39</v>
      </c>
      <c r="P220">
        <v>436.43769148683299</v>
      </c>
      <c r="Q220">
        <v>349.27649803269401</v>
      </c>
      <c r="R220">
        <v>33.688958454586597</v>
      </c>
      <c r="S220" s="2">
        <f>(Table2[[#This Row],[Close Price]]-Table2[[#This Row],[20D EMA]])/Table2[[#This Row],[20D EMA]]</f>
        <v>-3.2108981271594832E-2</v>
      </c>
      <c r="T220" s="2">
        <f>(Table2[[#This Row],[Close Price]]-Table2[[#This Row],[50D EMA]])/Table2[[#This Row],[50D EMA]]</f>
        <v>7.7039829023760218E-3</v>
      </c>
      <c r="U220" s="2">
        <f>(Table2[[#This Row],[Close Price]]-Table2[[#This Row],[200D EMA]])/Table2[[#This Row],[200D EMA]]</f>
        <v>0.25917432886890818</v>
      </c>
      <c r="V220">
        <v>0.73924546212631304</v>
      </c>
      <c r="W220">
        <v>438</v>
      </c>
      <c r="X220">
        <v>454.25</v>
      </c>
      <c r="Y220">
        <v>438</v>
      </c>
      <c r="Z220">
        <v>467.55</v>
      </c>
      <c r="AA220">
        <v>438</v>
      </c>
      <c r="AB220">
        <v>479.6</v>
      </c>
      <c r="AC220" s="2">
        <f>(Table2[[#This Row],[Close Price]]/Table2[[#This Row],[Day Low]])-1</f>
        <v>4.109589041095818E-3</v>
      </c>
      <c r="AD220" s="2">
        <f>(Table2[[#This Row],[Day High]]/Table2[[#This Row],[Close Price]])-1</f>
        <v>3.2855843565256837E-2</v>
      </c>
      <c r="AE220" s="2">
        <f>(Table2[[#This Row],[Close Price]]/Table2[[#This Row],[Current Week Low]])-1</f>
        <v>4.109589041095818E-3</v>
      </c>
      <c r="AF220" s="2">
        <f>(Table2[[#This Row],[Current Week High]]/Table2[[#This Row],[Close Price]])-1</f>
        <v>6.3096862210095583E-2</v>
      </c>
      <c r="AG220" s="2">
        <f>(Table2[[#This Row],[Close Price]]/Table2[[#This Row],[Current Month Low]])-1</f>
        <v>4.109589041095818E-3</v>
      </c>
      <c r="AH220" s="2">
        <f>(Table2[[#This Row],[Current Month High]]/Table2[[#This Row],[Close Price]])-1</f>
        <v>9.0495679854479372E-2</v>
      </c>
      <c r="AI220">
        <v>15.2228285584356</v>
      </c>
      <c r="AJ220">
        <v>111.442307692307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0.1</v>
      </c>
      <c r="AM220" t="s">
        <v>10511</v>
      </c>
      <c r="AN220">
        <v>-3.94</v>
      </c>
      <c r="AO220" t="s">
        <v>10512</v>
      </c>
      <c r="AP220">
        <v>3.4663016776677998E-2</v>
      </c>
      <c r="AQ220">
        <f>(Table2[[#This Row],[Sharpe Ratio]]-AVERAGE(Table2[Sharpe Ratio]))/_xlfn.STDEV.P(Table2[Sharpe Ratio])</f>
        <v>-0.16096871958753348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1.2199291705271254</v>
      </c>
      <c r="AS220">
        <f>_xlfn.RANK.AVG(Table2[[#This Row],[1Y Return vs Nifty Z-Score]],Table2[1Y Return vs Nifty Z-Score])</f>
        <v>323</v>
      </c>
      <c r="AT220">
        <f>_xlfn.RANK.AVG(Table2[[#This Row],[6M Return vs Nifty Z-Score]],Table2[6M Return vs Nifty Z-Score])</f>
        <v>47</v>
      </c>
      <c r="AU220">
        <f>_xlfn.RANK.AVG(Table2[[#This Row],[Sharpe Ratio Z-Score]],Table2[Sharpe Ratio Z-Score])</f>
        <v>384</v>
      </c>
      <c r="AV220">
        <f>(Table2[[#This Row],[Rank 1Y]]+Table2[[#This Row],[Rank 6M]]+Table2[[#This Row],[Rank Sharpe]])/3</f>
        <v>251.33333333333334</v>
      </c>
    </row>
    <row r="221" spans="1:48" x14ac:dyDescent="0.3">
      <c r="A221" t="s">
        <v>866</v>
      </c>
      <c r="B221" t="s">
        <v>867</v>
      </c>
      <c r="C221" t="s">
        <v>10460</v>
      </c>
      <c r="D221" t="s">
        <v>21</v>
      </c>
      <c r="E221">
        <v>16944.830972700001</v>
      </c>
      <c r="F221">
        <v>747.55</v>
      </c>
      <c r="G221">
        <v>39.6589978476892</v>
      </c>
      <c r="H221">
        <f>(Table2[[#This Row],[1Y Return vs Nifty]]-AVERAGE(Table2[1Y Return vs Nifty]))/_xlfn.STDEV.P(Table2[1Y Return vs Nifty])</f>
        <v>-1.3362677462530731E-3</v>
      </c>
      <c r="I221">
        <v>7.7994086470400203</v>
      </c>
      <c r="J221">
        <f>(Table2[[#This Row],[1M Return vs Nifty]]-AVERAGE(Table2[1M Return vs Nifty]))/_xlfn.STDEV.P(Table2[1M Return vs Nifty])</f>
        <v>0.87337411313060487</v>
      </c>
      <c r="K221">
        <v>20.554228797203098</v>
      </c>
      <c r="L221">
        <f>(Table2[[#This Row],[6M Return vs Nifty]]-AVERAGE(Table2[6M Return vs Nifty]))/_xlfn.STDEV.P(Table2[6M Return vs Nifty])</f>
        <v>0.54558136618838105</v>
      </c>
      <c r="M221">
        <v>8.8820427112615299</v>
      </c>
      <c r="N221">
        <f>(Table2[[#This Row],[1W Return vs Nifty]]-AVERAGE(Table2[1W Return vs Nifty]))/_xlfn.STDEV.P(Table2[1W Return vs Nifty])</f>
        <v>2.3915250739767013</v>
      </c>
      <c r="O221">
        <v>743.35</v>
      </c>
      <c r="P221">
        <v>696.06993432966897</v>
      </c>
      <c r="Q221">
        <v>589.954340040489</v>
      </c>
      <c r="R221">
        <v>47.746840504638698</v>
      </c>
      <c r="S221" s="2">
        <f>(Table2[[#This Row],[Close Price]]-Table2[[#This Row],[20D EMA]])/Table2[[#This Row],[20D EMA]]</f>
        <v>5.6500975314453909E-3</v>
      </c>
      <c r="T221" s="2">
        <f>(Table2[[#This Row],[Close Price]]-Table2[[#This Row],[50D EMA]])/Table2[[#This Row],[50D EMA]]</f>
        <v>7.3958180250821279E-2</v>
      </c>
      <c r="U221" s="2">
        <f>(Table2[[#This Row],[Close Price]]-Table2[[#This Row],[200D EMA]])/Table2[[#This Row],[200D EMA]]</f>
        <v>0.2671319613458476</v>
      </c>
      <c r="V221">
        <v>1.4513797042871099</v>
      </c>
      <c r="W221">
        <v>742.45</v>
      </c>
      <c r="X221">
        <v>800.7</v>
      </c>
      <c r="Y221">
        <v>742.45</v>
      </c>
      <c r="Z221">
        <v>839.5</v>
      </c>
      <c r="AA221">
        <v>714.45</v>
      </c>
      <c r="AB221">
        <v>839.5</v>
      </c>
      <c r="AC221" s="2">
        <f>(Table2[[#This Row],[Close Price]]/Table2[[#This Row],[Day Low]])-1</f>
        <v>6.8691494376724727E-3</v>
      </c>
      <c r="AD221" s="2">
        <f>(Table2[[#This Row],[Day High]]/Table2[[#This Row],[Close Price]])-1</f>
        <v>7.1098923148953386E-2</v>
      </c>
      <c r="AE221" s="2">
        <f>(Table2[[#This Row],[Close Price]]/Table2[[#This Row],[Current Week Low]])-1</f>
        <v>6.8691494376724727E-3</v>
      </c>
      <c r="AF221" s="2">
        <f>(Table2[[#This Row],[Current Week High]]/Table2[[#This Row],[Close Price]])-1</f>
        <v>0.12300180589927101</v>
      </c>
      <c r="AG221" s="2">
        <f>(Table2[[#This Row],[Close Price]]/Table2[[#This Row],[Current Month Low]])-1</f>
        <v>4.6329344250822135E-2</v>
      </c>
      <c r="AH221" s="2">
        <f>(Table2[[#This Row],[Current Month High]]/Table2[[#This Row],[Close Price]])-1</f>
        <v>0.12300180589927101</v>
      </c>
      <c r="AI221">
        <v>12.3001805899271</v>
      </c>
      <c r="AJ221">
        <v>71.811077913123398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0.01</v>
      </c>
      <c r="AM221" t="s">
        <v>10511</v>
      </c>
      <c r="AN221">
        <v>-0.51</v>
      </c>
      <c r="AO221" t="s">
        <v>10512</v>
      </c>
      <c r="AP221">
        <v>5.8743277727955998E-2</v>
      </c>
      <c r="AQ221">
        <f>(Table2[[#This Row],[Sharpe Ratio]]-AVERAGE(Table2[Sharpe Ratio]))/_xlfn.STDEV.P(Table2[Sharpe Ratio])</f>
        <v>0.11536827726414176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3.9245125628135762</v>
      </c>
      <c r="AS221">
        <f>_xlfn.RANK.AVG(Table2[[#This Row],[1Y Return vs Nifty Z-Score]],Table2[1Y Return vs Nifty Z-Score])</f>
        <v>282</v>
      </c>
      <c r="AT221">
        <f>_xlfn.RANK.AVG(Table2[[#This Row],[6M Return vs Nifty Z-Score]],Table2[6M Return vs Nifty Z-Score])</f>
        <v>173</v>
      </c>
      <c r="AU221">
        <f>_xlfn.RANK.AVG(Table2[[#This Row],[Sharpe Ratio Z-Score]],Table2[Sharpe Ratio Z-Score])</f>
        <v>301</v>
      </c>
      <c r="AV221">
        <f>(Table2[[#This Row],[Rank 1Y]]+Table2[[#This Row],[Rank 6M]]+Table2[[#This Row],[Rank Sharpe]])/3</f>
        <v>252</v>
      </c>
    </row>
    <row r="222" spans="1:48" x14ac:dyDescent="0.3">
      <c r="A222" t="s">
        <v>1367</v>
      </c>
      <c r="B222" t="s">
        <v>1368</v>
      </c>
      <c r="C222" t="s">
        <v>632</v>
      </c>
      <c r="D222" t="s">
        <v>632</v>
      </c>
      <c r="E222">
        <v>7428.0280217</v>
      </c>
      <c r="F222">
        <v>375.05</v>
      </c>
      <c r="G222">
        <v>54.993970560525497</v>
      </c>
      <c r="H222">
        <f>(Table2[[#This Row],[1Y Return vs Nifty]]-AVERAGE(Table2[1Y Return vs Nifty]))/_xlfn.STDEV.P(Table2[1Y Return vs Nifty])</f>
        <v>0.20166338659346036</v>
      </c>
      <c r="I222">
        <v>0.45441465416608301</v>
      </c>
      <c r="J222">
        <f>(Table2[[#This Row],[1M Return vs Nifty]]-AVERAGE(Table2[1M Return vs Nifty]))/_xlfn.STDEV.P(Table2[1M Return vs Nifty])</f>
        <v>0.13877514226053309</v>
      </c>
      <c r="K222">
        <v>21.774920170387801</v>
      </c>
      <c r="L222">
        <f>(Table2[[#This Row],[6M Return vs Nifty]]-AVERAGE(Table2[6M Return vs Nifty]))/_xlfn.STDEV.P(Table2[6M Return vs Nifty])</f>
        <v>0.58773855231911298</v>
      </c>
      <c r="M222">
        <v>-4.2962582105139804</v>
      </c>
      <c r="N222">
        <f>(Table2[[#This Row],[1W Return vs Nifty]]-AVERAGE(Table2[1W Return vs Nifty]))/_xlfn.STDEV.P(Table2[1W Return vs Nifty])</f>
        <v>-0.81738859272835407</v>
      </c>
      <c r="O222">
        <v>394.5</v>
      </c>
      <c r="P222">
        <v>382.58260437176398</v>
      </c>
      <c r="Q222">
        <v>325.70692257039201</v>
      </c>
      <c r="R222">
        <v>28.8354333534148</v>
      </c>
      <c r="S222" s="2">
        <f>(Table2[[#This Row],[Close Price]]-Table2[[#This Row],[20D EMA]])/Table2[[#This Row],[20D EMA]]</f>
        <v>-4.9302915082382735E-2</v>
      </c>
      <c r="T222" s="2">
        <f>(Table2[[#This Row],[Close Price]]-Table2[[#This Row],[50D EMA]])/Table2[[#This Row],[50D EMA]]</f>
        <v>-1.9688831341752193E-2</v>
      </c>
      <c r="U222" s="2">
        <f>(Table2[[#This Row],[Close Price]]-Table2[[#This Row],[200D EMA]])/Table2[[#This Row],[200D EMA]]</f>
        <v>0.15149532911430197</v>
      </c>
      <c r="V222">
        <v>1.0362620867018799</v>
      </c>
      <c r="W222">
        <v>373</v>
      </c>
      <c r="X222">
        <v>396.85</v>
      </c>
      <c r="Y222">
        <v>373</v>
      </c>
      <c r="Z222">
        <v>411.9</v>
      </c>
      <c r="AA222">
        <v>373</v>
      </c>
      <c r="AB222">
        <v>450.65</v>
      </c>
      <c r="AC222" s="2">
        <f>(Table2[[#This Row],[Close Price]]/Table2[[#This Row],[Day Low]])-1</f>
        <v>5.4959785522787907E-3</v>
      </c>
      <c r="AD222" s="2">
        <f>(Table2[[#This Row],[Day High]]/Table2[[#This Row],[Close Price]])-1</f>
        <v>5.8125583255566049E-2</v>
      </c>
      <c r="AE222" s="2">
        <f>(Table2[[#This Row],[Close Price]]/Table2[[#This Row],[Current Week Low]])-1</f>
        <v>5.4959785522787907E-3</v>
      </c>
      <c r="AF222" s="2">
        <f>(Table2[[#This Row],[Current Week High]]/Table2[[#This Row],[Close Price]])-1</f>
        <v>9.8253566191174313E-2</v>
      </c>
      <c r="AG222" s="2">
        <f>(Table2[[#This Row],[Close Price]]/Table2[[#This Row],[Current Month Low]])-1</f>
        <v>5.4959785522787907E-3</v>
      </c>
      <c r="AH222" s="2">
        <f>(Table2[[#This Row],[Current Month High]]/Table2[[#This Row],[Close Price]])-1</f>
        <v>0.20157312358352208</v>
      </c>
      <c r="AI222">
        <v>20.1573123583522</v>
      </c>
      <c r="AJ222">
        <v>87.431284357821099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-0.13</v>
      </c>
      <c r="AM222" t="s">
        <v>10512</v>
      </c>
      <c r="AN222">
        <v>-13.1</v>
      </c>
      <c r="AO222" t="s">
        <v>10512</v>
      </c>
      <c r="AP222">
        <v>3.8754526086197998E-2</v>
      </c>
      <c r="AQ222">
        <f>(Table2[[#This Row],[Sharpe Ratio]]-AVERAGE(Table2[Sharpe Ratio]))/_xlfn.STDEV.P(Table2[Sharpe Ratio])</f>
        <v>-0.11401593126555216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-3.2274428207997863E-3</v>
      </c>
      <c r="AS222">
        <f>_xlfn.RANK.AVG(Table2[[#This Row],[1Y Return vs Nifty Z-Score]],Table2[1Y Return vs Nifty Z-Score])</f>
        <v>223</v>
      </c>
      <c r="AT222">
        <f>_xlfn.RANK.AVG(Table2[[#This Row],[6M Return vs Nifty Z-Score]],Table2[6M Return vs Nifty Z-Score])</f>
        <v>166</v>
      </c>
      <c r="AU222">
        <f>_xlfn.RANK.AVG(Table2[[#This Row],[Sharpe Ratio Z-Score]],Table2[Sharpe Ratio Z-Score])</f>
        <v>367</v>
      </c>
      <c r="AV222">
        <f>(Table2[[#This Row],[Rank 1Y]]+Table2[[#This Row],[Rank 6M]]+Table2[[#This Row],[Rank Sharpe]])/3</f>
        <v>252</v>
      </c>
    </row>
    <row r="223" spans="1:48" x14ac:dyDescent="0.3">
      <c r="A223" t="s">
        <v>201</v>
      </c>
      <c r="B223" t="s">
        <v>202</v>
      </c>
      <c r="C223" t="s">
        <v>10461</v>
      </c>
      <c r="D223" t="s">
        <v>32</v>
      </c>
      <c r="E223">
        <v>128289.342266258</v>
      </c>
      <c r="F223">
        <v>116.51</v>
      </c>
      <c r="G223">
        <v>57.9348469085025</v>
      </c>
      <c r="H223">
        <f>(Table2[[#This Row],[1Y Return vs Nifty]]-AVERAGE(Table2[1Y Return vs Nifty]))/_xlfn.STDEV.P(Table2[1Y Return vs Nifty])</f>
        <v>0.24059380357395149</v>
      </c>
      <c r="I223">
        <v>-12.0487042521069</v>
      </c>
      <c r="J223">
        <f>(Table2[[#This Row],[1M Return vs Nifty]]-AVERAGE(Table2[1M Return vs Nifty]))/_xlfn.STDEV.P(Table2[1M Return vs Nifty])</f>
        <v>-1.1117062454880859</v>
      </c>
      <c r="K223">
        <v>0.55062869497950795</v>
      </c>
      <c r="L223">
        <f>(Table2[[#This Row],[6M Return vs Nifty]]-AVERAGE(Table2[6M Return vs Nifty]))/_xlfn.STDEV.P(Table2[6M Return vs Nifty])</f>
        <v>-0.14525295223074974</v>
      </c>
      <c r="M223">
        <v>-0.83579946561250895</v>
      </c>
      <c r="N223">
        <f>(Table2[[#This Row],[1W Return vs Nifty]]-AVERAGE(Table2[1W Return vs Nifty]))/_xlfn.STDEV.P(Table2[1W Return vs Nifty])</f>
        <v>2.5232426892988137E-2</v>
      </c>
      <c r="O223">
        <v>121.21</v>
      </c>
      <c r="P223">
        <v>123.486353073194</v>
      </c>
      <c r="Q223">
        <v>109.260518194128</v>
      </c>
      <c r="R223">
        <v>32.574352159703899</v>
      </c>
      <c r="S223" s="2">
        <f>(Table2[[#This Row],[Close Price]]-Table2[[#This Row],[20D EMA]])/Table2[[#This Row],[20D EMA]]</f>
        <v>-3.8775678574374958E-2</v>
      </c>
      <c r="T223" s="2">
        <f>(Table2[[#This Row],[Close Price]]-Table2[[#This Row],[50D EMA]])/Table2[[#This Row],[50D EMA]]</f>
        <v>-5.6494931622597201E-2</v>
      </c>
      <c r="U223" s="2">
        <f>(Table2[[#This Row],[Close Price]]-Table2[[#This Row],[200D EMA]])/Table2[[#This Row],[200D EMA]]</f>
        <v>6.6350424889908846E-2</v>
      </c>
      <c r="V223">
        <v>0.64622807825555895</v>
      </c>
      <c r="W223">
        <v>116.2</v>
      </c>
      <c r="X223">
        <v>119.79</v>
      </c>
      <c r="Y223">
        <v>116.2</v>
      </c>
      <c r="Z223">
        <v>122.15</v>
      </c>
      <c r="AA223">
        <v>116.2</v>
      </c>
      <c r="AB223">
        <v>124.14</v>
      </c>
      <c r="AC223" s="2">
        <f>(Table2[[#This Row],[Close Price]]/Table2[[#This Row],[Day Low]])-1</f>
        <v>2.6678141135971778E-3</v>
      </c>
      <c r="AD223" s="2">
        <f>(Table2[[#This Row],[Day High]]/Table2[[#This Row],[Close Price]])-1</f>
        <v>2.8152089949360581E-2</v>
      </c>
      <c r="AE223" s="2">
        <f>(Table2[[#This Row],[Close Price]]/Table2[[#This Row],[Current Week Low]])-1</f>
        <v>2.6678141135971778E-3</v>
      </c>
      <c r="AF223" s="2">
        <f>(Table2[[#This Row],[Current Week High]]/Table2[[#This Row],[Close Price]])-1</f>
        <v>4.8407861986095702E-2</v>
      </c>
      <c r="AG223" s="2">
        <f>(Table2[[#This Row],[Close Price]]/Table2[[#This Row],[Current Month Low]])-1</f>
        <v>2.6678141135971778E-3</v>
      </c>
      <c r="AH223" s="2">
        <f>(Table2[[#This Row],[Current Month High]]/Table2[[#This Row],[Close Price]])-1</f>
        <v>6.5487940949274792E-2</v>
      </c>
      <c r="AI223">
        <v>22.650416273281198</v>
      </c>
      <c r="AJ223">
        <v>98.992314261315101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-0.22</v>
      </c>
      <c r="AM223" t="s">
        <v>10512</v>
      </c>
      <c r="AN223">
        <v>-3.42</v>
      </c>
      <c r="AO223" t="s">
        <v>10512</v>
      </c>
      <c r="AP223">
        <v>0.113685924072344</v>
      </c>
      <c r="AQ223">
        <f>(Table2[[#This Row],[Sharpe Ratio]]-AVERAGE(Table2[Sharpe Ratio]))/_xlfn.STDEV.P(Table2[Sharpe Ratio])</f>
        <v>0.74587165596968152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3">
        <f>_xlfn.RANK.AVG(Table2[[#This Row],[1Y Return vs Nifty Z-Score]],Table2[1Y Return vs Nifty Z-Score])</f>
        <v>217</v>
      </c>
      <c r="AT223">
        <f>_xlfn.RANK.AVG(Table2[[#This Row],[6M Return vs Nifty Z-Score]],Table2[6M Return vs Nifty Z-Score])</f>
        <v>373</v>
      </c>
      <c r="AU223">
        <f>_xlfn.RANK.AVG(Table2[[#This Row],[Sharpe Ratio Z-Score]],Table2[Sharpe Ratio Z-Score])</f>
        <v>168</v>
      </c>
      <c r="AV223">
        <f>(Table2[[#This Row],[Rank 1Y]]+Table2[[#This Row],[Rank 6M]]+Table2[[#This Row],[Rank Sharpe]])/3</f>
        <v>252.66666666666666</v>
      </c>
    </row>
    <row r="224" spans="1:48" x14ac:dyDescent="0.3">
      <c r="A224" t="s">
        <v>1528</v>
      </c>
      <c r="B224" t="s">
        <v>1529</v>
      </c>
      <c r="C224" t="s">
        <v>10466</v>
      </c>
      <c r="D224" t="s">
        <v>62</v>
      </c>
      <c r="E224">
        <v>6161.8051130800004</v>
      </c>
      <c r="F224">
        <v>630.1</v>
      </c>
      <c r="G224">
        <v>74.895430397552602</v>
      </c>
      <c r="H224">
        <f>(Table2[[#This Row],[1Y Return vs Nifty]]-AVERAGE(Table2[1Y Return vs Nifty]))/_xlfn.STDEV.P(Table2[1Y Return vs Nifty])</f>
        <v>0.46511279360743418</v>
      </c>
      <c r="I224">
        <v>15.7883138965006</v>
      </c>
      <c r="J224">
        <f>(Table2[[#This Row],[1M Return vs Nifty]]-AVERAGE(Table2[1M Return vs Nifty]))/_xlfn.STDEV.P(Table2[1M Return vs Nifty])</f>
        <v>1.6723729387696691</v>
      </c>
      <c r="K224">
        <v>75.938512445141995</v>
      </c>
      <c r="L224">
        <f>(Table2[[#This Row],[6M Return vs Nifty]]-AVERAGE(Table2[6M Return vs Nifty]))/_xlfn.STDEV.P(Table2[6M Return vs Nifty])</f>
        <v>2.4583052583642981</v>
      </c>
      <c r="M224">
        <v>-3.3160781206489802</v>
      </c>
      <c r="N224">
        <f>(Table2[[#This Row],[1W Return vs Nifty]]-AVERAGE(Table2[1W Return vs Nifty]))/_xlfn.STDEV.P(Table2[1W Return vs Nifty])</f>
        <v>-0.57871493480612923</v>
      </c>
      <c r="O224">
        <v>617.12</v>
      </c>
      <c r="P224">
        <v>569.79053395036203</v>
      </c>
      <c r="Q224">
        <v>460.987909336575</v>
      </c>
      <c r="R224">
        <v>49.842562513757699</v>
      </c>
      <c r="S224" s="2">
        <f>(Table2[[#This Row],[Close Price]]-Table2[[#This Row],[20D EMA]])/Table2[[#This Row],[20D EMA]]</f>
        <v>2.1033186414311671E-2</v>
      </c>
      <c r="T224" s="2">
        <f>(Table2[[#This Row],[Close Price]]-Table2[[#This Row],[50D EMA]])/Table2[[#This Row],[50D EMA]]</f>
        <v>0.10584497715592432</v>
      </c>
      <c r="U224" s="2">
        <f>(Table2[[#This Row],[Close Price]]-Table2[[#This Row],[200D EMA]])/Table2[[#This Row],[200D EMA]]</f>
        <v>0.36684712817479437</v>
      </c>
      <c r="V224">
        <v>1.6542943091559901</v>
      </c>
      <c r="W224">
        <v>619.85</v>
      </c>
      <c r="X224">
        <v>647.4</v>
      </c>
      <c r="Y224">
        <v>619.85</v>
      </c>
      <c r="Z224">
        <v>661.6</v>
      </c>
      <c r="AA224">
        <v>559</v>
      </c>
      <c r="AB224">
        <v>685</v>
      </c>
      <c r="AC224" s="2">
        <f>(Table2[[#This Row],[Close Price]]/Table2[[#This Row],[Day Low]])-1</f>
        <v>1.6536258772283707E-2</v>
      </c>
      <c r="AD224" s="2">
        <f>(Table2[[#This Row],[Day High]]/Table2[[#This Row],[Close Price]])-1</f>
        <v>2.7455959371528227E-2</v>
      </c>
      <c r="AE224" s="2">
        <f>(Table2[[#This Row],[Close Price]]/Table2[[#This Row],[Current Week Low]])-1</f>
        <v>1.6536258772283707E-2</v>
      </c>
      <c r="AF224" s="2">
        <f>(Table2[[#This Row],[Current Week High]]/Table2[[#This Row],[Close Price]])-1</f>
        <v>4.9992064751626764E-2</v>
      </c>
      <c r="AG224" s="2">
        <f>(Table2[[#This Row],[Close Price]]/Table2[[#This Row],[Current Month Low]])-1</f>
        <v>0.12719141323792482</v>
      </c>
      <c r="AH224" s="2">
        <f>(Table2[[#This Row],[Current Month High]]/Table2[[#This Row],[Close Price]])-1</f>
        <v>8.712902713854942E-2</v>
      </c>
      <c r="AI224">
        <v>8.7129027138549393</v>
      </c>
      <c r="AJ224">
        <v>112.297843665768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0.06</v>
      </c>
      <c r="AM224" t="s">
        <v>10511</v>
      </c>
      <c r="AN224">
        <v>9.86</v>
      </c>
      <c r="AO224" t="s">
        <v>10511</v>
      </c>
      <c r="AP224">
        <v>-3.0402135240064E-2</v>
      </c>
      <c r="AQ224">
        <f>(Table2[[#This Row],[Sharpe Ratio]]-AVERAGE(Table2[Sharpe Ratio]))/_xlfn.STDEV.P(Table2[Sharpe Ratio])</f>
        <v>-0.90763457775174761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3.1094414781835247</v>
      </c>
      <c r="AS224">
        <f>_xlfn.RANK.AVG(Table2[[#This Row],[1Y Return vs Nifty Z-Score]],Table2[1Y Return vs Nifty Z-Score])</f>
        <v>158</v>
      </c>
      <c r="AT224">
        <f>_xlfn.RANK.AVG(Table2[[#This Row],[6M Return vs Nifty Z-Score]],Table2[6M Return vs Nifty Z-Score])</f>
        <v>15</v>
      </c>
      <c r="AU224">
        <f>_xlfn.RANK.AVG(Table2[[#This Row],[Sharpe Ratio Z-Score]],Table2[Sharpe Ratio Z-Score])</f>
        <v>591</v>
      </c>
      <c r="AV224">
        <f>(Table2[[#This Row],[Rank 1Y]]+Table2[[#This Row],[Rank 6M]]+Table2[[#This Row],[Rank Sharpe]])/3</f>
        <v>254.66666666666666</v>
      </c>
    </row>
    <row r="225" spans="1:48" x14ac:dyDescent="0.3">
      <c r="A225" t="s">
        <v>887</v>
      </c>
      <c r="B225" t="s">
        <v>888</v>
      </c>
      <c r="C225" t="s">
        <v>10471</v>
      </c>
      <c r="D225" t="s">
        <v>130</v>
      </c>
      <c r="E225">
        <v>16588.103903839899</v>
      </c>
      <c r="F225">
        <v>632.79999999999995</v>
      </c>
      <c r="G225">
        <v>74.187317641135905</v>
      </c>
      <c r="H225">
        <f>(Table2[[#This Row],[1Y Return vs Nifty]]-AVERAGE(Table2[1Y Return vs Nifty]))/_xlfn.STDEV.P(Table2[1Y Return vs Nifty])</f>
        <v>0.45573901463319405</v>
      </c>
      <c r="I225">
        <v>15.8979610869442</v>
      </c>
      <c r="J225">
        <f>(Table2[[#This Row],[1M Return vs Nifty]]-AVERAGE(Table2[1M Return vs Nifty]))/_xlfn.STDEV.P(Table2[1M Return vs Nifty])</f>
        <v>1.6833391442337999</v>
      </c>
      <c r="K225">
        <v>-7.9582883255345997</v>
      </c>
      <c r="L225">
        <f>(Table2[[#This Row],[6M Return vs Nifty]]-AVERAGE(Table2[6M Return vs Nifty]))/_xlfn.STDEV.P(Table2[6M Return vs Nifty])</f>
        <v>-0.43911265050068171</v>
      </c>
      <c r="M225">
        <v>-2.7078554922038101</v>
      </c>
      <c r="N225">
        <f>(Table2[[#This Row],[1W Return vs Nifty]]-AVERAGE(Table2[1W Return vs Nifty]))/_xlfn.STDEV.P(Table2[1W Return vs Nifty])</f>
        <v>-0.43061284513598219</v>
      </c>
      <c r="O225">
        <v>611.78</v>
      </c>
      <c r="P225">
        <v>586.66501800479102</v>
      </c>
      <c r="Q225">
        <v>519.35959762812502</v>
      </c>
      <c r="R225">
        <v>55.036475852967001</v>
      </c>
      <c r="S225" s="2">
        <f>(Table2[[#This Row],[Close Price]]-Table2[[#This Row],[20D EMA]])/Table2[[#This Row],[20D EMA]]</f>
        <v>3.4358756415704961E-2</v>
      </c>
      <c r="T225" s="2">
        <f>(Table2[[#This Row],[Close Price]]-Table2[[#This Row],[50D EMA]])/Table2[[#This Row],[50D EMA]]</f>
        <v>7.8639394849399677E-2</v>
      </c>
      <c r="U225" s="2">
        <f>(Table2[[#This Row],[Close Price]]-Table2[[#This Row],[200D EMA]])/Table2[[#This Row],[200D EMA]]</f>
        <v>0.21842361802871932</v>
      </c>
      <c r="V225">
        <v>1.0863970648505801</v>
      </c>
      <c r="W225">
        <v>625.1</v>
      </c>
      <c r="X225">
        <v>660</v>
      </c>
      <c r="Y225">
        <v>625.1</v>
      </c>
      <c r="Z225">
        <v>662</v>
      </c>
      <c r="AA225">
        <v>544.85</v>
      </c>
      <c r="AB225">
        <v>670.95</v>
      </c>
      <c r="AC225" s="2">
        <f>(Table2[[#This Row],[Close Price]]/Table2[[#This Row],[Day Low]])-1</f>
        <v>1.2318029115341522E-2</v>
      </c>
      <c r="AD225" s="2">
        <f>(Table2[[#This Row],[Day High]]/Table2[[#This Row],[Close Price]])-1</f>
        <v>4.2983565107459043E-2</v>
      </c>
      <c r="AE225" s="2">
        <f>(Table2[[#This Row],[Close Price]]/Table2[[#This Row],[Current Week Low]])-1</f>
        <v>1.2318029115341522E-2</v>
      </c>
      <c r="AF225" s="2">
        <f>(Table2[[#This Row],[Current Week High]]/Table2[[#This Row],[Close Price]])-1</f>
        <v>4.6144121365360391E-2</v>
      </c>
      <c r="AG225" s="2">
        <f>(Table2[[#This Row],[Close Price]]/Table2[[#This Row],[Current Month Low]])-1</f>
        <v>0.16142057447003744</v>
      </c>
      <c r="AH225" s="2">
        <f>(Table2[[#This Row],[Current Month High]]/Table2[[#This Row],[Close Price]])-1</f>
        <v>6.028761061946919E-2</v>
      </c>
      <c r="AI225">
        <v>6.0287610619469101</v>
      </c>
      <c r="AJ225">
        <v>107.44140304868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0.11</v>
      </c>
      <c r="AM225" t="s">
        <v>10511</v>
      </c>
      <c r="AN225">
        <v>11.09</v>
      </c>
      <c r="AO225" t="s">
        <v>10511</v>
      </c>
      <c r="AP225">
        <v>0.13260597040569899</v>
      </c>
      <c r="AQ225">
        <f>(Table2[[#This Row],[Sharpe Ratio]]-AVERAGE(Table2[Sharpe Ratio]))/_xlfn.STDEV.P(Table2[Sharpe Ratio])</f>
        <v>0.96299176088184968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2.2323444241121799</v>
      </c>
      <c r="AS225">
        <f>_xlfn.RANK.AVG(Table2[[#This Row],[1Y Return vs Nifty Z-Score]],Table2[1Y Return vs Nifty Z-Score])</f>
        <v>160</v>
      </c>
      <c r="AT225">
        <f>_xlfn.RANK.AVG(Table2[[#This Row],[6M Return vs Nifty Z-Score]],Table2[6M Return vs Nifty Z-Score])</f>
        <v>476</v>
      </c>
      <c r="AU225">
        <f>_xlfn.RANK.AVG(Table2[[#This Row],[Sharpe Ratio Z-Score]],Table2[Sharpe Ratio Z-Score])</f>
        <v>129</v>
      </c>
      <c r="AV225">
        <f>(Table2[[#This Row],[Rank 1Y]]+Table2[[#This Row],[Rank 6M]]+Table2[[#This Row],[Rank Sharpe]])/3</f>
        <v>255</v>
      </c>
    </row>
    <row r="226" spans="1:48" x14ac:dyDescent="0.3">
      <c r="A226" t="s">
        <v>459</v>
      </c>
      <c r="B226" t="s">
        <v>460</v>
      </c>
      <c r="C226" t="s">
        <v>10475</v>
      </c>
      <c r="D226" t="s">
        <v>371</v>
      </c>
      <c r="E226">
        <v>46984.62237366</v>
      </c>
      <c r="F226">
        <v>1595.4</v>
      </c>
      <c r="G226">
        <v>44.073898962663797</v>
      </c>
      <c r="H226">
        <f>(Table2[[#This Row],[1Y Return vs Nifty]]-AVERAGE(Table2[1Y Return vs Nifty]))/_xlfn.STDEV.P(Table2[1Y Return vs Nifty])</f>
        <v>5.7106835940111213E-2</v>
      </c>
      <c r="I226">
        <v>-1.39265838246147</v>
      </c>
      <c r="J226">
        <f>(Table2[[#This Row],[1M Return vs Nifty]]-AVERAGE(Table2[1M Return vs Nifty]))/_xlfn.STDEV.P(Table2[1M Return vs Nifty])</f>
        <v>-4.5957201039525858E-2</v>
      </c>
      <c r="K226">
        <v>21.443404139801501</v>
      </c>
      <c r="L226">
        <f>(Table2[[#This Row],[6M Return vs Nifty]]-AVERAGE(Table2[6M Return vs Nifty]))/_xlfn.STDEV.P(Table2[6M Return vs Nifty])</f>
        <v>0.57628948065877494</v>
      </c>
      <c r="M226">
        <v>-0.63558458918757699</v>
      </c>
      <c r="N226">
        <f>(Table2[[#This Row],[1W Return vs Nifty]]-AVERAGE(Table2[1W Return vs Nifty]))/_xlfn.STDEV.P(Table2[1W Return vs Nifty])</f>
        <v>7.3984709683558067E-2</v>
      </c>
      <c r="O226">
        <v>1568.66</v>
      </c>
      <c r="P226">
        <v>1461.01443128857</v>
      </c>
      <c r="Q226">
        <v>1242.21535565467</v>
      </c>
      <c r="R226">
        <v>56.685731848655699</v>
      </c>
      <c r="S226" s="2">
        <f>(Table2[[#This Row],[Close Price]]-Table2[[#This Row],[20D EMA]])/Table2[[#This Row],[20D EMA]]</f>
        <v>1.7046396287277044E-2</v>
      </c>
      <c r="T226" s="2">
        <f>(Table2[[#This Row],[Close Price]]-Table2[[#This Row],[50D EMA]])/Table2[[#This Row],[50D EMA]]</f>
        <v>9.1981000210180089E-2</v>
      </c>
      <c r="U226" s="2">
        <f>(Table2[[#This Row],[Close Price]]-Table2[[#This Row],[200D EMA]])/Table2[[#This Row],[200D EMA]]</f>
        <v>0.28431836938547211</v>
      </c>
      <c r="V226">
        <v>0.68095379583845195</v>
      </c>
      <c r="W226">
        <v>1558.2</v>
      </c>
      <c r="X226">
        <v>1608.95</v>
      </c>
      <c r="Y226">
        <v>1558.2</v>
      </c>
      <c r="Z226">
        <v>1622.65</v>
      </c>
      <c r="AA226">
        <v>1558.2</v>
      </c>
      <c r="AB226">
        <v>1638.8</v>
      </c>
      <c r="AC226" s="2">
        <f>(Table2[[#This Row],[Close Price]]/Table2[[#This Row],[Day Low]])-1</f>
        <v>2.3873700423565625E-2</v>
      </c>
      <c r="AD226" s="2">
        <f>(Table2[[#This Row],[Day High]]/Table2[[#This Row],[Close Price]])-1</f>
        <v>8.4931678575905778E-3</v>
      </c>
      <c r="AE226" s="2">
        <f>(Table2[[#This Row],[Close Price]]/Table2[[#This Row],[Current Week Low]])-1</f>
        <v>2.3873700423565625E-2</v>
      </c>
      <c r="AF226" s="2">
        <f>(Table2[[#This Row],[Current Week High]]/Table2[[#This Row],[Close Price]])-1</f>
        <v>1.7080356023567722E-2</v>
      </c>
      <c r="AG226" s="2">
        <f>(Table2[[#This Row],[Close Price]]/Table2[[#This Row],[Current Month Low]])-1</f>
        <v>2.3873700423565625E-2</v>
      </c>
      <c r="AH226" s="2">
        <f>(Table2[[#This Row],[Current Month High]]/Table2[[#This Row],[Close Price]])-1</f>
        <v>2.7203209226526193E-2</v>
      </c>
      <c r="AI226">
        <v>5.8323931302494501</v>
      </c>
      <c r="AJ226">
        <v>68.415496674759794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0.27</v>
      </c>
      <c r="AM226" t="s">
        <v>10511</v>
      </c>
      <c r="AN226">
        <v>1.59</v>
      </c>
      <c r="AO226" t="s">
        <v>10511</v>
      </c>
      <c r="AP226">
        <v>4.9627222076064001E-2</v>
      </c>
      <c r="AQ226">
        <f>(Table2[[#This Row],[Sharpe Ratio]]-AVERAGE(Table2[Sharpe Ratio]))/_xlfn.STDEV.P(Table2[Sharpe Ratio])</f>
        <v>1.0755480622381125E-2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0.6721793058652995</v>
      </c>
      <c r="AS226">
        <f>_xlfn.RANK.AVG(Table2[[#This Row],[1Y Return vs Nifty Z-Score]],Table2[1Y Return vs Nifty Z-Score])</f>
        <v>266</v>
      </c>
      <c r="AT226">
        <f>_xlfn.RANK.AVG(Table2[[#This Row],[6M Return vs Nifty Z-Score]],Table2[6M Return vs Nifty Z-Score])</f>
        <v>167</v>
      </c>
      <c r="AU226">
        <f>_xlfn.RANK.AVG(Table2[[#This Row],[Sharpe Ratio Z-Score]],Table2[Sharpe Ratio Z-Score])</f>
        <v>335</v>
      </c>
      <c r="AV226">
        <f>(Table2[[#This Row],[Rank 1Y]]+Table2[[#This Row],[Rank 6M]]+Table2[[#This Row],[Rank Sharpe]])/3</f>
        <v>256</v>
      </c>
    </row>
    <row r="227" spans="1:48" x14ac:dyDescent="0.3">
      <c r="A227" t="s">
        <v>511</v>
      </c>
      <c r="B227" t="s">
        <v>512</v>
      </c>
      <c r="C227" t="s">
        <v>10461</v>
      </c>
      <c r="D227" t="s">
        <v>244</v>
      </c>
      <c r="E227">
        <v>40129.620568959901</v>
      </c>
      <c r="F227">
        <v>635.20000000000005</v>
      </c>
      <c r="G227">
        <v>90.149701133006602</v>
      </c>
      <c r="H227">
        <f>(Table2[[#This Row],[1Y Return vs Nifty]]-AVERAGE(Table2[1Y Return vs Nifty]))/_xlfn.STDEV.P(Table2[1Y Return vs Nifty])</f>
        <v>0.66704413998078094</v>
      </c>
      <c r="I227">
        <v>-5.6775643891870899</v>
      </c>
      <c r="J227">
        <f>(Table2[[#This Row],[1M Return vs Nifty]]-AVERAGE(Table2[1M Return vs Nifty]))/_xlfn.STDEV.P(Table2[1M Return vs Nifty])</f>
        <v>-0.47450588955710593</v>
      </c>
      <c r="K227">
        <v>14.3940979327823</v>
      </c>
      <c r="L227">
        <f>(Table2[[#This Row],[6M Return vs Nifty]]-AVERAGE(Table2[6M Return vs Nifty]))/_xlfn.STDEV.P(Table2[6M Return vs Nifty])</f>
        <v>0.33283817069619864</v>
      </c>
      <c r="M227">
        <v>-2.3592201239289698</v>
      </c>
      <c r="N227">
        <f>(Table2[[#This Row],[1W Return vs Nifty]]-AVERAGE(Table2[1W Return vs Nifty]))/_xlfn.STDEV.P(Table2[1W Return vs Nifty])</f>
        <v>-0.34572020194968922</v>
      </c>
      <c r="O227">
        <v>652.89</v>
      </c>
      <c r="P227">
        <v>626.51122304669605</v>
      </c>
      <c r="Q227">
        <v>515.97163119825495</v>
      </c>
      <c r="R227">
        <v>32.955441441877802</v>
      </c>
      <c r="S227" s="2">
        <f>(Table2[[#This Row],[Close Price]]-Table2[[#This Row],[20D EMA]])/Table2[[#This Row],[20D EMA]]</f>
        <v>-2.7094916448406225E-2</v>
      </c>
      <c r="T227" s="2">
        <f>(Table2[[#This Row],[Close Price]]-Table2[[#This Row],[50D EMA]])/Table2[[#This Row],[50D EMA]]</f>
        <v>1.3868509666995056E-2</v>
      </c>
      <c r="U227" s="2">
        <f>(Table2[[#This Row],[Close Price]]-Table2[[#This Row],[200D EMA]])/Table2[[#This Row],[200D EMA]]</f>
        <v>0.23107543437002109</v>
      </c>
      <c r="V227">
        <v>0.73257203906034096</v>
      </c>
      <c r="W227">
        <v>625.9</v>
      </c>
      <c r="X227">
        <v>653.75</v>
      </c>
      <c r="Y227">
        <v>625.9</v>
      </c>
      <c r="Z227">
        <v>680.9</v>
      </c>
      <c r="AA227">
        <v>625.9</v>
      </c>
      <c r="AB227">
        <v>685.9</v>
      </c>
      <c r="AC227" s="2">
        <f>(Table2[[#This Row],[Close Price]]/Table2[[#This Row],[Day Low]])-1</f>
        <v>1.4858603610800492E-2</v>
      </c>
      <c r="AD227" s="2">
        <f>(Table2[[#This Row],[Day High]]/Table2[[#This Row],[Close Price]])-1</f>
        <v>2.9203400503778232E-2</v>
      </c>
      <c r="AE227" s="2">
        <f>(Table2[[#This Row],[Close Price]]/Table2[[#This Row],[Current Week Low]])-1</f>
        <v>1.4858603610800492E-2</v>
      </c>
      <c r="AF227" s="2">
        <f>(Table2[[#This Row],[Current Week High]]/Table2[[#This Row],[Close Price]])-1</f>
        <v>7.1945843828715272E-2</v>
      </c>
      <c r="AG227" s="2">
        <f>(Table2[[#This Row],[Close Price]]/Table2[[#This Row],[Current Month Low]])-1</f>
        <v>1.4858603610800492E-2</v>
      </c>
      <c r="AH227" s="2">
        <f>(Table2[[#This Row],[Current Month High]]/Table2[[#This Row],[Close Price]])-1</f>
        <v>7.981738035264474E-2</v>
      </c>
      <c r="AI227">
        <v>7.9817380352644696</v>
      </c>
      <c r="AJ227">
        <v>114.812309773419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</v>
      </c>
      <c r="AM227" t="s">
        <v>10513</v>
      </c>
      <c r="AN227">
        <v>-2.39</v>
      </c>
      <c r="AO227" t="s">
        <v>10512</v>
      </c>
      <c r="AP227">
        <v>2.2837253145290001E-2</v>
      </c>
      <c r="AQ227">
        <f>(Table2[[#This Row],[Sharpe Ratio]]-AVERAGE(Table2[Sharpe Ratio]))/_xlfn.STDEV.P(Table2[Sharpe Ratio])</f>
        <v>-0.29667721601900943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-0.117020996848825</v>
      </c>
      <c r="AS227">
        <f>_xlfn.RANK.AVG(Table2[[#This Row],[1Y Return vs Nifty Z-Score]],Table2[1Y Return vs Nifty Z-Score])</f>
        <v>122</v>
      </c>
      <c r="AT227">
        <f>_xlfn.RANK.AVG(Table2[[#This Row],[6M Return vs Nifty Z-Score]],Table2[6M Return vs Nifty Z-Score])</f>
        <v>228</v>
      </c>
      <c r="AU227">
        <f>_xlfn.RANK.AVG(Table2[[#This Row],[Sharpe Ratio Z-Score]],Table2[Sharpe Ratio Z-Score])</f>
        <v>419</v>
      </c>
      <c r="AV227">
        <f>(Table2[[#This Row],[Rank 1Y]]+Table2[[#This Row],[Rank 6M]]+Table2[[#This Row],[Rank Sharpe]])/3</f>
        <v>256.33333333333331</v>
      </c>
    </row>
    <row r="228" spans="1:48" x14ac:dyDescent="0.3">
      <c r="A228" t="s">
        <v>279</v>
      </c>
      <c r="B228" t="s">
        <v>280</v>
      </c>
      <c r="C228" t="s">
        <v>10468</v>
      </c>
      <c r="D228" t="s">
        <v>130</v>
      </c>
      <c r="E228">
        <v>94864.742550449999</v>
      </c>
      <c r="F228">
        <v>946.35</v>
      </c>
      <c r="G228">
        <v>30.981250690163399</v>
      </c>
      <c r="H228">
        <f>(Table2[[#This Row],[1Y Return vs Nifty]]-AVERAGE(Table2[1Y Return vs Nifty]))/_xlfn.STDEV.P(Table2[1Y Return vs Nifty])</f>
        <v>-0.11620961681655301</v>
      </c>
      <c r="I228">
        <v>-9.1740262276263405</v>
      </c>
      <c r="J228">
        <f>(Table2[[#This Row],[1M Return vs Nifty]]-AVERAGE(Table2[1M Return vs Nifty]))/_xlfn.STDEV.P(Table2[1M Return vs Nifty])</f>
        <v>-0.82419947279160433</v>
      </c>
      <c r="K228">
        <v>16.318983712163998</v>
      </c>
      <c r="L228">
        <f>(Table2[[#This Row],[6M Return vs Nifty]]-AVERAGE(Table2[6M Return vs Nifty]))/_xlfn.STDEV.P(Table2[6M Return vs Nifty])</f>
        <v>0.39931506228762853</v>
      </c>
      <c r="M228">
        <v>-2.5516736053714602</v>
      </c>
      <c r="N228">
        <f>(Table2[[#This Row],[1W Return vs Nifty]]-AVERAGE(Table2[1W Return vs Nifty]))/_xlfn.STDEV.P(Table2[1W Return vs Nifty])</f>
        <v>-0.39258258659787421</v>
      </c>
      <c r="O228">
        <v>1017.94</v>
      </c>
      <c r="P228">
        <v>1005.42849080055</v>
      </c>
      <c r="Q228">
        <v>857.64137862263794</v>
      </c>
      <c r="R228">
        <v>14.046962205443201</v>
      </c>
      <c r="S228" s="2">
        <f>(Table2[[#This Row],[Close Price]]-Table2[[#This Row],[20D EMA]])/Table2[[#This Row],[20D EMA]]</f>
        <v>-7.0328310116509835E-2</v>
      </c>
      <c r="T228" s="2">
        <f>(Table2[[#This Row],[Close Price]]-Table2[[#This Row],[50D EMA]])/Table2[[#This Row],[50D EMA]]</f>
        <v>-5.8759515312232724E-2</v>
      </c>
      <c r="U228" s="2">
        <f>(Table2[[#This Row],[Close Price]]-Table2[[#This Row],[200D EMA]])/Table2[[#This Row],[200D EMA]]</f>
        <v>0.10343323396992236</v>
      </c>
      <c r="V228">
        <v>0.901742034134694</v>
      </c>
      <c r="W228">
        <v>944.45</v>
      </c>
      <c r="X228">
        <v>987.5</v>
      </c>
      <c r="Y228">
        <v>944.45</v>
      </c>
      <c r="Z228">
        <v>1028</v>
      </c>
      <c r="AA228">
        <v>944.45</v>
      </c>
      <c r="AB228">
        <v>1075.2</v>
      </c>
      <c r="AC228" s="2">
        <f>(Table2[[#This Row],[Close Price]]/Table2[[#This Row],[Day Low]])-1</f>
        <v>2.0117528720418054E-3</v>
      </c>
      <c r="AD228" s="2">
        <f>(Table2[[#This Row],[Day High]]/Table2[[#This Row],[Close Price]])-1</f>
        <v>4.3482855180430047E-2</v>
      </c>
      <c r="AE228" s="2">
        <f>(Table2[[#This Row],[Close Price]]/Table2[[#This Row],[Current Week Low]])-1</f>
        <v>2.0117528720418054E-3</v>
      </c>
      <c r="AF228" s="2">
        <f>(Table2[[#This Row],[Current Week High]]/Table2[[#This Row],[Close Price]])-1</f>
        <v>8.6278860886564113E-2</v>
      </c>
      <c r="AG228" s="2">
        <f>(Table2[[#This Row],[Close Price]]/Table2[[#This Row],[Current Month Low]])-1</f>
        <v>2.0117528720418054E-3</v>
      </c>
      <c r="AH228" s="2">
        <f>(Table2[[#This Row],[Current Month High]]/Table2[[#This Row],[Close Price]])-1</f>
        <v>0.13615469963544147</v>
      </c>
      <c r="AI228">
        <v>15.9190574311829</v>
      </c>
      <c r="AJ228">
        <v>62.7149243466299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0.01</v>
      </c>
      <c r="AM228" t="s">
        <v>10511</v>
      </c>
      <c r="AN228">
        <v>-9.4499999999999993</v>
      </c>
      <c r="AO228" t="s">
        <v>10512</v>
      </c>
      <c r="AP228">
        <v>8.4106985597774006E-2</v>
      </c>
      <c r="AQ228">
        <f>(Table2[[#This Row],[Sharpe Ratio]]-AVERAGE(Table2[Sharpe Ratio]))/_xlfn.STDEV.P(Table2[Sharpe Ratio])</f>
        <v>0.40643368041529521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-0.5272429335031078</v>
      </c>
      <c r="AS228">
        <f>_xlfn.RANK.AVG(Table2[[#This Row],[1Y Return vs Nifty Z-Score]],Table2[1Y Return vs Nifty Z-Score])</f>
        <v>326</v>
      </c>
      <c r="AT228">
        <f>_xlfn.RANK.AVG(Table2[[#This Row],[6M Return vs Nifty Z-Score]],Table2[6M Return vs Nifty Z-Score])</f>
        <v>216</v>
      </c>
      <c r="AU228">
        <f>_xlfn.RANK.AVG(Table2[[#This Row],[Sharpe Ratio Z-Score]],Table2[Sharpe Ratio Z-Score])</f>
        <v>233</v>
      </c>
      <c r="AV228">
        <f>(Table2[[#This Row],[Rank 1Y]]+Table2[[#This Row],[Rank 6M]]+Table2[[#This Row],[Rank Sharpe]])/3</f>
        <v>258.33333333333331</v>
      </c>
    </row>
    <row r="229" spans="1:48" x14ac:dyDescent="0.3">
      <c r="A229" t="s">
        <v>451</v>
      </c>
      <c r="B229" t="s">
        <v>452</v>
      </c>
      <c r="C229" t="s">
        <v>10473</v>
      </c>
      <c r="D229" t="s">
        <v>359</v>
      </c>
      <c r="E229">
        <v>48889.874758700003</v>
      </c>
      <c r="F229">
        <v>1477.55</v>
      </c>
      <c r="G229">
        <v>66.266722382553098</v>
      </c>
      <c r="H229">
        <f>(Table2[[#This Row],[1Y Return vs Nifty]]-AVERAGE(Table2[1Y Return vs Nifty]))/_xlfn.STDEV.P(Table2[1Y Return vs Nifty])</f>
        <v>0.35088860962978691</v>
      </c>
      <c r="I229">
        <v>-7.4332832132404096</v>
      </c>
      <c r="J229">
        <f>(Table2[[#This Row],[1M Return vs Nifty]]-AVERAGE(Table2[1M Return vs Nifty]))/_xlfn.STDEV.P(Table2[1M Return vs Nifty])</f>
        <v>-0.65010157316666195</v>
      </c>
      <c r="K229">
        <v>27.120453690543702</v>
      </c>
      <c r="L229">
        <f>(Table2[[#This Row],[6M Return vs Nifty]]-AVERAGE(Table2[6M Return vs Nifty]))/_xlfn.STDEV.P(Table2[6M Return vs Nifty])</f>
        <v>0.77234922175421228</v>
      </c>
      <c r="M229">
        <v>-2.0030753323822701</v>
      </c>
      <c r="N229">
        <f>(Table2[[#This Row],[1W Return vs Nifty]]-AVERAGE(Table2[1W Return vs Nifty]))/_xlfn.STDEV.P(Table2[1W Return vs Nifty])</f>
        <v>-0.25899901568267736</v>
      </c>
      <c r="O229">
        <v>1481.95</v>
      </c>
      <c r="P229">
        <v>1425.44569874743</v>
      </c>
      <c r="Q229">
        <v>1187.7084192039599</v>
      </c>
      <c r="R229">
        <v>44.122978114534803</v>
      </c>
      <c r="S229" s="2">
        <f>(Table2[[#This Row],[Close Price]]-Table2[[#This Row],[20D EMA]])/Table2[[#This Row],[20D EMA]]</f>
        <v>-2.969061034447917E-3</v>
      </c>
      <c r="T229" s="2">
        <f>(Table2[[#This Row],[Close Price]]-Table2[[#This Row],[50D EMA]])/Table2[[#This Row],[50D EMA]]</f>
        <v>3.6552989214780417E-2</v>
      </c>
      <c r="U229" s="2">
        <f>(Table2[[#This Row],[Close Price]]-Table2[[#This Row],[200D EMA]])/Table2[[#This Row],[200D EMA]]</f>
        <v>0.24403428999038426</v>
      </c>
      <c r="V229">
        <v>0.62333471063429802</v>
      </c>
      <c r="W229">
        <v>1470.05</v>
      </c>
      <c r="X229">
        <v>1510</v>
      </c>
      <c r="Y229">
        <v>1470.05</v>
      </c>
      <c r="Z229">
        <v>1539.8</v>
      </c>
      <c r="AA229">
        <v>1416.5</v>
      </c>
      <c r="AB229">
        <v>1539.8</v>
      </c>
      <c r="AC229" s="2">
        <f>(Table2[[#This Row],[Close Price]]/Table2[[#This Row],[Day Low]])-1</f>
        <v>5.101867283425765E-3</v>
      </c>
      <c r="AD229" s="2">
        <f>(Table2[[#This Row],[Day High]]/Table2[[#This Row],[Close Price]])-1</f>
        <v>2.1962031741734611E-2</v>
      </c>
      <c r="AE229" s="2">
        <f>(Table2[[#This Row],[Close Price]]/Table2[[#This Row],[Current Week Low]])-1</f>
        <v>5.101867283425765E-3</v>
      </c>
      <c r="AF229" s="2">
        <f>(Table2[[#This Row],[Current Week High]]/Table2[[#This Row],[Close Price]])-1</f>
        <v>4.2130553957564931E-2</v>
      </c>
      <c r="AG229" s="2">
        <f>(Table2[[#This Row],[Close Price]]/Table2[[#This Row],[Current Month Low]])-1</f>
        <v>4.3099188139781086E-2</v>
      </c>
      <c r="AH229" s="2">
        <f>(Table2[[#This Row],[Current Month High]]/Table2[[#This Row],[Close Price]])-1</f>
        <v>4.2130553957564931E-2</v>
      </c>
      <c r="AI229">
        <v>5.5801834117288696</v>
      </c>
      <c r="AJ229">
        <v>95.197833410396896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-0.09</v>
      </c>
      <c r="AM229" t="s">
        <v>10512</v>
      </c>
      <c r="AN229">
        <v>1.9</v>
      </c>
      <c r="AO229" t="s">
        <v>10511</v>
      </c>
      <c r="AP229">
        <v>6.8418674941179997E-3</v>
      </c>
      <c r="AQ229">
        <f>(Table2[[#This Row],[Sharpe Ratio]]-AVERAGE(Table2[Sharpe Ratio]))/_xlfn.STDEV.P(Table2[Sharpe Ratio])</f>
        <v>-0.48023489603221803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-0.2660976534975581</v>
      </c>
      <c r="AS229">
        <f>_xlfn.RANK.AVG(Table2[[#This Row],[1Y Return vs Nifty Z-Score]],Table2[1Y Return vs Nifty Z-Score])</f>
        <v>177</v>
      </c>
      <c r="AT229">
        <f>_xlfn.RANK.AVG(Table2[[#This Row],[6M Return vs Nifty Z-Score]],Table2[6M Return vs Nifty Z-Score])</f>
        <v>133</v>
      </c>
      <c r="AU229">
        <f>_xlfn.RANK.AVG(Table2[[#This Row],[Sharpe Ratio Z-Score]],Table2[Sharpe Ratio Z-Score])</f>
        <v>469</v>
      </c>
      <c r="AV229">
        <f>(Table2[[#This Row],[Rank 1Y]]+Table2[[#This Row],[Rank 6M]]+Table2[[#This Row],[Rank Sharpe]])/3</f>
        <v>259.66666666666669</v>
      </c>
    </row>
    <row r="230" spans="1:48" x14ac:dyDescent="0.3">
      <c r="A230" t="s">
        <v>1093</v>
      </c>
      <c r="B230" t="s">
        <v>1094</v>
      </c>
      <c r="C230" t="s">
        <v>10465</v>
      </c>
      <c r="D230" t="s">
        <v>198</v>
      </c>
      <c r="E230">
        <v>11149.96237229</v>
      </c>
      <c r="F230">
        <v>473.9</v>
      </c>
      <c r="G230">
        <v>31.107048523893098</v>
      </c>
      <c r="H230">
        <f>(Table2[[#This Row],[1Y Return vs Nifty]]-AVERAGE(Table2[1Y Return vs Nifty]))/_xlfn.STDEV.P(Table2[1Y Return vs Nifty])</f>
        <v>-0.11454434376768492</v>
      </c>
      <c r="I230">
        <v>-3.2046738863374298</v>
      </c>
      <c r="J230">
        <f>(Table2[[#This Row],[1M Return vs Nifty]]-AVERAGE(Table2[1M Return vs Nifty]))/_xlfn.STDEV.P(Table2[1M Return vs Nifty])</f>
        <v>-0.22718331581093659</v>
      </c>
      <c r="K230">
        <v>5.0384829742203703</v>
      </c>
      <c r="L230">
        <f>(Table2[[#This Row],[6M Return vs Nifty]]-AVERAGE(Table2[6M Return vs Nifty]))/_xlfn.STDEV.P(Table2[6M Return vs Nifty])</f>
        <v>9.737336333312566E-3</v>
      </c>
      <c r="M230">
        <v>-2.1187589724767801</v>
      </c>
      <c r="N230">
        <f>(Table2[[#This Row],[1W Return vs Nifty]]-AVERAGE(Table2[1W Return vs Nifty]))/_xlfn.STDEV.P(Table2[1W Return vs Nifty])</f>
        <v>-0.28716795915399157</v>
      </c>
      <c r="O230">
        <v>481.5</v>
      </c>
      <c r="P230">
        <v>461.71176284096401</v>
      </c>
      <c r="Q230">
        <v>404.17279763471402</v>
      </c>
      <c r="R230">
        <v>36.214275700659499</v>
      </c>
      <c r="S230" s="2">
        <f>(Table2[[#This Row],[Close Price]]-Table2[[#This Row],[20D EMA]])/Table2[[#This Row],[20D EMA]]</f>
        <v>-1.5784008307372841E-2</v>
      </c>
      <c r="T230" s="2">
        <f>(Table2[[#This Row],[Close Price]]-Table2[[#This Row],[50D EMA]])/Table2[[#This Row],[50D EMA]]</f>
        <v>2.6397935118742437E-2</v>
      </c>
      <c r="U230" s="2">
        <f>(Table2[[#This Row],[Close Price]]-Table2[[#This Row],[200D EMA]])/Table2[[#This Row],[200D EMA]]</f>
        <v>0.17251829606876334</v>
      </c>
      <c r="V230">
        <v>0.33273376814425598</v>
      </c>
      <c r="W230">
        <v>466.35</v>
      </c>
      <c r="X230">
        <v>481.95</v>
      </c>
      <c r="Y230">
        <v>466.35</v>
      </c>
      <c r="Z230">
        <v>496</v>
      </c>
      <c r="AA230">
        <v>466.35</v>
      </c>
      <c r="AB230">
        <v>512.4</v>
      </c>
      <c r="AC230" s="2">
        <f>(Table2[[#This Row],[Close Price]]/Table2[[#This Row],[Day Low]])-1</f>
        <v>1.6189557199528082E-2</v>
      </c>
      <c r="AD230" s="2">
        <f>(Table2[[#This Row],[Day High]]/Table2[[#This Row],[Close Price]])-1</f>
        <v>1.6986706056129952E-2</v>
      </c>
      <c r="AE230" s="2">
        <f>(Table2[[#This Row],[Close Price]]/Table2[[#This Row],[Current Week Low]])-1</f>
        <v>1.6189557199528082E-2</v>
      </c>
      <c r="AF230" s="2">
        <f>(Table2[[#This Row],[Current Week High]]/Table2[[#This Row],[Close Price]])-1</f>
        <v>4.663431103608362E-2</v>
      </c>
      <c r="AG230" s="2">
        <f>(Table2[[#This Row],[Close Price]]/Table2[[#This Row],[Current Month Low]])-1</f>
        <v>1.6189557199528082E-2</v>
      </c>
      <c r="AH230" s="2">
        <f>(Table2[[#This Row],[Current Month High]]/Table2[[#This Row],[Close Price]])-1</f>
        <v>8.1240768094534621E-2</v>
      </c>
      <c r="AI230">
        <v>8.1240768094534594</v>
      </c>
      <c r="AJ230">
        <v>69.249999999999901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0.05</v>
      </c>
      <c r="AM230" t="s">
        <v>10511</v>
      </c>
      <c r="AN230">
        <v>-5.21</v>
      </c>
      <c r="AO230" t="s">
        <v>10512</v>
      </c>
      <c r="AP230">
        <v>0.125618303504791</v>
      </c>
      <c r="AQ230">
        <f>(Table2[[#This Row],[Sharpe Ratio]]-AVERAGE(Table2[Sharpe Ratio]))/_xlfn.STDEV.P(Table2[Sharpe Ratio])</f>
        <v>0.88280363956939001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0.26364535717008947</v>
      </c>
      <c r="AS230">
        <f>_xlfn.RANK.AVG(Table2[[#This Row],[1Y Return vs Nifty Z-Score]],Table2[1Y Return vs Nifty Z-Score])</f>
        <v>325</v>
      </c>
      <c r="AT230">
        <f>_xlfn.RANK.AVG(Table2[[#This Row],[6M Return vs Nifty Z-Score]],Table2[6M Return vs Nifty Z-Score])</f>
        <v>317</v>
      </c>
      <c r="AU230">
        <f>_xlfn.RANK.AVG(Table2[[#This Row],[Sharpe Ratio Z-Score]],Table2[Sharpe Ratio Z-Score])</f>
        <v>146</v>
      </c>
      <c r="AV230">
        <f>(Table2[[#This Row],[Rank 1Y]]+Table2[[#This Row],[Rank 6M]]+Table2[[#This Row],[Rank Sharpe]])/3</f>
        <v>262.66666666666669</v>
      </c>
    </row>
    <row r="231" spans="1:48" x14ac:dyDescent="0.3">
      <c r="A231" t="s">
        <v>1110</v>
      </c>
      <c r="B231" t="s">
        <v>1111</v>
      </c>
      <c r="C231" t="s">
        <v>10470</v>
      </c>
      <c r="D231" t="s">
        <v>80</v>
      </c>
      <c r="E231">
        <v>10754.982360705</v>
      </c>
      <c r="F231">
        <v>347.05</v>
      </c>
      <c r="G231">
        <v>39.669730381153101</v>
      </c>
      <c r="H231">
        <f>(Table2[[#This Row],[1Y Return vs Nifty]]-AVERAGE(Table2[1Y Return vs Nifty]))/_xlfn.STDEV.P(Table2[1Y Return vs Nifty])</f>
        <v>-1.194193767762215E-3</v>
      </c>
      <c r="I231">
        <v>50.9770077953442</v>
      </c>
      <c r="J231">
        <f>(Table2[[#This Row],[1M Return vs Nifty]]-AVERAGE(Table2[1M Return vs Nifty]))/_xlfn.STDEV.P(Table2[1M Return vs Nifty])</f>
        <v>5.1917193602142024</v>
      </c>
      <c r="K231">
        <v>23.668387275276501</v>
      </c>
      <c r="L231">
        <f>(Table2[[#This Row],[6M Return vs Nifty]]-AVERAGE(Table2[6M Return vs Nifty]))/_xlfn.STDEV.P(Table2[6M Return vs Nifty])</f>
        <v>0.65313038429786885</v>
      </c>
      <c r="M231">
        <v>13.6615412459022</v>
      </c>
      <c r="N231">
        <f>(Table2[[#This Row],[1W Return vs Nifty]]-AVERAGE(Table2[1W Return vs Nifty]))/_xlfn.STDEV.P(Table2[1W Return vs Nifty])</f>
        <v>3.5553320213854329</v>
      </c>
      <c r="O231">
        <v>290.75</v>
      </c>
      <c r="P231">
        <v>258.892497860606</v>
      </c>
      <c r="Q231">
        <v>235.73495551702001</v>
      </c>
      <c r="R231">
        <v>85.867968314646802</v>
      </c>
      <c r="S231" s="2">
        <f>(Table2[[#This Row],[Close Price]]-Table2[[#This Row],[20D EMA]])/Table2[[#This Row],[20D EMA]]</f>
        <v>0.19363714531384355</v>
      </c>
      <c r="T231" s="2">
        <f>(Table2[[#This Row],[Close Price]]-Table2[[#This Row],[50D EMA]])/Table2[[#This Row],[50D EMA]]</f>
        <v>0.34051779355483736</v>
      </c>
      <c r="U231" s="2">
        <f>(Table2[[#This Row],[Close Price]]-Table2[[#This Row],[200D EMA]])/Table2[[#This Row],[200D EMA]]</f>
        <v>0.47220423563760816</v>
      </c>
      <c r="V231">
        <v>1.47204701248442</v>
      </c>
      <c r="W231">
        <v>336.15</v>
      </c>
      <c r="X231">
        <v>354</v>
      </c>
      <c r="Y231">
        <v>296</v>
      </c>
      <c r="Z231">
        <v>354.35</v>
      </c>
      <c r="AA231">
        <v>272.5</v>
      </c>
      <c r="AB231">
        <v>354.35</v>
      </c>
      <c r="AC231" s="2">
        <f>(Table2[[#This Row],[Close Price]]/Table2[[#This Row],[Day Low]])-1</f>
        <v>3.2426000297486324E-2</v>
      </c>
      <c r="AD231" s="2">
        <f>(Table2[[#This Row],[Day High]]/Table2[[#This Row],[Close Price]])-1</f>
        <v>2.0025932862699936E-2</v>
      </c>
      <c r="AE231" s="2">
        <f>(Table2[[#This Row],[Close Price]]/Table2[[#This Row],[Current Week Low]])-1</f>
        <v>0.17246621621621627</v>
      </c>
      <c r="AF231" s="2">
        <f>(Table2[[#This Row],[Current Week High]]/Table2[[#This Row],[Close Price]])-1</f>
        <v>2.1034433078807035E-2</v>
      </c>
      <c r="AG231" s="2">
        <f>(Table2[[#This Row],[Close Price]]/Table2[[#This Row],[Current Month Low]])-1</f>
        <v>0.27357798165137615</v>
      </c>
      <c r="AH231" s="2">
        <f>(Table2[[#This Row],[Current Month High]]/Table2[[#This Row],[Close Price]])-1</f>
        <v>2.1034433078807035E-2</v>
      </c>
      <c r="AI231">
        <v>2.1034433078807</v>
      </c>
      <c r="AJ231">
        <v>101.13010721529901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0.45</v>
      </c>
      <c r="AM231" t="s">
        <v>10511</v>
      </c>
      <c r="AN231">
        <v>22.01</v>
      </c>
      <c r="AO231" t="s">
        <v>10511</v>
      </c>
      <c r="AP231">
        <v>4.6539159051269999E-2</v>
      </c>
      <c r="AQ231">
        <f>(Table2[[#This Row],[Sharpe Ratio]]-AVERAGE(Table2[Sharpe Ratio]))/_xlfn.STDEV.P(Table2[Sharpe Ratio])</f>
        <v>-2.4682094746376896E-2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9.3743054773833663</v>
      </c>
      <c r="AS231">
        <f>_xlfn.RANK.AVG(Table2[[#This Row],[1Y Return vs Nifty Z-Score]],Table2[1Y Return vs Nifty Z-Score])</f>
        <v>281</v>
      </c>
      <c r="AT231">
        <f>_xlfn.RANK.AVG(Table2[[#This Row],[6M Return vs Nifty Z-Score]],Table2[6M Return vs Nifty Z-Score])</f>
        <v>157</v>
      </c>
      <c r="AU231">
        <f>_xlfn.RANK.AVG(Table2[[#This Row],[Sharpe Ratio Z-Score]],Table2[Sharpe Ratio Z-Score])</f>
        <v>350</v>
      </c>
      <c r="AV231">
        <f>(Table2[[#This Row],[Rank 1Y]]+Table2[[#This Row],[Rank 6M]]+Table2[[#This Row],[Rank Sharpe]])/3</f>
        <v>262.66666666666669</v>
      </c>
    </row>
    <row r="232" spans="1:48" x14ac:dyDescent="0.3">
      <c r="A232" t="s">
        <v>786</v>
      </c>
      <c r="B232" t="s">
        <v>787</v>
      </c>
      <c r="C232" t="s">
        <v>10475</v>
      </c>
      <c r="D232" t="s">
        <v>371</v>
      </c>
      <c r="E232">
        <v>19660.008213789999</v>
      </c>
      <c r="F232">
        <v>490.7</v>
      </c>
      <c r="G232">
        <v>60.8914160155784</v>
      </c>
      <c r="H232">
        <f>(Table2[[#This Row],[1Y Return vs Nifty]]-AVERAGE(Table2[1Y Return vs Nifty]))/_xlfn.STDEV.P(Table2[1Y Return vs Nifty])</f>
        <v>0.27973195647496668</v>
      </c>
      <c r="I232">
        <v>8.8811176574187005</v>
      </c>
      <c r="J232">
        <f>(Table2[[#This Row],[1M Return vs Nifty]]-AVERAGE(Table2[1M Return vs Nifty]))/_xlfn.STDEV.P(Table2[1M Return vs Nifty])</f>
        <v>0.98155967823467427</v>
      </c>
      <c r="K232">
        <v>17.997908286793699</v>
      </c>
      <c r="L232">
        <f>(Table2[[#This Row],[6M Return vs Nifty]]-AVERAGE(Table2[6M Return vs Nifty]))/_xlfn.STDEV.P(Table2[6M Return vs Nifty])</f>
        <v>0.45729756085110002</v>
      </c>
      <c r="M232">
        <v>3.0379052935973299</v>
      </c>
      <c r="N232">
        <f>(Table2[[#This Row],[1W Return vs Nifty]]-AVERAGE(Table2[1W Return vs Nifty]))/_xlfn.STDEV.P(Table2[1W Return vs Nifty])</f>
        <v>0.96847876922450959</v>
      </c>
      <c r="O232">
        <v>497.75</v>
      </c>
      <c r="P232">
        <v>463.53504258376699</v>
      </c>
      <c r="Q232">
        <v>387.64879036059301</v>
      </c>
      <c r="R232">
        <v>41.132674115523201</v>
      </c>
      <c r="S232" s="2">
        <f>(Table2[[#This Row],[Close Price]]-Table2[[#This Row],[20D EMA]])/Table2[[#This Row],[20D EMA]]</f>
        <v>-1.4163736815670539E-2</v>
      </c>
      <c r="T232" s="2">
        <f>(Table2[[#This Row],[Close Price]]-Table2[[#This Row],[50D EMA]])/Table2[[#This Row],[50D EMA]]</f>
        <v>5.8603891660087212E-2</v>
      </c>
      <c r="U232" s="2">
        <f>(Table2[[#This Row],[Close Price]]-Table2[[#This Row],[200D EMA]])/Table2[[#This Row],[200D EMA]]</f>
        <v>0.26583653090610238</v>
      </c>
      <c r="V232">
        <v>0.96777685511595402</v>
      </c>
      <c r="W232">
        <v>487</v>
      </c>
      <c r="X232">
        <v>517.4</v>
      </c>
      <c r="Y232">
        <v>487</v>
      </c>
      <c r="Z232">
        <v>517.4</v>
      </c>
      <c r="AA232">
        <v>485.05</v>
      </c>
      <c r="AB232">
        <v>542.70000000000005</v>
      </c>
      <c r="AC232" s="2">
        <f>(Table2[[#This Row],[Close Price]]/Table2[[#This Row],[Day Low]])-1</f>
        <v>7.5975359342914661E-3</v>
      </c>
      <c r="AD232" s="2">
        <f>(Table2[[#This Row],[Day High]]/Table2[[#This Row],[Close Price]])-1</f>
        <v>5.4412064397798998E-2</v>
      </c>
      <c r="AE232" s="2">
        <f>(Table2[[#This Row],[Close Price]]/Table2[[#This Row],[Current Week Low]])-1</f>
        <v>7.5975359342914661E-3</v>
      </c>
      <c r="AF232" s="2">
        <f>(Table2[[#This Row],[Current Week High]]/Table2[[#This Row],[Close Price]])-1</f>
        <v>5.4412064397798998E-2</v>
      </c>
      <c r="AG232" s="2">
        <f>(Table2[[#This Row],[Close Price]]/Table2[[#This Row],[Current Month Low]])-1</f>
        <v>1.1648283682094585E-2</v>
      </c>
      <c r="AH232" s="2">
        <f>(Table2[[#This Row],[Current Month High]]/Table2[[#This Row],[Close Price]])-1</f>
        <v>0.10597106174852255</v>
      </c>
      <c r="AI232">
        <v>17.047075606276699</v>
      </c>
      <c r="AJ232">
        <v>96.240751849630001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0.11</v>
      </c>
      <c r="AM232" t="s">
        <v>10511</v>
      </c>
      <c r="AN232">
        <v>-3.42</v>
      </c>
      <c r="AO232" t="s">
        <v>10512</v>
      </c>
      <c r="AP232">
        <v>3.1238583340668001E-2</v>
      </c>
      <c r="AQ232">
        <f>(Table2[[#This Row],[Sharpe Ratio]]-AVERAGE(Table2[Sharpe Ratio]))/_xlfn.STDEV.P(Table2[Sharpe Ratio])</f>
        <v>-0.20026636895853181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2.4868015958267189</v>
      </c>
      <c r="AS232">
        <f>_xlfn.RANK.AVG(Table2[[#This Row],[1Y Return vs Nifty Z-Score]],Table2[1Y Return vs Nifty Z-Score])</f>
        <v>200</v>
      </c>
      <c r="AT232">
        <f>_xlfn.RANK.AVG(Table2[[#This Row],[6M Return vs Nifty Z-Score]],Table2[6M Return vs Nifty Z-Score])</f>
        <v>197</v>
      </c>
      <c r="AU232">
        <f>_xlfn.RANK.AVG(Table2[[#This Row],[Sharpe Ratio Z-Score]],Table2[Sharpe Ratio Z-Score])</f>
        <v>395</v>
      </c>
      <c r="AV232">
        <f>(Table2[[#This Row],[Rank 1Y]]+Table2[[#This Row],[Rank 6M]]+Table2[[#This Row],[Rank Sharpe]])/3</f>
        <v>264</v>
      </c>
    </row>
    <row r="233" spans="1:48" x14ac:dyDescent="0.3">
      <c r="A233" t="s">
        <v>1011</v>
      </c>
      <c r="B233" t="s">
        <v>1012</v>
      </c>
      <c r="C233" t="s">
        <v>10471</v>
      </c>
      <c r="D233" t="s">
        <v>46</v>
      </c>
      <c r="E233">
        <v>12662.883632319999</v>
      </c>
      <c r="F233">
        <v>688.9</v>
      </c>
      <c r="G233">
        <v>38.828390640139702</v>
      </c>
      <c r="H233">
        <f>(Table2[[#This Row],[1Y Return vs Nifty]]-AVERAGE(Table2[1Y Return vs Nifty]))/_xlfn.STDEV.P(Table2[1Y Return vs Nifty])</f>
        <v>-1.2331590606102932E-2</v>
      </c>
      <c r="I233">
        <v>-3.0170836987472498</v>
      </c>
      <c r="J233">
        <f>(Table2[[#This Row],[1M Return vs Nifty]]-AVERAGE(Table2[1M Return vs Nifty]))/_xlfn.STDEV.P(Table2[1M Return vs Nifty])</f>
        <v>-0.20842175400669741</v>
      </c>
      <c r="K233">
        <v>19.093164292309599</v>
      </c>
      <c r="L233">
        <f>(Table2[[#This Row],[6M Return vs Nifty]]-AVERAGE(Table2[6M Return vs Nifty]))/_xlfn.STDEV.P(Table2[6M Return vs Nifty])</f>
        <v>0.49512277392266751</v>
      </c>
      <c r="M233">
        <v>-3.9595392307502899</v>
      </c>
      <c r="N233">
        <f>(Table2[[#This Row],[1W Return vs Nifty]]-AVERAGE(Table2[1W Return vs Nifty]))/_xlfn.STDEV.P(Table2[1W Return vs Nifty])</f>
        <v>-0.73539758778648834</v>
      </c>
      <c r="O233">
        <v>702.99</v>
      </c>
      <c r="P233">
        <v>647.92226861917402</v>
      </c>
      <c r="Q233">
        <v>557.03048218749097</v>
      </c>
      <c r="R233">
        <v>34.657473826522804</v>
      </c>
      <c r="S233" s="2">
        <f>(Table2[[#This Row],[Close Price]]-Table2[[#This Row],[20D EMA]])/Table2[[#This Row],[20D EMA]]</f>
        <v>-2.0042959359308145E-2</v>
      </c>
      <c r="T233" s="2">
        <f>(Table2[[#This Row],[Close Price]]-Table2[[#This Row],[50D EMA]])/Table2[[#This Row],[50D EMA]]</f>
        <v>6.3244826371157234E-2</v>
      </c>
      <c r="U233" s="2">
        <f>(Table2[[#This Row],[Close Price]]-Table2[[#This Row],[200D EMA]])/Table2[[#This Row],[200D EMA]]</f>
        <v>0.23673662758032515</v>
      </c>
      <c r="V233">
        <v>0.67933941179378399</v>
      </c>
      <c r="W233">
        <v>682.3</v>
      </c>
      <c r="X233">
        <v>711.8</v>
      </c>
      <c r="Y233">
        <v>682.3</v>
      </c>
      <c r="Z233">
        <v>738.95</v>
      </c>
      <c r="AA233">
        <v>682.3</v>
      </c>
      <c r="AB233">
        <v>757.95</v>
      </c>
      <c r="AC233" s="2">
        <f>(Table2[[#This Row],[Close Price]]/Table2[[#This Row],[Day Low]])-1</f>
        <v>9.6731642972300858E-3</v>
      </c>
      <c r="AD233" s="2">
        <f>(Table2[[#This Row],[Day High]]/Table2[[#This Row],[Close Price]])-1</f>
        <v>3.3241399332268884E-2</v>
      </c>
      <c r="AE233" s="2">
        <f>(Table2[[#This Row],[Close Price]]/Table2[[#This Row],[Current Week Low]])-1</f>
        <v>9.6731642972300858E-3</v>
      </c>
      <c r="AF233" s="2">
        <f>(Table2[[#This Row],[Current Week High]]/Table2[[#This Row],[Close Price]])-1</f>
        <v>7.2652053999129107E-2</v>
      </c>
      <c r="AG233" s="2">
        <f>(Table2[[#This Row],[Close Price]]/Table2[[#This Row],[Current Month Low]])-1</f>
        <v>9.6731642972300858E-3</v>
      </c>
      <c r="AH233" s="2">
        <f>(Table2[[#This Row],[Current Month High]]/Table2[[#This Row],[Close Price]])-1</f>
        <v>0.10023225431847882</v>
      </c>
      <c r="AI233">
        <v>10.0232254318478</v>
      </c>
      <c r="AJ233">
        <v>73.090452261306496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0.18</v>
      </c>
      <c r="AM233" t="s">
        <v>10511</v>
      </c>
      <c r="AN233">
        <v>-7.54</v>
      </c>
      <c r="AO233" t="s">
        <v>10512</v>
      </c>
      <c r="AP233">
        <v>5.2344313305340999E-2</v>
      </c>
      <c r="AQ233">
        <f>(Table2[[#This Row],[Sharpe Ratio]]-AVERAGE(Table2[Sharpe Ratio]))/_xlfn.STDEV.P(Table2[Sharpe Ratio])</f>
        <v>4.1935908109840873E-2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-0.41909225036678033</v>
      </c>
      <c r="AS233">
        <f>_xlfn.RANK.AVG(Table2[[#This Row],[1Y Return vs Nifty Z-Score]],Table2[1Y Return vs Nifty Z-Score])</f>
        <v>287</v>
      </c>
      <c r="AT233">
        <f>_xlfn.RANK.AVG(Table2[[#This Row],[6M Return vs Nifty Z-Score]],Table2[6M Return vs Nifty Z-Score])</f>
        <v>185</v>
      </c>
      <c r="AU233">
        <f>_xlfn.RANK.AVG(Table2[[#This Row],[Sharpe Ratio Z-Score]],Table2[Sharpe Ratio Z-Score])</f>
        <v>322</v>
      </c>
      <c r="AV233">
        <f>(Table2[[#This Row],[Rank 1Y]]+Table2[[#This Row],[Rank 6M]]+Table2[[#This Row],[Rank Sharpe]])/3</f>
        <v>264.66666666666669</v>
      </c>
    </row>
    <row r="234" spans="1:48" x14ac:dyDescent="0.3">
      <c r="A234" t="s">
        <v>1858</v>
      </c>
      <c r="B234" t="s">
        <v>1859</v>
      </c>
      <c r="C234" t="s">
        <v>10460</v>
      </c>
      <c r="D234" t="s">
        <v>286</v>
      </c>
      <c r="E234">
        <v>3663.3982719599999</v>
      </c>
      <c r="F234">
        <v>1341.9</v>
      </c>
      <c r="G234">
        <v>40.370129266823099</v>
      </c>
      <c r="H234">
        <f>(Table2[[#This Row],[1Y Return vs Nifty]]-AVERAGE(Table2[1Y Return vs Nifty]))/_xlfn.STDEV.P(Table2[1Y Return vs Nifty])</f>
        <v>8.0774713570094872E-3</v>
      </c>
      <c r="I234">
        <v>-3.8762736744449802</v>
      </c>
      <c r="J234">
        <f>(Table2[[#This Row],[1M Return vs Nifty]]-AVERAGE(Table2[1M Return vs Nifty]))/_xlfn.STDEV.P(Table2[1M Return vs Nifty])</f>
        <v>-0.29435239908847444</v>
      </c>
      <c r="K234">
        <v>10.129276803764</v>
      </c>
      <c r="L234">
        <f>(Table2[[#This Row],[6M Return vs Nifty]]-AVERAGE(Table2[6M Return vs Nifty]))/_xlfn.STDEV.P(Table2[6M Return vs Nifty])</f>
        <v>0.18555044334769213</v>
      </c>
      <c r="M234">
        <v>-0.46471284292126902</v>
      </c>
      <c r="N234">
        <f>(Table2[[#This Row],[1W Return vs Nifty]]-AVERAGE(Table2[1W Return vs Nifty]))/_xlfn.STDEV.P(Table2[1W Return vs Nifty])</f>
        <v>0.11559194608697751</v>
      </c>
      <c r="O234">
        <v>1354.83</v>
      </c>
      <c r="P234">
        <v>1332.3750671816399</v>
      </c>
      <c r="Q234">
        <v>1165.7425301488599</v>
      </c>
      <c r="R234">
        <v>33.520848568756001</v>
      </c>
      <c r="S234" s="2">
        <f>(Table2[[#This Row],[Close Price]]-Table2[[#This Row],[20D EMA]])/Table2[[#This Row],[20D EMA]]</f>
        <v>-9.5436327804963254E-3</v>
      </c>
      <c r="T234" s="2">
        <f>(Table2[[#This Row],[Close Price]]-Table2[[#This Row],[50D EMA]])/Table2[[#This Row],[50D EMA]]</f>
        <v>7.1488374805062831E-3</v>
      </c>
      <c r="U234" s="2">
        <f>(Table2[[#This Row],[Close Price]]-Table2[[#This Row],[200D EMA]])/Table2[[#This Row],[200D EMA]]</f>
        <v>0.15111181525533399</v>
      </c>
      <c r="V234">
        <v>0.74193090265418404</v>
      </c>
      <c r="W234">
        <v>1336</v>
      </c>
      <c r="X234">
        <v>1348.1</v>
      </c>
      <c r="Y234">
        <v>1336</v>
      </c>
      <c r="Z234">
        <v>1369</v>
      </c>
      <c r="AA234">
        <v>1336</v>
      </c>
      <c r="AB234">
        <v>1415</v>
      </c>
      <c r="AC234" s="2">
        <f>(Table2[[#This Row],[Close Price]]/Table2[[#This Row],[Day Low]])-1</f>
        <v>4.4161676646707893E-3</v>
      </c>
      <c r="AD234" s="2">
        <f>(Table2[[#This Row],[Day High]]/Table2[[#This Row],[Close Price]])-1</f>
        <v>4.6203144794692008E-3</v>
      </c>
      <c r="AE234" s="2">
        <f>(Table2[[#This Row],[Close Price]]/Table2[[#This Row],[Current Week Low]])-1</f>
        <v>4.4161676646707893E-3</v>
      </c>
      <c r="AF234" s="2">
        <f>(Table2[[#This Row],[Current Week High]]/Table2[[#This Row],[Close Price]])-1</f>
        <v>2.0195245547358187E-2</v>
      </c>
      <c r="AG234" s="2">
        <f>(Table2[[#This Row],[Close Price]]/Table2[[#This Row],[Current Month Low]])-1</f>
        <v>4.4161676646707893E-3</v>
      </c>
      <c r="AH234" s="2">
        <f>(Table2[[#This Row],[Current Month High]]/Table2[[#This Row],[Close Price]])-1</f>
        <v>5.4474998136969877E-2</v>
      </c>
      <c r="AI234">
        <v>5.4474998136969797</v>
      </c>
      <c r="AJ234">
        <v>77.019985489083794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-0.17</v>
      </c>
      <c r="AM234" t="s">
        <v>10512</v>
      </c>
      <c r="AN234">
        <v>-2.2200000000000002</v>
      </c>
      <c r="AO234" t="s">
        <v>10512</v>
      </c>
      <c r="AP234">
        <v>7.2027659455650997E-2</v>
      </c>
      <c r="AQ234">
        <f>(Table2[[#This Row],[Sharpe Ratio]]-AVERAGE(Table2[Sharpe Ratio]))/_xlfn.STDEV.P(Table2[Sharpe Ratio])</f>
        <v>0.2678153856692389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0.28268284737244359</v>
      </c>
      <c r="AS234">
        <f>_xlfn.RANK.AVG(Table2[[#This Row],[1Y Return vs Nifty Z-Score]],Table2[1Y Return vs Nifty Z-Score])</f>
        <v>279</v>
      </c>
      <c r="AT234">
        <f>_xlfn.RANK.AVG(Table2[[#This Row],[6M Return vs Nifty Z-Score]],Table2[6M Return vs Nifty Z-Score])</f>
        <v>263</v>
      </c>
      <c r="AU234">
        <f>_xlfn.RANK.AVG(Table2[[#This Row],[Sharpe Ratio Z-Score]],Table2[Sharpe Ratio Z-Score])</f>
        <v>257</v>
      </c>
      <c r="AV234">
        <f>(Table2[[#This Row],[Rank 1Y]]+Table2[[#This Row],[Rank 6M]]+Table2[[#This Row],[Rank Sharpe]])/3</f>
        <v>266.33333333333331</v>
      </c>
    </row>
    <row r="235" spans="1:48" x14ac:dyDescent="0.3">
      <c r="A235" t="s">
        <v>881</v>
      </c>
      <c r="B235" t="s">
        <v>882</v>
      </c>
      <c r="C235" t="s">
        <v>10469</v>
      </c>
      <c r="D235" t="s">
        <v>312</v>
      </c>
      <c r="E235">
        <v>16694.485243694999</v>
      </c>
      <c r="F235">
        <v>765.45</v>
      </c>
      <c r="G235">
        <v>42.246878766687701</v>
      </c>
      <c r="H235">
        <f>(Table2[[#This Row],[1Y Return vs Nifty]]-AVERAGE(Table2[1Y Return vs Nifty]))/_xlfn.STDEV.P(Table2[1Y Return vs Nifty])</f>
        <v>3.2921304266854926E-2</v>
      </c>
      <c r="I235">
        <v>-10.1352116127673</v>
      </c>
      <c r="J235">
        <f>(Table2[[#This Row],[1M Return vs Nifty]]-AVERAGE(Table2[1M Return vs Nifty]))/_xlfn.STDEV.P(Table2[1M Return vs Nifty])</f>
        <v>-0.92033104150696909</v>
      </c>
      <c r="K235">
        <v>-6.7237766626681399</v>
      </c>
      <c r="L235">
        <f>(Table2[[#This Row],[6M Return vs Nifty]]-AVERAGE(Table2[6M Return vs Nifty]))/_xlfn.STDEV.P(Table2[6M Return vs Nifty])</f>
        <v>-0.39647817376456579</v>
      </c>
      <c r="M235">
        <v>-8.3489168432088192</v>
      </c>
      <c r="N235">
        <f>(Table2[[#This Row],[1W Return vs Nifty]]-AVERAGE(Table2[1W Return vs Nifty]))/_xlfn.STDEV.P(Table2[1W Return vs Nifty])</f>
        <v>-1.8042101678417399</v>
      </c>
      <c r="O235">
        <v>813.68</v>
      </c>
      <c r="P235">
        <v>816.46315549199301</v>
      </c>
      <c r="Q235">
        <v>736.93801128428697</v>
      </c>
      <c r="R235">
        <v>18.928436762290001</v>
      </c>
      <c r="S235" s="2">
        <f>(Table2[[#This Row],[Close Price]]-Table2[[#This Row],[20D EMA]])/Table2[[#This Row],[20D EMA]]</f>
        <v>-5.927391603578791E-2</v>
      </c>
      <c r="T235" s="2">
        <f>(Table2[[#This Row],[Close Price]]-Table2[[#This Row],[50D EMA]])/Table2[[#This Row],[50D EMA]]</f>
        <v>-6.2480658372456394E-2</v>
      </c>
      <c r="U235" s="2">
        <f>(Table2[[#This Row],[Close Price]]-Table2[[#This Row],[200D EMA]])/Table2[[#This Row],[200D EMA]]</f>
        <v>3.868980603405741E-2</v>
      </c>
      <c r="V235">
        <v>0.59541858864680897</v>
      </c>
      <c r="W235">
        <v>754.05</v>
      </c>
      <c r="X235">
        <v>777.4</v>
      </c>
      <c r="Y235">
        <v>754.05</v>
      </c>
      <c r="Z235">
        <v>832.8</v>
      </c>
      <c r="AA235">
        <v>754.05</v>
      </c>
      <c r="AB235">
        <v>909.9</v>
      </c>
      <c r="AC235" s="2">
        <f>(Table2[[#This Row],[Close Price]]/Table2[[#This Row],[Day Low]])-1</f>
        <v>1.5118360851402501E-2</v>
      </c>
      <c r="AD235" s="2">
        <f>(Table2[[#This Row],[Day High]]/Table2[[#This Row],[Close Price]])-1</f>
        <v>1.5611731661114181E-2</v>
      </c>
      <c r="AE235" s="2">
        <f>(Table2[[#This Row],[Close Price]]/Table2[[#This Row],[Current Week Low]])-1</f>
        <v>1.5118360851402501E-2</v>
      </c>
      <c r="AF235" s="2">
        <f>(Table2[[#This Row],[Current Week High]]/Table2[[#This Row],[Close Price]])-1</f>
        <v>8.7987458357828618E-2</v>
      </c>
      <c r="AG235" s="2">
        <f>(Table2[[#This Row],[Close Price]]/Table2[[#This Row],[Current Month Low]])-1</f>
        <v>1.5118360851402501E-2</v>
      </c>
      <c r="AH235" s="2">
        <f>(Table2[[#This Row],[Current Month High]]/Table2[[#This Row],[Close Price]])-1</f>
        <v>0.1887125220458552</v>
      </c>
      <c r="AI235">
        <v>25.155137500816501</v>
      </c>
      <c r="AJ235">
        <v>71.510194936141602</v>
      </c>
      <c r="AK235" t="str">
        <f>IF(AND(Table2[[#This Row],[20D EMA]]&gt;Table2[[#This Row],[50D EMA]],Table2[[#This Row],[50D EMA]]&gt;Table2[[#This Row],[200D EMA]]),"Uptrend","Downtrend/NoTrend")</f>
        <v>Downtrend/NoTrend</v>
      </c>
      <c r="AL235">
        <v>-0.19</v>
      </c>
      <c r="AM235" t="s">
        <v>10512</v>
      </c>
      <c r="AN235">
        <v>-9.84</v>
      </c>
      <c r="AO235" t="s">
        <v>10512</v>
      </c>
      <c r="AP235">
        <v>0.17169432285889699</v>
      </c>
      <c r="AQ235">
        <f>(Table2[[#This Row],[Sharpe Ratio]]-AVERAGE(Table2[Sharpe Ratio]))/_xlfn.STDEV.P(Table2[Sharpe Ratio])</f>
        <v>1.4115565812819078</v>
      </c>
      <c r="AR2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5">
        <f>_xlfn.RANK.AVG(Table2[[#This Row],[1Y Return vs Nifty Z-Score]],Table2[1Y Return vs Nifty Z-Score])</f>
        <v>276</v>
      </c>
      <c r="AT235">
        <f>_xlfn.RANK.AVG(Table2[[#This Row],[6M Return vs Nifty Z-Score]],Table2[6M Return vs Nifty Z-Score])</f>
        <v>464</v>
      </c>
      <c r="AU235">
        <f>_xlfn.RANK.AVG(Table2[[#This Row],[Sharpe Ratio Z-Score]],Table2[Sharpe Ratio Z-Score])</f>
        <v>61</v>
      </c>
      <c r="AV235">
        <f>(Table2[[#This Row],[Rank 1Y]]+Table2[[#This Row],[Rank 6M]]+Table2[[#This Row],[Rank Sharpe]])/3</f>
        <v>267</v>
      </c>
    </row>
    <row r="236" spans="1:48" x14ac:dyDescent="0.3">
      <c r="A236" t="s">
        <v>274</v>
      </c>
      <c r="B236" t="s">
        <v>275</v>
      </c>
      <c r="C236" t="s">
        <v>10461</v>
      </c>
      <c r="D236" t="s">
        <v>276</v>
      </c>
      <c r="E236">
        <v>95545.845727049993</v>
      </c>
      <c r="F236">
        <v>88.86</v>
      </c>
      <c r="G236">
        <v>30.852777031515799</v>
      </c>
      <c r="H236">
        <f>(Table2[[#This Row],[1Y Return vs Nifty]]-AVERAGE(Table2[1Y Return vs Nifty]))/_xlfn.STDEV.P(Table2[1Y Return vs Nifty])</f>
        <v>-0.11791031161305503</v>
      </c>
      <c r="I236">
        <v>1.78317932936387</v>
      </c>
      <c r="J236">
        <f>(Table2[[#This Row],[1M Return vs Nifty]]-AVERAGE(Table2[1M Return vs Nifty]))/_xlfn.STDEV.P(Table2[1M Return vs Nifty])</f>
        <v>0.27166962302876979</v>
      </c>
      <c r="K236">
        <v>14.129432695412101</v>
      </c>
      <c r="L236">
        <f>(Table2[[#This Row],[6M Return vs Nifty]]-AVERAGE(Table2[6M Return vs Nifty]))/_xlfn.STDEV.P(Table2[6M Return vs Nifty])</f>
        <v>0.32369782456182683</v>
      </c>
      <c r="M236">
        <v>6.7192798123429096</v>
      </c>
      <c r="N236">
        <f>(Table2[[#This Row],[1W Return vs Nifty]]-AVERAGE(Table2[1W Return vs Nifty]))/_xlfn.STDEV.P(Table2[1W Return vs Nifty])</f>
        <v>1.8648927360616581</v>
      </c>
      <c r="O236">
        <v>86.79</v>
      </c>
      <c r="P236">
        <v>85.978721583397302</v>
      </c>
      <c r="Q236">
        <v>78.784961314262503</v>
      </c>
      <c r="R236">
        <v>55.737952857843503</v>
      </c>
      <c r="S236" s="2">
        <f>(Table2[[#This Row],[Close Price]]-Table2[[#This Row],[20D EMA]])/Table2[[#This Row],[20D EMA]]</f>
        <v>2.3850674040788028E-2</v>
      </c>
      <c r="T236" s="2">
        <f>(Table2[[#This Row],[Close Price]]-Table2[[#This Row],[50D EMA]])/Table2[[#This Row],[50D EMA]]</f>
        <v>3.3511528940424244E-2</v>
      </c>
      <c r="U236" s="2">
        <f>(Table2[[#This Row],[Close Price]]-Table2[[#This Row],[200D EMA]])/Table2[[#This Row],[200D EMA]]</f>
        <v>0.12788022634864968</v>
      </c>
      <c r="V236">
        <v>1.9549735320652499</v>
      </c>
      <c r="W236">
        <v>88.51</v>
      </c>
      <c r="X236">
        <v>94.9</v>
      </c>
      <c r="Y236">
        <v>86.44</v>
      </c>
      <c r="Z236">
        <v>94.9</v>
      </c>
      <c r="AA236">
        <v>83.31</v>
      </c>
      <c r="AB236">
        <v>94.9</v>
      </c>
      <c r="AC236" s="2">
        <f>(Table2[[#This Row],[Close Price]]/Table2[[#This Row],[Day Low]])-1</f>
        <v>3.9543554400631731E-3</v>
      </c>
      <c r="AD236" s="2">
        <f>(Table2[[#This Row],[Day High]]/Table2[[#This Row],[Close Price]])-1</f>
        <v>6.7972090929552254E-2</v>
      </c>
      <c r="AE236" s="2">
        <f>(Table2[[#This Row],[Close Price]]/Table2[[#This Row],[Current Week Low]])-1</f>
        <v>2.7996298010180443E-2</v>
      </c>
      <c r="AF236" s="2">
        <f>(Table2[[#This Row],[Current Week High]]/Table2[[#This Row],[Close Price]])-1</f>
        <v>6.7972090929552254E-2</v>
      </c>
      <c r="AG236" s="2">
        <f>(Table2[[#This Row],[Close Price]]/Table2[[#This Row],[Current Month Low]])-1</f>
        <v>6.661865322290228E-2</v>
      </c>
      <c r="AH236" s="2">
        <f>(Table2[[#This Row],[Current Month High]]/Table2[[#This Row],[Close Price]])-1</f>
        <v>6.7972090929552254E-2</v>
      </c>
      <c r="AI236">
        <v>11.0735989196488</v>
      </c>
      <c r="AJ236">
        <v>57.135278514588798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-7.0000000000000007E-2</v>
      </c>
      <c r="AM236" t="s">
        <v>10512</v>
      </c>
      <c r="AN236">
        <v>6.19</v>
      </c>
      <c r="AO236" t="s">
        <v>10511</v>
      </c>
      <c r="AP236">
        <v>7.5319852812769997E-2</v>
      </c>
      <c r="AQ236">
        <f>(Table2[[#This Row],[Sharpe Ratio]]-AVERAGE(Table2[Sharpe Ratio]))/_xlfn.STDEV.P(Table2[Sharpe Ratio])</f>
        <v>0.30559549225537691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2.6479453642945767</v>
      </c>
      <c r="AS236">
        <f>_xlfn.RANK.AVG(Table2[[#This Row],[1Y Return vs Nifty Z-Score]],Table2[1Y Return vs Nifty Z-Score])</f>
        <v>327</v>
      </c>
      <c r="AT236">
        <f>_xlfn.RANK.AVG(Table2[[#This Row],[6M Return vs Nifty Z-Score]],Table2[6M Return vs Nifty Z-Score])</f>
        <v>230</v>
      </c>
      <c r="AU236">
        <f>_xlfn.RANK.AVG(Table2[[#This Row],[Sharpe Ratio Z-Score]],Table2[Sharpe Ratio Z-Score])</f>
        <v>247</v>
      </c>
      <c r="AV236">
        <f>(Table2[[#This Row],[Rank 1Y]]+Table2[[#This Row],[Rank 6M]]+Table2[[#This Row],[Rank Sharpe]])/3</f>
        <v>268</v>
      </c>
    </row>
    <row r="237" spans="1:48" x14ac:dyDescent="0.3">
      <c r="A237" t="s">
        <v>240</v>
      </c>
      <c r="B237" t="s">
        <v>241</v>
      </c>
      <c r="C237" t="s">
        <v>10465</v>
      </c>
      <c r="D237" t="s">
        <v>114</v>
      </c>
      <c r="E237">
        <v>108516.6085747</v>
      </c>
      <c r="F237">
        <v>5427.7</v>
      </c>
      <c r="G237">
        <v>51.5901550817089</v>
      </c>
      <c r="H237">
        <f>(Table2[[#This Row],[1Y Return vs Nifty]]-AVERAGE(Table2[1Y Return vs Nifty]))/_xlfn.STDEV.P(Table2[1Y Return vs Nifty])</f>
        <v>0.15660472372035664</v>
      </c>
      <c r="I237">
        <v>-9.03629479865379</v>
      </c>
      <c r="J237">
        <f>(Table2[[#This Row],[1M Return vs Nifty]]-AVERAGE(Table2[1M Return vs Nifty]))/_xlfn.STDEV.P(Table2[1M Return vs Nifty])</f>
        <v>-0.81042446275376612</v>
      </c>
      <c r="K237">
        <v>9.9124992380153802</v>
      </c>
      <c r="L237">
        <f>(Table2[[#This Row],[6M Return vs Nifty]]-AVERAGE(Table2[6M Return vs Nifty]))/_xlfn.STDEV.P(Table2[6M Return vs Nifty])</f>
        <v>0.17806392186569855</v>
      </c>
      <c r="M237">
        <v>-0.61824985912372599</v>
      </c>
      <c r="N237">
        <f>(Table2[[#This Row],[1W Return vs Nifty]]-AVERAGE(Table2[1W Return vs Nifty]))/_xlfn.STDEV.P(Table2[1W Return vs Nifty])</f>
        <v>7.8205713023876383E-2</v>
      </c>
      <c r="O237">
        <v>5524.09</v>
      </c>
      <c r="P237">
        <v>5349.3717729502996</v>
      </c>
      <c r="Q237">
        <v>4520.5897750000904</v>
      </c>
      <c r="R237">
        <v>34.545531178019502</v>
      </c>
      <c r="S237" s="2">
        <f>(Table2[[#This Row],[Close Price]]-Table2[[#This Row],[20D EMA]])/Table2[[#This Row],[20D EMA]]</f>
        <v>-1.7449027803674511E-2</v>
      </c>
      <c r="T237" s="2">
        <f>(Table2[[#This Row],[Close Price]]-Table2[[#This Row],[50D EMA]])/Table2[[#This Row],[50D EMA]]</f>
        <v>1.4642509508457743E-2</v>
      </c>
      <c r="U237" s="2">
        <f>(Table2[[#This Row],[Close Price]]-Table2[[#This Row],[200D EMA]])/Table2[[#This Row],[200D EMA]]</f>
        <v>0.2006619202689966</v>
      </c>
      <c r="V237">
        <v>0.59345355763093999</v>
      </c>
      <c r="W237">
        <v>5371</v>
      </c>
      <c r="X237">
        <v>5527.75</v>
      </c>
      <c r="Y237">
        <v>5371</v>
      </c>
      <c r="Z237">
        <v>5659</v>
      </c>
      <c r="AA237">
        <v>5371</v>
      </c>
      <c r="AB237">
        <v>5728.3</v>
      </c>
      <c r="AC237" s="2">
        <f>(Table2[[#This Row],[Close Price]]/Table2[[#This Row],[Day Low]])-1</f>
        <v>1.0556693353193092E-2</v>
      </c>
      <c r="AD237" s="2">
        <f>(Table2[[#This Row],[Day High]]/Table2[[#This Row],[Close Price]])-1</f>
        <v>1.8433222175138653E-2</v>
      </c>
      <c r="AE237" s="2">
        <f>(Table2[[#This Row],[Close Price]]/Table2[[#This Row],[Current Week Low]])-1</f>
        <v>1.0556693353193092E-2</v>
      </c>
      <c r="AF237" s="2">
        <f>(Table2[[#This Row],[Current Week High]]/Table2[[#This Row],[Close Price]])-1</f>
        <v>4.2614735523333946E-2</v>
      </c>
      <c r="AG237" s="2">
        <f>(Table2[[#This Row],[Close Price]]/Table2[[#This Row],[Current Month Low]])-1</f>
        <v>1.0556693353193092E-2</v>
      </c>
      <c r="AH237" s="2">
        <f>(Table2[[#This Row],[Current Month High]]/Table2[[#This Row],[Close Price]])-1</f>
        <v>5.5382574571181342E-2</v>
      </c>
      <c r="AI237">
        <v>8.6012491478895292</v>
      </c>
      <c r="AJ237">
        <v>87.809688581314802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0.08</v>
      </c>
      <c r="AM237" t="s">
        <v>10511</v>
      </c>
      <c r="AN237">
        <v>-2.5</v>
      </c>
      <c r="AO237" t="s">
        <v>10512</v>
      </c>
      <c r="AP237">
        <v>5.7606213897009997E-2</v>
      </c>
      <c r="AQ237">
        <f>(Table2[[#This Row],[Sharpe Ratio]]-AVERAGE(Table2[Sharpe Ratio]))/_xlfn.STDEV.P(Table2[Sharpe Ratio])</f>
        <v>0.10231971417306768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-0.29523038997076689</v>
      </c>
      <c r="AS237">
        <f>_xlfn.RANK.AVG(Table2[[#This Row],[1Y Return vs Nifty Z-Score]],Table2[1Y Return vs Nifty Z-Score])</f>
        <v>234</v>
      </c>
      <c r="AT237">
        <f>_xlfn.RANK.AVG(Table2[[#This Row],[6M Return vs Nifty Z-Score]],Table2[6M Return vs Nifty Z-Score])</f>
        <v>266</v>
      </c>
      <c r="AU237">
        <f>_xlfn.RANK.AVG(Table2[[#This Row],[Sharpe Ratio Z-Score]],Table2[Sharpe Ratio Z-Score])</f>
        <v>305</v>
      </c>
      <c r="AV237">
        <f>(Table2[[#This Row],[Rank 1Y]]+Table2[[#This Row],[Rank 6M]]+Table2[[#This Row],[Rank Sharpe]])/3</f>
        <v>268.33333333333331</v>
      </c>
    </row>
    <row r="238" spans="1:48" x14ac:dyDescent="0.3">
      <c r="A238" t="s">
        <v>714</v>
      </c>
      <c r="B238" t="s">
        <v>715</v>
      </c>
      <c r="C238" t="s">
        <v>10464</v>
      </c>
      <c r="D238" t="s">
        <v>46</v>
      </c>
      <c r="E238">
        <v>22315.270516</v>
      </c>
      <c r="F238">
        <v>868</v>
      </c>
      <c r="G238">
        <v>24.6411553336279</v>
      </c>
      <c r="H238">
        <f>(Table2[[#This Row],[1Y Return vs Nifty]]-AVERAGE(Table2[1Y Return vs Nifty]))/_xlfn.STDEV.P(Table2[1Y Return vs Nifty])</f>
        <v>-0.20013785000996462</v>
      </c>
      <c r="I238">
        <v>-7.6769473090608198</v>
      </c>
      <c r="J238">
        <f>(Table2[[#This Row],[1M Return vs Nifty]]-AVERAGE(Table2[1M Return vs Nifty]))/_xlfn.STDEV.P(Table2[1M Return vs Nifty])</f>
        <v>-0.67447128595353689</v>
      </c>
      <c r="K238">
        <v>25.417562236577901</v>
      </c>
      <c r="L238">
        <f>(Table2[[#This Row],[6M Return vs Nifty]]-AVERAGE(Table2[6M Return vs Nifty]))/_xlfn.STDEV.P(Table2[6M Return vs Nifty])</f>
        <v>0.71353901504489814</v>
      </c>
      <c r="M238">
        <v>2.3132787692494801</v>
      </c>
      <c r="N238">
        <f>(Table2[[#This Row],[1W Return vs Nifty]]-AVERAGE(Table2[1W Return vs Nifty]))/_xlfn.STDEV.P(Table2[1W Return vs Nifty])</f>
        <v>0.79203235393628468</v>
      </c>
      <c r="O238">
        <v>877.39</v>
      </c>
      <c r="P238">
        <v>836.95091746065305</v>
      </c>
      <c r="Q238">
        <v>720.66679224417203</v>
      </c>
      <c r="R238">
        <v>40.608437160998903</v>
      </c>
      <c r="S238" s="2">
        <f>(Table2[[#This Row],[Close Price]]-Table2[[#This Row],[20D EMA]])/Table2[[#This Row],[20D EMA]]</f>
        <v>-1.0702196286713988E-2</v>
      </c>
      <c r="T238" s="2">
        <f>(Table2[[#This Row],[Close Price]]-Table2[[#This Row],[50D EMA]])/Table2[[#This Row],[50D EMA]]</f>
        <v>3.7097853519954642E-2</v>
      </c>
      <c r="U238" s="2">
        <f>(Table2[[#This Row],[Close Price]]-Table2[[#This Row],[200D EMA]])/Table2[[#This Row],[200D EMA]]</f>
        <v>0.20444012314904808</v>
      </c>
      <c r="V238">
        <v>0.99807058956739403</v>
      </c>
      <c r="W238">
        <v>862.8</v>
      </c>
      <c r="X238">
        <v>899</v>
      </c>
      <c r="Y238">
        <v>862.8</v>
      </c>
      <c r="Z238">
        <v>940</v>
      </c>
      <c r="AA238">
        <v>855</v>
      </c>
      <c r="AB238">
        <v>968.8</v>
      </c>
      <c r="AC238" s="2">
        <f>(Table2[[#This Row],[Close Price]]/Table2[[#This Row],[Day Low]])-1</f>
        <v>6.026889197960239E-3</v>
      </c>
      <c r="AD238" s="2">
        <f>(Table2[[#This Row],[Day High]]/Table2[[#This Row],[Close Price]])-1</f>
        <v>3.5714285714285809E-2</v>
      </c>
      <c r="AE238" s="2">
        <f>(Table2[[#This Row],[Close Price]]/Table2[[#This Row],[Current Week Low]])-1</f>
        <v>6.026889197960239E-3</v>
      </c>
      <c r="AF238" s="2">
        <f>(Table2[[#This Row],[Current Week High]]/Table2[[#This Row],[Close Price]])-1</f>
        <v>8.2949308755760454E-2</v>
      </c>
      <c r="AG238" s="2">
        <f>(Table2[[#This Row],[Close Price]]/Table2[[#This Row],[Current Month Low]])-1</f>
        <v>1.5204678362572999E-2</v>
      </c>
      <c r="AH238" s="2">
        <f>(Table2[[#This Row],[Current Month High]]/Table2[[#This Row],[Close Price]])-1</f>
        <v>0.11612903225806437</v>
      </c>
      <c r="AI238">
        <v>11.6129032258064</v>
      </c>
      <c r="AJ238">
        <v>57.803836014907702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0.09</v>
      </c>
      <c r="AM238" t="s">
        <v>10511</v>
      </c>
      <c r="AN238">
        <v>-3.8</v>
      </c>
      <c r="AO238" t="s">
        <v>10512</v>
      </c>
      <c r="AP238">
        <v>5.6559637937821997E-2</v>
      </c>
      <c r="AQ238">
        <f>(Table2[[#This Row],[Sharpe Ratio]]-AVERAGE(Table2[Sharpe Ratio]))/_xlfn.STDEV.P(Table2[Sharpe Ratio])</f>
        <v>9.0309559543749821E-2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0.72127179256143115</v>
      </c>
      <c r="AS238">
        <f>_xlfn.RANK.AVG(Table2[[#This Row],[1Y Return vs Nifty Z-Score]],Table2[1Y Return vs Nifty Z-Score])</f>
        <v>352</v>
      </c>
      <c r="AT238">
        <f>_xlfn.RANK.AVG(Table2[[#This Row],[6M Return vs Nifty Z-Score]],Table2[6M Return vs Nifty Z-Score])</f>
        <v>143</v>
      </c>
      <c r="AU238">
        <f>_xlfn.RANK.AVG(Table2[[#This Row],[Sharpe Ratio Z-Score]],Table2[Sharpe Ratio Z-Score])</f>
        <v>310</v>
      </c>
      <c r="AV238">
        <f>(Table2[[#This Row],[Rank 1Y]]+Table2[[#This Row],[Rank 6M]]+Table2[[#This Row],[Rank Sharpe]])/3</f>
        <v>268.33333333333331</v>
      </c>
    </row>
    <row r="239" spans="1:48" x14ac:dyDescent="0.3">
      <c r="A239" t="s">
        <v>1521</v>
      </c>
      <c r="B239" t="s">
        <v>1522</v>
      </c>
      <c r="C239" t="s">
        <v>10475</v>
      </c>
      <c r="D239" t="s">
        <v>168</v>
      </c>
      <c r="E239">
        <v>6187.5316050000001</v>
      </c>
      <c r="F239">
        <v>893.8</v>
      </c>
      <c r="G239">
        <v>60.185277948306897</v>
      </c>
      <c r="H239">
        <f>(Table2[[#This Row],[1Y Return vs Nifty]]-AVERAGE(Table2[1Y Return vs Nifty]))/_xlfn.STDEV.P(Table2[1Y Return vs Nifty])</f>
        <v>0.27038431782855166</v>
      </c>
      <c r="I239">
        <v>5.5309377317218296</v>
      </c>
      <c r="J239">
        <f>(Table2[[#This Row],[1M Return vs Nifty]]-AVERAGE(Table2[1M Return vs Nifty]))/_xlfn.STDEV.P(Table2[1M Return vs Nifty])</f>
        <v>0.64649626932866588</v>
      </c>
      <c r="K239">
        <v>57.627243859980901</v>
      </c>
      <c r="L239">
        <f>(Table2[[#This Row],[6M Return vs Nifty]]-AVERAGE(Table2[6M Return vs Nifty]))/_xlfn.STDEV.P(Table2[6M Return vs Nifty])</f>
        <v>1.8259164539603732</v>
      </c>
      <c r="M239">
        <v>1.6620621202708501</v>
      </c>
      <c r="N239">
        <f>(Table2[[#This Row],[1W Return vs Nifty]]-AVERAGE(Table2[1W Return vs Nifty]))/_xlfn.STDEV.P(Table2[1W Return vs Nifty])</f>
        <v>0.63346122877397881</v>
      </c>
      <c r="O239">
        <v>892.65</v>
      </c>
      <c r="P239">
        <v>835.98777712857895</v>
      </c>
      <c r="Q239">
        <v>665.90117373703299</v>
      </c>
      <c r="R239">
        <v>44.937822129884204</v>
      </c>
      <c r="S239" s="2">
        <f>(Table2[[#This Row],[Close Price]]-Table2[[#This Row],[20D EMA]])/Table2[[#This Row],[20D EMA]]</f>
        <v>1.2882988853413738E-3</v>
      </c>
      <c r="T239" s="2">
        <f>(Table2[[#This Row],[Close Price]]-Table2[[#This Row],[50D EMA]])/Table2[[#This Row],[50D EMA]]</f>
        <v>6.9154387723218108E-2</v>
      </c>
      <c r="U239" s="2">
        <f>(Table2[[#This Row],[Close Price]]-Table2[[#This Row],[200D EMA]])/Table2[[#This Row],[200D EMA]]</f>
        <v>0.3422412142390443</v>
      </c>
      <c r="V239">
        <v>0.57591313109033204</v>
      </c>
      <c r="W239">
        <v>885</v>
      </c>
      <c r="X239">
        <v>919.95</v>
      </c>
      <c r="Y239">
        <v>885</v>
      </c>
      <c r="Z239">
        <v>941.95</v>
      </c>
      <c r="AA239">
        <v>852.3</v>
      </c>
      <c r="AB239">
        <v>964</v>
      </c>
      <c r="AC239" s="2">
        <f>(Table2[[#This Row],[Close Price]]/Table2[[#This Row],[Day Low]])-1</f>
        <v>9.9435028248586743E-3</v>
      </c>
      <c r="AD239" s="2">
        <f>(Table2[[#This Row],[Day High]]/Table2[[#This Row],[Close Price]])-1</f>
        <v>2.9257104497650621E-2</v>
      </c>
      <c r="AE239" s="2">
        <f>(Table2[[#This Row],[Close Price]]/Table2[[#This Row],[Current Week Low]])-1</f>
        <v>9.9435028248586743E-3</v>
      </c>
      <c r="AF239" s="2">
        <f>(Table2[[#This Row],[Current Week High]]/Table2[[#This Row],[Close Price]])-1</f>
        <v>5.387111210561657E-2</v>
      </c>
      <c r="AG239" s="2">
        <f>(Table2[[#This Row],[Close Price]]/Table2[[#This Row],[Current Month Low]])-1</f>
        <v>4.869177519652701E-2</v>
      </c>
      <c r="AH239" s="2">
        <f>(Table2[[#This Row],[Current Month High]]/Table2[[#This Row],[Close Price]])-1</f>
        <v>7.8541060639964355E-2</v>
      </c>
      <c r="AI239">
        <v>7.8541060639964302</v>
      </c>
      <c r="AJ239">
        <v>104.484099748341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0.16</v>
      </c>
      <c r="AM239" t="s">
        <v>10511</v>
      </c>
      <c r="AN239">
        <v>-3.08</v>
      </c>
      <c r="AO239" t="s">
        <v>10512</v>
      </c>
      <c r="AP239">
        <v>-1.6664998285820999E-2</v>
      </c>
      <c r="AQ239">
        <f>(Table2[[#This Row],[Sharpe Ratio]]-AVERAGE(Table2[Sharpe Ratio]))/_xlfn.STDEV.P(Table2[Sharpe Ratio])</f>
        <v>-0.74999180224543771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2.6262664676461318</v>
      </c>
      <c r="AS239">
        <f>_xlfn.RANK.AVG(Table2[[#This Row],[1Y Return vs Nifty Z-Score]],Table2[1Y Return vs Nifty Z-Score])</f>
        <v>204</v>
      </c>
      <c r="AT239">
        <f>_xlfn.RANK.AVG(Table2[[#This Row],[6M Return vs Nifty Z-Score]],Table2[6M Return vs Nifty Z-Score])</f>
        <v>35</v>
      </c>
      <c r="AU239">
        <f>_xlfn.RANK.AVG(Table2[[#This Row],[Sharpe Ratio Z-Score]],Table2[Sharpe Ratio Z-Score])</f>
        <v>566</v>
      </c>
      <c r="AV239">
        <f>(Table2[[#This Row],[Rank 1Y]]+Table2[[#This Row],[Rank 6M]]+Table2[[#This Row],[Rank Sharpe]])/3</f>
        <v>268.33333333333331</v>
      </c>
    </row>
    <row r="240" spans="1:48" x14ac:dyDescent="0.3">
      <c r="A240" t="s">
        <v>1254</v>
      </c>
      <c r="B240" t="s">
        <v>1255</v>
      </c>
      <c r="C240" t="s">
        <v>10466</v>
      </c>
      <c r="D240" t="s">
        <v>62</v>
      </c>
      <c r="E240">
        <v>8756.9053427800009</v>
      </c>
      <c r="F240">
        <v>952.7</v>
      </c>
      <c r="G240">
        <v>95.728662718336196</v>
      </c>
      <c r="H240">
        <f>(Table2[[#This Row],[1Y Return vs Nifty]]-AVERAGE(Table2[1Y Return vs Nifty]))/_xlfn.STDEV.P(Table2[1Y Return vs Nifty])</f>
        <v>0.74089671830643089</v>
      </c>
      <c r="I240">
        <v>-9.8713405530040994</v>
      </c>
      <c r="J240">
        <f>(Table2[[#This Row],[1M Return vs Nifty]]-AVERAGE(Table2[1M Return vs Nifty]))/_xlfn.STDEV.P(Table2[1M Return vs Nifty])</f>
        <v>-0.89394035839238739</v>
      </c>
      <c r="K240">
        <v>25.934187475688301</v>
      </c>
      <c r="L240">
        <f>(Table2[[#This Row],[6M Return vs Nifty]]-AVERAGE(Table2[6M Return vs Nifty]))/_xlfn.STDEV.P(Table2[6M Return vs Nifty])</f>
        <v>0.73138092565674251</v>
      </c>
      <c r="M240">
        <v>-0.43185234101761599</v>
      </c>
      <c r="N240">
        <f>(Table2[[#This Row],[1W Return vs Nifty]]-AVERAGE(Table2[1W Return vs Nifty]))/_xlfn.STDEV.P(Table2[1W Return vs Nifty])</f>
        <v>0.12359347179801834</v>
      </c>
      <c r="O240">
        <v>934.23</v>
      </c>
      <c r="P240">
        <v>908.69744502067397</v>
      </c>
      <c r="Q240">
        <v>753.07785171016405</v>
      </c>
      <c r="R240">
        <v>59.5994842821937</v>
      </c>
      <c r="S240" s="2">
        <f>(Table2[[#This Row],[Close Price]]-Table2[[#This Row],[20D EMA]])/Table2[[#This Row],[20D EMA]]</f>
        <v>1.9770292112220787E-2</v>
      </c>
      <c r="T240" s="2">
        <f>(Table2[[#This Row],[Close Price]]-Table2[[#This Row],[50D EMA]])/Table2[[#This Row],[50D EMA]]</f>
        <v>4.8423768791740103E-2</v>
      </c>
      <c r="U240" s="2">
        <f>(Table2[[#This Row],[Close Price]]-Table2[[#This Row],[200D EMA]])/Table2[[#This Row],[200D EMA]]</f>
        <v>0.26507504879676674</v>
      </c>
      <c r="V240">
        <v>0.67015926479503996</v>
      </c>
      <c r="W240">
        <v>919.8</v>
      </c>
      <c r="X240">
        <v>955</v>
      </c>
      <c r="Y240">
        <v>900.55</v>
      </c>
      <c r="Z240">
        <v>968</v>
      </c>
      <c r="AA240">
        <v>900.55</v>
      </c>
      <c r="AB240">
        <v>968</v>
      </c>
      <c r="AC240" s="2">
        <f>(Table2[[#This Row],[Close Price]]/Table2[[#This Row],[Day Low]])-1</f>
        <v>3.5768645357686646E-2</v>
      </c>
      <c r="AD240" s="2">
        <f>(Table2[[#This Row],[Day High]]/Table2[[#This Row],[Close Price]])-1</f>
        <v>2.4141912459325621E-3</v>
      </c>
      <c r="AE240" s="2">
        <f>(Table2[[#This Row],[Close Price]]/Table2[[#This Row],[Current Week Low]])-1</f>
        <v>5.7909055577147317E-2</v>
      </c>
      <c r="AF240" s="2">
        <f>(Table2[[#This Row],[Current Week High]]/Table2[[#This Row],[Close Price]])-1</f>
        <v>1.6059620027290888E-2</v>
      </c>
      <c r="AG240" s="2">
        <f>(Table2[[#This Row],[Close Price]]/Table2[[#This Row],[Current Month Low]])-1</f>
        <v>5.7909055577147317E-2</v>
      </c>
      <c r="AH240" s="2">
        <f>(Table2[[#This Row],[Current Month High]]/Table2[[#This Row],[Close Price]])-1</f>
        <v>1.6059620027290888E-2</v>
      </c>
      <c r="AI240">
        <v>4.3193030334837701</v>
      </c>
      <c r="AJ240">
        <v>131.18175200194099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-0.01</v>
      </c>
      <c r="AM240" t="s">
        <v>10512</v>
      </c>
      <c r="AN240">
        <v>1.1499999999999999</v>
      </c>
      <c r="AO240" t="s">
        <v>10511</v>
      </c>
      <c r="AP240">
        <v>-9.1754062858989995E-3</v>
      </c>
      <c r="AQ240">
        <f>(Table2[[#This Row],[Sharpe Ratio]]-AVERAGE(Table2[Sharpe Ratio]))/_xlfn.STDEV.P(Table2[Sharpe Ratio])</f>
        <v>-0.66404375686958661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3.7887000499217741E-2</v>
      </c>
      <c r="AS240">
        <f>_xlfn.RANK.AVG(Table2[[#This Row],[1Y Return vs Nifty Z-Score]],Table2[1Y Return vs Nifty Z-Score])</f>
        <v>114</v>
      </c>
      <c r="AT240">
        <f>_xlfn.RANK.AVG(Table2[[#This Row],[6M Return vs Nifty Z-Score]],Table2[6M Return vs Nifty Z-Score])</f>
        <v>142</v>
      </c>
      <c r="AU240">
        <f>_xlfn.RANK.AVG(Table2[[#This Row],[Sharpe Ratio Z-Score]],Table2[Sharpe Ratio Z-Score])</f>
        <v>550</v>
      </c>
      <c r="AV240">
        <f>(Table2[[#This Row],[Rank 1Y]]+Table2[[#This Row],[Rank 6M]]+Table2[[#This Row],[Rank Sharpe]])/3</f>
        <v>268.66666666666669</v>
      </c>
    </row>
    <row r="241" spans="1:48" x14ac:dyDescent="0.3">
      <c r="A241" t="s">
        <v>695</v>
      </c>
      <c r="B241" t="s">
        <v>696</v>
      </c>
      <c r="C241" t="s">
        <v>10461</v>
      </c>
      <c r="D241" t="s">
        <v>590</v>
      </c>
      <c r="E241">
        <v>23880.34</v>
      </c>
      <c r="F241">
        <v>2285.1999999999998</v>
      </c>
      <c r="G241">
        <v>65.266846530584701</v>
      </c>
      <c r="H241">
        <f>(Table2[[#This Row],[1Y Return vs Nifty]]-AVERAGE(Table2[1Y Return vs Nifty]))/_xlfn.STDEV.P(Table2[1Y Return vs Nifty])</f>
        <v>0.33765256049340275</v>
      </c>
      <c r="I241">
        <v>7.92940765736118</v>
      </c>
      <c r="J241">
        <f>(Table2[[#This Row],[1M Return vs Nifty]]-AVERAGE(Table2[1M Return vs Nifty]))/_xlfn.STDEV.P(Table2[1M Return vs Nifty])</f>
        <v>0.88637577647964261</v>
      </c>
      <c r="K241">
        <v>12.057390682322</v>
      </c>
      <c r="L241">
        <f>(Table2[[#This Row],[6M Return vs Nifty]]-AVERAGE(Table2[6M Return vs Nifty]))/_xlfn.STDEV.P(Table2[6M Return vs Nifty])</f>
        <v>0.2521388189561416</v>
      </c>
      <c r="M241">
        <v>-6.5229877426069702</v>
      </c>
      <c r="N241">
        <f>(Table2[[#This Row],[1W Return vs Nifty]]-AVERAGE(Table2[1W Return vs Nifty]))/_xlfn.STDEV.P(Table2[1W Return vs Nifty])</f>
        <v>-1.3595967931635171</v>
      </c>
      <c r="O241">
        <v>2286.8200000000002</v>
      </c>
      <c r="P241">
        <v>2180.6382603950101</v>
      </c>
      <c r="Q241">
        <v>1879.6044992174</v>
      </c>
      <c r="R241">
        <v>44.4347575762134</v>
      </c>
      <c r="S241" s="2">
        <f>(Table2[[#This Row],[Close Price]]-Table2[[#This Row],[20D EMA]])/Table2[[#This Row],[20D EMA]]</f>
        <v>-7.0840730796492308E-4</v>
      </c>
      <c r="T241" s="2">
        <f>(Table2[[#This Row],[Close Price]]-Table2[[#This Row],[50D EMA]])/Table2[[#This Row],[50D EMA]]</f>
        <v>4.7950061917215452E-2</v>
      </c>
      <c r="U241" s="2">
        <f>(Table2[[#This Row],[Close Price]]-Table2[[#This Row],[200D EMA]])/Table2[[#This Row],[200D EMA]]</f>
        <v>0.21578768350015937</v>
      </c>
      <c r="V241">
        <v>0.80027006482171203</v>
      </c>
      <c r="W241">
        <v>2275.5</v>
      </c>
      <c r="X241">
        <v>2328.1999999999998</v>
      </c>
      <c r="Y241">
        <v>2275.5</v>
      </c>
      <c r="Z241">
        <v>2474.6999999999998</v>
      </c>
      <c r="AA241">
        <v>2260</v>
      </c>
      <c r="AB241">
        <v>2538.65</v>
      </c>
      <c r="AC241" s="2">
        <f>(Table2[[#This Row],[Close Price]]/Table2[[#This Row],[Day Low]])-1</f>
        <v>4.262799384750604E-3</v>
      </c>
      <c r="AD241" s="2">
        <f>(Table2[[#This Row],[Day High]]/Table2[[#This Row],[Close Price]])-1</f>
        <v>1.8816733765097071E-2</v>
      </c>
      <c r="AE241" s="2">
        <f>(Table2[[#This Row],[Close Price]]/Table2[[#This Row],[Current Week Low]])-1</f>
        <v>4.262799384750604E-3</v>
      </c>
      <c r="AF241" s="2">
        <f>(Table2[[#This Row],[Current Week High]]/Table2[[#This Row],[Close Price]])-1</f>
        <v>8.2924908104323514E-2</v>
      </c>
      <c r="AG241" s="2">
        <f>(Table2[[#This Row],[Close Price]]/Table2[[#This Row],[Current Month Low]])-1</f>
        <v>1.115044247787611E-2</v>
      </c>
      <c r="AH241" s="2">
        <f>(Table2[[#This Row],[Current Month High]]/Table2[[#This Row],[Close Price]])-1</f>
        <v>0.11090932959915989</v>
      </c>
      <c r="AI241">
        <v>11.0909329599159</v>
      </c>
      <c r="AJ241">
        <v>106.36655077437101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</v>
      </c>
      <c r="AM241" t="s">
        <v>10513</v>
      </c>
      <c r="AN241">
        <v>-4.43</v>
      </c>
      <c r="AO241" t="s">
        <v>10512</v>
      </c>
      <c r="AP241">
        <v>3.6435728709927999E-2</v>
      </c>
      <c r="AQ241">
        <f>(Table2[[#This Row],[Sharpe Ratio]]-AVERAGE(Table2[Sharpe Ratio]))/_xlfn.STDEV.P(Table2[Sharpe Ratio])</f>
        <v>-0.14062567210525798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-2.4055309339588105E-2</v>
      </c>
      <c r="AS241">
        <f>_xlfn.RANK.AVG(Table2[[#This Row],[1Y Return vs Nifty Z-Score]],Table2[1Y Return vs Nifty Z-Score])</f>
        <v>182</v>
      </c>
      <c r="AT241">
        <f>_xlfn.RANK.AVG(Table2[[#This Row],[6M Return vs Nifty Z-Score]],Table2[6M Return vs Nifty Z-Score])</f>
        <v>249</v>
      </c>
      <c r="AU241">
        <f>_xlfn.RANK.AVG(Table2[[#This Row],[Sharpe Ratio Z-Score]],Table2[Sharpe Ratio Z-Score])</f>
        <v>376</v>
      </c>
      <c r="AV241">
        <f>(Table2[[#This Row],[Rank 1Y]]+Table2[[#This Row],[Rank 6M]]+Table2[[#This Row],[Rank Sharpe]])/3</f>
        <v>269</v>
      </c>
    </row>
    <row r="242" spans="1:48" x14ac:dyDescent="0.3">
      <c r="A242" t="s">
        <v>461</v>
      </c>
      <c r="B242" t="s">
        <v>462</v>
      </c>
      <c r="C242" t="s">
        <v>10461</v>
      </c>
      <c r="D242" t="s">
        <v>24</v>
      </c>
      <c r="E242">
        <v>46876.626934578002</v>
      </c>
      <c r="F242">
        <v>191.47</v>
      </c>
      <c r="G242">
        <v>17.359687112387</v>
      </c>
      <c r="H242">
        <f>(Table2[[#This Row],[1Y Return vs Nifty]]-AVERAGE(Table2[1Y Return vs Nifty]))/_xlfn.STDEV.P(Table2[1Y Return vs Nifty])</f>
        <v>-0.29652768777995436</v>
      </c>
      <c r="I242">
        <v>8.0270721454085798</v>
      </c>
      <c r="J242">
        <f>(Table2[[#This Row],[1M Return vs Nifty]]-AVERAGE(Table2[1M Return vs Nifty]))/_xlfn.STDEV.P(Table2[1M Return vs Nifty])</f>
        <v>0.89614354926200002</v>
      </c>
      <c r="K242">
        <v>17.200326473166701</v>
      </c>
      <c r="L242">
        <f>(Table2[[#This Row],[6M Return vs Nifty]]-AVERAGE(Table2[6M Return vs Nifty]))/_xlfn.STDEV.P(Table2[6M Return vs Nifty])</f>
        <v>0.42975267464137956</v>
      </c>
      <c r="M242">
        <v>0.45046733785667298</v>
      </c>
      <c r="N242">
        <f>(Table2[[#This Row],[1W Return vs Nifty]]-AVERAGE(Table2[1W Return vs Nifty]))/_xlfn.STDEV.P(Table2[1W Return vs Nifty])</f>
        <v>0.33843813900880948</v>
      </c>
      <c r="O242">
        <v>185.82</v>
      </c>
      <c r="P242">
        <v>175.83369571168399</v>
      </c>
      <c r="Q242">
        <v>158.07014382581099</v>
      </c>
      <c r="R242">
        <v>59.260695413830703</v>
      </c>
      <c r="S242" s="2">
        <f>(Table2[[#This Row],[Close Price]]-Table2[[#This Row],[20D EMA]])/Table2[[#This Row],[20D EMA]]</f>
        <v>3.0405769023786493E-2</v>
      </c>
      <c r="T242" s="2">
        <f>(Table2[[#This Row],[Close Price]]-Table2[[#This Row],[50D EMA]])/Table2[[#This Row],[50D EMA]]</f>
        <v>8.8926665762374651E-2</v>
      </c>
      <c r="U242" s="2">
        <f>(Table2[[#This Row],[Close Price]]-Table2[[#This Row],[200D EMA]])/Table2[[#This Row],[200D EMA]]</f>
        <v>0.21129768953076139</v>
      </c>
      <c r="V242">
        <v>0.96640427190637601</v>
      </c>
      <c r="W242">
        <v>190.84</v>
      </c>
      <c r="X242">
        <v>197</v>
      </c>
      <c r="Y242">
        <v>190.84</v>
      </c>
      <c r="Z242">
        <v>197.77</v>
      </c>
      <c r="AA242">
        <v>173.91</v>
      </c>
      <c r="AB242">
        <v>197.77</v>
      </c>
      <c r="AC242" s="2">
        <f>(Table2[[#This Row],[Close Price]]/Table2[[#This Row],[Day Low]])-1</f>
        <v>3.3011947180883183E-3</v>
      </c>
      <c r="AD242" s="2">
        <f>(Table2[[#This Row],[Day High]]/Table2[[#This Row],[Close Price]])-1</f>
        <v>2.8881809160703931E-2</v>
      </c>
      <c r="AE242" s="2">
        <f>(Table2[[#This Row],[Close Price]]/Table2[[#This Row],[Current Week Low]])-1</f>
        <v>3.3011947180883183E-3</v>
      </c>
      <c r="AF242" s="2">
        <f>(Table2[[#This Row],[Current Week High]]/Table2[[#This Row],[Close Price]])-1</f>
        <v>3.290332689194142E-2</v>
      </c>
      <c r="AG242" s="2">
        <f>(Table2[[#This Row],[Close Price]]/Table2[[#This Row],[Current Month Low]])-1</f>
        <v>0.1009717670059227</v>
      </c>
      <c r="AH242" s="2">
        <f>(Table2[[#This Row],[Current Month High]]/Table2[[#This Row],[Close Price]])-1</f>
        <v>3.290332689194142E-2</v>
      </c>
      <c r="AI242">
        <v>3.2903326891941398</v>
      </c>
      <c r="AJ242">
        <v>46.720306513409902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0.11</v>
      </c>
      <c r="AM242" t="s">
        <v>10511</v>
      </c>
      <c r="AN242">
        <v>9.4</v>
      </c>
      <c r="AO242" t="s">
        <v>10511</v>
      </c>
      <c r="AP242">
        <v>8.7781797709448994E-2</v>
      </c>
      <c r="AQ242">
        <f>(Table2[[#This Row],[Sharpe Ratio]]-AVERAGE(Table2[Sharpe Ratio]))/_xlfn.STDEV.P(Table2[Sharpe Ratio])</f>
        <v>0.44860459147764131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1.816411266609876</v>
      </c>
      <c r="AS242">
        <f>_xlfn.RANK.AVG(Table2[[#This Row],[1Y Return vs Nifty Z-Score]],Table2[1Y Return vs Nifty Z-Score])</f>
        <v>392</v>
      </c>
      <c r="AT242">
        <f>_xlfn.RANK.AVG(Table2[[#This Row],[6M Return vs Nifty Z-Score]],Table2[6M Return vs Nifty Z-Score])</f>
        <v>204</v>
      </c>
      <c r="AU242">
        <f>_xlfn.RANK.AVG(Table2[[#This Row],[Sharpe Ratio Z-Score]],Table2[Sharpe Ratio Z-Score])</f>
        <v>225</v>
      </c>
      <c r="AV242">
        <f>(Table2[[#This Row],[Rank 1Y]]+Table2[[#This Row],[Rank 6M]]+Table2[[#This Row],[Rank Sharpe]])/3</f>
        <v>273.66666666666669</v>
      </c>
    </row>
    <row r="243" spans="1:48" x14ac:dyDescent="0.3">
      <c r="A243" t="s">
        <v>1655</v>
      </c>
      <c r="B243" t="s">
        <v>1656</v>
      </c>
      <c r="C243" t="s">
        <v>10465</v>
      </c>
      <c r="D243" t="s">
        <v>198</v>
      </c>
      <c r="E243">
        <v>4786.3856512499997</v>
      </c>
      <c r="F243">
        <v>669.25</v>
      </c>
      <c r="G243">
        <v>81.542104125098703</v>
      </c>
      <c r="H243">
        <f>(Table2[[#This Row],[1Y Return vs Nifty]]-AVERAGE(Table2[1Y Return vs Nifty]))/_xlfn.STDEV.P(Table2[1Y Return vs Nifty])</f>
        <v>0.55309941702485255</v>
      </c>
      <c r="I243">
        <v>9.6519754149563202</v>
      </c>
      <c r="J243">
        <f>(Table2[[#This Row],[1M Return vs Nifty]]-AVERAGE(Table2[1M Return vs Nifty]))/_xlfn.STDEV.P(Table2[1M Return vs Nifty])</f>
        <v>1.058655904034687</v>
      </c>
      <c r="K243">
        <v>-16.395277204398099</v>
      </c>
      <c r="L243">
        <f>(Table2[[#This Row],[6M Return vs Nifty]]-AVERAGE(Table2[6M Return vs Nifty]))/_xlfn.STDEV.P(Table2[6M Return vs Nifty])</f>
        <v>-0.73048827448106468</v>
      </c>
      <c r="M243">
        <v>-1.61662942830803</v>
      </c>
      <c r="N243">
        <f>(Table2[[#This Row],[1W Return vs Nifty]]-AVERAGE(Table2[1W Return vs Nifty]))/_xlfn.STDEV.P(Table2[1W Return vs Nifty])</f>
        <v>-0.16489951451125132</v>
      </c>
      <c r="O243">
        <v>675.32</v>
      </c>
      <c r="P243">
        <v>650.96830232035404</v>
      </c>
      <c r="Q243">
        <v>585.20012412619303</v>
      </c>
      <c r="R243">
        <v>42.536893140810797</v>
      </c>
      <c r="S243" s="2">
        <f>(Table2[[#This Row],[Close Price]]-Table2[[#This Row],[20D EMA]])/Table2[[#This Row],[20D EMA]]</f>
        <v>-8.9883314576793966E-3</v>
      </c>
      <c r="T243" s="2">
        <f>(Table2[[#This Row],[Close Price]]-Table2[[#This Row],[50D EMA]])/Table2[[#This Row],[50D EMA]]</f>
        <v>2.8083852338864242E-2</v>
      </c>
      <c r="U243" s="2">
        <f>(Table2[[#This Row],[Close Price]]-Table2[[#This Row],[200D EMA]])/Table2[[#This Row],[200D EMA]]</f>
        <v>0.14362586815802245</v>
      </c>
      <c r="V243">
        <v>1.32090039334511</v>
      </c>
      <c r="W243">
        <v>666</v>
      </c>
      <c r="X243">
        <v>699</v>
      </c>
      <c r="Y243">
        <v>666</v>
      </c>
      <c r="Z243">
        <v>729</v>
      </c>
      <c r="AA243">
        <v>658</v>
      </c>
      <c r="AB243">
        <v>744.15</v>
      </c>
      <c r="AC243" s="2">
        <f>(Table2[[#This Row],[Close Price]]/Table2[[#This Row],[Day Low]])-1</f>
        <v>4.8798798798799226E-3</v>
      </c>
      <c r="AD243" s="2">
        <f>(Table2[[#This Row],[Day High]]/Table2[[#This Row],[Close Price]])-1</f>
        <v>4.4452745610758404E-2</v>
      </c>
      <c r="AE243" s="2">
        <f>(Table2[[#This Row],[Close Price]]/Table2[[#This Row],[Current Week Low]])-1</f>
        <v>4.8798798798799226E-3</v>
      </c>
      <c r="AF243" s="2">
        <f>(Table2[[#This Row],[Current Week High]]/Table2[[#This Row],[Close Price]])-1</f>
        <v>8.9279043705640548E-2</v>
      </c>
      <c r="AG243" s="2">
        <f>(Table2[[#This Row],[Close Price]]/Table2[[#This Row],[Current Month Low]])-1</f>
        <v>1.7097264437689885E-2</v>
      </c>
      <c r="AH243" s="2">
        <f>(Table2[[#This Row],[Current Month High]]/Table2[[#This Row],[Close Price]])-1</f>
        <v>0.11191632424355613</v>
      </c>
      <c r="AI243">
        <v>11.1916324243556</v>
      </c>
      <c r="AJ243">
        <v>107.13401423707801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-0.03</v>
      </c>
      <c r="AM243" t="s">
        <v>10512</v>
      </c>
      <c r="AN243">
        <v>-1.71</v>
      </c>
      <c r="AO243" t="s">
        <v>10512</v>
      </c>
      <c r="AP243">
        <v>0.13700066293931601</v>
      </c>
      <c r="AQ243">
        <f>(Table2[[#This Row],[Sharpe Ratio]]-AVERAGE(Table2[Sharpe Ratio]))/_xlfn.STDEV.P(Table2[Sharpe Ratio])</f>
        <v>1.0134237781794759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1.7297913102466993</v>
      </c>
      <c r="AS243">
        <f>_xlfn.RANK.AVG(Table2[[#This Row],[1Y Return vs Nifty Z-Score]],Table2[1Y Return vs Nifty Z-Score])</f>
        <v>137</v>
      </c>
      <c r="AT243">
        <f>_xlfn.RANK.AVG(Table2[[#This Row],[6M Return vs Nifty Z-Score]],Table2[6M Return vs Nifty Z-Score])</f>
        <v>569</v>
      </c>
      <c r="AU243">
        <f>_xlfn.RANK.AVG(Table2[[#This Row],[Sharpe Ratio Z-Score]],Table2[Sharpe Ratio Z-Score])</f>
        <v>116</v>
      </c>
      <c r="AV243">
        <f>(Table2[[#This Row],[Rank 1Y]]+Table2[[#This Row],[Rank 6M]]+Table2[[#This Row],[Rank Sharpe]])/3</f>
        <v>274</v>
      </c>
    </row>
    <row r="244" spans="1:48" x14ac:dyDescent="0.3">
      <c r="A244" t="s">
        <v>883</v>
      </c>
      <c r="B244" t="s">
        <v>884</v>
      </c>
      <c r="C244" t="s">
        <v>10462</v>
      </c>
      <c r="D244" t="s">
        <v>639</v>
      </c>
      <c r="E244">
        <v>16652.622663599999</v>
      </c>
      <c r="F244">
        <v>115.5</v>
      </c>
      <c r="G244">
        <v>51.181171199307002</v>
      </c>
      <c r="H244">
        <f>(Table2[[#This Row],[1Y Return vs Nifty]]-AVERAGE(Table2[1Y Return vs Nifty]))/_xlfn.STDEV.P(Table2[1Y Return vs Nifty])</f>
        <v>0.15119072081909268</v>
      </c>
      <c r="I244">
        <v>-8.3783104391158894</v>
      </c>
      <c r="J244">
        <f>(Table2[[#This Row],[1M Return vs Nifty]]-AVERAGE(Table2[1M Return vs Nifty]))/_xlfn.STDEV.P(Table2[1M Return vs Nifty])</f>
        <v>-0.74461710690921501</v>
      </c>
      <c r="K244">
        <v>16.983454356512699</v>
      </c>
      <c r="L244">
        <f>(Table2[[#This Row],[6M Return vs Nifty]]-AVERAGE(Table2[6M Return vs Nifty]))/_xlfn.STDEV.P(Table2[6M Return vs Nifty])</f>
        <v>0.42226288779665416</v>
      </c>
      <c r="M244">
        <v>-5.7698586595006196</v>
      </c>
      <c r="N244">
        <f>(Table2[[#This Row],[1W Return vs Nifty]]-AVERAGE(Table2[1W Return vs Nifty]))/_xlfn.STDEV.P(Table2[1W Return vs Nifty])</f>
        <v>-1.1762100104577378</v>
      </c>
      <c r="O244">
        <v>118.9</v>
      </c>
      <c r="P244">
        <v>112.345883165597</v>
      </c>
      <c r="Q244">
        <v>95.894148023306002</v>
      </c>
      <c r="R244">
        <v>37.939340104451503</v>
      </c>
      <c r="S244" s="2">
        <f>(Table2[[#This Row],[Close Price]]-Table2[[#This Row],[20D EMA]])/Table2[[#This Row],[20D EMA]]</f>
        <v>-2.8595458368376833E-2</v>
      </c>
      <c r="T244" s="2">
        <f>(Table2[[#This Row],[Close Price]]-Table2[[#This Row],[50D EMA]])/Table2[[#This Row],[50D EMA]]</f>
        <v>2.8075054870981372E-2</v>
      </c>
      <c r="U244" s="2">
        <f>(Table2[[#This Row],[Close Price]]-Table2[[#This Row],[200D EMA]])/Table2[[#This Row],[200D EMA]]</f>
        <v>0.20445305976261466</v>
      </c>
      <c r="V244">
        <v>1.07955848636061</v>
      </c>
      <c r="W244">
        <v>113.85</v>
      </c>
      <c r="X244">
        <v>117.55</v>
      </c>
      <c r="Y244">
        <v>113.85</v>
      </c>
      <c r="Z244">
        <v>124.18</v>
      </c>
      <c r="AA244">
        <v>111.8</v>
      </c>
      <c r="AB244">
        <v>135.4</v>
      </c>
      <c r="AC244" s="2">
        <f>(Table2[[#This Row],[Close Price]]/Table2[[#This Row],[Day Low]])-1</f>
        <v>1.449275362318847E-2</v>
      </c>
      <c r="AD244" s="2">
        <f>(Table2[[#This Row],[Day High]]/Table2[[#This Row],[Close Price]])-1</f>
        <v>1.7748917748917625E-2</v>
      </c>
      <c r="AE244" s="2">
        <f>(Table2[[#This Row],[Close Price]]/Table2[[#This Row],[Current Week Low]])-1</f>
        <v>1.449275362318847E-2</v>
      </c>
      <c r="AF244" s="2">
        <f>(Table2[[#This Row],[Current Week High]]/Table2[[#This Row],[Close Price]])-1</f>
        <v>7.5151515151515191E-2</v>
      </c>
      <c r="AG244" s="2">
        <f>(Table2[[#This Row],[Close Price]]/Table2[[#This Row],[Current Month Low]])-1</f>
        <v>3.3094812164579546E-2</v>
      </c>
      <c r="AH244" s="2">
        <f>(Table2[[#This Row],[Current Month High]]/Table2[[#This Row],[Close Price]])-1</f>
        <v>0.17229437229437239</v>
      </c>
      <c r="AI244">
        <v>17.229437229437199</v>
      </c>
      <c r="AJ244">
        <v>87.804878048780395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0.05</v>
      </c>
      <c r="AM244" t="s">
        <v>10511</v>
      </c>
      <c r="AN244">
        <v>2.52</v>
      </c>
      <c r="AO244" t="s">
        <v>10511</v>
      </c>
      <c r="AP244">
        <v>3.3088916186394E-2</v>
      </c>
      <c r="AQ244">
        <f>(Table2[[#This Row],[Sharpe Ratio]]-AVERAGE(Table2[Sharpe Ratio]))/_xlfn.STDEV.P(Table2[Sharpe Ratio])</f>
        <v>-0.17903256992294453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-1.5264060786741505</v>
      </c>
      <c r="AS244">
        <f>_xlfn.RANK.AVG(Table2[[#This Row],[1Y Return vs Nifty Z-Score]],Table2[1Y Return vs Nifty Z-Score])</f>
        <v>236</v>
      </c>
      <c r="AT244">
        <f>_xlfn.RANK.AVG(Table2[[#This Row],[6M Return vs Nifty Z-Score]],Table2[6M Return vs Nifty Z-Score])</f>
        <v>208</v>
      </c>
      <c r="AU244">
        <f>_xlfn.RANK.AVG(Table2[[#This Row],[Sharpe Ratio Z-Score]],Table2[Sharpe Ratio Z-Score])</f>
        <v>392</v>
      </c>
      <c r="AV244">
        <f>(Table2[[#This Row],[Rank 1Y]]+Table2[[#This Row],[Rank 6M]]+Table2[[#This Row],[Rank Sharpe]])/3</f>
        <v>278.66666666666669</v>
      </c>
    </row>
    <row r="245" spans="1:48" x14ac:dyDescent="0.3">
      <c r="A245" t="s">
        <v>1818</v>
      </c>
      <c r="B245" t="s">
        <v>1819</v>
      </c>
      <c r="C245" t="s">
        <v>10459</v>
      </c>
      <c r="D245" t="s">
        <v>271</v>
      </c>
      <c r="E245">
        <v>3838.9689254</v>
      </c>
      <c r="F245">
        <v>2258.9</v>
      </c>
      <c r="G245">
        <v>82.220396516973906</v>
      </c>
      <c r="H245">
        <f>(Table2[[#This Row],[1Y Return vs Nifty]]-AVERAGE(Table2[1Y Return vs Nifty]))/_xlfn.STDEV.P(Table2[1Y Return vs Nifty])</f>
        <v>0.56207844318097122</v>
      </c>
      <c r="I245">
        <v>18.0990386726052</v>
      </c>
      <c r="J245">
        <f>(Table2[[#This Row],[1M Return vs Nifty]]-AVERAGE(Table2[1M Return vs Nifty]))/_xlfn.STDEV.P(Table2[1M Return vs Nifty])</f>
        <v>1.9034767414599472</v>
      </c>
      <c r="K245">
        <v>52.339497435890401</v>
      </c>
      <c r="L245">
        <f>(Table2[[#This Row],[6M Return vs Nifty]]-AVERAGE(Table2[6M Return vs Nifty]))/_xlfn.STDEV.P(Table2[6M Return vs Nifty])</f>
        <v>1.6433014907441421</v>
      </c>
      <c r="M245">
        <v>-3.5432720596210299</v>
      </c>
      <c r="N245">
        <f>(Table2[[#This Row],[1W Return vs Nifty]]-AVERAGE(Table2[1W Return vs Nifty]))/_xlfn.STDEV.P(Table2[1W Return vs Nifty])</f>
        <v>-0.63403661398825406</v>
      </c>
      <c r="O245">
        <v>2266.71</v>
      </c>
      <c r="P245">
        <v>2076.0761490270502</v>
      </c>
      <c r="Q245">
        <v>1662.52016304583</v>
      </c>
      <c r="R245">
        <v>41.062805424319201</v>
      </c>
      <c r="S245" s="2">
        <f>(Table2[[#This Row],[Close Price]]-Table2[[#This Row],[20D EMA]])/Table2[[#This Row],[20D EMA]]</f>
        <v>-3.4455223650135861E-3</v>
      </c>
      <c r="T245" s="2">
        <f>(Table2[[#This Row],[Close Price]]-Table2[[#This Row],[50D EMA]])/Table2[[#This Row],[50D EMA]]</f>
        <v>8.8062208632679495E-2</v>
      </c>
      <c r="U245" s="2">
        <f>(Table2[[#This Row],[Close Price]]-Table2[[#This Row],[200D EMA]])/Table2[[#This Row],[200D EMA]]</f>
        <v>0.35872036334378576</v>
      </c>
      <c r="V245">
        <v>0.58449722282289895</v>
      </c>
      <c r="W245">
        <v>2250</v>
      </c>
      <c r="X245">
        <v>2351</v>
      </c>
      <c r="Y245">
        <v>2250</v>
      </c>
      <c r="Z245">
        <v>2440</v>
      </c>
      <c r="AA245">
        <v>2250</v>
      </c>
      <c r="AB245">
        <v>2471</v>
      </c>
      <c r="AC245" s="2">
        <f>(Table2[[#This Row],[Close Price]]/Table2[[#This Row],[Day Low]])-1</f>
        <v>3.95555555555549E-3</v>
      </c>
      <c r="AD245" s="2">
        <f>(Table2[[#This Row],[Day High]]/Table2[[#This Row],[Close Price]])-1</f>
        <v>4.0772057195980205E-2</v>
      </c>
      <c r="AE245" s="2">
        <f>(Table2[[#This Row],[Close Price]]/Table2[[#This Row],[Current Week Low]])-1</f>
        <v>3.95555555555549E-3</v>
      </c>
      <c r="AF245" s="2">
        <f>(Table2[[#This Row],[Current Week High]]/Table2[[#This Row],[Close Price]])-1</f>
        <v>8.0171765018371755E-2</v>
      </c>
      <c r="AG245" s="2">
        <f>(Table2[[#This Row],[Close Price]]/Table2[[#This Row],[Current Month Low]])-1</f>
        <v>3.95555555555549E-3</v>
      </c>
      <c r="AH245" s="2">
        <f>(Table2[[#This Row],[Current Month High]]/Table2[[#This Row],[Close Price]])-1</f>
        <v>9.3895258754260968E-2</v>
      </c>
      <c r="AI245">
        <v>9.3895258754260897</v>
      </c>
      <c r="AJ245">
        <v>115.133333333333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0.14000000000000001</v>
      </c>
      <c r="AM245" t="s">
        <v>10511</v>
      </c>
      <c r="AN245">
        <v>-5.58</v>
      </c>
      <c r="AO245" t="s">
        <v>10512</v>
      </c>
      <c r="AP245">
        <v>-6.4892684868530004E-2</v>
      </c>
      <c r="AQ245">
        <f>(Table2[[#This Row],[Sharpe Ratio]]-AVERAGE(Table2[Sharpe Ratio]))/_xlfn.STDEV.P(Table2[Sharpe Ratio])</f>
        <v>-1.3034365552875486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2.1713835061092581</v>
      </c>
      <c r="AS245">
        <f>_xlfn.RANK.AVG(Table2[[#This Row],[1Y Return vs Nifty Z-Score]],Table2[1Y Return vs Nifty Z-Score])</f>
        <v>134</v>
      </c>
      <c r="AT245">
        <f>_xlfn.RANK.AVG(Table2[[#This Row],[6M Return vs Nifty Z-Score]],Table2[6M Return vs Nifty Z-Score])</f>
        <v>44</v>
      </c>
      <c r="AU245">
        <f>_xlfn.RANK.AVG(Table2[[#This Row],[Sharpe Ratio Z-Score]],Table2[Sharpe Ratio Z-Score])</f>
        <v>658</v>
      </c>
      <c r="AV245">
        <f>(Table2[[#This Row],[Rank 1Y]]+Table2[[#This Row],[Rank 6M]]+Table2[[#This Row],[Rank Sharpe]])/3</f>
        <v>278.66666666666669</v>
      </c>
    </row>
    <row r="246" spans="1:48" x14ac:dyDescent="0.3">
      <c r="A246" t="s">
        <v>1019</v>
      </c>
      <c r="B246" t="s">
        <v>1020</v>
      </c>
      <c r="C246" t="s">
        <v>10461</v>
      </c>
      <c r="D246" t="s">
        <v>621</v>
      </c>
      <c r="E246">
        <v>12478.088631085</v>
      </c>
      <c r="F246">
        <v>728.35</v>
      </c>
      <c r="G246">
        <v>76.625092223517498</v>
      </c>
      <c r="H246">
        <f>(Table2[[#This Row],[1Y Return vs Nifty]]-AVERAGE(Table2[1Y Return vs Nifty]))/_xlfn.STDEV.P(Table2[1Y Return vs Nifty])</f>
        <v>0.48800952510937956</v>
      </c>
      <c r="I246">
        <v>2.9382450192273599</v>
      </c>
      <c r="J246">
        <f>(Table2[[#This Row],[1M Return vs Nifty]]-AVERAGE(Table2[1M Return vs Nifty]))/_xlfn.STDEV.P(Table2[1M Return vs Nifty])</f>
        <v>0.38719185053287231</v>
      </c>
      <c r="K246">
        <v>20.720174004425701</v>
      </c>
      <c r="L246">
        <f>(Table2[[#This Row],[6M Return vs Nifty]]-AVERAGE(Table2[6M Return vs Nifty]))/_xlfn.STDEV.P(Table2[6M Return vs Nifty])</f>
        <v>0.55131236678530882</v>
      </c>
      <c r="M246">
        <v>0.98962608818485798</v>
      </c>
      <c r="N246">
        <f>(Table2[[#This Row],[1W Return vs Nifty]]-AVERAGE(Table2[1W Return vs Nifty]))/_xlfn.STDEV.P(Table2[1W Return vs Nifty])</f>
        <v>0.46972318802396235</v>
      </c>
      <c r="O246">
        <v>741.6</v>
      </c>
      <c r="P246">
        <v>723.69008276531304</v>
      </c>
      <c r="Q246">
        <v>616.02578277519399</v>
      </c>
      <c r="R246">
        <v>40.086762371619898</v>
      </c>
      <c r="S246" s="2">
        <f>(Table2[[#This Row],[Close Price]]-Table2[[#This Row],[20D EMA]])/Table2[[#This Row],[20D EMA]]</f>
        <v>-1.7866774541531821E-2</v>
      </c>
      <c r="T246" s="2">
        <f>(Table2[[#This Row],[Close Price]]-Table2[[#This Row],[50D EMA]])/Table2[[#This Row],[50D EMA]]</f>
        <v>6.4391061113907248E-3</v>
      </c>
      <c r="U246" s="2">
        <f>(Table2[[#This Row],[Close Price]]-Table2[[#This Row],[200D EMA]])/Table2[[#This Row],[200D EMA]]</f>
        <v>0.18233687674367433</v>
      </c>
      <c r="V246">
        <v>0.65230536537183204</v>
      </c>
      <c r="W246">
        <v>725</v>
      </c>
      <c r="X246">
        <v>779.6</v>
      </c>
      <c r="Y246">
        <v>725</v>
      </c>
      <c r="Z246">
        <v>783</v>
      </c>
      <c r="AA246">
        <v>705.2</v>
      </c>
      <c r="AB246">
        <v>791.4</v>
      </c>
      <c r="AC246" s="2">
        <f>(Table2[[#This Row],[Close Price]]/Table2[[#This Row],[Day Low]])-1</f>
        <v>4.620689655172372E-3</v>
      </c>
      <c r="AD246" s="2">
        <f>(Table2[[#This Row],[Day High]]/Table2[[#This Row],[Close Price]])-1</f>
        <v>7.0364522550971476E-2</v>
      </c>
      <c r="AE246" s="2">
        <f>(Table2[[#This Row],[Close Price]]/Table2[[#This Row],[Current Week Low]])-1</f>
        <v>4.620689655172372E-3</v>
      </c>
      <c r="AF246" s="2">
        <f>(Table2[[#This Row],[Current Week High]]/Table2[[#This Row],[Close Price]])-1</f>
        <v>7.503260794947475E-2</v>
      </c>
      <c r="AG246" s="2">
        <f>(Table2[[#This Row],[Close Price]]/Table2[[#This Row],[Current Month Low]])-1</f>
        <v>3.2827566647759543E-2</v>
      </c>
      <c r="AH246" s="2">
        <f>(Table2[[#This Row],[Current Month High]]/Table2[[#This Row],[Close Price]])-1</f>
        <v>8.6565524816365702E-2</v>
      </c>
      <c r="AI246">
        <v>12.8578293402896</v>
      </c>
      <c r="AJ246">
        <v>97.840554121961105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-0.1</v>
      </c>
      <c r="AM246" t="s">
        <v>10512</v>
      </c>
      <c r="AN246">
        <v>-4.18</v>
      </c>
      <c r="AO246" t="s">
        <v>10512</v>
      </c>
      <c r="AQ246">
        <f>(Table2[[#This Row],[Sharpe Ratio]]-AVERAGE(Table2[Sharpe Ratio]))/_xlfn.STDEV.P(Table2[Sharpe Ratio])</f>
        <v>-0.55874987226138229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1.3374870581901408</v>
      </c>
      <c r="AS246">
        <f>_xlfn.RANK.AVG(Table2[[#This Row],[1Y Return vs Nifty Z-Score]],Table2[1Y Return vs Nifty Z-Score])</f>
        <v>153</v>
      </c>
      <c r="AT246">
        <f>_xlfn.RANK.AVG(Table2[[#This Row],[6M Return vs Nifty Z-Score]],Table2[6M Return vs Nifty Z-Score])</f>
        <v>171</v>
      </c>
      <c r="AU246">
        <f>_xlfn.RANK.AVG(Table2[[#This Row],[Sharpe Ratio Z-Score]],Table2[Sharpe Ratio Z-Score])</f>
        <v>512.5</v>
      </c>
      <c r="AV246">
        <f>(Table2[[#This Row],[Rank 1Y]]+Table2[[#This Row],[Rank 6M]]+Table2[[#This Row],[Rank Sharpe]])/3</f>
        <v>278.83333333333331</v>
      </c>
    </row>
    <row r="247" spans="1:48" x14ac:dyDescent="0.3">
      <c r="A247" t="s">
        <v>1567</v>
      </c>
      <c r="B247" t="s">
        <v>1568</v>
      </c>
      <c r="C247" t="s">
        <v>10461</v>
      </c>
      <c r="D247" t="s">
        <v>412</v>
      </c>
      <c r="E247">
        <v>5695.140821385</v>
      </c>
      <c r="F247">
        <v>184.83</v>
      </c>
      <c r="G247">
        <v>162.871786131617</v>
      </c>
      <c r="H247">
        <f>(Table2[[#This Row],[1Y Return vs Nifty]]-AVERAGE(Table2[1Y Return vs Nifty]))/_xlfn.STDEV.P(Table2[1Y Return vs Nifty])</f>
        <v>1.6297167442315872</v>
      </c>
      <c r="I247">
        <v>-18.293439142466699</v>
      </c>
      <c r="J247">
        <f>(Table2[[#This Row],[1M Return vs Nifty]]-AVERAGE(Table2[1M Return vs Nifty]))/_xlfn.STDEV.P(Table2[1M Return vs Nifty])</f>
        <v>-1.7362643905683104</v>
      </c>
      <c r="K247">
        <v>-2.57550341714991</v>
      </c>
      <c r="L247">
        <f>(Table2[[#This Row],[6M Return vs Nifty]]-AVERAGE(Table2[6M Return vs Nifty]))/_xlfn.STDEV.P(Table2[6M Return vs Nifty])</f>
        <v>-0.25321548577145075</v>
      </c>
      <c r="M247">
        <v>-3.4799399476716402</v>
      </c>
      <c r="N247">
        <f>(Table2[[#This Row],[1W Return vs Nifty]]-AVERAGE(Table2[1W Return vs Nifty]))/_xlfn.STDEV.P(Table2[1W Return vs Nifty])</f>
        <v>-0.61861525726085653</v>
      </c>
      <c r="O247">
        <v>197.22</v>
      </c>
      <c r="P247">
        <v>190.80994367817499</v>
      </c>
      <c r="Q247">
        <v>150.70601217700101</v>
      </c>
      <c r="R247">
        <v>28.754084479593899</v>
      </c>
      <c r="S247" s="2">
        <f>(Table2[[#This Row],[Close Price]]-Table2[[#This Row],[20D EMA]])/Table2[[#This Row],[20D EMA]]</f>
        <v>-6.282324307879518E-2</v>
      </c>
      <c r="T247" s="2">
        <f>(Table2[[#This Row],[Close Price]]-Table2[[#This Row],[50D EMA]])/Table2[[#This Row],[50D EMA]]</f>
        <v>-3.1339790594251758E-2</v>
      </c>
      <c r="U247" s="2">
        <f>(Table2[[#This Row],[Close Price]]-Table2[[#This Row],[200D EMA]])/Table2[[#This Row],[200D EMA]]</f>
        <v>0.22642751493497884</v>
      </c>
      <c r="V247">
        <v>0.51611467632798003</v>
      </c>
      <c r="W247">
        <v>182.17</v>
      </c>
      <c r="X247">
        <v>188</v>
      </c>
      <c r="Y247">
        <v>182.17</v>
      </c>
      <c r="Z247">
        <v>194.65</v>
      </c>
      <c r="AA247">
        <v>182.17</v>
      </c>
      <c r="AB247">
        <v>218.75</v>
      </c>
      <c r="AC247" s="2">
        <f>(Table2[[#This Row],[Close Price]]/Table2[[#This Row],[Day Low]])-1</f>
        <v>1.4601745622221163E-2</v>
      </c>
      <c r="AD247" s="2">
        <f>(Table2[[#This Row],[Day High]]/Table2[[#This Row],[Close Price]])-1</f>
        <v>1.7150895417410439E-2</v>
      </c>
      <c r="AE247" s="2">
        <f>(Table2[[#This Row],[Close Price]]/Table2[[#This Row],[Current Week Low]])-1</f>
        <v>1.4601745622221163E-2</v>
      </c>
      <c r="AF247" s="2">
        <f>(Table2[[#This Row],[Current Week High]]/Table2[[#This Row],[Close Price]])-1</f>
        <v>5.3129903154249813E-2</v>
      </c>
      <c r="AG247" s="2">
        <f>(Table2[[#This Row],[Close Price]]/Table2[[#This Row],[Current Month Low]])-1</f>
        <v>1.4601745622221163E-2</v>
      </c>
      <c r="AH247" s="2">
        <f>(Table2[[#This Row],[Current Month High]]/Table2[[#This Row],[Close Price]])-1</f>
        <v>0.18351999134339647</v>
      </c>
      <c r="AI247">
        <v>29.794946707785499</v>
      </c>
      <c r="AJ247">
        <v>193.14829500396499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0.19</v>
      </c>
      <c r="AM247" t="s">
        <v>10511</v>
      </c>
      <c r="AN247">
        <v>-9.17</v>
      </c>
      <c r="AO247" t="s">
        <v>10512</v>
      </c>
      <c r="AP247">
        <v>3.4839586748091997E-2</v>
      </c>
      <c r="AQ247">
        <f>(Table2[[#This Row],[Sharpe Ratio]]-AVERAGE(Table2[Sharpe Ratio]))/_xlfn.STDEV.P(Table2[Sharpe Ratio])</f>
        <v>-0.15894246182672872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-1.1373208511957593</v>
      </c>
      <c r="AS247">
        <f>_xlfn.RANK.AVG(Table2[[#This Row],[1Y Return vs Nifty Z-Score]],Table2[1Y Return vs Nifty Z-Score])</f>
        <v>47</v>
      </c>
      <c r="AT247">
        <f>_xlfn.RANK.AVG(Table2[[#This Row],[6M Return vs Nifty Z-Score]],Table2[6M Return vs Nifty Z-Score])</f>
        <v>411</v>
      </c>
      <c r="AU247">
        <f>_xlfn.RANK.AVG(Table2[[#This Row],[Sharpe Ratio Z-Score]],Table2[Sharpe Ratio Z-Score])</f>
        <v>382</v>
      </c>
      <c r="AV247">
        <f>(Table2[[#This Row],[Rank 1Y]]+Table2[[#This Row],[Rank 6M]]+Table2[[#This Row],[Rank Sharpe]])/3</f>
        <v>280</v>
      </c>
    </row>
    <row r="248" spans="1:48" x14ac:dyDescent="0.3">
      <c r="A248" t="s">
        <v>147</v>
      </c>
      <c r="B248" t="s">
        <v>148</v>
      </c>
      <c r="C248" t="s">
        <v>10470</v>
      </c>
      <c r="D248" t="s">
        <v>80</v>
      </c>
      <c r="E248">
        <v>182549.5691462</v>
      </c>
      <c r="F248">
        <v>2743</v>
      </c>
      <c r="G248">
        <v>30.663312947506402</v>
      </c>
      <c r="H248">
        <f>(Table2[[#This Row],[1Y Return vs Nifty]]-AVERAGE(Table2[1Y Return vs Nifty]))/_xlfn.STDEV.P(Table2[1Y Return vs Nifty])</f>
        <v>-0.12041837891020149</v>
      </c>
      <c r="I248">
        <v>9.2643614630884699</v>
      </c>
      <c r="J248">
        <f>(Table2[[#This Row],[1M Return vs Nifty]]-AVERAGE(Table2[1M Return vs Nifty]))/_xlfn.STDEV.P(Table2[1M Return vs Nifty])</f>
        <v>1.0198892542030795</v>
      </c>
      <c r="K248">
        <v>18.3476338850456</v>
      </c>
      <c r="L248">
        <f>(Table2[[#This Row],[6M Return vs Nifty]]-AVERAGE(Table2[6M Return vs Nifty]))/_xlfn.STDEV.P(Table2[6M Return vs Nifty])</f>
        <v>0.4693755090238001</v>
      </c>
      <c r="M248">
        <v>-0.70665065189239296</v>
      </c>
      <c r="N248">
        <f>(Table2[[#This Row],[1W Return vs Nifty]]-AVERAGE(Table2[1W Return vs Nifty]))/_xlfn.STDEV.P(Table2[1W Return vs Nifty])</f>
        <v>5.6680137477623189E-2</v>
      </c>
      <c r="O248">
        <v>2708.51</v>
      </c>
      <c r="P248">
        <v>2568.0320957965901</v>
      </c>
      <c r="Q248">
        <v>2257.9116479561299</v>
      </c>
      <c r="R248">
        <v>49.030745965750199</v>
      </c>
      <c r="S248" s="2">
        <f>(Table2[[#This Row],[Close Price]]-Table2[[#This Row],[20D EMA]])/Table2[[#This Row],[20D EMA]]</f>
        <v>1.2733938586159836E-2</v>
      </c>
      <c r="T248" s="2">
        <f>(Table2[[#This Row],[Close Price]]-Table2[[#This Row],[50D EMA]])/Table2[[#This Row],[50D EMA]]</f>
        <v>6.8133067530503674E-2</v>
      </c>
      <c r="U248" s="2">
        <f>(Table2[[#This Row],[Close Price]]-Table2[[#This Row],[200D EMA]])/Table2[[#This Row],[200D EMA]]</f>
        <v>0.2148393859799492</v>
      </c>
      <c r="V248">
        <v>0.93169672503895695</v>
      </c>
      <c r="W248">
        <v>2734.5</v>
      </c>
      <c r="X248">
        <v>2789.95</v>
      </c>
      <c r="Y248">
        <v>2734.5</v>
      </c>
      <c r="Z248">
        <v>2852.95</v>
      </c>
      <c r="AA248">
        <v>2662.05</v>
      </c>
      <c r="AB248">
        <v>2852.95</v>
      </c>
      <c r="AC248" s="2">
        <f>(Table2[[#This Row],[Close Price]]/Table2[[#This Row],[Day Low]])-1</f>
        <v>3.1084293289449505E-3</v>
      </c>
      <c r="AD248" s="2">
        <f>(Table2[[#This Row],[Day High]]/Table2[[#This Row],[Close Price]])-1</f>
        <v>1.7116296026248534E-2</v>
      </c>
      <c r="AE248" s="2">
        <f>(Table2[[#This Row],[Close Price]]/Table2[[#This Row],[Current Week Low]])-1</f>
        <v>3.1084293289449505E-3</v>
      </c>
      <c r="AF248" s="2">
        <f>(Table2[[#This Row],[Current Week High]]/Table2[[#This Row],[Close Price]])-1</f>
        <v>4.0083849799489535E-2</v>
      </c>
      <c r="AG248" s="2">
        <f>(Table2[[#This Row],[Close Price]]/Table2[[#This Row],[Current Month Low]])-1</f>
        <v>3.0408895400161562E-2</v>
      </c>
      <c r="AH248" s="2">
        <f>(Table2[[#This Row],[Current Month High]]/Table2[[#This Row],[Close Price]])-1</f>
        <v>4.0083849799489535E-2</v>
      </c>
      <c r="AI248">
        <v>4.0083849799489499</v>
      </c>
      <c r="AJ248">
        <v>56.6455303905176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7.0000000000000007E-2</v>
      </c>
      <c r="AM248" t="s">
        <v>10511</v>
      </c>
      <c r="AN248">
        <v>0</v>
      </c>
      <c r="AO248" t="s">
        <v>10513</v>
      </c>
      <c r="AP248">
        <v>5.2487077883511001E-2</v>
      </c>
      <c r="AQ248">
        <f>(Table2[[#This Row],[Sharpe Ratio]]-AVERAGE(Table2[Sharpe Ratio]))/_xlfn.STDEV.P(Table2[Sharpe Ratio])</f>
        <v>4.3574226517939386E-2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1.4691007483122407</v>
      </c>
      <c r="AS248">
        <f>_xlfn.RANK.AVG(Table2[[#This Row],[1Y Return vs Nifty Z-Score]],Table2[1Y Return vs Nifty Z-Score])</f>
        <v>328</v>
      </c>
      <c r="AT248">
        <f>_xlfn.RANK.AVG(Table2[[#This Row],[6M Return vs Nifty Z-Score]],Table2[6M Return vs Nifty Z-Score])</f>
        <v>192</v>
      </c>
      <c r="AU248">
        <f>_xlfn.RANK.AVG(Table2[[#This Row],[Sharpe Ratio Z-Score]],Table2[Sharpe Ratio Z-Score])</f>
        <v>321</v>
      </c>
      <c r="AV248">
        <f>(Table2[[#This Row],[Rank 1Y]]+Table2[[#This Row],[Rank 6M]]+Table2[[#This Row],[Rank Sharpe]])/3</f>
        <v>280.33333333333331</v>
      </c>
    </row>
    <row r="249" spans="1:48" x14ac:dyDescent="0.3">
      <c r="A249" t="s">
        <v>355</v>
      </c>
      <c r="B249" t="s">
        <v>356</v>
      </c>
      <c r="C249" t="s">
        <v>10461</v>
      </c>
      <c r="D249" t="s">
        <v>37</v>
      </c>
      <c r="E249">
        <v>67518.084000000003</v>
      </c>
      <c r="F249">
        <v>384.85</v>
      </c>
      <c r="G249">
        <v>81.786150601004394</v>
      </c>
      <c r="H249">
        <f>(Table2[[#This Row],[1Y Return vs Nifty]]-AVERAGE(Table2[1Y Return vs Nifty]))/_xlfn.STDEV.P(Table2[1Y Return vs Nifty])</f>
        <v>0.55633002924564967</v>
      </c>
      <c r="I249">
        <v>0.49029669305524298</v>
      </c>
      <c r="J249">
        <f>(Table2[[#This Row],[1M Return vs Nifty]]-AVERAGE(Table2[1M Return vs Nifty]))/_xlfn.STDEV.P(Table2[1M Return vs Nifty])</f>
        <v>0.14236383258026242</v>
      </c>
      <c r="K249">
        <v>-5.3625766723486201</v>
      </c>
      <c r="L249">
        <f>(Table2[[#This Row],[6M Return vs Nifty]]-AVERAGE(Table2[6M Return vs Nifty]))/_xlfn.STDEV.P(Table2[6M Return vs Nifty])</f>
        <v>-0.34946845237746493</v>
      </c>
      <c r="M249">
        <v>-1.64276037070009</v>
      </c>
      <c r="N249">
        <f>(Table2[[#This Row],[1W Return vs Nifty]]-AVERAGE(Table2[1W Return vs Nifty]))/_xlfn.STDEV.P(Table2[1W Return vs Nifty])</f>
        <v>-0.17126239381287728</v>
      </c>
      <c r="O249">
        <v>397.18</v>
      </c>
      <c r="P249">
        <v>381.088209493129</v>
      </c>
      <c r="Q249">
        <v>329.04194191065397</v>
      </c>
      <c r="R249">
        <v>36.501237484383601</v>
      </c>
      <c r="S249" s="2">
        <f>(Table2[[#This Row],[Close Price]]-Table2[[#This Row],[20D EMA]])/Table2[[#This Row],[20D EMA]]</f>
        <v>-3.1043859207412216E-2</v>
      </c>
      <c r="T249" s="2">
        <f>(Table2[[#This Row],[Close Price]]-Table2[[#This Row],[50D EMA]])/Table2[[#This Row],[50D EMA]]</f>
        <v>9.8711805119198991E-3</v>
      </c>
      <c r="U249" s="2">
        <f>(Table2[[#This Row],[Close Price]]-Table2[[#This Row],[200D EMA]])/Table2[[#This Row],[200D EMA]]</f>
        <v>0.16960773379005836</v>
      </c>
      <c r="V249">
        <v>1.66590842161057</v>
      </c>
      <c r="W249">
        <v>382.6</v>
      </c>
      <c r="X249">
        <v>407.95</v>
      </c>
      <c r="Y249">
        <v>382.6</v>
      </c>
      <c r="Z249">
        <v>434</v>
      </c>
      <c r="AA249">
        <v>377.05</v>
      </c>
      <c r="AB249">
        <v>434</v>
      </c>
      <c r="AC249" s="2">
        <f>(Table2[[#This Row],[Close Price]]/Table2[[#This Row],[Day Low]])-1</f>
        <v>5.8808154730789486E-3</v>
      </c>
      <c r="AD249" s="2">
        <f>(Table2[[#This Row],[Day High]]/Table2[[#This Row],[Close Price]])-1</f>
        <v>6.0023385734701673E-2</v>
      </c>
      <c r="AE249" s="2">
        <f>(Table2[[#This Row],[Close Price]]/Table2[[#This Row],[Current Week Low]])-1</f>
        <v>5.8808154730789486E-3</v>
      </c>
      <c r="AF249" s="2">
        <f>(Table2[[#This Row],[Current Week High]]/Table2[[#This Row],[Close Price]])-1</f>
        <v>0.12771209562167063</v>
      </c>
      <c r="AG249" s="2">
        <f>(Table2[[#This Row],[Close Price]]/Table2[[#This Row],[Current Month Low]])-1</f>
        <v>2.0686911550192422E-2</v>
      </c>
      <c r="AH249" s="2">
        <f>(Table2[[#This Row],[Current Month High]]/Table2[[#This Row],[Close Price]])-1</f>
        <v>0.12771209562167063</v>
      </c>
      <c r="AI249">
        <v>21.553852150188298</v>
      </c>
      <c r="AJ249">
        <v>107.74628879892001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0.03</v>
      </c>
      <c r="AM249" t="s">
        <v>10511</v>
      </c>
      <c r="AN249">
        <v>0.67</v>
      </c>
      <c r="AO249" t="s">
        <v>10511</v>
      </c>
      <c r="AP249">
        <v>6.9333019301125995E-2</v>
      </c>
      <c r="AQ249">
        <f>(Table2[[#This Row],[Sharpe Ratio]]-AVERAGE(Table2[Sharpe Ratio]))/_xlfn.STDEV.P(Table2[Sharpe Ratio])</f>
        <v>0.23689259918432526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0.41485561481989514</v>
      </c>
      <c r="AS249">
        <f>_xlfn.RANK.AVG(Table2[[#This Row],[1Y Return vs Nifty Z-Score]],Table2[1Y Return vs Nifty Z-Score])</f>
        <v>135</v>
      </c>
      <c r="AT249">
        <f>_xlfn.RANK.AVG(Table2[[#This Row],[6M Return vs Nifty Z-Score]],Table2[6M Return vs Nifty Z-Score])</f>
        <v>443</v>
      </c>
      <c r="AU249">
        <f>_xlfn.RANK.AVG(Table2[[#This Row],[Sharpe Ratio Z-Score]],Table2[Sharpe Ratio Z-Score])</f>
        <v>265</v>
      </c>
      <c r="AV249">
        <f>(Table2[[#This Row],[Rank 1Y]]+Table2[[#This Row],[Rank 6M]]+Table2[[#This Row],[Rank Sharpe]])/3</f>
        <v>281</v>
      </c>
    </row>
    <row r="250" spans="1:48" x14ac:dyDescent="0.3">
      <c r="A250" t="s">
        <v>1514</v>
      </c>
      <c r="B250" t="s">
        <v>1515</v>
      </c>
      <c r="C250" t="s">
        <v>10477</v>
      </c>
      <c r="D250" t="s">
        <v>1516</v>
      </c>
      <c r="E250">
        <v>6248.8740318999999</v>
      </c>
      <c r="F250">
        <v>350.75</v>
      </c>
      <c r="G250">
        <v>57.0194683381036</v>
      </c>
      <c r="H250">
        <f>(Table2[[#This Row],[1Y Return vs Nifty]]-AVERAGE(Table2[1Y Return vs Nifty]))/_xlfn.STDEV.P(Table2[1Y Return vs Nifty])</f>
        <v>0.22847630347397324</v>
      </c>
      <c r="I250">
        <v>9.3989485448711907</v>
      </c>
      <c r="J250">
        <f>(Table2[[#This Row],[1M Return vs Nifty]]-AVERAGE(Table2[1M Return vs Nifty]))/_xlfn.STDEV.P(Table2[1M Return vs Nifty])</f>
        <v>1.0333497868959467</v>
      </c>
      <c r="K250">
        <v>-6.4337843925337896</v>
      </c>
      <c r="L250">
        <f>(Table2[[#This Row],[6M Return vs Nifty]]-AVERAGE(Table2[6M Return vs Nifty]))/_xlfn.STDEV.P(Table2[6M Return vs Nifty])</f>
        <v>-0.38646314590651482</v>
      </c>
      <c r="M250">
        <v>-8.4559342413811507</v>
      </c>
      <c r="N250">
        <f>(Table2[[#This Row],[1W Return vs Nifty]]-AVERAGE(Table2[1W Return vs Nifty]))/_xlfn.STDEV.P(Table2[1W Return vs Nifty])</f>
        <v>-1.8302688831198959</v>
      </c>
      <c r="O250">
        <v>352.6</v>
      </c>
      <c r="P250">
        <v>326.01955021212098</v>
      </c>
      <c r="Q250">
        <v>281.26742858738601</v>
      </c>
      <c r="R250">
        <v>41.8626914316458</v>
      </c>
      <c r="S250" s="2">
        <f>(Table2[[#This Row],[Close Price]]-Table2[[#This Row],[20D EMA]])/Table2[[#This Row],[20D EMA]]</f>
        <v>-5.2467385138968313E-3</v>
      </c>
      <c r="T250" s="2">
        <f>(Table2[[#This Row],[Close Price]]-Table2[[#This Row],[50D EMA]])/Table2[[#This Row],[50D EMA]]</f>
        <v>7.5855726356865508E-2</v>
      </c>
      <c r="U250" s="2">
        <f>(Table2[[#This Row],[Close Price]]-Table2[[#This Row],[200D EMA]])/Table2[[#This Row],[200D EMA]]</f>
        <v>0.24703383453099226</v>
      </c>
      <c r="V250">
        <v>2.1256582217641</v>
      </c>
      <c r="W250">
        <v>348</v>
      </c>
      <c r="X250">
        <v>369.35</v>
      </c>
      <c r="Y250">
        <v>348</v>
      </c>
      <c r="Z250">
        <v>403.9</v>
      </c>
      <c r="AA250">
        <v>321.2</v>
      </c>
      <c r="AB250">
        <v>403.9</v>
      </c>
      <c r="AC250" s="2">
        <f>(Table2[[#This Row],[Close Price]]/Table2[[#This Row],[Day Low]])-1</f>
        <v>7.9022988505748071E-3</v>
      </c>
      <c r="AD250" s="2">
        <f>(Table2[[#This Row],[Day High]]/Table2[[#This Row],[Close Price]])-1</f>
        <v>5.3029223093371325E-2</v>
      </c>
      <c r="AE250" s="2">
        <f>(Table2[[#This Row],[Close Price]]/Table2[[#This Row],[Current Week Low]])-1</f>
        <v>7.9022988505748071E-3</v>
      </c>
      <c r="AF250" s="2">
        <f>(Table2[[#This Row],[Current Week High]]/Table2[[#This Row],[Close Price]])-1</f>
        <v>0.15153243050605836</v>
      </c>
      <c r="AG250" s="2">
        <f>(Table2[[#This Row],[Close Price]]/Table2[[#This Row],[Current Month Low]])-1</f>
        <v>9.1998754669987637E-2</v>
      </c>
      <c r="AH250" s="2">
        <f>(Table2[[#This Row],[Current Month High]]/Table2[[#This Row],[Close Price]])-1</f>
        <v>0.15153243050605836</v>
      </c>
      <c r="AI250">
        <v>15.1532430506058</v>
      </c>
      <c r="AJ250">
        <v>86.321381142098204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0.2</v>
      </c>
      <c r="AM250" t="s">
        <v>10511</v>
      </c>
      <c r="AN250">
        <v>2.48</v>
      </c>
      <c r="AO250" t="s">
        <v>10511</v>
      </c>
      <c r="AP250">
        <v>0.115519470577871</v>
      </c>
      <c r="AQ250">
        <f>(Table2[[#This Row],[Sharpe Ratio]]-AVERAGE(Table2[Sharpe Ratio]))/_xlfn.STDEV.P(Table2[Sharpe Ratio])</f>
        <v>0.76691282059619381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-0.18799311806029695</v>
      </c>
      <c r="AS250">
        <f>_xlfn.RANK.AVG(Table2[[#This Row],[1Y Return vs Nifty Z-Score]],Table2[1Y Return vs Nifty Z-Score])</f>
        <v>220</v>
      </c>
      <c r="AT250">
        <f>_xlfn.RANK.AVG(Table2[[#This Row],[6M Return vs Nifty Z-Score]],Table2[6M Return vs Nifty Z-Score])</f>
        <v>459</v>
      </c>
      <c r="AU250">
        <f>_xlfn.RANK.AVG(Table2[[#This Row],[Sharpe Ratio Z-Score]],Table2[Sharpe Ratio Z-Score])</f>
        <v>164</v>
      </c>
      <c r="AV250">
        <f>(Table2[[#This Row],[Rank 1Y]]+Table2[[#This Row],[Rank 6M]]+Table2[[#This Row],[Rank Sharpe]])/3</f>
        <v>281</v>
      </c>
    </row>
    <row r="251" spans="1:48" x14ac:dyDescent="0.3">
      <c r="A251" t="s">
        <v>1601</v>
      </c>
      <c r="B251" t="s">
        <v>1602</v>
      </c>
      <c r="C251" t="s">
        <v>10473</v>
      </c>
      <c r="D251" t="s">
        <v>359</v>
      </c>
      <c r="E251">
        <v>5287.4033482199902</v>
      </c>
      <c r="F251">
        <v>1944.55</v>
      </c>
      <c r="G251">
        <v>69.622160835480003</v>
      </c>
      <c r="H251">
        <f>(Table2[[#This Row],[1Y Return vs Nifty]]-AVERAGE(Table2[1Y Return vs Nifty]))/_xlfn.STDEV.P(Table2[1Y Return vs Nifty])</f>
        <v>0.39530687230671868</v>
      </c>
      <c r="I251">
        <v>3.44369536802053</v>
      </c>
      <c r="J251">
        <f>(Table2[[#This Row],[1M Return vs Nifty]]-AVERAGE(Table2[1M Return vs Nifty]))/_xlfn.STDEV.P(Table2[1M Return vs Nifty])</f>
        <v>0.43774373749283679</v>
      </c>
      <c r="K251">
        <v>51.515797940818103</v>
      </c>
      <c r="L251">
        <f>(Table2[[#This Row],[6M Return vs Nifty]]-AVERAGE(Table2[6M Return vs Nifty]))/_xlfn.STDEV.P(Table2[6M Return vs Nifty])</f>
        <v>1.6148546173637253</v>
      </c>
      <c r="M251">
        <v>3.5731117618583701</v>
      </c>
      <c r="N251">
        <f>(Table2[[#This Row],[1W Return vs Nifty]]-AVERAGE(Table2[1W Return vs Nifty]))/_xlfn.STDEV.P(Table2[1W Return vs Nifty])</f>
        <v>1.0988014383383977</v>
      </c>
      <c r="O251">
        <v>1939.27</v>
      </c>
      <c r="P251">
        <v>1762.0419340344199</v>
      </c>
      <c r="Q251">
        <v>1394.96593718892</v>
      </c>
      <c r="R251">
        <v>46.3858707642487</v>
      </c>
      <c r="S251" s="2">
        <f>(Table2[[#This Row],[Close Price]]-Table2[[#This Row],[20D EMA]])/Table2[[#This Row],[20D EMA]]</f>
        <v>2.7226739958850356E-3</v>
      </c>
      <c r="T251" s="2">
        <f>(Table2[[#This Row],[Close Price]]-Table2[[#This Row],[50D EMA]])/Table2[[#This Row],[50D EMA]]</f>
        <v>0.10357759508464395</v>
      </c>
      <c r="U251" s="2">
        <f>(Table2[[#This Row],[Close Price]]-Table2[[#This Row],[200D EMA]])/Table2[[#This Row],[200D EMA]]</f>
        <v>0.39397669015386855</v>
      </c>
      <c r="V251">
        <v>0.50350797474382503</v>
      </c>
      <c r="W251">
        <v>1940</v>
      </c>
      <c r="X251">
        <v>2023</v>
      </c>
      <c r="Y251">
        <v>1893.95</v>
      </c>
      <c r="Z251">
        <v>2115.9</v>
      </c>
      <c r="AA251">
        <v>1890.35</v>
      </c>
      <c r="AB251">
        <v>2115.9</v>
      </c>
      <c r="AC251" s="2">
        <f>(Table2[[#This Row],[Close Price]]/Table2[[#This Row],[Day Low]])-1</f>
        <v>2.3453608247423485E-3</v>
      </c>
      <c r="AD251" s="2">
        <f>(Table2[[#This Row],[Day High]]/Table2[[#This Row],[Close Price]])-1</f>
        <v>4.034352420868581E-2</v>
      </c>
      <c r="AE251" s="2">
        <f>(Table2[[#This Row],[Close Price]]/Table2[[#This Row],[Current Week Low]])-1</f>
        <v>2.6716650386757745E-2</v>
      </c>
      <c r="AF251" s="2">
        <f>(Table2[[#This Row],[Current Week High]]/Table2[[#This Row],[Close Price]])-1</f>
        <v>8.8118073590290891E-2</v>
      </c>
      <c r="AG251" s="2">
        <f>(Table2[[#This Row],[Close Price]]/Table2[[#This Row],[Current Month Low]])-1</f>
        <v>2.8671939058904528E-2</v>
      </c>
      <c r="AH251" s="2">
        <f>(Table2[[#This Row],[Current Month High]]/Table2[[#This Row],[Close Price]])-1</f>
        <v>8.8118073590290891E-2</v>
      </c>
      <c r="AI251">
        <v>8.8118073590290802</v>
      </c>
      <c r="AJ251">
        <v>107.30810234541499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0.4</v>
      </c>
      <c r="AM251" t="s">
        <v>10511</v>
      </c>
      <c r="AN251">
        <v>-4.84</v>
      </c>
      <c r="AO251" t="s">
        <v>10512</v>
      </c>
      <c r="AP251">
        <v>-4.6490575444755003E-2</v>
      </c>
      <c r="AQ251">
        <f>(Table2[[#This Row],[Sharpe Ratio]]-AVERAGE(Table2[Sharpe Ratio]))/_xlfn.STDEV.P(Table2[Sharpe Ratio])</f>
        <v>-1.0922601206055973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2.4544465448960811</v>
      </c>
      <c r="AS251">
        <f>_xlfn.RANK.AVG(Table2[[#This Row],[1Y Return vs Nifty Z-Score]],Table2[1Y Return vs Nifty Z-Score])</f>
        <v>171</v>
      </c>
      <c r="AT251">
        <f>_xlfn.RANK.AVG(Table2[[#This Row],[6M Return vs Nifty Z-Score]],Table2[6M Return vs Nifty Z-Score])</f>
        <v>48</v>
      </c>
      <c r="AU251">
        <f>_xlfn.RANK.AVG(Table2[[#This Row],[Sharpe Ratio Z-Score]],Table2[Sharpe Ratio Z-Score])</f>
        <v>625</v>
      </c>
      <c r="AV251">
        <f>(Table2[[#This Row],[Rank 1Y]]+Table2[[#This Row],[Rank 6M]]+Table2[[#This Row],[Rank Sharpe]])/3</f>
        <v>281.33333333333331</v>
      </c>
    </row>
    <row r="252" spans="1:48" x14ac:dyDescent="0.3">
      <c r="A252" t="s">
        <v>1355</v>
      </c>
      <c r="B252" t="s">
        <v>1356</v>
      </c>
      <c r="C252" t="s">
        <v>632</v>
      </c>
      <c r="D252" t="s">
        <v>632</v>
      </c>
      <c r="E252">
        <v>7613.7595879999999</v>
      </c>
      <c r="F252">
        <v>379.7</v>
      </c>
      <c r="G252">
        <v>-5.3813214668280498</v>
      </c>
      <c r="H252">
        <f>(Table2[[#This Row],[1Y Return vs Nifty]]-AVERAGE(Table2[1Y Return vs Nifty]))/_xlfn.STDEV.P(Table2[1Y Return vs Nifty])</f>
        <v>-0.59756616808014384</v>
      </c>
      <c r="I252">
        <v>-2.2861634944315501</v>
      </c>
      <c r="J252">
        <f>(Table2[[#This Row],[1M Return vs Nifty]]-AVERAGE(Table2[1M Return vs Nifty]))/_xlfn.STDEV.P(Table2[1M Return vs Nifty])</f>
        <v>-0.13531982493781261</v>
      </c>
      <c r="K252">
        <v>20.552553872397901</v>
      </c>
      <c r="L252">
        <f>(Table2[[#This Row],[6M Return vs Nifty]]-AVERAGE(Table2[6M Return vs Nifty]))/_xlfn.STDEV.P(Table2[6M Return vs Nifty])</f>
        <v>0.54552352182385222</v>
      </c>
      <c r="M252">
        <v>9.3910531137802398</v>
      </c>
      <c r="N252">
        <f>(Table2[[#This Row],[1W Return vs Nifty]]-AVERAGE(Table2[1W Return vs Nifty]))/_xlfn.STDEV.P(Table2[1W Return vs Nifty])</f>
        <v>2.5154690062660596</v>
      </c>
      <c r="O252">
        <v>350.46</v>
      </c>
      <c r="P252">
        <v>347.10829638565099</v>
      </c>
      <c r="Q252">
        <v>341.54302882634801</v>
      </c>
      <c r="R252">
        <v>78.3309073185481</v>
      </c>
      <c r="S252" s="2">
        <f>(Table2[[#This Row],[Close Price]]-Table2[[#This Row],[20D EMA]])/Table2[[#This Row],[20D EMA]]</f>
        <v>8.3433202077269911E-2</v>
      </c>
      <c r="T252" s="2">
        <f>(Table2[[#This Row],[Close Price]]-Table2[[#This Row],[50D EMA]])/Table2[[#This Row],[50D EMA]]</f>
        <v>9.3894913932389371E-2</v>
      </c>
      <c r="U252" s="2">
        <f>(Table2[[#This Row],[Close Price]]-Table2[[#This Row],[200D EMA]])/Table2[[#This Row],[200D EMA]]</f>
        <v>0.11171936755603427</v>
      </c>
      <c r="V252">
        <v>3.0977690337423498</v>
      </c>
      <c r="W252">
        <v>370.65</v>
      </c>
      <c r="X252">
        <v>388</v>
      </c>
      <c r="Y252">
        <v>334.05</v>
      </c>
      <c r="Z252">
        <v>388</v>
      </c>
      <c r="AA252">
        <v>327.35000000000002</v>
      </c>
      <c r="AB252">
        <v>388</v>
      </c>
      <c r="AC252" s="2">
        <f>(Table2[[#This Row],[Close Price]]/Table2[[#This Row],[Day Low]])-1</f>
        <v>2.4416565493052822E-2</v>
      </c>
      <c r="AD252" s="2">
        <f>(Table2[[#This Row],[Day High]]/Table2[[#This Row],[Close Price]])-1</f>
        <v>2.1859362654727432E-2</v>
      </c>
      <c r="AE252" s="2">
        <f>(Table2[[#This Row],[Close Price]]/Table2[[#This Row],[Current Week Low]])-1</f>
        <v>0.13665618919323452</v>
      </c>
      <c r="AF252" s="2">
        <f>(Table2[[#This Row],[Current Week High]]/Table2[[#This Row],[Close Price]])-1</f>
        <v>2.1859362654727432E-2</v>
      </c>
      <c r="AG252" s="2">
        <f>(Table2[[#This Row],[Close Price]]/Table2[[#This Row],[Current Month Low]])-1</f>
        <v>0.15992057430884365</v>
      </c>
      <c r="AH252" s="2">
        <f>(Table2[[#This Row],[Current Month High]]/Table2[[#This Row],[Close Price]])-1</f>
        <v>2.1859362654727432E-2</v>
      </c>
      <c r="AI252">
        <v>15.077692915459499</v>
      </c>
      <c r="AJ252">
        <v>41.811391223155901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0.01</v>
      </c>
      <c r="AM252" t="s">
        <v>10511</v>
      </c>
      <c r="AN252">
        <v>9.42</v>
      </c>
      <c r="AO252" t="s">
        <v>10511</v>
      </c>
      <c r="AP252">
        <v>0.128497016829278</v>
      </c>
      <c r="AQ252">
        <f>(Table2[[#This Row],[Sharpe Ratio]]-AVERAGE(Table2[Sharpe Ratio]))/_xlfn.STDEV.P(Table2[Sharpe Ratio])</f>
        <v>0.91583878800466556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3.2439453230766211</v>
      </c>
      <c r="AS252">
        <f>_xlfn.RANK.AVG(Table2[[#This Row],[1Y Return vs Nifty Z-Score]],Table2[1Y Return vs Nifty Z-Score])</f>
        <v>536</v>
      </c>
      <c r="AT252">
        <f>_xlfn.RANK.AVG(Table2[[#This Row],[6M Return vs Nifty Z-Score]],Table2[6M Return vs Nifty Z-Score])</f>
        <v>174</v>
      </c>
      <c r="AU252">
        <f>_xlfn.RANK.AVG(Table2[[#This Row],[Sharpe Ratio Z-Score]],Table2[Sharpe Ratio Z-Score])</f>
        <v>140</v>
      </c>
      <c r="AV252">
        <f>(Table2[[#This Row],[Rank 1Y]]+Table2[[#This Row],[Rank 6M]]+Table2[[#This Row],[Rank Sharpe]])/3</f>
        <v>283.33333333333331</v>
      </c>
    </row>
    <row r="253" spans="1:48" x14ac:dyDescent="0.3">
      <c r="A253" t="s">
        <v>1536</v>
      </c>
      <c r="B253" t="s">
        <v>1537</v>
      </c>
      <c r="C253" t="s">
        <v>10472</v>
      </c>
      <c r="D253" t="s">
        <v>138</v>
      </c>
      <c r="E253">
        <v>6074.7749999999996</v>
      </c>
      <c r="F253">
        <v>213.15</v>
      </c>
      <c r="G253">
        <v>89.570274910890305</v>
      </c>
      <c r="H253">
        <f>(Table2[[#This Row],[1Y Return vs Nifty]]-AVERAGE(Table2[1Y Return vs Nifty]))/_xlfn.STDEV.P(Table2[1Y Return vs Nifty])</f>
        <v>0.65937387378549028</v>
      </c>
      <c r="I253">
        <v>8.7521093666109504</v>
      </c>
      <c r="J253">
        <f>(Table2[[#This Row],[1M Return vs Nifty]]-AVERAGE(Table2[1M Return vs Nifty]))/_xlfn.STDEV.P(Table2[1M Return vs Nifty])</f>
        <v>0.9686571002675548</v>
      </c>
      <c r="K253">
        <v>6.5993616943110203</v>
      </c>
      <c r="L253">
        <f>(Table2[[#This Row],[6M Return vs Nifty]]-AVERAGE(Table2[6M Return vs Nifty]))/_xlfn.STDEV.P(Table2[6M Return vs Nifty])</f>
        <v>6.3643062363542752E-2</v>
      </c>
      <c r="M253">
        <v>0.32760717833819403</v>
      </c>
      <c r="N253">
        <f>(Table2[[#This Row],[1W Return vs Nifty]]-AVERAGE(Table2[1W Return vs Nifty]))/_xlfn.STDEV.P(Table2[1W Return vs Nifty])</f>
        <v>0.3085217144778622</v>
      </c>
      <c r="O253">
        <v>209.65</v>
      </c>
      <c r="P253">
        <v>203.55083015261999</v>
      </c>
      <c r="Q253">
        <v>181.52324045638099</v>
      </c>
      <c r="R253">
        <v>49.764066202524802</v>
      </c>
      <c r="S253" s="2">
        <f>(Table2[[#This Row],[Close Price]]-Table2[[#This Row],[20D EMA]])/Table2[[#This Row],[20D EMA]]</f>
        <v>1.6694490818030049E-2</v>
      </c>
      <c r="T253" s="2">
        <f>(Table2[[#This Row],[Close Price]]-Table2[[#This Row],[50D EMA]])/Table2[[#This Row],[50D EMA]]</f>
        <v>4.715858854607799E-2</v>
      </c>
      <c r="U253" s="2">
        <f>(Table2[[#This Row],[Close Price]]-Table2[[#This Row],[200D EMA]])/Table2[[#This Row],[200D EMA]]</f>
        <v>0.17422980916440145</v>
      </c>
      <c r="V253">
        <v>2.7254883457134702</v>
      </c>
      <c r="W253">
        <v>211.3</v>
      </c>
      <c r="X253">
        <v>223.79</v>
      </c>
      <c r="Y253">
        <v>211.3</v>
      </c>
      <c r="Z253">
        <v>242</v>
      </c>
      <c r="AA253">
        <v>188.14</v>
      </c>
      <c r="AB253">
        <v>242</v>
      </c>
      <c r="AC253" s="2">
        <f>(Table2[[#This Row],[Close Price]]/Table2[[#This Row],[Day Low]])-1</f>
        <v>8.7553241836251239E-3</v>
      </c>
      <c r="AD253" s="2">
        <f>(Table2[[#This Row],[Day High]]/Table2[[#This Row],[Close Price]])-1</f>
        <v>4.9917898193760246E-2</v>
      </c>
      <c r="AE253" s="2">
        <f>(Table2[[#This Row],[Close Price]]/Table2[[#This Row],[Current Week Low]])-1</f>
        <v>8.7553241836251239E-3</v>
      </c>
      <c r="AF253" s="2">
        <f>(Table2[[#This Row],[Current Week High]]/Table2[[#This Row],[Close Price]])-1</f>
        <v>0.13535069200093819</v>
      </c>
      <c r="AG253" s="2">
        <f>(Table2[[#This Row],[Close Price]]/Table2[[#This Row],[Current Month Low]])-1</f>
        <v>0.13293292229191045</v>
      </c>
      <c r="AH253" s="2">
        <f>(Table2[[#This Row],[Current Month High]]/Table2[[#This Row],[Close Price]])-1</f>
        <v>0.13535069200093819</v>
      </c>
      <c r="AI253">
        <v>24.302134646962202</v>
      </c>
      <c r="AJ253">
        <v>115.738866396761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-0.1</v>
      </c>
      <c r="AM253" t="s">
        <v>10512</v>
      </c>
      <c r="AN253">
        <v>12.51</v>
      </c>
      <c r="AO253" t="s">
        <v>10511</v>
      </c>
      <c r="AP253">
        <v>1.7802779611320999E-2</v>
      </c>
      <c r="AQ253">
        <f>(Table2[[#This Row],[Sharpe Ratio]]-AVERAGE(Table2[Sharpe Ratio]))/_xlfn.STDEV.P(Table2[Sharpe Ratio])</f>
        <v>-0.35445114545943768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1.6457446054350122</v>
      </c>
      <c r="AS253">
        <f>_xlfn.RANK.AVG(Table2[[#This Row],[1Y Return vs Nifty Z-Score]],Table2[1Y Return vs Nifty Z-Score])</f>
        <v>125</v>
      </c>
      <c r="AT253">
        <f>_xlfn.RANK.AVG(Table2[[#This Row],[6M Return vs Nifty Z-Score]],Table2[6M Return vs Nifty Z-Score])</f>
        <v>294</v>
      </c>
      <c r="AU253">
        <f>_xlfn.RANK.AVG(Table2[[#This Row],[Sharpe Ratio Z-Score]],Table2[Sharpe Ratio Z-Score])</f>
        <v>431</v>
      </c>
      <c r="AV253">
        <f>(Table2[[#This Row],[Rank 1Y]]+Table2[[#This Row],[Rank 6M]]+Table2[[#This Row],[Rank Sharpe]])/3</f>
        <v>283.33333333333331</v>
      </c>
    </row>
    <row r="254" spans="1:48" x14ac:dyDescent="0.3">
      <c r="A254" t="s">
        <v>1377</v>
      </c>
      <c r="B254" t="s">
        <v>1378</v>
      </c>
      <c r="C254" t="s">
        <v>10473</v>
      </c>
      <c r="D254" t="s">
        <v>97</v>
      </c>
      <c r="E254">
        <v>7397.82579046499</v>
      </c>
      <c r="F254">
        <v>952.05</v>
      </c>
      <c r="G254">
        <v>123.47096746900699</v>
      </c>
      <c r="H254">
        <f>(Table2[[#This Row],[1Y Return vs Nifty]]-AVERAGE(Table2[1Y Return vs Nifty]))/_xlfn.STDEV.P(Table2[1Y Return vs Nifty])</f>
        <v>1.1081408197751677</v>
      </c>
      <c r="I254">
        <v>-11.8301253416168</v>
      </c>
      <c r="J254">
        <f>(Table2[[#This Row],[1M Return vs Nifty]]-AVERAGE(Table2[1M Return vs Nifty]))/_xlfn.STDEV.P(Table2[1M Return vs Nifty])</f>
        <v>-1.0898453912987276</v>
      </c>
      <c r="K254">
        <v>10.7156101240805</v>
      </c>
      <c r="L254">
        <f>(Table2[[#This Row],[6M Return vs Nifty]]-AVERAGE(Table2[6M Return vs Nifty]))/_xlfn.STDEV.P(Table2[6M Return vs Nifty])</f>
        <v>0.20579975735303707</v>
      </c>
      <c r="M254">
        <v>-1.6892957404264899</v>
      </c>
      <c r="N254">
        <f>(Table2[[#This Row],[1W Return vs Nifty]]-AVERAGE(Table2[1W Return vs Nifty]))/_xlfn.STDEV.P(Table2[1W Return vs Nifty])</f>
        <v>-0.18259374713274806</v>
      </c>
      <c r="O254">
        <v>1004.63</v>
      </c>
      <c r="P254">
        <v>972.81338340942</v>
      </c>
      <c r="Q254">
        <v>791.80914057072403</v>
      </c>
      <c r="R254">
        <v>27.008021794331899</v>
      </c>
      <c r="S254" s="2">
        <f>(Table2[[#This Row],[Close Price]]-Table2[[#This Row],[20D EMA]])/Table2[[#This Row],[20D EMA]]</f>
        <v>-5.233767655753864E-2</v>
      </c>
      <c r="T254" s="2">
        <f>(Table2[[#This Row],[Close Price]]-Table2[[#This Row],[50D EMA]])/Table2[[#This Row],[50D EMA]]</f>
        <v>-2.1343644899960764E-2</v>
      </c>
      <c r="U254" s="2">
        <f>(Table2[[#This Row],[Close Price]]-Table2[[#This Row],[200D EMA]])/Table2[[#This Row],[200D EMA]]</f>
        <v>0.20237308616288105</v>
      </c>
      <c r="V254">
        <v>0.61585719650247295</v>
      </c>
      <c r="W254">
        <v>950.05</v>
      </c>
      <c r="X254">
        <v>972.4</v>
      </c>
      <c r="Y254">
        <v>950.05</v>
      </c>
      <c r="Z254">
        <v>990.05</v>
      </c>
      <c r="AA254">
        <v>950.05</v>
      </c>
      <c r="AB254">
        <v>1151</v>
      </c>
      <c r="AC254" s="2">
        <f>(Table2[[#This Row],[Close Price]]/Table2[[#This Row],[Day Low]])-1</f>
        <v>2.1051523604020961E-3</v>
      </c>
      <c r="AD254" s="2">
        <f>(Table2[[#This Row],[Day High]]/Table2[[#This Row],[Close Price]])-1</f>
        <v>2.1374927787406239E-2</v>
      </c>
      <c r="AE254" s="2">
        <f>(Table2[[#This Row],[Close Price]]/Table2[[#This Row],[Current Week Low]])-1</f>
        <v>2.1051523604020961E-3</v>
      </c>
      <c r="AF254" s="2">
        <f>(Table2[[#This Row],[Current Week High]]/Table2[[#This Row],[Close Price]])-1</f>
        <v>3.9913870069849366E-2</v>
      </c>
      <c r="AG254" s="2">
        <f>(Table2[[#This Row],[Close Price]]/Table2[[#This Row],[Current Month Low]])-1</f>
        <v>2.1051523604020961E-3</v>
      </c>
      <c r="AH254" s="2">
        <f>(Table2[[#This Row],[Current Month High]]/Table2[[#This Row],[Close Price]])-1</f>
        <v>0.20897011711569768</v>
      </c>
      <c r="AI254">
        <v>23.627960716348898</v>
      </c>
      <c r="AJ254">
        <v>165.601897056772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-7.0000000000000007E-2</v>
      </c>
      <c r="AM254" t="s">
        <v>10512</v>
      </c>
      <c r="AN254">
        <v>-14.23</v>
      </c>
      <c r="AO254" t="s">
        <v>10512</v>
      </c>
      <c r="AQ254">
        <f>(Table2[[#This Row],[Sharpe Ratio]]-AVERAGE(Table2[Sharpe Ratio]))/_xlfn.STDEV.P(Table2[Sharpe Ratio])</f>
        <v>-0.55874987226138229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-0.51724843356465322</v>
      </c>
      <c r="AS254">
        <f>_xlfn.RANK.AVG(Table2[[#This Row],[1Y Return vs Nifty Z-Score]],Table2[1Y Return vs Nifty Z-Score])</f>
        <v>80</v>
      </c>
      <c r="AT254">
        <f>_xlfn.RANK.AVG(Table2[[#This Row],[6M Return vs Nifty Z-Score]],Table2[6M Return vs Nifty Z-Score])</f>
        <v>259</v>
      </c>
      <c r="AU254">
        <f>_xlfn.RANK.AVG(Table2[[#This Row],[Sharpe Ratio Z-Score]],Table2[Sharpe Ratio Z-Score])</f>
        <v>512.5</v>
      </c>
      <c r="AV254">
        <f>(Table2[[#This Row],[Rank 1Y]]+Table2[[#This Row],[Rank 6M]]+Table2[[#This Row],[Rank Sharpe]])/3</f>
        <v>283.83333333333331</v>
      </c>
    </row>
    <row r="255" spans="1:48" x14ac:dyDescent="0.3">
      <c r="A255" t="s">
        <v>1290</v>
      </c>
      <c r="B255" t="s">
        <v>1291</v>
      </c>
      <c r="C255" t="s">
        <v>10466</v>
      </c>
      <c r="D255" t="s">
        <v>62</v>
      </c>
      <c r="E255">
        <v>8400.2963596019999</v>
      </c>
      <c r="F255">
        <v>185.37</v>
      </c>
      <c r="G255">
        <v>47.389595963821797</v>
      </c>
      <c r="H255">
        <f>(Table2[[#This Row],[1Y Return vs Nifty]]-AVERAGE(Table2[1Y Return vs Nifty]))/_xlfn.STDEV.P(Table2[1Y Return vs Nifty])</f>
        <v>0.10099901349624636</v>
      </c>
      <c r="I255">
        <v>13.352125450312601</v>
      </c>
      <c r="J255">
        <f>(Table2[[#This Row],[1M Return vs Nifty]]-AVERAGE(Table2[1M Return vs Nifty]))/_xlfn.STDEV.P(Table2[1M Return vs Nifty])</f>
        <v>1.4287210682369575</v>
      </c>
      <c r="K255">
        <v>3.9085957744077802</v>
      </c>
      <c r="L255">
        <f>(Table2[[#This Row],[6M Return vs Nifty]]-AVERAGE(Table2[6M Return vs Nifty]))/_xlfn.STDEV.P(Table2[6M Return vs Nifty])</f>
        <v>-2.9283882326535757E-2</v>
      </c>
      <c r="M255">
        <v>-2.1622734818119702</v>
      </c>
      <c r="N255">
        <f>(Table2[[#This Row],[1W Return vs Nifty]]-AVERAGE(Table2[1W Return vs Nifty]))/_xlfn.STDEV.P(Table2[1W Return vs Nifty])</f>
        <v>-0.29776373356637637</v>
      </c>
      <c r="O255">
        <v>178.45</v>
      </c>
      <c r="P255">
        <v>169.558042064864</v>
      </c>
      <c r="Q255">
        <v>149.70859133572301</v>
      </c>
      <c r="R255">
        <v>59.177626085160298</v>
      </c>
      <c r="S255" s="2">
        <f>(Table2[[#This Row],[Close Price]]-Table2[[#This Row],[20D EMA]])/Table2[[#This Row],[20D EMA]]</f>
        <v>3.8778369291118053E-2</v>
      </c>
      <c r="T255" s="2">
        <f>(Table2[[#This Row],[Close Price]]-Table2[[#This Row],[50D EMA]])/Table2[[#This Row],[50D EMA]]</f>
        <v>9.3253954472340417E-2</v>
      </c>
      <c r="U255" s="2">
        <f>(Table2[[#This Row],[Close Price]]-Table2[[#This Row],[200D EMA]])/Table2[[#This Row],[200D EMA]]</f>
        <v>0.23820549205693831</v>
      </c>
      <c r="V255">
        <v>2.0622780314857101</v>
      </c>
      <c r="W255">
        <v>182.58</v>
      </c>
      <c r="X255">
        <v>188.4</v>
      </c>
      <c r="Y255">
        <v>182.07</v>
      </c>
      <c r="Z255">
        <v>197.05</v>
      </c>
      <c r="AA255">
        <v>160</v>
      </c>
      <c r="AB255">
        <v>197.05</v>
      </c>
      <c r="AC255" s="2">
        <f>(Table2[[#This Row],[Close Price]]/Table2[[#This Row],[Day Low]])-1</f>
        <v>1.5280972724285302E-2</v>
      </c>
      <c r="AD255" s="2">
        <f>(Table2[[#This Row],[Day High]]/Table2[[#This Row],[Close Price]])-1</f>
        <v>1.6345687004369669E-2</v>
      </c>
      <c r="AE255" s="2">
        <f>(Table2[[#This Row],[Close Price]]/Table2[[#This Row],[Current Week Low]])-1</f>
        <v>1.8124897017630648E-2</v>
      </c>
      <c r="AF255" s="2">
        <f>(Table2[[#This Row],[Current Week High]]/Table2[[#This Row],[Close Price]])-1</f>
        <v>6.3009116901332485E-2</v>
      </c>
      <c r="AG255" s="2">
        <f>(Table2[[#This Row],[Close Price]]/Table2[[#This Row],[Current Month Low]])-1</f>
        <v>0.15856249999999994</v>
      </c>
      <c r="AH255" s="2">
        <f>(Table2[[#This Row],[Current Month High]]/Table2[[#This Row],[Close Price]])-1</f>
        <v>6.3009116901332485E-2</v>
      </c>
      <c r="AI255">
        <v>6.3009116901332396</v>
      </c>
      <c r="AJ255">
        <v>90.220625962031804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0.04</v>
      </c>
      <c r="AM255" t="s">
        <v>10511</v>
      </c>
      <c r="AN255">
        <v>11.28</v>
      </c>
      <c r="AO255" t="s">
        <v>10511</v>
      </c>
      <c r="AP255">
        <v>6.7468221574595005E-2</v>
      </c>
      <c r="AQ255">
        <f>(Table2[[#This Row],[Sharpe Ratio]]-AVERAGE(Table2[Sharpe Ratio]))/_xlfn.STDEV.P(Table2[Sharpe Ratio])</f>
        <v>0.21549280602892526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1.418165271869217</v>
      </c>
      <c r="AS255">
        <f>_xlfn.RANK.AVG(Table2[[#This Row],[1Y Return vs Nifty Z-Score]],Table2[1Y Return vs Nifty Z-Score])</f>
        <v>256</v>
      </c>
      <c r="AT255">
        <f>_xlfn.RANK.AVG(Table2[[#This Row],[6M Return vs Nifty Z-Score]],Table2[6M Return vs Nifty Z-Score])</f>
        <v>330</v>
      </c>
      <c r="AU255">
        <f>_xlfn.RANK.AVG(Table2[[#This Row],[Sharpe Ratio Z-Score]],Table2[Sharpe Ratio Z-Score])</f>
        <v>271</v>
      </c>
      <c r="AV255">
        <f>(Table2[[#This Row],[Rank 1Y]]+Table2[[#This Row],[Rank 6M]]+Table2[[#This Row],[Rank Sharpe]])/3</f>
        <v>285.66666666666669</v>
      </c>
    </row>
    <row r="256" spans="1:48" x14ac:dyDescent="0.3">
      <c r="A256" t="s">
        <v>1659</v>
      </c>
      <c r="B256" t="s">
        <v>1660</v>
      </c>
      <c r="C256" t="s">
        <v>10471</v>
      </c>
      <c r="D256" t="s">
        <v>1661</v>
      </c>
      <c r="E256">
        <v>4747.3165299319999</v>
      </c>
      <c r="F256">
        <v>70.13</v>
      </c>
      <c r="G256">
        <v>50.684904081763101</v>
      </c>
      <c r="H256">
        <f>(Table2[[#This Row],[1Y Return vs Nifty]]-AVERAGE(Table2[1Y Return vs Nifty]))/_xlfn.STDEV.P(Table2[1Y Return vs Nifty])</f>
        <v>0.14462128928451612</v>
      </c>
      <c r="I256">
        <v>-7.4041769037318401</v>
      </c>
      <c r="J256">
        <f>(Table2[[#This Row],[1M Return vs Nifty]]-AVERAGE(Table2[1M Return vs Nifty]))/_xlfn.STDEV.P(Table2[1M Return vs Nifty])</f>
        <v>-0.64719054763940276</v>
      </c>
      <c r="K256">
        <v>2.6579432709958799</v>
      </c>
      <c r="L256">
        <f>(Table2[[#This Row],[6M Return vs Nifty]]-AVERAGE(Table2[6M Return vs Nifty]))/_xlfn.STDEV.P(Table2[6M Return vs Nifty])</f>
        <v>-7.2475791050890762E-2</v>
      </c>
      <c r="M256">
        <v>-6.90350821679049</v>
      </c>
      <c r="N256">
        <f>(Table2[[#This Row],[1W Return vs Nifty]]-AVERAGE(Table2[1W Return vs Nifty]))/_xlfn.STDEV.P(Table2[1W Return vs Nifty])</f>
        <v>-1.4522534533290881</v>
      </c>
      <c r="O256">
        <v>73.400000000000006</v>
      </c>
      <c r="P256">
        <v>70.601105384020101</v>
      </c>
      <c r="Q256">
        <v>62.354632379904999</v>
      </c>
      <c r="R256">
        <v>36.886835863879199</v>
      </c>
      <c r="S256" s="2">
        <f>(Table2[[#This Row],[Close Price]]-Table2[[#This Row],[20D EMA]])/Table2[[#This Row],[20D EMA]]</f>
        <v>-4.4550408719346186E-2</v>
      </c>
      <c r="T256" s="2">
        <f>(Table2[[#This Row],[Close Price]]-Table2[[#This Row],[50D EMA]])/Table2[[#This Row],[50D EMA]]</f>
        <v>-6.6727763178441157E-3</v>
      </c>
      <c r="U256" s="2">
        <f>(Table2[[#This Row],[Close Price]]-Table2[[#This Row],[200D EMA]])/Table2[[#This Row],[200D EMA]]</f>
        <v>0.12469590988400665</v>
      </c>
      <c r="V256">
        <v>0.86746851679787895</v>
      </c>
      <c r="W256">
        <v>69.13</v>
      </c>
      <c r="X256">
        <v>73.150000000000006</v>
      </c>
      <c r="Y256">
        <v>69.13</v>
      </c>
      <c r="Z256">
        <v>75.69</v>
      </c>
      <c r="AA256">
        <v>69.13</v>
      </c>
      <c r="AB256">
        <v>79.59</v>
      </c>
      <c r="AC256" s="2">
        <f>(Table2[[#This Row],[Close Price]]/Table2[[#This Row],[Day Low]])-1</f>
        <v>1.4465499783017588E-2</v>
      </c>
      <c r="AD256" s="2">
        <f>(Table2[[#This Row],[Day High]]/Table2[[#This Row],[Close Price]])-1</f>
        <v>4.3062883216883119E-2</v>
      </c>
      <c r="AE256" s="2">
        <f>(Table2[[#This Row],[Close Price]]/Table2[[#This Row],[Current Week Low]])-1</f>
        <v>1.4465499783017588E-2</v>
      </c>
      <c r="AF256" s="2">
        <f>(Table2[[#This Row],[Current Week High]]/Table2[[#This Row],[Close Price]])-1</f>
        <v>7.928133466419518E-2</v>
      </c>
      <c r="AG256" s="2">
        <f>(Table2[[#This Row],[Close Price]]/Table2[[#This Row],[Current Month Low]])-1</f>
        <v>1.4465499783017588E-2</v>
      </c>
      <c r="AH256" s="2">
        <f>(Table2[[#This Row],[Current Month High]]/Table2[[#This Row],[Close Price]])-1</f>
        <v>0.13489234279195794</v>
      </c>
      <c r="AI256">
        <v>20.048481391701099</v>
      </c>
      <c r="AJ256">
        <v>70.840438489646701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0.02</v>
      </c>
      <c r="AM256" t="s">
        <v>10511</v>
      </c>
      <c r="AN256">
        <v>-5.34</v>
      </c>
      <c r="AO256" t="s">
        <v>10512</v>
      </c>
      <c r="AP256">
        <v>6.7034437329765995E-2</v>
      </c>
      <c r="AQ256">
        <f>(Table2[[#This Row],[Sharpe Ratio]]-AVERAGE(Table2[Sharpe Ratio]))/_xlfn.STDEV.P(Table2[Sharpe Ratio])</f>
        <v>0.21051484355002367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-1.8167836591848419</v>
      </c>
      <c r="AS256">
        <f>_xlfn.RANK.AVG(Table2[[#This Row],[1Y Return vs Nifty Z-Score]],Table2[1Y Return vs Nifty Z-Score])</f>
        <v>237</v>
      </c>
      <c r="AT256">
        <f>_xlfn.RANK.AVG(Table2[[#This Row],[6M Return vs Nifty Z-Score]],Table2[6M Return vs Nifty Z-Score])</f>
        <v>348</v>
      </c>
      <c r="AU256">
        <f>_xlfn.RANK.AVG(Table2[[#This Row],[Sharpe Ratio Z-Score]],Table2[Sharpe Ratio Z-Score])</f>
        <v>272</v>
      </c>
      <c r="AV256">
        <f>(Table2[[#This Row],[Rank 1Y]]+Table2[[#This Row],[Rank 6M]]+Table2[[#This Row],[Rank Sharpe]])/3</f>
        <v>285.66666666666669</v>
      </c>
    </row>
    <row r="257" spans="1:48" x14ac:dyDescent="0.3">
      <c r="A257" t="s">
        <v>862</v>
      </c>
      <c r="B257" t="s">
        <v>863</v>
      </c>
      <c r="C257" t="s">
        <v>10461</v>
      </c>
      <c r="D257" t="s">
        <v>412</v>
      </c>
      <c r="E257">
        <v>16999.320289454899</v>
      </c>
      <c r="F257">
        <v>4801.95</v>
      </c>
      <c r="G257">
        <v>60.120345161326497</v>
      </c>
      <c r="H257">
        <f>(Table2[[#This Row],[1Y Return vs Nifty]]-AVERAGE(Table2[1Y Return vs Nifty]))/_xlfn.STDEV.P(Table2[1Y Return vs Nifty])</f>
        <v>0.26952475755680094</v>
      </c>
      <c r="I257">
        <v>-8.1864251568048907</v>
      </c>
      <c r="J257">
        <f>(Table2[[#This Row],[1M Return vs Nifty]]-AVERAGE(Table2[1M Return vs Nifty]))/_xlfn.STDEV.P(Table2[1M Return vs Nifty])</f>
        <v>-0.72542597740692683</v>
      </c>
      <c r="K257">
        <v>26.002409332762099</v>
      </c>
      <c r="L257">
        <f>(Table2[[#This Row],[6M Return vs Nifty]]-AVERAGE(Table2[6M Return vs Nifty]))/_xlfn.STDEV.P(Table2[6M Return vs Nifty])</f>
        <v>0.73373700155768118</v>
      </c>
      <c r="M257">
        <v>2.2833290539736599</v>
      </c>
      <c r="N257">
        <f>(Table2[[#This Row],[1W Return vs Nifty]]-AVERAGE(Table2[1W Return vs Nifty]))/_xlfn.STDEV.P(Table2[1W Return vs Nifty])</f>
        <v>0.78473960419312916</v>
      </c>
      <c r="O257">
        <v>4892.28</v>
      </c>
      <c r="P257">
        <v>4897.00110664576</v>
      </c>
      <c r="Q257">
        <v>3992.1642109675399</v>
      </c>
      <c r="R257">
        <v>42.706347768739001</v>
      </c>
      <c r="S257" s="2">
        <f>(Table2[[#This Row],[Close Price]]-Table2[[#This Row],[20D EMA]])/Table2[[#This Row],[20D EMA]]</f>
        <v>-1.8463783757266535E-2</v>
      </c>
      <c r="T257" s="2">
        <f>(Table2[[#This Row],[Close Price]]-Table2[[#This Row],[50D EMA]])/Table2[[#This Row],[50D EMA]]</f>
        <v>-1.9410064358932982E-2</v>
      </c>
      <c r="U257" s="2">
        <f>(Table2[[#This Row],[Close Price]]-Table2[[#This Row],[200D EMA]])/Table2[[#This Row],[200D EMA]]</f>
        <v>0.20284380757879708</v>
      </c>
      <c r="V257">
        <v>0.90659873176587202</v>
      </c>
      <c r="W257">
        <v>4725.05</v>
      </c>
      <c r="X257">
        <v>4968</v>
      </c>
      <c r="Y257">
        <v>4700</v>
      </c>
      <c r="Z257">
        <v>4980</v>
      </c>
      <c r="AA257">
        <v>4675</v>
      </c>
      <c r="AB257">
        <v>5150</v>
      </c>
      <c r="AC257" s="2">
        <f>(Table2[[#This Row],[Close Price]]/Table2[[#This Row],[Day Low]])-1</f>
        <v>1.6274960053332732E-2</v>
      </c>
      <c r="AD257" s="2">
        <f>(Table2[[#This Row],[Day High]]/Table2[[#This Row],[Close Price]])-1</f>
        <v>3.4579701996064083E-2</v>
      </c>
      <c r="AE257" s="2">
        <f>(Table2[[#This Row],[Close Price]]/Table2[[#This Row],[Current Week Low]])-1</f>
        <v>2.1691489361702176E-2</v>
      </c>
      <c r="AF257" s="2">
        <f>(Table2[[#This Row],[Current Week High]]/Table2[[#This Row],[Close Price]])-1</f>
        <v>3.7078686783494241E-2</v>
      </c>
      <c r="AG257" s="2">
        <f>(Table2[[#This Row],[Close Price]]/Table2[[#This Row],[Current Month Low]])-1</f>
        <v>2.7155080213903782E-2</v>
      </c>
      <c r="AH257" s="2">
        <f>(Table2[[#This Row],[Current Month High]]/Table2[[#This Row],[Close Price]])-1</f>
        <v>7.2480971272087524E-2</v>
      </c>
      <c r="AI257">
        <v>14.5368027572132</v>
      </c>
      <c r="AJ257">
        <v>128.664285714285</v>
      </c>
      <c r="AK257" t="str">
        <f>IF(AND(Table2[[#This Row],[20D EMA]]&gt;Table2[[#This Row],[50D EMA]],Table2[[#This Row],[50D EMA]]&gt;Table2[[#This Row],[200D EMA]]),"Uptrend","Downtrend/NoTrend")</f>
        <v>Downtrend/NoTrend</v>
      </c>
      <c r="AL257">
        <v>-0.15</v>
      </c>
      <c r="AM257" t="s">
        <v>10512</v>
      </c>
      <c r="AN257">
        <v>-5.0199999999999996</v>
      </c>
      <c r="AO257" t="s">
        <v>10512</v>
      </c>
      <c r="AQ257">
        <f>(Table2[[#This Row],[Sharpe Ratio]]-AVERAGE(Table2[Sharpe Ratio]))/_xlfn.STDEV.P(Table2[Sharpe Ratio])</f>
        <v>-0.55874987226138229</v>
      </c>
      <c r="AR2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7">
        <f>_xlfn.RANK.AVG(Table2[[#This Row],[1Y Return vs Nifty Z-Score]],Table2[1Y Return vs Nifty Z-Score])</f>
        <v>205</v>
      </c>
      <c r="AT257">
        <f>_xlfn.RANK.AVG(Table2[[#This Row],[6M Return vs Nifty Z-Score]],Table2[6M Return vs Nifty Z-Score])</f>
        <v>140</v>
      </c>
      <c r="AU257">
        <f>_xlfn.RANK.AVG(Table2[[#This Row],[Sharpe Ratio Z-Score]],Table2[Sharpe Ratio Z-Score])</f>
        <v>512.5</v>
      </c>
      <c r="AV257">
        <f>(Table2[[#This Row],[Rank 1Y]]+Table2[[#This Row],[Rank 6M]]+Table2[[#This Row],[Rank Sharpe]])/3</f>
        <v>285.83333333333331</v>
      </c>
    </row>
    <row r="258" spans="1:48" x14ac:dyDescent="0.3">
      <c r="A258" t="s">
        <v>1390</v>
      </c>
      <c r="B258" t="s">
        <v>1391</v>
      </c>
      <c r="C258" t="s">
        <v>10465</v>
      </c>
      <c r="D258" t="s">
        <v>198</v>
      </c>
      <c r="E258">
        <v>7325.95261708</v>
      </c>
      <c r="F258">
        <v>1356.7</v>
      </c>
      <c r="G258">
        <v>24.134522604578098</v>
      </c>
      <c r="H258">
        <f>(Table2[[#This Row],[1Y Return vs Nifty]]-AVERAGE(Table2[1Y Return vs Nifty]))/_xlfn.STDEV.P(Table2[1Y Return vs Nifty])</f>
        <v>-0.20684449832295487</v>
      </c>
      <c r="I258">
        <v>7.1453304778067501</v>
      </c>
      <c r="J258">
        <f>(Table2[[#This Row],[1M Return vs Nifty]]-AVERAGE(Table2[1M Return vs Nifty]))/_xlfn.STDEV.P(Table2[1M Return vs Nifty])</f>
        <v>0.80795742927034508</v>
      </c>
      <c r="K258">
        <v>19.6628789691671</v>
      </c>
      <c r="L258">
        <f>(Table2[[#This Row],[6M Return vs Nifty]]-AVERAGE(Table2[6M Return vs Nifty]))/_xlfn.STDEV.P(Table2[6M Return vs Nifty])</f>
        <v>0.51479815477756063</v>
      </c>
      <c r="M258">
        <v>1.1820136829510499</v>
      </c>
      <c r="N258">
        <f>(Table2[[#This Row],[1W Return vs Nifty]]-AVERAGE(Table2[1W Return vs Nifty]))/_xlfn.STDEV.P(Table2[1W Return vs Nifty])</f>
        <v>0.5165695292795065</v>
      </c>
      <c r="O258">
        <v>1333.15</v>
      </c>
      <c r="P258">
        <v>1228.0934284631101</v>
      </c>
      <c r="Q258">
        <v>1052.8181071383699</v>
      </c>
      <c r="R258">
        <v>49.332284904633099</v>
      </c>
      <c r="S258" s="2">
        <f>(Table2[[#This Row],[Close Price]]-Table2[[#This Row],[20D EMA]])/Table2[[#This Row],[20D EMA]]</f>
        <v>1.7664928927727527E-2</v>
      </c>
      <c r="T258" s="2">
        <f>(Table2[[#This Row],[Close Price]]-Table2[[#This Row],[50D EMA]])/Table2[[#This Row],[50D EMA]]</f>
        <v>0.10472051112416902</v>
      </c>
      <c r="U258" s="2">
        <f>(Table2[[#This Row],[Close Price]]-Table2[[#This Row],[200D EMA]])/Table2[[#This Row],[200D EMA]]</f>
        <v>0.28863665128974791</v>
      </c>
      <c r="V258">
        <v>0.90752669586589996</v>
      </c>
      <c r="W258">
        <v>1335</v>
      </c>
      <c r="X258">
        <v>1405.95</v>
      </c>
      <c r="Y258">
        <v>1335</v>
      </c>
      <c r="Z258">
        <v>1453.7</v>
      </c>
      <c r="AA258">
        <v>1296.8</v>
      </c>
      <c r="AB258">
        <v>1453.7</v>
      </c>
      <c r="AC258" s="2">
        <f>(Table2[[#This Row],[Close Price]]/Table2[[#This Row],[Day Low]])-1</f>
        <v>1.6254681647940084E-2</v>
      </c>
      <c r="AD258" s="2">
        <f>(Table2[[#This Row],[Day High]]/Table2[[#This Row],[Close Price]])-1</f>
        <v>3.6301319377902264E-2</v>
      </c>
      <c r="AE258" s="2">
        <f>(Table2[[#This Row],[Close Price]]/Table2[[#This Row],[Current Week Low]])-1</f>
        <v>1.6254681647940084E-2</v>
      </c>
      <c r="AF258" s="2">
        <f>(Table2[[#This Row],[Current Week High]]/Table2[[#This Row],[Close Price]])-1</f>
        <v>7.149701481536086E-2</v>
      </c>
      <c r="AG258" s="2">
        <f>(Table2[[#This Row],[Close Price]]/Table2[[#This Row],[Current Month Low]])-1</f>
        <v>4.6190623072177805E-2</v>
      </c>
      <c r="AH258" s="2">
        <f>(Table2[[#This Row],[Current Month High]]/Table2[[#This Row],[Close Price]])-1</f>
        <v>7.149701481536086E-2</v>
      </c>
      <c r="AI258">
        <v>7.1497014815360798</v>
      </c>
      <c r="AJ258">
        <v>65.350396099939005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0.18</v>
      </c>
      <c r="AM258" t="s">
        <v>10511</v>
      </c>
      <c r="AN258">
        <v>2.8</v>
      </c>
      <c r="AO258" t="s">
        <v>10511</v>
      </c>
      <c r="AP258">
        <v>5.2059775023512E-2</v>
      </c>
      <c r="AQ258">
        <f>(Table2[[#This Row],[Sharpe Ratio]]-AVERAGE(Table2[Sharpe Ratio]))/_xlfn.STDEV.P(Table2[Sharpe Ratio])</f>
        <v>3.8670642237139112E-2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1.6711512572415965</v>
      </c>
      <c r="AS258">
        <f>_xlfn.RANK.AVG(Table2[[#This Row],[1Y Return vs Nifty Z-Score]],Table2[1Y Return vs Nifty Z-Score])</f>
        <v>357</v>
      </c>
      <c r="AT258">
        <f>_xlfn.RANK.AVG(Table2[[#This Row],[6M Return vs Nifty Z-Score]],Table2[6M Return vs Nifty Z-Score])</f>
        <v>182</v>
      </c>
      <c r="AU258">
        <f>_xlfn.RANK.AVG(Table2[[#This Row],[Sharpe Ratio Z-Score]],Table2[Sharpe Ratio Z-Score])</f>
        <v>324</v>
      </c>
      <c r="AV258">
        <f>(Table2[[#This Row],[Rank 1Y]]+Table2[[#This Row],[Rank 6M]]+Table2[[#This Row],[Rank Sharpe]])/3</f>
        <v>287.66666666666669</v>
      </c>
    </row>
    <row r="259" spans="1:48" x14ac:dyDescent="0.3">
      <c r="A259" t="s">
        <v>247</v>
      </c>
      <c r="B259" t="s">
        <v>248</v>
      </c>
      <c r="C259" t="s">
        <v>10461</v>
      </c>
      <c r="D259" t="s">
        <v>51</v>
      </c>
      <c r="E259">
        <v>105668.607016665</v>
      </c>
      <c r="F259">
        <v>2810.85</v>
      </c>
      <c r="G259">
        <v>33.718098507694997</v>
      </c>
      <c r="H259">
        <f>(Table2[[#This Row],[1Y Return vs Nifty]]-AVERAGE(Table2[1Y Return vs Nifty]))/_xlfn.STDEV.P(Table2[1Y Return vs Nifty])</f>
        <v>-7.9980066797578395E-2</v>
      </c>
      <c r="I259">
        <v>-2.9941835274319399</v>
      </c>
      <c r="J259">
        <f>(Table2[[#This Row],[1M Return vs Nifty]]-AVERAGE(Table2[1M Return vs Nifty]))/_xlfn.STDEV.P(Table2[1M Return vs Nifty])</f>
        <v>-0.20613142643157673</v>
      </c>
      <c r="K259">
        <v>8.6613202696582103</v>
      </c>
      <c r="L259">
        <f>(Table2[[#This Row],[6M Return vs Nifty]]-AVERAGE(Table2[6M Return vs Nifty]))/_xlfn.STDEV.P(Table2[6M Return vs Nifty])</f>
        <v>0.13485383141156598</v>
      </c>
      <c r="M259">
        <v>3.9588884034855201</v>
      </c>
      <c r="N259">
        <f>(Table2[[#This Row],[1W Return vs Nifty]]-AVERAGE(Table2[1W Return vs Nifty]))/_xlfn.STDEV.P(Table2[1W Return vs Nifty])</f>
        <v>1.1927379742363924</v>
      </c>
      <c r="O259">
        <v>2800.35</v>
      </c>
      <c r="P259">
        <v>2682.4326003547699</v>
      </c>
      <c r="Q259">
        <v>2334.0067020339602</v>
      </c>
      <c r="R259">
        <v>48.769227487696398</v>
      </c>
      <c r="S259" s="2">
        <f>(Table2[[#This Row],[Close Price]]-Table2[[#This Row],[20D EMA]])/Table2[[#This Row],[20D EMA]]</f>
        <v>3.7495313085864268E-3</v>
      </c>
      <c r="T259" s="2">
        <f>(Table2[[#This Row],[Close Price]]-Table2[[#This Row],[50D EMA]])/Table2[[#This Row],[50D EMA]]</f>
        <v>4.7873486039591809E-2</v>
      </c>
      <c r="U259" s="2">
        <f>(Table2[[#This Row],[Close Price]]-Table2[[#This Row],[200D EMA]])/Table2[[#This Row],[200D EMA]]</f>
        <v>0.20430245446617468</v>
      </c>
      <c r="V259">
        <v>0.76157646374403698</v>
      </c>
      <c r="W259">
        <v>2789.35</v>
      </c>
      <c r="X259">
        <v>2875.85</v>
      </c>
      <c r="Y259">
        <v>2777</v>
      </c>
      <c r="Z259">
        <v>2900</v>
      </c>
      <c r="AA259">
        <v>2705</v>
      </c>
      <c r="AB259">
        <v>2942</v>
      </c>
      <c r="AC259" s="2">
        <f>(Table2[[#This Row],[Close Price]]/Table2[[#This Row],[Day Low]])-1</f>
        <v>7.7078889346979818E-3</v>
      </c>
      <c r="AD259" s="2">
        <f>(Table2[[#This Row],[Day High]]/Table2[[#This Row],[Close Price]])-1</f>
        <v>2.3124677588629794E-2</v>
      </c>
      <c r="AE259" s="2">
        <f>(Table2[[#This Row],[Close Price]]/Table2[[#This Row],[Current Week Low]])-1</f>
        <v>1.218941303564991E-2</v>
      </c>
      <c r="AF259" s="2">
        <f>(Table2[[#This Row],[Current Week High]]/Table2[[#This Row],[Close Price]])-1</f>
        <v>3.171638472348226E-2</v>
      </c>
      <c r="AG259" s="2">
        <f>(Table2[[#This Row],[Close Price]]/Table2[[#This Row],[Current Month Low]])-1</f>
        <v>3.9131238447319694E-2</v>
      </c>
      <c r="AH259" s="2">
        <f>(Table2[[#This Row],[Current Month High]]/Table2[[#This Row],[Close Price]])-1</f>
        <v>4.6658484088442975E-2</v>
      </c>
      <c r="AI259">
        <v>8.8442997669743999</v>
      </c>
      <c r="AJ259">
        <v>59.698312595875201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0.02</v>
      </c>
      <c r="AM259" t="s">
        <v>10511</v>
      </c>
      <c r="AN259">
        <v>-0.5</v>
      </c>
      <c r="AO259" t="s">
        <v>10512</v>
      </c>
      <c r="AP259">
        <v>6.5820227694645003E-2</v>
      </c>
      <c r="AQ259">
        <f>(Table2[[#This Row],[Sharpe Ratio]]-AVERAGE(Table2[Sharpe Ratio]))/_xlfn.STDEV.P(Table2[Sharpe Ratio])</f>
        <v>0.19658098108912309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1.2380612935079263</v>
      </c>
      <c r="AS259">
        <f>_xlfn.RANK.AVG(Table2[[#This Row],[1Y Return vs Nifty Z-Score]],Table2[1Y Return vs Nifty Z-Score])</f>
        <v>310</v>
      </c>
      <c r="AT259">
        <f>_xlfn.RANK.AVG(Table2[[#This Row],[6M Return vs Nifty Z-Score]],Table2[6M Return vs Nifty Z-Score])</f>
        <v>276</v>
      </c>
      <c r="AU259">
        <f>_xlfn.RANK.AVG(Table2[[#This Row],[Sharpe Ratio Z-Score]],Table2[Sharpe Ratio Z-Score])</f>
        <v>280</v>
      </c>
      <c r="AV259">
        <f>(Table2[[#This Row],[Rank 1Y]]+Table2[[#This Row],[Rank 6M]]+Table2[[#This Row],[Rank Sharpe]])/3</f>
        <v>288.66666666666669</v>
      </c>
    </row>
    <row r="260" spans="1:48" x14ac:dyDescent="0.3">
      <c r="A260" t="s">
        <v>1124</v>
      </c>
      <c r="B260" t="s">
        <v>1125</v>
      </c>
      <c r="C260" t="s">
        <v>10474</v>
      </c>
      <c r="D260" t="s">
        <v>138</v>
      </c>
      <c r="E260">
        <v>10535.615796906</v>
      </c>
      <c r="F260">
        <v>195.66</v>
      </c>
      <c r="G260">
        <v>133.422713613816</v>
      </c>
      <c r="H260">
        <f>(Table2[[#This Row],[1Y Return vs Nifty]]-AVERAGE(Table2[1Y Return vs Nifty]))/_xlfn.STDEV.P(Table2[1Y Return vs Nifty])</f>
        <v>1.2398789757734352</v>
      </c>
      <c r="I260">
        <v>-0.59928111565541997</v>
      </c>
      <c r="J260">
        <f>(Table2[[#This Row],[1M Return vs Nifty]]-AVERAGE(Table2[1M Return vs Nifty]))/_xlfn.STDEV.P(Table2[1M Return vs Nifty])</f>
        <v>3.3391280970517578E-2</v>
      </c>
      <c r="K260">
        <v>-34.428711127788702</v>
      </c>
      <c r="L260">
        <f>(Table2[[#This Row],[6M Return vs Nifty]]-AVERAGE(Table2[6M Return vs Nifty]))/_xlfn.STDEV.P(Table2[6M Return vs Nifty])</f>
        <v>-1.3532819201027415</v>
      </c>
      <c r="M260">
        <v>-3.35565439889587</v>
      </c>
      <c r="N260">
        <f>(Table2[[#This Row],[1W Return vs Nifty]]-AVERAGE(Table2[1W Return vs Nifty]))/_xlfn.STDEV.P(Table2[1W Return vs Nifty])</f>
        <v>-0.58835175072781754</v>
      </c>
      <c r="O260">
        <v>204.32</v>
      </c>
      <c r="P260">
        <v>205.39941086541501</v>
      </c>
      <c r="Q260">
        <v>197.20332546041701</v>
      </c>
      <c r="R260">
        <v>39.065782761210798</v>
      </c>
      <c r="S260" s="2">
        <f>(Table2[[#This Row],[Close Price]]-Table2[[#This Row],[20D EMA]])/Table2[[#This Row],[20D EMA]]</f>
        <v>-4.238449490994517E-2</v>
      </c>
      <c r="T260" s="2">
        <f>(Table2[[#This Row],[Close Price]]-Table2[[#This Row],[50D EMA]])/Table2[[#This Row],[50D EMA]]</f>
        <v>-4.741693671067352E-2</v>
      </c>
      <c r="U260" s="2">
        <f>(Table2[[#This Row],[Close Price]]-Table2[[#This Row],[200D EMA]])/Table2[[#This Row],[200D EMA]]</f>
        <v>-7.8260620444090215E-3</v>
      </c>
      <c r="V260">
        <v>1.3336125646000301</v>
      </c>
      <c r="W260">
        <v>195</v>
      </c>
      <c r="X260">
        <v>207.75</v>
      </c>
      <c r="Y260">
        <v>195</v>
      </c>
      <c r="Z260">
        <v>212.77</v>
      </c>
      <c r="AA260">
        <v>185.4</v>
      </c>
      <c r="AB260">
        <v>228.95</v>
      </c>
      <c r="AC260" s="2">
        <f>(Table2[[#This Row],[Close Price]]/Table2[[#This Row],[Day Low]])-1</f>
        <v>3.3846153846153193E-3</v>
      </c>
      <c r="AD260" s="2">
        <f>(Table2[[#This Row],[Day High]]/Table2[[#This Row],[Close Price]])-1</f>
        <v>6.1790861698865385E-2</v>
      </c>
      <c r="AE260" s="2">
        <f>(Table2[[#This Row],[Close Price]]/Table2[[#This Row],[Current Week Low]])-1</f>
        <v>3.3846153846153193E-3</v>
      </c>
      <c r="AF260" s="2">
        <f>(Table2[[#This Row],[Current Week High]]/Table2[[#This Row],[Close Price]])-1</f>
        <v>8.7447613206582897E-2</v>
      </c>
      <c r="AG260" s="2">
        <f>(Table2[[#This Row],[Close Price]]/Table2[[#This Row],[Current Month Low]])-1</f>
        <v>5.5339805825242561E-2</v>
      </c>
      <c r="AH260" s="2">
        <f>(Table2[[#This Row],[Current Month High]]/Table2[[#This Row],[Close Price]])-1</f>
        <v>0.17014208320556068</v>
      </c>
      <c r="AI260">
        <v>45.609731166308798</v>
      </c>
      <c r="AJ260">
        <v>166.930422919508</v>
      </c>
      <c r="AK260" t="str">
        <f>IF(AND(Table2[[#This Row],[20D EMA]]&gt;Table2[[#This Row],[50D EMA]],Table2[[#This Row],[50D EMA]]&gt;Table2[[#This Row],[200D EMA]]),"Uptrend","Downtrend/NoTrend")</f>
        <v>Downtrend/NoTrend</v>
      </c>
      <c r="AL260">
        <v>-0.26</v>
      </c>
      <c r="AM260" t="s">
        <v>10512</v>
      </c>
      <c r="AN260">
        <v>-2.4</v>
      </c>
      <c r="AO260" t="s">
        <v>10512</v>
      </c>
      <c r="AP260">
        <v>0.14826651337123001</v>
      </c>
      <c r="AQ260">
        <f>(Table2[[#This Row],[Sharpe Ratio]]-AVERAGE(Table2[Sharpe Ratio]))/_xlfn.STDEV.P(Table2[Sharpe Ratio])</f>
        <v>1.1427068985590347</v>
      </c>
      <c r="AR2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0">
        <f>_xlfn.RANK.AVG(Table2[[#This Row],[1Y Return vs Nifty Z-Score]],Table2[1Y Return vs Nifty Z-Score])</f>
        <v>67</v>
      </c>
      <c r="AT260">
        <f>_xlfn.RANK.AVG(Table2[[#This Row],[6M Return vs Nifty Z-Score]],Table2[6M Return vs Nifty Z-Score])</f>
        <v>701</v>
      </c>
      <c r="AU260">
        <f>_xlfn.RANK.AVG(Table2[[#This Row],[Sharpe Ratio Z-Score]],Table2[Sharpe Ratio Z-Score])</f>
        <v>98</v>
      </c>
      <c r="AV260">
        <f>(Table2[[#This Row],[Rank 1Y]]+Table2[[#This Row],[Rank 6M]]+Table2[[#This Row],[Rank Sharpe]])/3</f>
        <v>288.66666666666669</v>
      </c>
    </row>
    <row r="261" spans="1:48" x14ac:dyDescent="0.3">
      <c r="A261" t="s">
        <v>189</v>
      </c>
      <c r="B261" t="s">
        <v>190</v>
      </c>
      <c r="C261" t="s">
        <v>10465</v>
      </c>
      <c r="D261" t="s">
        <v>191</v>
      </c>
      <c r="E261">
        <v>132914.28051104999</v>
      </c>
      <c r="F261">
        <v>4850.7</v>
      </c>
      <c r="G261">
        <v>21.973751997390799</v>
      </c>
      <c r="H261">
        <f>(Table2[[#This Row],[1Y Return vs Nifty]]-AVERAGE(Table2[1Y Return vs Nifty]))/_xlfn.STDEV.P(Table2[1Y Return vs Nifty])</f>
        <v>-0.2354481153348893</v>
      </c>
      <c r="I261">
        <v>-4.39465254042124</v>
      </c>
      <c r="J261">
        <f>(Table2[[#This Row],[1M Return vs Nifty]]-AVERAGE(Table2[1M Return vs Nifty]))/_xlfn.STDEV.P(Table2[1M Return vs Nifty])</f>
        <v>-0.34619731303073303</v>
      </c>
      <c r="K261">
        <v>17.668162482926299</v>
      </c>
      <c r="L261">
        <f>(Table2[[#This Row],[6M Return vs Nifty]]-AVERAGE(Table2[6M Return vs Nifty]))/_xlfn.STDEV.P(Table2[6M Return vs Nifty])</f>
        <v>0.44590962485447</v>
      </c>
      <c r="M261">
        <v>2.2135908622296099</v>
      </c>
      <c r="N261">
        <f>(Table2[[#This Row],[1W Return vs Nifty]]-AVERAGE(Table2[1W Return vs Nifty]))/_xlfn.STDEV.P(Table2[1W Return vs Nifty])</f>
        <v>0.76775836830337918</v>
      </c>
      <c r="O261">
        <v>4812.66</v>
      </c>
      <c r="P261">
        <v>4707.7501815514997</v>
      </c>
      <c r="Q261">
        <v>4197.94101304376</v>
      </c>
      <c r="R261">
        <v>53.743519288616298</v>
      </c>
      <c r="S261" s="2">
        <f>(Table2[[#This Row],[Close Price]]-Table2[[#This Row],[20D EMA]])/Table2[[#This Row],[20D EMA]]</f>
        <v>7.9041527969979115E-3</v>
      </c>
      <c r="T261" s="2">
        <f>(Table2[[#This Row],[Close Price]]-Table2[[#This Row],[50D EMA]])/Table2[[#This Row],[50D EMA]]</f>
        <v>3.0364784225102855E-2</v>
      </c>
      <c r="U261" s="2">
        <f>(Table2[[#This Row],[Close Price]]-Table2[[#This Row],[200D EMA]])/Table2[[#This Row],[200D EMA]]</f>
        <v>0.15549503552527297</v>
      </c>
      <c r="V261">
        <v>0.790241811389509</v>
      </c>
      <c r="W261">
        <v>4820.2</v>
      </c>
      <c r="X261">
        <v>4925</v>
      </c>
      <c r="Y261">
        <v>4784.95</v>
      </c>
      <c r="Z261">
        <v>4965</v>
      </c>
      <c r="AA261">
        <v>4592.8999999999996</v>
      </c>
      <c r="AB261">
        <v>4965</v>
      </c>
      <c r="AC261" s="2">
        <f>(Table2[[#This Row],[Close Price]]/Table2[[#This Row],[Day Low]])-1</f>
        <v>6.3275382764200749E-3</v>
      </c>
      <c r="AD261" s="2">
        <f>(Table2[[#This Row],[Day High]]/Table2[[#This Row],[Close Price]])-1</f>
        <v>1.5317376873440924E-2</v>
      </c>
      <c r="AE261" s="2">
        <f>(Table2[[#This Row],[Close Price]]/Table2[[#This Row],[Current Week Low]])-1</f>
        <v>1.3741000428426631E-2</v>
      </c>
      <c r="AF261" s="2">
        <f>(Table2[[#This Row],[Current Week High]]/Table2[[#This Row],[Close Price]])-1</f>
        <v>2.3563609375966355E-2</v>
      </c>
      <c r="AG261" s="2">
        <f>(Table2[[#This Row],[Close Price]]/Table2[[#This Row],[Current Month Low]])-1</f>
        <v>5.6130113871410314E-2</v>
      </c>
      <c r="AH261" s="2">
        <f>(Table2[[#This Row],[Current Month High]]/Table2[[#This Row],[Close Price]])-1</f>
        <v>2.3563609375966355E-2</v>
      </c>
      <c r="AI261">
        <v>2.5831323314160901</v>
      </c>
      <c r="AJ261">
        <v>48.117499770985297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-0.05</v>
      </c>
      <c r="AM261" t="s">
        <v>10512</v>
      </c>
      <c r="AN261">
        <v>4.8600000000000003</v>
      </c>
      <c r="AO261" t="s">
        <v>10511</v>
      </c>
      <c r="AP261">
        <v>5.8342803418598002E-2</v>
      </c>
      <c r="AQ261">
        <f>(Table2[[#This Row],[Sharpe Ratio]]-AVERAGE(Table2[Sharpe Ratio]))/_xlfn.STDEV.P(Table2[Sharpe Ratio])</f>
        <v>0.11077256843074708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0.74279513322297386</v>
      </c>
      <c r="AS261">
        <f>_xlfn.RANK.AVG(Table2[[#This Row],[1Y Return vs Nifty Z-Score]],Table2[1Y Return vs Nifty Z-Score])</f>
        <v>368</v>
      </c>
      <c r="AT261">
        <f>_xlfn.RANK.AVG(Table2[[#This Row],[6M Return vs Nifty Z-Score]],Table2[6M Return vs Nifty Z-Score])</f>
        <v>201</v>
      </c>
      <c r="AU261">
        <f>_xlfn.RANK.AVG(Table2[[#This Row],[Sharpe Ratio Z-Score]],Table2[Sharpe Ratio Z-Score])</f>
        <v>303</v>
      </c>
      <c r="AV261">
        <f>(Table2[[#This Row],[Rank 1Y]]+Table2[[#This Row],[Rank 6M]]+Table2[[#This Row],[Rank Sharpe]])/3</f>
        <v>290.66666666666669</v>
      </c>
    </row>
    <row r="262" spans="1:48" x14ac:dyDescent="0.3">
      <c r="A262" t="s">
        <v>439</v>
      </c>
      <c r="B262" t="s">
        <v>440</v>
      </c>
      <c r="C262" t="s">
        <v>10459</v>
      </c>
      <c r="D262" t="s">
        <v>441</v>
      </c>
      <c r="E262">
        <v>51435.003017520001</v>
      </c>
      <c r="F262">
        <v>342.9</v>
      </c>
      <c r="G262">
        <v>28.8153143752522</v>
      </c>
      <c r="H262">
        <f>(Table2[[#This Row],[1Y Return vs Nifty]]-AVERAGE(Table2[1Y Return vs Nifty]))/_xlfn.STDEV.P(Table2[1Y Return vs Nifty])</f>
        <v>-0.14488161587924217</v>
      </c>
      <c r="I262">
        <v>4.95688502774036</v>
      </c>
      <c r="J262">
        <f>(Table2[[#This Row],[1M Return vs Nifty]]-AVERAGE(Table2[1M Return vs Nifty]))/_xlfn.STDEV.P(Table2[1M Return vs Nifty])</f>
        <v>0.5890832168497806</v>
      </c>
      <c r="K262">
        <v>27.283332121303602</v>
      </c>
      <c r="L262">
        <f>(Table2[[#This Row],[6M Return vs Nifty]]-AVERAGE(Table2[6M Return vs Nifty]))/_xlfn.STDEV.P(Table2[6M Return vs Nifty])</f>
        <v>0.7779743096945918</v>
      </c>
      <c r="M262">
        <v>1.9261799708744201</v>
      </c>
      <c r="N262">
        <f>(Table2[[#This Row],[1W Return vs Nifty]]-AVERAGE(Table2[1W Return vs Nifty]))/_xlfn.STDEV.P(Table2[1W Return vs Nifty])</f>
        <v>0.69777387313180483</v>
      </c>
      <c r="O262">
        <v>334.67</v>
      </c>
      <c r="P262">
        <v>320.22233975752903</v>
      </c>
      <c r="Q262">
        <v>278.78418630885301</v>
      </c>
      <c r="R262">
        <v>57.395851457204103</v>
      </c>
      <c r="S262" s="2">
        <f>(Table2[[#This Row],[Close Price]]-Table2[[#This Row],[20D EMA]])/Table2[[#This Row],[20D EMA]]</f>
        <v>2.4591388531986617E-2</v>
      </c>
      <c r="T262" s="2">
        <f>(Table2[[#This Row],[Close Price]]-Table2[[#This Row],[50D EMA]])/Table2[[#This Row],[50D EMA]]</f>
        <v>7.0818482744340619E-2</v>
      </c>
      <c r="U262" s="2">
        <f>(Table2[[#This Row],[Close Price]]-Table2[[#This Row],[200D EMA]])/Table2[[#This Row],[200D EMA]]</f>
        <v>0.22998368214514081</v>
      </c>
      <c r="V262">
        <v>0.71275536878077494</v>
      </c>
      <c r="W262">
        <v>338.9</v>
      </c>
      <c r="X262">
        <v>346.7</v>
      </c>
      <c r="Y262">
        <v>338.25</v>
      </c>
      <c r="Z262">
        <v>355.75</v>
      </c>
      <c r="AA262">
        <v>321.2</v>
      </c>
      <c r="AB262">
        <v>355.75</v>
      </c>
      <c r="AC262" s="2">
        <f>(Table2[[#This Row],[Close Price]]/Table2[[#This Row],[Day Low]])-1</f>
        <v>1.1802891708468488E-2</v>
      </c>
      <c r="AD262" s="2">
        <f>(Table2[[#This Row],[Day High]]/Table2[[#This Row],[Close Price]])-1</f>
        <v>1.1081948089822102E-2</v>
      </c>
      <c r="AE262" s="2">
        <f>(Table2[[#This Row],[Close Price]]/Table2[[#This Row],[Current Week Low]])-1</f>
        <v>1.3747228381374654E-2</v>
      </c>
      <c r="AF262" s="2">
        <f>(Table2[[#This Row],[Current Week High]]/Table2[[#This Row],[Close Price]])-1</f>
        <v>3.7474482356372185E-2</v>
      </c>
      <c r="AG262" s="2">
        <f>(Table2[[#This Row],[Close Price]]/Table2[[#This Row],[Current Month Low]])-1</f>
        <v>6.7559153175591469E-2</v>
      </c>
      <c r="AH262" s="2">
        <f>(Table2[[#This Row],[Current Month High]]/Table2[[#This Row],[Close Price]])-1</f>
        <v>3.7474482356372185E-2</v>
      </c>
      <c r="AI262">
        <v>3.7474482356372101</v>
      </c>
      <c r="AJ262">
        <v>78.873239436619698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0.06</v>
      </c>
      <c r="AM262" t="s">
        <v>10511</v>
      </c>
      <c r="AN262">
        <v>1.96</v>
      </c>
      <c r="AO262" t="s">
        <v>10511</v>
      </c>
      <c r="AP262">
        <v>2.6831956593307001E-2</v>
      </c>
      <c r="AQ262">
        <f>(Table2[[#This Row],[Sharpe Ratio]]-AVERAGE(Table2[Sharpe Ratio]))/_xlfn.STDEV.P(Table2[Sharpe Ratio])</f>
        <v>-0.25083533928970164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1.6691144445072335</v>
      </c>
      <c r="AS262">
        <f>_xlfn.RANK.AVG(Table2[[#This Row],[1Y Return vs Nifty Z-Score]],Table2[1Y Return vs Nifty Z-Score])</f>
        <v>335</v>
      </c>
      <c r="AT262">
        <f>_xlfn.RANK.AVG(Table2[[#This Row],[6M Return vs Nifty Z-Score]],Table2[6M Return vs Nifty Z-Score])</f>
        <v>131</v>
      </c>
      <c r="AU262">
        <f>_xlfn.RANK.AVG(Table2[[#This Row],[Sharpe Ratio Z-Score]],Table2[Sharpe Ratio Z-Score])</f>
        <v>406</v>
      </c>
      <c r="AV262">
        <f>(Table2[[#This Row],[Rank 1Y]]+Table2[[#This Row],[Rank 6M]]+Table2[[#This Row],[Rank Sharpe]])/3</f>
        <v>290.66666666666669</v>
      </c>
    </row>
    <row r="263" spans="1:48" x14ac:dyDescent="0.3">
      <c r="A263" t="s">
        <v>313</v>
      </c>
      <c r="B263" t="s">
        <v>314</v>
      </c>
      <c r="C263" t="s">
        <v>10466</v>
      </c>
      <c r="D263" t="s">
        <v>62</v>
      </c>
      <c r="E263">
        <v>81463.894188524995</v>
      </c>
      <c r="F263">
        <v>1786.65</v>
      </c>
      <c r="G263">
        <v>67.860148874942794</v>
      </c>
      <c r="H263">
        <f>(Table2[[#This Row],[1Y Return vs Nifty]]-AVERAGE(Table2[1Y Return vs Nifty]))/_xlfn.STDEV.P(Table2[1Y Return vs Nifty])</f>
        <v>0.37198189966871148</v>
      </c>
      <c r="I263">
        <v>10.6200191895099</v>
      </c>
      <c r="J263">
        <f>(Table2[[#This Row],[1M Return vs Nifty]]-AVERAGE(Table2[1M Return vs Nifty]))/_xlfn.STDEV.P(Table2[1M Return vs Nifty])</f>
        <v>1.1554734046662964</v>
      </c>
      <c r="K263">
        <v>11.467392251225499</v>
      </c>
      <c r="L263">
        <f>(Table2[[#This Row],[6M Return vs Nifty]]-AVERAGE(Table2[6M Return vs Nifty]))/_xlfn.STDEV.P(Table2[6M Return vs Nifty])</f>
        <v>0.23176292851981961</v>
      </c>
      <c r="M263">
        <v>0.34982390654337198</v>
      </c>
      <c r="N263">
        <f>(Table2[[#This Row],[1W Return vs Nifty]]-AVERAGE(Table2[1W Return vs Nifty]))/_xlfn.STDEV.P(Table2[1W Return vs Nifty])</f>
        <v>0.31393148339953453</v>
      </c>
      <c r="O263">
        <v>1739.73</v>
      </c>
      <c r="P263">
        <v>1675.7907093075</v>
      </c>
      <c r="Q263">
        <v>1474.51282605049</v>
      </c>
      <c r="R263">
        <v>56.539029336558201</v>
      </c>
      <c r="S263" s="2">
        <f>(Table2[[#This Row],[Close Price]]-Table2[[#This Row],[20D EMA]])/Table2[[#This Row],[20D EMA]]</f>
        <v>2.6969702195168258E-2</v>
      </c>
      <c r="T263" s="2">
        <f>(Table2[[#This Row],[Close Price]]-Table2[[#This Row],[50D EMA]])/Table2[[#This Row],[50D EMA]]</f>
        <v>6.6153422427261993E-2</v>
      </c>
      <c r="U263" s="2">
        <f>(Table2[[#This Row],[Close Price]]-Table2[[#This Row],[200D EMA]])/Table2[[#This Row],[200D EMA]]</f>
        <v>0.21168834101333336</v>
      </c>
      <c r="V263">
        <v>0.75311239794962204</v>
      </c>
      <c r="W263">
        <v>1776.6</v>
      </c>
      <c r="X263">
        <v>1823.8</v>
      </c>
      <c r="Y263">
        <v>1776.6</v>
      </c>
      <c r="Z263">
        <v>1848</v>
      </c>
      <c r="AA263">
        <v>1598.25</v>
      </c>
      <c r="AB263">
        <v>1848</v>
      </c>
      <c r="AC263" s="2">
        <f>(Table2[[#This Row],[Close Price]]/Table2[[#This Row],[Day Low]])-1</f>
        <v>5.656872678149405E-3</v>
      </c>
      <c r="AD263" s="2">
        <f>(Table2[[#This Row],[Day High]]/Table2[[#This Row],[Close Price]])-1</f>
        <v>2.0793104413287411E-2</v>
      </c>
      <c r="AE263" s="2">
        <f>(Table2[[#This Row],[Close Price]]/Table2[[#This Row],[Current Week Low]])-1</f>
        <v>5.656872678149405E-3</v>
      </c>
      <c r="AF263" s="2">
        <f>(Table2[[#This Row],[Current Week High]]/Table2[[#This Row],[Close Price]])-1</f>
        <v>3.4338006884392591E-2</v>
      </c>
      <c r="AG263" s="2">
        <f>(Table2[[#This Row],[Close Price]]/Table2[[#This Row],[Current Month Low]])-1</f>
        <v>0.1178789300797749</v>
      </c>
      <c r="AH263" s="2">
        <f>(Table2[[#This Row],[Current Month High]]/Table2[[#This Row],[Close Price]])-1</f>
        <v>3.4338006884392591E-2</v>
      </c>
      <c r="AI263">
        <v>3.4338006884392498</v>
      </c>
      <c r="AJ263">
        <v>92.267958030669803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0.01</v>
      </c>
      <c r="AM263" t="s">
        <v>10511</v>
      </c>
      <c r="AN263">
        <v>9.42</v>
      </c>
      <c r="AO263" t="s">
        <v>10511</v>
      </c>
      <c r="AP263">
        <v>1.1568054773228E-2</v>
      </c>
      <c r="AQ263">
        <f>(Table2[[#This Row],[Sharpe Ratio]]-AVERAGE(Table2[Sharpe Ratio]))/_xlfn.STDEV.P(Table2[Sharpe Ratio])</f>
        <v>-0.42599875623662609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1.6471509600177361</v>
      </c>
      <c r="AS263">
        <f>_xlfn.RANK.AVG(Table2[[#This Row],[1Y Return vs Nifty Z-Score]],Table2[1Y Return vs Nifty Z-Score])</f>
        <v>174</v>
      </c>
      <c r="AT263">
        <f>_xlfn.RANK.AVG(Table2[[#This Row],[6M Return vs Nifty Z-Score]],Table2[6M Return vs Nifty Z-Score])</f>
        <v>254</v>
      </c>
      <c r="AU263">
        <f>_xlfn.RANK.AVG(Table2[[#This Row],[Sharpe Ratio Z-Score]],Table2[Sharpe Ratio Z-Score])</f>
        <v>447</v>
      </c>
      <c r="AV263">
        <f>(Table2[[#This Row],[Rank 1Y]]+Table2[[#This Row],[Rank 6M]]+Table2[[#This Row],[Rank Sharpe]])/3</f>
        <v>291.66666666666669</v>
      </c>
    </row>
    <row r="264" spans="1:48" x14ac:dyDescent="0.3">
      <c r="A264" t="s">
        <v>123</v>
      </c>
      <c r="B264" t="s">
        <v>124</v>
      </c>
      <c r="C264" t="s">
        <v>10459</v>
      </c>
      <c r="D264" t="s">
        <v>18</v>
      </c>
      <c r="E264">
        <v>233692.37400026599</v>
      </c>
      <c r="F264">
        <v>165.49</v>
      </c>
      <c r="G264">
        <v>44.751305629812101</v>
      </c>
      <c r="H264">
        <f>(Table2[[#This Row],[1Y Return vs Nifty]]-AVERAGE(Table2[1Y Return vs Nifty]))/_xlfn.STDEV.P(Table2[1Y Return vs Nifty])</f>
        <v>6.6074137144593703E-2</v>
      </c>
      <c r="I264">
        <v>-4.6272931671911</v>
      </c>
      <c r="J264">
        <f>(Table2[[#This Row],[1M Return vs Nifty]]-AVERAGE(Table2[1M Return vs Nifty]))/_xlfn.STDEV.P(Table2[1M Return vs Nifty])</f>
        <v>-0.36946452947413805</v>
      </c>
      <c r="K264">
        <v>-2.1227039669491399</v>
      </c>
      <c r="L264">
        <f>(Table2[[#This Row],[6M Return vs Nifty]]-AVERAGE(Table2[6M Return vs Nifty]))/_xlfn.STDEV.P(Table2[6M Return vs Nifty])</f>
        <v>-0.23757783065129892</v>
      </c>
      <c r="M264">
        <v>0.76293457681329802</v>
      </c>
      <c r="N264">
        <f>(Table2[[#This Row],[1W Return vs Nifty]]-AVERAGE(Table2[1W Return vs Nifty]))/_xlfn.STDEV.P(Table2[1W Return vs Nifty])</f>
        <v>0.41452384986313545</v>
      </c>
      <c r="O264">
        <v>168.74</v>
      </c>
      <c r="P264">
        <v>167.46976303287801</v>
      </c>
      <c r="Q264">
        <v>148.29894779684301</v>
      </c>
      <c r="R264">
        <v>37.9769159334259</v>
      </c>
      <c r="S264" s="2">
        <f>(Table2[[#This Row],[Close Price]]-Table2[[#This Row],[20D EMA]])/Table2[[#This Row],[20D EMA]]</f>
        <v>-1.9260400616332819E-2</v>
      </c>
      <c r="T264" s="2">
        <f>(Table2[[#This Row],[Close Price]]-Table2[[#This Row],[50D EMA]])/Table2[[#This Row],[50D EMA]]</f>
        <v>-1.1821614821831009E-2</v>
      </c>
      <c r="U264" s="2">
        <f>(Table2[[#This Row],[Close Price]]-Table2[[#This Row],[200D EMA]])/Table2[[#This Row],[200D EMA]]</f>
        <v>0.11592160604340419</v>
      </c>
      <c r="V264">
        <v>1.2211585867474599</v>
      </c>
      <c r="W264">
        <v>165.15</v>
      </c>
      <c r="X264">
        <v>170.9</v>
      </c>
      <c r="Y264">
        <v>165.15</v>
      </c>
      <c r="Z264">
        <v>172.3</v>
      </c>
      <c r="AA264">
        <v>165.15</v>
      </c>
      <c r="AB264">
        <v>175.8</v>
      </c>
      <c r="AC264" s="2">
        <f>(Table2[[#This Row],[Close Price]]/Table2[[#This Row],[Day Low]])-1</f>
        <v>2.0587344838025601E-3</v>
      </c>
      <c r="AD264" s="2">
        <f>(Table2[[#This Row],[Day High]]/Table2[[#This Row],[Close Price]])-1</f>
        <v>3.2690797027010721E-2</v>
      </c>
      <c r="AE264" s="2">
        <f>(Table2[[#This Row],[Close Price]]/Table2[[#This Row],[Current Week Low]])-1</f>
        <v>2.0587344838025601E-3</v>
      </c>
      <c r="AF264" s="2">
        <f>(Table2[[#This Row],[Current Week High]]/Table2[[#This Row],[Close Price]])-1</f>
        <v>4.1150522690192703E-2</v>
      </c>
      <c r="AG264" s="2">
        <f>(Table2[[#This Row],[Close Price]]/Table2[[#This Row],[Current Month Low]])-1</f>
        <v>2.0587344838025601E-3</v>
      </c>
      <c r="AH264" s="2">
        <f>(Table2[[#This Row],[Current Month High]]/Table2[[#This Row],[Close Price]])-1</f>
        <v>6.2299836848147994E-2</v>
      </c>
      <c r="AI264">
        <v>18.919572179587799</v>
      </c>
      <c r="AJ264">
        <v>93.5555555555555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-0.06</v>
      </c>
      <c r="AM264" t="s">
        <v>10512</v>
      </c>
      <c r="AN264">
        <v>-1.67</v>
      </c>
      <c r="AO264" t="s">
        <v>10512</v>
      </c>
      <c r="AP264">
        <v>9.5198504022901004E-2</v>
      </c>
      <c r="AQ264">
        <f>(Table2[[#This Row],[Sharpe Ratio]]-AVERAGE(Table2[Sharpe Ratio]))/_xlfn.STDEV.P(Table2[Sharpe Ratio])</f>
        <v>0.53371622516537398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0.40727185204766614</v>
      </c>
      <c r="AS264">
        <f>_xlfn.RANK.AVG(Table2[[#This Row],[1Y Return vs Nifty Z-Score]],Table2[1Y Return vs Nifty Z-Score])</f>
        <v>262</v>
      </c>
      <c r="AT264">
        <f>_xlfn.RANK.AVG(Table2[[#This Row],[6M Return vs Nifty Z-Score]],Table2[6M Return vs Nifty Z-Score])</f>
        <v>407</v>
      </c>
      <c r="AU264">
        <f>_xlfn.RANK.AVG(Table2[[#This Row],[Sharpe Ratio Z-Score]],Table2[Sharpe Ratio Z-Score])</f>
        <v>207</v>
      </c>
      <c r="AV264">
        <f>(Table2[[#This Row],[Rank 1Y]]+Table2[[#This Row],[Rank 6M]]+Table2[[#This Row],[Rank Sharpe]])/3</f>
        <v>292</v>
      </c>
    </row>
    <row r="265" spans="1:48" x14ac:dyDescent="0.3">
      <c r="A265" t="s">
        <v>755</v>
      </c>
      <c r="B265" t="s">
        <v>756</v>
      </c>
      <c r="C265" t="s">
        <v>10461</v>
      </c>
      <c r="D265" t="s">
        <v>412</v>
      </c>
      <c r="E265">
        <v>20322.934682259998</v>
      </c>
      <c r="F265">
        <v>4128.95</v>
      </c>
      <c r="G265">
        <v>57.380149545841903</v>
      </c>
      <c r="H265">
        <f>(Table2[[#This Row],[1Y Return vs Nifty]]-AVERAGE(Table2[1Y Return vs Nifty]))/_xlfn.STDEV.P(Table2[1Y Return vs Nifty])</f>
        <v>0.23325089041773855</v>
      </c>
      <c r="I265">
        <v>9.1670247602418193</v>
      </c>
      <c r="J265">
        <f>(Table2[[#This Row],[1M Return vs Nifty]]-AVERAGE(Table2[1M Return vs Nifty]))/_xlfn.STDEV.P(Table2[1M Return vs Nifty])</f>
        <v>1.0101542643843802</v>
      </c>
      <c r="K265">
        <v>33.764060202910301</v>
      </c>
      <c r="L265">
        <f>(Table2[[#This Row],[6M Return vs Nifty]]-AVERAGE(Table2[6M Return vs Nifty]))/_xlfn.STDEV.P(Table2[6M Return vs Nifty])</f>
        <v>1.0017894901739701</v>
      </c>
      <c r="M265">
        <v>0.61207029230985099</v>
      </c>
      <c r="N265">
        <f>(Table2[[#This Row],[1W Return vs Nifty]]-AVERAGE(Table2[1W Return vs Nifty]))/_xlfn.STDEV.P(Table2[1W Return vs Nifty])</f>
        <v>0.37778842643985794</v>
      </c>
      <c r="O265">
        <v>3898.93</v>
      </c>
      <c r="P265">
        <v>3649.07511697666</v>
      </c>
      <c r="Q265">
        <v>3112.9304012476</v>
      </c>
      <c r="R265">
        <v>66.153769770584802</v>
      </c>
      <c r="S265" s="2">
        <f>(Table2[[#This Row],[Close Price]]-Table2[[#This Row],[20D EMA]])/Table2[[#This Row],[20D EMA]]</f>
        <v>5.8995673171870232E-2</v>
      </c>
      <c r="T265" s="2">
        <f>(Table2[[#This Row],[Close Price]]-Table2[[#This Row],[50D EMA]])/Table2[[#This Row],[50D EMA]]</f>
        <v>0.13150589331274903</v>
      </c>
      <c r="U265" s="2">
        <f>(Table2[[#This Row],[Close Price]]-Table2[[#This Row],[200D EMA]])/Table2[[#This Row],[200D EMA]]</f>
        <v>0.32638686632544034</v>
      </c>
      <c r="V265">
        <v>1.6988294216390301</v>
      </c>
      <c r="W265">
        <v>4051</v>
      </c>
      <c r="X265">
        <v>4176.3999999999996</v>
      </c>
      <c r="Y265">
        <v>4011</v>
      </c>
      <c r="Z265">
        <v>4319.8</v>
      </c>
      <c r="AA265">
        <v>3601.1</v>
      </c>
      <c r="AB265">
        <v>4327.75</v>
      </c>
      <c r="AC265" s="2">
        <f>(Table2[[#This Row],[Close Price]]/Table2[[#This Row],[Day Low]])-1</f>
        <v>1.9242162429029763E-2</v>
      </c>
      <c r="AD265" s="2">
        <f>(Table2[[#This Row],[Day High]]/Table2[[#This Row],[Close Price]])-1</f>
        <v>1.1492025817701812E-2</v>
      </c>
      <c r="AE265" s="2">
        <f>(Table2[[#This Row],[Close Price]]/Table2[[#This Row],[Current Week Low]])-1</f>
        <v>2.940663176265268E-2</v>
      </c>
      <c r="AF265" s="2">
        <f>(Table2[[#This Row],[Current Week High]]/Table2[[#This Row],[Close Price]])-1</f>
        <v>4.6222405211978845E-2</v>
      </c>
      <c r="AG265" s="2">
        <f>(Table2[[#This Row],[Close Price]]/Table2[[#This Row],[Current Month Low]])-1</f>
        <v>0.14658021160201051</v>
      </c>
      <c r="AH265" s="2">
        <f>(Table2[[#This Row],[Current Month High]]/Table2[[#This Row],[Close Price]])-1</f>
        <v>4.8147834195134465E-2</v>
      </c>
      <c r="AI265">
        <v>4.8147834195134402</v>
      </c>
      <c r="AJ265">
        <v>85.154708520179298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0.19</v>
      </c>
      <c r="AM265" t="s">
        <v>10511</v>
      </c>
      <c r="AN265">
        <v>9.73</v>
      </c>
      <c r="AO265" t="s">
        <v>10511</v>
      </c>
      <c r="AP265">
        <v>-1.5102766968863E-2</v>
      </c>
      <c r="AQ265">
        <f>(Table2[[#This Row],[Sharpe Ratio]]-AVERAGE(Table2[Sharpe Ratio]))/_xlfn.STDEV.P(Table2[Sharpe Ratio])</f>
        <v>-0.73206415970911798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1.8909189117068288</v>
      </c>
      <c r="AS265">
        <f>_xlfn.RANK.AVG(Table2[[#This Row],[1Y Return vs Nifty Z-Score]],Table2[1Y Return vs Nifty Z-Score])</f>
        <v>219</v>
      </c>
      <c r="AT265">
        <f>_xlfn.RANK.AVG(Table2[[#This Row],[6M Return vs Nifty Z-Score]],Table2[6M Return vs Nifty Z-Score])</f>
        <v>97</v>
      </c>
      <c r="AU265">
        <f>_xlfn.RANK.AVG(Table2[[#This Row],[Sharpe Ratio Z-Score]],Table2[Sharpe Ratio Z-Score])</f>
        <v>562</v>
      </c>
      <c r="AV265">
        <f>(Table2[[#This Row],[Rank 1Y]]+Table2[[#This Row],[Rank 6M]]+Table2[[#This Row],[Rank Sharpe]])/3</f>
        <v>292.66666666666669</v>
      </c>
    </row>
    <row r="266" spans="1:48" x14ac:dyDescent="0.3">
      <c r="A266" t="s">
        <v>1013</v>
      </c>
      <c r="B266" t="s">
        <v>1014</v>
      </c>
      <c r="C266" t="s">
        <v>10468</v>
      </c>
      <c r="D266" t="s">
        <v>106</v>
      </c>
      <c r="E266">
        <v>12642.09</v>
      </c>
      <c r="F266">
        <v>397.55</v>
      </c>
      <c r="G266">
        <v>99.719097566106697</v>
      </c>
      <c r="H266">
        <f>(Table2[[#This Row],[1Y Return vs Nifty]]-AVERAGE(Table2[1Y Return vs Nifty]))/_xlfn.STDEV.P(Table2[1Y Return vs Nifty])</f>
        <v>0.79372086804127151</v>
      </c>
      <c r="I266">
        <v>-3.50577026990804</v>
      </c>
      <c r="J266">
        <f>(Table2[[#This Row],[1M Return vs Nifty]]-AVERAGE(Table2[1M Return vs Nifty]))/_xlfn.STDEV.P(Table2[1M Return vs Nifty])</f>
        <v>-0.25729703594716313</v>
      </c>
      <c r="K266">
        <v>-29.4382259698498</v>
      </c>
      <c r="L266">
        <f>(Table2[[#This Row],[6M Return vs Nifty]]-AVERAGE(Table2[6M Return vs Nifty]))/_xlfn.STDEV.P(Table2[6M Return vs Nifty])</f>
        <v>-1.1809330231518236</v>
      </c>
      <c r="M266">
        <v>-3.3112081798947801</v>
      </c>
      <c r="N266">
        <f>(Table2[[#This Row],[1W Return vs Nifty]]-AVERAGE(Table2[1W Return vs Nifty]))/_xlfn.STDEV.P(Table2[1W Return vs Nifty])</f>
        <v>-0.57752910519615464</v>
      </c>
      <c r="O266">
        <v>406.97</v>
      </c>
      <c r="P266">
        <v>402.49330530808999</v>
      </c>
      <c r="Q266">
        <v>372.67668967809101</v>
      </c>
      <c r="R266">
        <v>37.0751474670829</v>
      </c>
      <c r="S266" s="2">
        <f>(Table2[[#This Row],[Close Price]]-Table2[[#This Row],[20D EMA]])/Table2[[#This Row],[20D EMA]]</f>
        <v>-2.314666928766252E-2</v>
      </c>
      <c r="T266" s="2">
        <f>(Table2[[#This Row],[Close Price]]-Table2[[#This Row],[50D EMA]])/Table2[[#This Row],[50D EMA]]</f>
        <v>-1.2281708149918429E-2</v>
      </c>
      <c r="U266" s="2">
        <f>(Table2[[#This Row],[Close Price]]-Table2[[#This Row],[200D EMA]])/Table2[[#This Row],[200D EMA]]</f>
        <v>6.674232923823048E-2</v>
      </c>
      <c r="V266">
        <v>1.5518141510993</v>
      </c>
      <c r="W266">
        <v>395</v>
      </c>
      <c r="X266">
        <v>409.55</v>
      </c>
      <c r="Y266">
        <v>395</v>
      </c>
      <c r="Z266">
        <v>431.9</v>
      </c>
      <c r="AA266">
        <v>387.45</v>
      </c>
      <c r="AB266">
        <v>439.9</v>
      </c>
      <c r="AC266" s="2">
        <f>(Table2[[#This Row],[Close Price]]/Table2[[#This Row],[Day Low]])-1</f>
        <v>6.4556962025317244E-3</v>
      </c>
      <c r="AD266" s="2">
        <f>(Table2[[#This Row],[Day High]]/Table2[[#This Row],[Close Price]])-1</f>
        <v>3.0184882404729052E-2</v>
      </c>
      <c r="AE266" s="2">
        <f>(Table2[[#This Row],[Close Price]]/Table2[[#This Row],[Current Week Low]])-1</f>
        <v>6.4556962025317244E-3</v>
      </c>
      <c r="AF266" s="2">
        <f>(Table2[[#This Row],[Current Week High]]/Table2[[#This Row],[Close Price]])-1</f>
        <v>8.6404225883536467E-2</v>
      </c>
      <c r="AG266" s="2">
        <f>(Table2[[#This Row],[Close Price]]/Table2[[#This Row],[Current Month Low]])-1</f>
        <v>2.6067879726416443E-2</v>
      </c>
      <c r="AH266" s="2">
        <f>(Table2[[#This Row],[Current Month High]]/Table2[[#This Row],[Close Price]])-1</f>
        <v>0.1065274808200225</v>
      </c>
      <c r="AI266">
        <v>27.2795874732737</v>
      </c>
      <c r="AJ266">
        <v>138.053892215568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-0.06</v>
      </c>
      <c r="AM266" t="s">
        <v>10512</v>
      </c>
      <c r="AN266">
        <v>1.69</v>
      </c>
      <c r="AO266" t="s">
        <v>10511</v>
      </c>
      <c r="AP266">
        <v>0.150681625683734</v>
      </c>
      <c r="AQ266">
        <f>(Table2[[#This Row],[Sharpe Ratio]]-AVERAGE(Table2[Sharpe Ratio]))/_xlfn.STDEV.P(Table2[Sharpe Ratio])</f>
        <v>1.1704219172977099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-5.1616378956159892E-2</v>
      </c>
      <c r="AS266">
        <f>_xlfn.RANK.AVG(Table2[[#This Row],[1Y Return vs Nifty Z-Score]],Table2[1Y Return vs Nifty Z-Score])</f>
        <v>109</v>
      </c>
      <c r="AT266">
        <f>_xlfn.RANK.AVG(Table2[[#This Row],[6M Return vs Nifty Z-Score]],Table2[6M Return vs Nifty Z-Score])</f>
        <v>677</v>
      </c>
      <c r="AU266">
        <f>_xlfn.RANK.AVG(Table2[[#This Row],[Sharpe Ratio Z-Score]],Table2[Sharpe Ratio Z-Score])</f>
        <v>95</v>
      </c>
      <c r="AV266">
        <f>(Table2[[#This Row],[Rank 1Y]]+Table2[[#This Row],[Rank 6M]]+Table2[[#This Row],[Rank Sharpe]])/3</f>
        <v>293.66666666666669</v>
      </c>
    </row>
    <row r="267" spans="1:48" x14ac:dyDescent="0.3">
      <c r="A267" t="s">
        <v>854</v>
      </c>
      <c r="B267" t="s">
        <v>855</v>
      </c>
      <c r="C267" t="s">
        <v>10471</v>
      </c>
      <c r="D267" t="s">
        <v>389</v>
      </c>
      <c r="E267">
        <v>17451.030257769999</v>
      </c>
      <c r="F267">
        <v>548.29999999999995</v>
      </c>
      <c r="G267">
        <v>34.651643239150701</v>
      </c>
      <c r="H267">
        <f>(Table2[[#This Row],[1Y Return vs Nifty]]-AVERAGE(Table2[1Y Return vs Nifty]))/_xlfn.STDEV.P(Table2[1Y Return vs Nifty])</f>
        <v>-6.762208864235561E-2</v>
      </c>
      <c r="I267">
        <v>-2.9000143881295499</v>
      </c>
      <c r="J267">
        <f>(Table2[[#This Row],[1M Return vs Nifty]]-AVERAGE(Table2[1M Return vs Nifty]))/_xlfn.STDEV.P(Table2[1M Return vs Nifty])</f>
        <v>-0.19671323590802139</v>
      </c>
      <c r="K267">
        <v>-5.4438427799087101</v>
      </c>
      <c r="L267">
        <f>(Table2[[#This Row],[6M Return vs Nifty]]-AVERAGE(Table2[6M Return vs Nifty]))/_xlfn.STDEV.P(Table2[6M Return vs Nifty])</f>
        <v>-0.35227501798265365</v>
      </c>
      <c r="M267">
        <v>-0.27612280984700399</v>
      </c>
      <c r="N267">
        <f>(Table2[[#This Row],[1W Return vs Nifty]]-AVERAGE(Table2[1W Return vs Nifty]))/_xlfn.STDEV.P(Table2[1W Return vs Nifty])</f>
        <v>0.16151358182200617</v>
      </c>
      <c r="O267">
        <v>556.5</v>
      </c>
      <c r="P267">
        <v>546.50099099228703</v>
      </c>
      <c r="Q267">
        <v>473.89028402025002</v>
      </c>
      <c r="R267">
        <v>39.706673878083002</v>
      </c>
      <c r="S267" s="2">
        <f>(Table2[[#This Row],[Close Price]]-Table2[[#This Row],[20D EMA]])/Table2[[#This Row],[20D EMA]]</f>
        <v>-1.473495058400727E-2</v>
      </c>
      <c r="T267" s="2">
        <f>(Table2[[#This Row],[Close Price]]-Table2[[#This Row],[50D EMA]])/Table2[[#This Row],[50D EMA]]</f>
        <v>3.2918677868203818E-3</v>
      </c>
      <c r="U267" s="2">
        <f>(Table2[[#This Row],[Close Price]]-Table2[[#This Row],[200D EMA]])/Table2[[#This Row],[200D EMA]]</f>
        <v>0.15701886805632481</v>
      </c>
      <c r="V267">
        <v>1.0081291096086999</v>
      </c>
      <c r="W267">
        <v>529.1</v>
      </c>
      <c r="X267">
        <v>565.9</v>
      </c>
      <c r="Y267">
        <v>529.1</v>
      </c>
      <c r="Z267">
        <v>584.70000000000005</v>
      </c>
      <c r="AA267">
        <v>529.1</v>
      </c>
      <c r="AB267">
        <v>584.70000000000005</v>
      </c>
      <c r="AC267" s="2">
        <f>(Table2[[#This Row],[Close Price]]/Table2[[#This Row],[Day Low]])-1</f>
        <v>3.6288036288036229E-2</v>
      </c>
      <c r="AD267" s="2">
        <f>(Table2[[#This Row],[Day High]]/Table2[[#This Row],[Close Price]])-1</f>
        <v>3.209921575779684E-2</v>
      </c>
      <c r="AE267" s="2">
        <f>(Table2[[#This Row],[Close Price]]/Table2[[#This Row],[Current Week Low]])-1</f>
        <v>3.6288036288036229E-2</v>
      </c>
      <c r="AF267" s="2">
        <f>(Table2[[#This Row],[Current Week High]]/Table2[[#This Row],[Close Price]])-1</f>
        <v>6.6387014408170852E-2</v>
      </c>
      <c r="AG267" s="2">
        <f>(Table2[[#This Row],[Close Price]]/Table2[[#This Row],[Current Month Low]])-1</f>
        <v>3.6288036288036229E-2</v>
      </c>
      <c r="AH267" s="2">
        <f>(Table2[[#This Row],[Current Month High]]/Table2[[#This Row],[Close Price]])-1</f>
        <v>6.6387014408170852E-2</v>
      </c>
      <c r="AI267">
        <v>9.0643808134233108</v>
      </c>
      <c r="AJ267">
        <v>82.584082584082495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-0.02</v>
      </c>
      <c r="AM267" t="s">
        <v>10512</v>
      </c>
      <c r="AN267">
        <v>0.9</v>
      </c>
      <c r="AO267" t="s">
        <v>10511</v>
      </c>
      <c r="AP267">
        <v>0.13212243627519901</v>
      </c>
      <c r="AQ267">
        <f>(Table2[[#This Row],[Sharpe Ratio]]-AVERAGE(Table2[Sharpe Ratio]))/_xlfn.STDEV.P(Table2[Sharpe Ratio])</f>
        <v>0.95744288540379718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0.50234612469277273</v>
      </c>
      <c r="AS267">
        <f>_xlfn.RANK.AVG(Table2[[#This Row],[1Y Return vs Nifty Z-Score]],Table2[1Y Return vs Nifty Z-Score])</f>
        <v>306</v>
      </c>
      <c r="AT267">
        <f>_xlfn.RANK.AVG(Table2[[#This Row],[6M Return vs Nifty Z-Score]],Table2[6M Return vs Nifty Z-Score])</f>
        <v>446</v>
      </c>
      <c r="AU267">
        <f>_xlfn.RANK.AVG(Table2[[#This Row],[Sharpe Ratio Z-Score]],Table2[Sharpe Ratio Z-Score])</f>
        <v>132</v>
      </c>
      <c r="AV267">
        <f>(Table2[[#This Row],[Rank 1Y]]+Table2[[#This Row],[Rank 6M]]+Table2[[#This Row],[Rank Sharpe]])/3</f>
        <v>294.66666666666669</v>
      </c>
    </row>
    <row r="268" spans="1:48" x14ac:dyDescent="0.3">
      <c r="A268" t="s">
        <v>308</v>
      </c>
      <c r="B268" t="s">
        <v>309</v>
      </c>
      <c r="C268" t="s">
        <v>10463</v>
      </c>
      <c r="D268" t="s">
        <v>174</v>
      </c>
      <c r="E268">
        <v>84885.356443230005</v>
      </c>
      <c r="F268">
        <v>3120.95</v>
      </c>
      <c r="G268">
        <v>46.964602115228402</v>
      </c>
      <c r="H268">
        <f>(Table2[[#This Row],[1Y Return vs Nifty]]-AVERAGE(Table2[1Y Return vs Nifty]))/_xlfn.STDEV.P(Table2[1Y Return vs Nifty])</f>
        <v>9.5373075584485531E-2</v>
      </c>
      <c r="I268">
        <v>1.3976298432057701</v>
      </c>
      <c r="J268">
        <f>(Table2[[#This Row],[1M Return vs Nifty]]-AVERAGE(Table2[1M Return vs Nifty]))/_xlfn.STDEV.P(Table2[1M Return vs Nifty])</f>
        <v>0.23310944775483389</v>
      </c>
      <c r="K268">
        <v>11.8678975749934</v>
      </c>
      <c r="L268">
        <f>(Table2[[#This Row],[6M Return vs Nifty]]-AVERAGE(Table2[6M Return vs Nifty]))/_xlfn.STDEV.P(Table2[6M Return vs Nifty])</f>
        <v>0.245594579870302</v>
      </c>
      <c r="M268">
        <v>3.9414702189138899</v>
      </c>
      <c r="N268">
        <f>(Table2[[#This Row],[1W Return vs Nifty]]-AVERAGE(Table2[1W Return vs Nifty]))/_xlfn.STDEV.P(Table2[1W Return vs Nifty])</f>
        <v>1.1884966497399438</v>
      </c>
      <c r="O268">
        <v>2984.5</v>
      </c>
      <c r="P268">
        <v>2885.8715759772999</v>
      </c>
      <c r="Q268">
        <v>2556.6988733909202</v>
      </c>
      <c r="R268">
        <v>81.510623971909894</v>
      </c>
      <c r="S268" s="2">
        <f>(Table2[[#This Row],[Close Price]]-Table2[[#This Row],[20D EMA]])/Table2[[#This Row],[20D EMA]]</f>
        <v>4.5719551013570052E-2</v>
      </c>
      <c r="T268" s="2">
        <f>(Table2[[#This Row],[Close Price]]-Table2[[#This Row],[50D EMA]])/Table2[[#This Row],[50D EMA]]</f>
        <v>8.1458380192504107E-2</v>
      </c>
      <c r="U268" s="2">
        <f>(Table2[[#This Row],[Close Price]]-Table2[[#This Row],[200D EMA]])/Table2[[#This Row],[200D EMA]]</f>
        <v>0.22069518334035165</v>
      </c>
      <c r="V268">
        <v>0.89922274322582996</v>
      </c>
      <c r="W268">
        <v>3085.2</v>
      </c>
      <c r="X268">
        <v>3148.95</v>
      </c>
      <c r="Y268">
        <v>3013.1</v>
      </c>
      <c r="Z268">
        <v>3155</v>
      </c>
      <c r="AA268">
        <v>2832.2</v>
      </c>
      <c r="AB268">
        <v>3155</v>
      </c>
      <c r="AC268" s="2">
        <f>(Table2[[#This Row],[Close Price]]/Table2[[#This Row],[Day Low]])-1</f>
        <v>1.1587579411383331E-2</v>
      </c>
      <c r="AD268" s="2">
        <f>(Table2[[#This Row],[Day High]]/Table2[[#This Row],[Close Price]])-1</f>
        <v>8.9716272288886678E-3</v>
      </c>
      <c r="AE268" s="2">
        <f>(Table2[[#This Row],[Close Price]]/Table2[[#This Row],[Current Week Low]])-1</f>
        <v>3.5793700839666709E-2</v>
      </c>
      <c r="AF268" s="2">
        <f>(Table2[[#This Row],[Current Week High]]/Table2[[#This Row],[Close Price]])-1</f>
        <v>1.0910139540845076E-2</v>
      </c>
      <c r="AG268" s="2">
        <f>(Table2[[#This Row],[Close Price]]/Table2[[#This Row],[Current Month Low]])-1</f>
        <v>0.10195254572417212</v>
      </c>
      <c r="AH268" s="2">
        <f>(Table2[[#This Row],[Current Month High]]/Table2[[#This Row],[Close Price]])-1</f>
        <v>1.0910139540845076E-2</v>
      </c>
      <c r="AI268">
        <v>1.0910139540845001</v>
      </c>
      <c r="AJ268">
        <v>71.405426186291706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-0.02</v>
      </c>
      <c r="AM268" t="s">
        <v>10512</v>
      </c>
      <c r="AN268">
        <v>8.7100000000000009</v>
      </c>
      <c r="AO268" t="s">
        <v>10511</v>
      </c>
      <c r="AP268">
        <v>3.5946943567667998E-2</v>
      </c>
      <c r="AQ268">
        <f>(Table2[[#This Row],[Sharpe Ratio]]-AVERAGE(Table2[Sharpe Ratio]))/_xlfn.STDEV.P(Table2[Sharpe Ratio])</f>
        <v>-0.14623480643279438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1.616338946516771</v>
      </c>
      <c r="AS268">
        <f>_xlfn.RANK.AVG(Table2[[#This Row],[1Y Return vs Nifty Z-Score]],Table2[1Y Return vs Nifty Z-Score])</f>
        <v>257</v>
      </c>
      <c r="AT268">
        <f>_xlfn.RANK.AVG(Table2[[#This Row],[6M Return vs Nifty Z-Score]],Table2[6M Return vs Nifty Z-Score])</f>
        <v>251</v>
      </c>
      <c r="AU268">
        <f>_xlfn.RANK.AVG(Table2[[#This Row],[Sharpe Ratio Z-Score]],Table2[Sharpe Ratio Z-Score])</f>
        <v>377</v>
      </c>
      <c r="AV268">
        <f>(Table2[[#This Row],[Rank 1Y]]+Table2[[#This Row],[Rank 6M]]+Table2[[#This Row],[Rank Sharpe]])/3</f>
        <v>295</v>
      </c>
    </row>
    <row r="269" spans="1:48" x14ac:dyDescent="0.3">
      <c r="A269" t="s">
        <v>1202</v>
      </c>
      <c r="B269" t="s">
        <v>1203</v>
      </c>
      <c r="C269" t="s">
        <v>10460</v>
      </c>
      <c r="D269" t="s">
        <v>286</v>
      </c>
      <c r="E269">
        <v>9388.9754603500005</v>
      </c>
      <c r="F269">
        <v>796.75</v>
      </c>
      <c r="G269">
        <v>59.306297033113502</v>
      </c>
      <c r="H269">
        <f>(Table2[[#This Row],[1Y Return vs Nifty]]-AVERAGE(Table2[1Y Return vs Nifty]))/_xlfn.STDEV.P(Table2[1Y Return vs Nifty])</f>
        <v>0.25874863869844761</v>
      </c>
      <c r="I269">
        <v>-1.023524697102</v>
      </c>
      <c r="J269">
        <f>(Table2[[#This Row],[1M Return vs Nifty]]-AVERAGE(Table2[1M Return vs Nifty]))/_xlfn.STDEV.P(Table2[1M Return vs Nifty])</f>
        <v>-9.0388283844050829E-3</v>
      </c>
      <c r="K269">
        <v>-7.0264301021795701</v>
      </c>
      <c r="L269">
        <f>(Table2[[#This Row],[6M Return vs Nifty]]-AVERAGE(Table2[6M Return vs Nifty]))/_xlfn.STDEV.P(Table2[6M Return vs Nifty])</f>
        <v>-0.40693046142946682</v>
      </c>
      <c r="M269">
        <v>-1.37500535354297</v>
      </c>
      <c r="N269">
        <f>(Table2[[#This Row],[1W Return vs Nifty]]-AVERAGE(Table2[1W Return vs Nifty]))/_xlfn.STDEV.P(Table2[1W Return vs Nifty])</f>
        <v>-0.10606410011899124</v>
      </c>
      <c r="O269">
        <v>784.67</v>
      </c>
      <c r="P269">
        <v>757.74621218822494</v>
      </c>
      <c r="Q269">
        <v>696.121132010319</v>
      </c>
      <c r="R269">
        <v>52.514748373378801</v>
      </c>
      <c r="S269" s="2">
        <f>(Table2[[#This Row],[Close Price]]-Table2[[#This Row],[20D EMA]])/Table2[[#This Row],[20D EMA]]</f>
        <v>1.5395006818152908E-2</v>
      </c>
      <c r="T269" s="2">
        <f>(Table2[[#This Row],[Close Price]]-Table2[[#This Row],[50D EMA]])/Table2[[#This Row],[50D EMA]]</f>
        <v>5.1473418387852625E-2</v>
      </c>
      <c r="U269" s="2">
        <f>(Table2[[#This Row],[Close Price]]-Table2[[#This Row],[200D EMA]])/Table2[[#This Row],[200D EMA]]</f>
        <v>0.14455654822469793</v>
      </c>
      <c r="V269">
        <v>0.98247716659017703</v>
      </c>
      <c r="W269">
        <v>783.95</v>
      </c>
      <c r="X269">
        <v>807.9</v>
      </c>
      <c r="Y269">
        <v>783.95</v>
      </c>
      <c r="Z269">
        <v>838.95</v>
      </c>
      <c r="AA269">
        <v>742.85</v>
      </c>
      <c r="AB269">
        <v>844</v>
      </c>
      <c r="AC269" s="2">
        <f>(Table2[[#This Row],[Close Price]]/Table2[[#This Row],[Day Low]])-1</f>
        <v>1.6327571911473937E-2</v>
      </c>
      <c r="AD269" s="2">
        <f>(Table2[[#This Row],[Day High]]/Table2[[#This Row],[Close Price]])-1</f>
        <v>1.3994352055224368E-2</v>
      </c>
      <c r="AE269" s="2">
        <f>(Table2[[#This Row],[Close Price]]/Table2[[#This Row],[Current Week Low]])-1</f>
        <v>1.6327571911473937E-2</v>
      </c>
      <c r="AF269" s="2">
        <f>(Table2[[#This Row],[Current Week High]]/Table2[[#This Row],[Close Price]])-1</f>
        <v>5.2965171007216982E-2</v>
      </c>
      <c r="AG269" s="2">
        <f>(Table2[[#This Row],[Close Price]]/Table2[[#This Row],[Current Month Low]])-1</f>
        <v>7.2558389984519023E-2</v>
      </c>
      <c r="AH269" s="2">
        <f>(Table2[[#This Row],[Current Month High]]/Table2[[#This Row],[Close Price]])-1</f>
        <v>5.9303420144336316E-2</v>
      </c>
      <c r="AI269">
        <v>15.6824599937245</v>
      </c>
      <c r="AJ269">
        <v>86.548817607117698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-0.05</v>
      </c>
      <c r="AM269" t="s">
        <v>10512</v>
      </c>
      <c r="AN269">
        <v>5.92</v>
      </c>
      <c r="AO269" t="s">
        <v>10511</v>
      </c>
      <c r="AP269">
        <v>9.5144431583205999E-2</v>
      </c>
      <c r="AQ269">
        <f>(Table2[[#This Row],[Sharpe Ratio]]-AVERAGE(Table2[Sharpe Ratio]))/_xlfn.STDEV.P(Table2[Sharpe Ratio])</f>
        <v>0.53309570798626227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0.26981095675184669</v>
      </c>
      <c r="AS269">
        <f>_xlfn.RANK.AVG(Table2[[#This Row],[1Y Return vs Nifty Z-Score]],Table2[1Y Return vs Nifty Z-Score])</f>
        <v>211</v>
      </c>
      <c r="AT269">
        <f>_xlfn.RANK.AVG(Table2[[#This Row],[6M Return vs Nifty Z-Score]],Table2[6M Return vs Nifty Z-Score])</f>
        <v>466</v>
      </c>
      <c r="AU269">
        <f>_xlfn.RANK.AVG(Table2[[#This Row],[Sharpe Ratio Z-Score]],Table2[Sharpe Ratio Z-Score])</f>
        <v>208</v>
      </c>
      <c r="AV269">
        <f>(Table2[[#This Row],[Rank 1Y]]+Table2[[#This Row],[Rank 6M]]+Table2[[#This Row],[Rank Sharpe]])/3</f>
        <v>295</v>
      </c>
    </row>
    <row r="270" spans="1:48" x14ac:dyDescent="0.3">
      <c r="A270" t="s">
        <v>1200</v>
      </c>
      <c r="B270" t="s">
        <v>1201</v>
      </c>
      <c r="C270" t="s">
        <v>10465</v>
      </c>
      <c r="D270" t="s">
        <v>198</v>
      </c>
      <c r="E270">
        <v>9452.8945679999997</v>
      </c>
      <c r="F270">
        <v>618.70000000000005</v>
      </c>
      <c r="G270">
        <v>59.252735893007603</v>
      </c>
      <c r="H270">
        <f>(Table2[[#This Row],[1Y Return vs Nifty]]-AVERAGE(Table2[1Y Return vs Nifty]))/_xlfn.STDEV.P(Table2[1Y Return vs Nifty])</f>
        <v>0.25803961279203458</v>
      </c>
      <c r="I270">
        <v>-11.9771910232735</v>
      </c>
      <c r="J270">
        <f>(Table2[[#This Row],[1M Return vs Nifty]]-AVERAGE(Table2[1M Return vs Nifty]))/_xlfn.STDEV.P(Table2[1M Return vs Nifty])</f>
        <v>-1.1045539531437247</v>
      </c>
      <c r="K270">
        <v>3.8044284046919099</v>
      </c>
      <c r="L270">
        <f>(Table2[[#This Row],[6M Return vs Nifty]]-AVERAGE(Table2[6M Return vs Nifty]))/_xlfn.STDEV.P(Table2[6M Return vs Nifty])</f>
        <v>-3.2881354456123946E-2</v>
      </c>
      <c r="M270">
        <v>-3.3353817546684699</v>
      </c>
      <c r="N270">
        <f>(Table2[[#This Row],[1W Return vs Nifty]]-AVERAGE(Table2[1W Return vs Nifty]))/_xlfn.STDEV.P(Table2[1W Return vs Nifty])</f>
        <v>-0.58341536587003506</v>
      </c>
      <c r="O270">
        <v>653.16</v>
      </c>
      <c r="P270">
        <v>619.07681724136603</v>
      </c>
      <c r="Q270">
        <v>533.92664469754504</v>
      </c>
      <c r="R270">
        <v>25.136534605618699</v>
      </c>
      <c r="S270" s="2">
        <f>(Table2[[#This Row],[Close Price]]-Table2[[#This Row],[20D EMA]])/Table2[[#This Row],[20D EMA]]</f>
        <v>-5.2758895217098298E-2</v>
      </c>
      <c r="T270" s="2">
        <f>(Table2[[#This Row],[Close Price]]-Table2[[#This Row],[50D EMA]])/Table2[[#This Row],[50D EMA]]</f>
        <v>-6.0867606550847522E-4</v>
      </c>
      <c r="U270" s="2">
        <f>(Table2[[#This Row],[Close Price]]-Table2[[#This Row],[200D EMA]])/Table2[[#This Row],[200D EMA]]</f>
        <v>0.15877341231111777</v>
      </c>
      <c r="V270">
        <v>0.55546186602780701</v>
      </c>
      <c r="W270">
        <v>614.25</v>
      </c>
      <c r="X270">
        <v>649.70000000000005</v>
      </c>
      <c r="Y270">
        <v>614.25</v>
      </c>
      <c r="Z270">
        <v>704.8</v>
      </c>
      <c r="AA270">
        <v>614.25</v>
      </c>
      <c r="AB270">
        <v>704.8</v>
      </c>
      <c r="AC270" s="2">
        <f>(Table2[[#This Row],[Close Price]]/Table2[[#This Row],[Day Low]])-1</f>
        <v>7.2446072446072929E-3</v>
      </c>
      <c r="AD270" s="2">
        <f>(Table2[[#This Row],[Day High]]/Table2[[#This Row],[Close Price]])-1</f>
        <v>5.0105058994666329E-2</v>
      </c>
      <c r="AE270" s="2">
        <f>(Table2[[#This Row],[Close Price]]/Table2[[#This Row],[Current Week Low]])-1</f>
        <v>7.2446072446072929E-3</v>
      </c>
      <c r="AF270" s="2">
        <f>(Table2[[#This Row],[Current Week High]]/Table2[[#This Row],[Close Price]])-1</f>
        <v>0.1391627606271213</v>
      </c>
      <c r="AG270" s="2">
        <f>(Table2[[#This Row],[Close Price]]/Table2[[#This Row],[Current Month Low]])-1</f>
        <v>7.2446072446072929E-3</v>
      </c>
      <c r="AH270" s="2">
        <f>(Table2[[#This Row],[Current Month High]]/Table2[[#This Row],[Close Price]])-1</f>
        <v>0.1391627606271213</v>
      </c>
      <c r="AI270">
        <v>14.4011637304024</v>
      </c>
      <c r="AJ270">
        <v>93.34375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0.06</v>
      </c>
      <c r="AM270" t="s">
        <v>10511</v>
      </c>
      <c r="AN270">
        <v>-7.36</v>
      </c>
      <c r="AO270" t="s">
        <v>10512</v>
      </c>
      <c r="AP270">
        <v>4.7899146682803997E-2</v>
      </c>
      <c r="AQ270">
        <f>(Table2[[#This Row],[Sharpe Ratio]]-AVERAGE(Table2[Sharpe Ratio]))/_xlfn.STDEV.P(Table2[Sharpe Ratio])</f>
        <v>-9.0753329004849229E-3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-1.471886393578334</v>
      </c>
      <c r="AS270">
        <f>_xlfn.RANK.AVG(Table2[[#This Row],[1Y Return vs Nifty Z-Score]],Table2[1Y Return vs Nifty Z-Score])</f>
        <v>212</v>
      </c>
      <c r="AT270">
        <f>_xlfn.RANK.AVG(Table2[[#This Row],[6M Return vs Nifty Z-Score]],Table2[6M Return vs Nifty Z-Score])</f>
        <v>332</v>
      </c>
      <c r="AU270">
        <f>_xlfn.RANK.AVG(Table2[[#This Row],[Sharpe Ratio Z-Score]],Table2[Sharpe Ratio Z-Score])</f>
        <v>343</v>
      </c>
      <c r="AV270">
        <f>(Table2[[#This Row],[Rank 1Y]]+Table2[[#This Row],[Rank 6M]]+Table2[[#This Row],[Rank Sharpe]])/3</f>
        <v>295.66666666666669</v>
      </c>
    </row>
    <row r="271" spans="1:48" x14ac:dyDescent="0.3">
      <c r="A271" t="s">
        <v>1828</v>
      </c>
      <c r="B271" t="s">
        <v>1829</v>
      </c>
      <c r="C271" t="s">
        <v>10473</v>
      </c>
      <c r="D271" t="s">
        <v>933</v>
      </c>
      <c r="E271">
        <v>3744.9652234250002</v>
      </c>
      <c r="F271">
        <v>302.64999999999998</v>
      </c>
      <c r="G271">
        <v>48.665582815412002</v>
      </c>
      <c r="H271">
        <f>(Table2[[#This Row],[1Y Return vs Nifty]]-AVERAGE(Table2[1Y Return vs Nifty]))/_xlfn.STDEV.P(Table2[1Y Return vs Nifty])</f>
        <v>0.11789013516078062</v>
      </c>
      <c r="I271">
        <v>-1.9856879100699101</v>
      </c>
      <c r="J271">
        <f>(Table2[[#This Row],[1M Return vs Nifty]]-AVERAGE(Table2[1M Return vs Nifty]))/_xlfn.STDEV.P(Table2[1M Return vs Nifty])</f>
        <v>-0.10526819313827758</v>
      </c>
      <c r="K271">
        <v>13.525806213938299</v>
      </c>
      <c r="L271">
        <f>(Table2[[#This Row],[6M Return vs Nifty]]-AVERAGE(Table2[6M Return vs Nifty]))/_xlfn.STDEV.P(Table2[6M Return vs Nifty])</f>
        <v>0.30285128260049571</v>
      </c>
      <c r="M271">
        <v>-1.30483664188653</v>
      </c>
      <c r="N271">
        <f>(Table2[[#This Row],[1W Return vs Nifty]]-AVERAGE(Table2[1W Return vs Nifty]))/_xlfn.STDEV.P(Table2[1W Return vs Nifty])</f>
        <v>-8.8978032715766389E-2</v>
      </c>
      <c r="O271">
        <v>316.69</v>
      </c>
      <c r="P271">
        <v>297.11875024947301</v>
      </c>
      <c r="Q271">
        <v>247.96525941163799</v>
      </c>
      <c r="R271">
        <v>36.448955963189</v>
      </c>
      <c r="S271" s="2">
        <f>(Table2[[#This Row],[Close Price]]-Table2[[#This Row],[20D EMA]])/Table2[[#This Row],[20D EMA]]</f>
        <v>-4.4333575420758532E-2</v>
      </c>
      <c r="T271" s="2">
        <f>(Table2[[#This Row],[Close Price]]-Table2[[#This Row],[50D EMA]])/Table2[[#This Row],[50D EMA]]</f>
        <v>1.8616293134925698E-2</v>
      </c>
      <c r="U271" s="2">
        <f>(Table2[[#This Row],[Close Price]]-Table2[[#This Row],[200D EMA]])/Table2[[#This Row],[200D EMA]]</f>
        <v>0.22053387929468726</v>
      </c>
      <c r="V271">
        <v>0.86096388702225501</v>
      </c>
      <c r="W271">
        <v>300.85000000000002</v>
      </c>
      <c r="X271">
        <v>315.8</v>
      </c>
      <c r="Y271">
        <v>300.85000000000002</v>
      </c>
      <c r="Z271">
        <v>347</v>
      </c>
      <c r="AA271">
        <v>300.85000000000002</v>
      </c>
      <c r="AB271">
        <v>347</v>
      </c>
      <c r="AC271" s="2">
        <f>(Table2[[#This Row],[Close Price]]/Table2[[#This Row],[Day Low]])-1</f>
        <v>5.9830480305798073E-3</v>
      </c>
      <c r="AD271" s="2">
        <f>(Table2[[#This Row],[Day High]]/Table2[[#This Row],[Close Price]])-1</f>
        <v>4.3449529159094835E-2</v>
      </c>
      <c r="AE271" s="2">
        <f>(Table2[[#This Row],[Close Price]]/Table2[[#This Row],[Current Week Low]])-1</f>
        <v>5.9830480305798073E-3</v>
      </c>
      <c r="AF271" s="2">
        <f>(Table2[[#This Row],[Current Week High]]/Table2[[#This Row],[Close Price]])-1</f>
        <v>0.14653890632744093</v>
      </c>
      <c r="AG271" s="2">
        <f>(Table2[[#This Row],[Close Price]]/Table2[[#This Row],[Current Month Low]])-1</f>
        <v>5.9830480305798073E-3</v>
      </c>
      <c r="AH271" s="2">
        <f>(Table2[[#This Row],[Current Month High]]/Table2[[#This Row],[Close Price]])-1</f>
        <v>0.14653890632744093</v>
      </c>
      <c r="AI271">
        <v>14.653890632744</v>
      </c>
      <c r="AJ271">
        <v>103.325495465233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0.11</v>
      </c>
      <c r="AM271" t="s">
        <v>10511</v>
      </c>
      <c r="AN271">
        <v>-10.14</v>
      </c>
      <c r="AO271" t="s">
        <v>10512</v>
      </c>
      <c r="AP271">
        <v>2.3590868134024001E-2</v>
      </c>
      <c r="AQ271">
        <f>(Table2[[#This Row],[Sharpe Ratio]]-AVERAGE(Table2[Sharpe Ratio]))/_xlfn.STDEV.P(Table2[Sharpe Ratio])</f>
        <v>-0.2880289832116274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-6.1533791304395027E-2</v>
      </c>
      <c r="AS271">
        <f>_xlfn.RANK.AVG(Table2[[#This Row],[1Y Return vs Nifty Z-Score]],Table2[1Y Return vs Nifty Z-Score])</f>
        <v>247</v>
      </c>
      <c r="AT271">
        <f>_xlfn.RANK.AVG(Table2[[#This Row],[6M Return vs Nifty Z-Score]],Table2[6M Return vs Nifty Z-Score])</f>
        <v>235</v>
      </c>
      <c r="AU271">
        <f>_xlfn.RANK.AVG(Table2[[#This Row],[Sharpe Ratio Z-Score]],Table2[Sharpe Ratio Z-Score])</f>
        <v>416</v>
      </c>
      <c r="AV271">
        <f>(Table2[[#This Row],[Rank 1Y]]+Table2[[#This Row],[Rank 6M]]+Table2[[#This Row],[Rank Sharpe]])/3</f>
        <v>299.33333333333331</v>
      </c>
    </row>
    <row r="272" spans="1:48" x14ac:dyDescent="0.3">
      <c r="A272" t="s">
        <v>475</v>
      </c>
      <c r="B272" t="s">
        <v>476</v>
      </c>
      <c r="C272" t="s">
        <v>10461</v>
      </c>
      <c r="D272" t="s">
        <v>37</v>
      </c>
      <c r="E272">
        <v>43704.959999999999</v>
      </c>
      <c r="F272">
        <v>265.2</v>
      </c>
      <c r="G272">
        <v>104.54084108898699</v>
      </c>
      <c r="H272">
        <f>(Table2[[#This Row],[1Y Return vs Nifty]]-AVERAGE(Table2[1Y Return vs Nifty]))/_xlfn.STDEV.P(Table2[1Y Return vs Nifty])</f>
        <v>0.85754962644787291</v>
      </c>
      <c r="I272">
        <v>11.0916224099588</v>
      </c>
      <c r="J272">
        <f>(Table2[[#This Row],[1M Return vs Nifty]]-AVERAGE(Table2[1M Return vs Nifty]))/_xlfn.STDEV.P(Table2[1M Return vs Nifty])</f>
        <v>1.202640119947056</v>
      </c>
      <c r="K272">
        <v>-4.2705954403261899</v>
      </c>
      <c r="L272">
        <f>(Table2[[#This Row],[6M Return vs Nifty]]-AVERAGE(Table2[6M Return vs Nifty]))/_xlfn.STDEV.P(Table2[6M Return vs Nifty])</f>
        <v>-0.31175633524376745</v>
      </c>
      <c r="M272">
        <v>-3.2401775980838501</v>
      </c>
      <c r="N272">
        <f>(Table2[[#This Row],[1W Return vs Nifty]]-AVERAGE(Table2[1W Return vs Nifty]))/_xlfn.STDEV.P(Table2[1W Return vs Nifty])</f>
        <v>-0.56023317258085992</v>
      </c>
      <c r="O272">
        <v>265.29000000000002</v>
      </c>
      <c r="P272">
        <v>251.094813015163</v>
      </c>
      <c r="Q272">
        <v>219.66468974167799</v>
      </c>
      <c r="R272">
        <v>44.227866938790903</v>
      </c>
      <c r="S272" s="2">
        <f>(Table2[[#This Row],[Close Price]]-Table2[[#This Row],[20D EMA]])/Table2[[#This Row],[20D EMA]]</f>
        <v>-3.3925138527660982E-4</v>
      </c>
      <c r="T272" s="2">
        <f>(Table2[[#This Row],[Close Price]]-Table2[[#This Row],[50D EMA]])/Table2[[#This Row],[50D EMA]]</f>
        <v>5.6174744573418221E-2</v>
      </c>
      <c r="U272" s="2">
        <f>(Table2[[#This Row],[Close Price]]-Table2[[#This Row],[200D EMA]])/Table2[[#This Row],[200D EMA]]</f>
        <v>0.20729462851708558</v>
      </c>
      <c r="V272">
        <v>2.2775192900021999</v>
      </c>
      <c r="W272">
        <v>263.2</v>
      </c>
      <c r="X272">
        <v>280</v>
      </c>
      <c r="Y272">
        <v>263.2</v>
      </c>
      <c r="Z272">
        <v>299.23</v>
      </c>
      <c r="AA272">
        <v>236.05</v>
      </c>
      <c r="AB272">
        <v>299.23</v>
      </c>
      <c r="AC272" s="2">
        <f>(Table2[[#This Row],[Close Price]]/Table2[[#This Row],[Day Low]])-1</f>
        <v>7.5987841945288626E-3</v>
      </c>
      <c r="AD272" s="2">
        <f>(Table2[[#This Row],[Day High]]/Table2[[#This Row],[Close Price]])-1</f>
        <v>5.580693815987936E-2</v>
      </c>
      <c r="AE272" s="2">
        <f>(Table2[[#This Row],[Close Price]]/Table2[[#This Row],[Current Week Low]])-1</f>
        <v>7.5987841945288626E-3</v>
      </c>
      <c r="AF272" s="2">
        <f>(Table2[[#This Row],[Current Week High]]/Table2[[#This Row],[Close Price]])-1</f>
        <v>0.12831825037707412</v>
      </c>
      <c r="AG272" s="2">
        <f>(Table2[[#This Row],[Close Price]]/Table2[[#This Row],[Current Month Low]])-1</f>
        <v>0.12349078585045525</v>
      </c>
      <c r="AH272" s="2">
        <f>(Table2[[#This Row],[Current Month High]]/Table2[[#This Row],[Close Price]])-1</f>
        <v>0.12831825037707412</v>
      </c>
      <c r="AI272">
        <v>22.435897435897399</v>
      </c>
      <c r="AJ272">
        <v>129.21348314606701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-0.01</v>
      </c>
      <c r="AM272" t="s">
        <v>10512</v>
      </c>
      <c r="AN272">
        <v>9.48</v>
      </c>
      <c r="AO272" t="s">
        <v>10511</v>
      </c>
      <c r="AP272">
        <v>3.7783437447125E-2</v>
      </c>
      <c r="AQ272">
        <f>(Table2[[#This Row],[Sharpe Ratio]]-AVERAGE(Table2[Sharpe Ratio]))/_xlfn.STDEV.P(Table2[Sharpe Ratio])</f>
        <v>-0.12515981873177046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1.063040419838531</v>
      </c>
      <c r="AS272">
        <f>_xlfn.RANK.AVG(Table2[[#This Row],[1Y Return vs Nifty Z-Score]],Table2[1Y Return vs Nifty Z-Score])</f>
        <v>101</v>
      </c>
      <c r="AT272">
        <f>_xlfn.RANK.AVG(Table2[[#This Row],[6M Return vs Nifty Z-Score]],Table2[6M Return vs Nifty Z-Score])</f>
        <v>430</v>
      </c>
      <c r="AU272">
        <f>_xlfn.RANK.AVG(Table2[[#This Row],[Sharpe Ratio Z-Score]],Table2[Sharpe Ratio Z-Score])</f>
        <v>370</v>
      </c>
      <c r="AV272">
        <f>(Table2[[#This Row],[Rank 1Y]]+Table2[[#This Row],[Rank 6M]]+Table2[[#This Row],[Rank Sharpe]])/3</f>
        <v>300.33333333333331</v>
      </c>
    </row>
    <row r="273" spans="1:48" x14ac:dyDescent="0.3">
      <c r="A273" t="s">
        <v>60</v>
      </c>
      <c r="B273" t="s">
        <v>61</v>
      </c>
      <c r="C273" t="s">
        <v>10466</v>
      </c>
      <c r="D273" t="s">
        <v>62</v>
      </c>
      <c r="E273">
        <v>376371.68006904999</v>
      </c>
      <c r="F273">
        <v>1568.65</v>
      </c>
      <c r="G273">
        <v>21.310642483408799</v>
      </c>
      <c r="H273">
        <f>(Table2[[#This Row],[1Y Return vs Nifty]]-AVERAGE(Table2[1Y Return vs Nifty]))/_xlfn.STDEV.P(Table2[1Y Return vs Nifty])</f>
        <v>-0.24422615522113206</v>
      </c>
      <c r="I273">
        <v>0.33499614998481397</v>
      </c>
      <c r="J273">
        <f>(Table2[[#This Row],[1M Return vs Nifty]]-AVERAGE(Table2[1M Return vs Nifty]))/_xlfn.STDEV.P(Table2[1M Return vs Nifty])</f>
        <v>0.12683167295892256</v>
      </c>
      <c r="K273">
        <v>3.9977583006772299</v>
      </c>
      <c r="L273">
        <f>(Table2[[#This Row],[6M Return vs Nifty]]-AVERAGE(Table2[6M Return vs Nifty]))/_xlfn.STDEV.P(Table2[6M Return vs Nifty])</f>
        <v>-2.6204609958106629E-2</v>
      </c>
      <c r="M273">
        <v>0.85485919065510796</v>
      </c>
      <c r="N273">
        <f>(Table2[[#This Row],[1W Return vs Nifty]]-AVERAGE(Table2[1W Return vs Nifty]))/_xlfn.STDEV.P(Table2[1W Return vs Nifty])</f>
        <v>0.4369074751433985</v>
      </c>
      <c r="O273">
        <v>1555.56</v>
      </c>
      <c r="P273">
        <v>1533.07048168145</v>
      </c>
      <c r="Q273">
        <v>1413.38033655197</v>
      </c>
      <c r="R273">
        <v>51.747418993339203</v>
      </c>
      <c r="S273" s="2">
        <f>(Table2[[#This Row],[Close Price]]-Table2[[#This Row],[20D EMA]])/Table2[[#This Row],[20D EMA]]</f>
        <v>8.4149759572116449E-3</v>
      </c>
      <c r="T273" s="2">
        <f>(Table2[[#This Row],[Close Price]]-Table2[[#This Row],[50D EMA]])/Table2[[#This Row],[50D EMA]]</f>
        <v>2.3208012119264706E-2</v>
      </c>
      <c r="U273" s="2">
        <f>(Table2[[#This Row],[Close Price]]-Table2[[#This Row],[200D EMA]])/Table2[[#This Row],[200D EMA]]</f>
        <v>0.10985695741800128</v>
      </c>
      <c r="V273">
        <v>0.59569761936090404</v>
      </c>
      <c r="W273">
        <v>1565.15</v>
      </c>
      <c r="X273">
        <v>1589.75</v>
      </c>
      <c r="Y273">
        <v>1565.15</v>
      </c>
      <c r="Z273">
        <v>1596.6</v>
      </c>
      <c r="AA273">
        <v>1498.3</v>
      </c>
      <c r="AB273">
        <v>1602.5</v>
      </c>
      <c r="AC273" s="2">
        <f>(Table2[[#This Row],[Close Price]]/Table2[[#This Row],[Day Low]])-1</f>
        <v>2.2362073922628234E-3</v>
      </c>
      <c r="AD273" s="2">
        <f>(Table2[[#This Row],[Day High]]/Table2[[#This Row],[Close Price]])-1</f>
        <v>1.3451056641060832E-2</v>
      </c>
      <c r="AE273" s="2">
        <f>(Table2[[#This Row],[Close Price]]/Table2[[#This Row],[Current Week Low]])-1</f>
        <v>2.2362073922628234E-3</v>
      </c>
      <c r="AF273" s="2">
        <f>(Table2[[#This Row],[Current Week High]]/Table2[[#This Row],[Close Price]])-1</f>
        <v>1.7817868868134967E-2</v>
      </c>
      <c r="AG273" s="2">
        <f>(Table2[[#This Row],[Close Price]]/Table2[[#This Row],[Current Month Low]])-1</f>
        <v>4.6953213642127789E-2</v>
      </c>
      <c r="AH273" s="2">
        <f>(Table2[[#This Row],[Current Month High]]/Table2[[#This Row],[Close Price]])-1</f>
        <v>2.1579064800943515E-2</v>
      </c>
      <c r="AI273">
        <v>4.4751856692059899</v>
      </c>
      <c r="AJ273">
        <v>47.450298444329498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-0.03</v>
      </c>
      <c r="AM273" t="s">
        <v>10512</v>
      </c>
      <c r="AN273">
        <v>2.93</v>
      </c>
      <c r="AO273" t="s">
        <v>10511</v>
      </c>
      <c r="AP273">
        <v>9.6742108345548E-2</v>
      </c>
      <c r="AQ273">
        <f>(Table2[[#This Row],[Sharpe Ratio]]-AVERAGE(Table2[Sharpe Ratio]))/_xlfn.STDEV.P(Table2[Sharpe Ratio])</f>
        <v>0.55143011056348457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0.84473849348656693</v>
      </c>
      <c r="AS273">
        <f>_xlfn.RANK.AVG(Table2[[#This Row],[1Y Return vs Nifty Z-Score]],Table2[1Y Return vs Nifty Z-Score])</f>
        <v>373</v>
      </c>
      <c r="AT273">
        <f>_xlfn.RANK.AVG(Table2[[#This Row],[6M Return vs Nifty Z-Score]],Table2[6M Return vs Nifty Z-Score])</f>
        <v>329</v>
      </c>
      <c r="AU273">
        <f>_xlfn.RANK.AVG(Table2[[#This Row],[Sharpe Ratio Z-Score]],Table2[Sharpe Ratio Z-Score])</f>
        <v>202</v>
      </c>
      <c r="AV273">
        <f>(Table2[[#This Row],[Rank 1Y]]+Table2[[#This Row],[Rank 6M]]+Table2[[#This Row],[Rank Sharpe]])/3</f>
        <v>301.33333333333331</v>
      </c>
    </row>
    <row r="274" spans="1:48" x14ac:dyDescent="0.3">
      <c r="A274" t="s">
        <v>1250</v>
      </c>
      <c r="B274" t="s">
        <v>1251</v>
      </c>
      <c r="C274" t="s">
        <v>10474</v>
      </c>
      <c r="D274" t="s">
        <v>138</v>
      </c>
      <c r="E274">
        <v>8797.2418930450003</v>
      </c>
      <c r="F274">
        <v>600.54999999999995</v>
      </c>
      <c r="G274">
        <v>37.578415662254102</v>
      </c>
      <c r="H274">
        <f>(Table2[[#This Row],[1Y Return vs Nifty]]-AVERAGE(Table2[1Y Return vs Nifty]))/_xlfn.STDEV.P(Table2[1Y Return vs Nifty])</f>
        <v>-2.8878375083369611E-2</v>
      </c>
      <c r="I274">
        <v>4.7147594912632602</v>
      </c>
      <c r="J274">
        <f>(Table2[[#This Row],[1M Return vs Nifty]]-AVERAGE(Table2[1M Return vs Nifty]))/_xlfn.STDEV.P(Table2[1M Return vs Nifty])</f>
        <v>0.5648673808545428</v>
      </c>
      <c r="K274">
        <v>16.355220975094699</v>
      </c>
      <c r="L274">
        <f>(Table2[[#This Row],[6M Return vs Nifty]]-AVERAGE(Table2[6M Return vs Nifty]))/_xlfn.STDEV.P(Table2[6M Return vs Nifty])</f>
        <v>0.40056653425818262</v>
      </c>
      <c r="M274">
        <v>7.90897914758715</v>
      </c>
      <c r="N274">
        <f>(Table2[[#This Row],[1W Return vs Nifty]]-AVERAGE(Table2[1W Return vs Nifty]))/_xlfn.STDEV.P(Table2[1W Return vs Nifty])</f>
        <v>2.1545842887736608</v>
      </c>
      <c r="O274">
        <v>575.67999999999995</v>
      </c>
      <c r="P274">
        <v>535.37888689927104</v>
      </c>
      <c r="Q274">
        <v>467.19001634856699</v>
      </c>
      <c r="R274">
        <v>59.298043359428803</v>
      </c>
      <c r="S274" s="2">
        <f>(Table2[[#This Row],[Close Price]]-Table2[[#This Row],[20D EMA]])/Table2[[#This Row],[20D EMA]]</f>
        <v>4.3201083935519746E-2</v>
      </c>
      <c r="T274" s="2">
        <f>(Table2[[#This Row],[Close Price]]-Table2[[#This Row],[50D EMA]])/Table2[[#This Row],[50D EMA]]</f>
        <v>0.12172895625036209</v>
      </c>
      <c r="U274" s="2">
        <f>(Table2[[#This Row],[Close Price]]-Table2[[#This Row],[200D EMA]])/Table2[[#This Row],[200D EMA]]</f>
        <v>0.28545127032837553</v>
      </c>
      <c r="V274">
        <v>1.8570866437037501</v>
      </c>
      <c r="W274">
        <v>587.75</v>
      </c>
      <c r="X274">
        <v>618.95000000000005</v>
      </c>
      <c r="Y274">
        <v>566.54999999999995</v>
      </c>
      <c r="Z274">
        <v>699</v>
      </c>
      <c r="AA274">
        <v>517.6</v>
      </c>
      <c r="AB274">
        <v>699</v>
      </c>
      <c r="AC274" s="2">
        <f>(Table2[[#This Row],[Close Price]]/Table2[[#This Row],[Day Low]])-1</f>
        <v>2.1777966822628558E-2</v>
      </c>
      <c r="AD274" s="2">
        <f>(Table2[[#This Row],[Day High]]/Table2[[#This Row],[Close Price]])-1</f>
        <v>3.063858130047481E-2</v>
      </c>
      <c r="AE274" s="2">
        <f>(Table2[[#This Row],[Close Price]]/Table2[[#This Row],[Current Week Low]])-1</f>
        <v>6.0012355484952762E-2</v>
      </c>
      <c r="AF274" s="2">
        <f>(Table2[[#This Row],[Current Week High]]/Table2[[#This Row],[Close Price]])-1</f>
        <v>0.16393306136041974</v>
      </c>
      <c r="AG274" s="2">
        <f>(Table2[[#This Row],[Close Price]]/Table2[[#This Row],[Current Month Low]])-1</f>
        <v>0.16025888717156089</v>
      </c>
      <c r="AH274" s="2">
        <f>(Table2[[#This Row],[Current Month High]]/Table2[[#This Row],[Close Price]])-1</f>
        <v>0.16393306136041974</v>
      </c>
      <c r="AI274">
        <v>16.3933061360419</v>
      </c>
      <c r="AJ274">
        <v>71.096866096865995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0.22</v>
      </c>
      <c r="AM274" t="s">
        <v>10511</v>
      </c>
      <c r="AN274">
        <v>8.02</v>
      </c>
      <c r="AO274" t="s">
        <v>10511</v>
      </c>
      <c r="AP274">
        <v>3.0732407483104001E-2</v>
      </c>
      <c r="AQ274">
        <f>(Table2[[#This Row],[Sharpe Ratio]]-AVERAGE(Table2[Sharpe Ratio]))/_xlfn.STDEV.P(Table2[Sharpe Ratio])</f>
        <v>-0.20607507330110802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2.8850647555019089</v>
      </c>
      <c r="AS274">
        <f>_xlfn.RANK.AVG(Table2[[#This Row],[1Y Return vs Nifty Z-Score]],Table2[1Y Return vs Nifty Z-Score])</f>
        <v>292</v>
      </c>
      <c r="AT274">
        <f>_xlfn.RANK.AVG(Table2[[#This Row],[6M Return vs Nifty Z-Score]],Table2[6M Return vs Nifty Z-Score])</f>
        <v>215</v>
      </c>
      <c r="AU274">
        <f>_xlfn.RANK.AVG(Table2[[#This Row],[Sharpe Ratio Z-Score]],Table2[Sharpe Ratio Z-Score])</f>
        <v>397</v>
      </c>
      <c r="AV274">
        <f>(Table2[[#This Row],[Rank 1Y]]+Table2[[#This Row],[Rank 6M]]+Table2[[#This Row],[Rank Sharpe]])/3</f>
        <v>301.33333333333331</v>
      </c>
    </row>
    <row r="275" spans="1:48" x14ac:dyDescent="0.3">
      <c r="A275" t="s">
        <v>360</v>
      </c>
      <c r="B275" t="s">
        <v>361</v>
      </c>
      <c r="C275" t="s">
        <v>10468</v>
      </c>
      <c r="D275" t="s">
        <v>362</v>
      </c>
      <c r="E275">
        <v>67040.539424600007</v>
      </c>
      <c r="F275">
        <v>228.76</v>
      </c>
      <c r="G275">
        <v>81.020581719775706</v>
      </c>
      <c r="H275">
        <f>(Table2[[#This Row],[1Y Return vs Nifty]]-AVERAGE(Table2[1Y Return vs Nifty]))/_xlfn.STDEV.P(Table2[1Y Return vs Nifty])</f>
        <v>0.54619566375489292</v>
      </c>
      <c r="I275">
        <v>-13.7165340611189</v>
      </c>
      <c r="J275">
        <f>(Table2[[#This Row],[1M Return vs Nifty]]-AVERAGE(Table2[1M Return vs Nifty]))/_xlfn.STDEV.P(Table2[1M Return vs Nifty])</f>
        <v>-1.2785118361359897</v>
      </c>
      <c r="K275">
        <v>-4.9571380695886598</v>
      </c>
      <c r="L275">
        <f>(Table2[[#This Row],[6M Return vs Nifty]]-AVERAGE(Table2[6M Return vs Nifty]))/_xlfn.STDEV.P(Table2[6M Return vs Nifty])</f>
        <v>-0.33546642777353636</v>
      </c>
      <c r="M275">
        <v>-2.2455127221584101</v>
      </c>
      <c r="N275">
        <f>(Table2[[#This Row],[1W Return vs Nifty]]-AVERAGE(Table2[1W Return vs Nifty]))/_xlfn.STDEV.P(Table2[1W Return vs Nifty])</f>
        <v>-0.31803247211919511</v>
      </c>
      <c r="O275">
        <v>248.19</v>
      </c>
      <c r="P275">
        <v>250.593183859384</v>
      </c>
      <c r="Q275">
        <v>218.84534426137799</v>
      </c>
      <c r="R275">
        <v>18.689247139409002</v>
      </c>
      <c r="S275" s="2">
        <f>(Table2[[#This Row],[Close Price]]-Table2[[#This Row],[20D EMA]])/Table2[[#This Row],[20D EMA]]</f>
        <v>-7.8286796405979311E-2</v>
      </c>
      <c r="T275" s="2">
        <f>(Table2[[#This Row],[Close Price]]-Table2[[#This Row],[50D EMA]])/Table2[[#This Row],[50D EMA]]</f>
        <v>-8.7126008469708888E-2</v>
      </c>
      <c r="U275" s="2">
        <f>(Table2[[#This Row],[Close Price]]-Table2[[#This Row],[200D EMA]])/Table2[[#This Row],[200D EMA]]</f>
        <v>4.5304394169703839E-2</v>
      </c>
      <c r="V275">
        <v>0.66802396334360203</v>
      </c>
      <c r="W275">
        <v>228.01</v>
      </c>
      <c r="X275">
        <v>241.85</v>
      </c>
      <c r="Y275">
        <v>228.01</v>
      </c>
      <c r="Z275">
        <v>250.72</v>
      </c>
      <c r="AA275">
        <v>228.01</v>
      </c>
      <c r="AB275">
        <v>255.4</v>
      </c>
      <c r="AC275" s="2">
        <f>(Table2[[#This Row],[Close Price]]/Table2[[#This Row],[Day Low]])-1</f>
        <v>3.2893294153766295E-3</v>
      </c>
      <c r="AD275" s="2">
        <f>(Table2[[#This Row],[Day High]]/Table2[[#This Row],[Close Price]])-1</f>
        <v>5.7221542227662292E-2</v>
      </c>
      <c r="AE275" s="2">
        <f>(Table2[[#This Row],[Close Price]]/Table2[[#This Row],[Current Week Low]])-1</f>
        <v>3.2893294153766295E-3</v>
      </c>
      <c r="AF275" s="2">
        <f>(Table2[[#This Row],[Current Week High]]/Table2[[#This Row],[Close Price]])-1</f>
        <v>9.5995803462143758E-2</v>
      </c>
      <c r="AG275" s="2">
        <f>(Table2[[#This Row],[Close Price]]/Table2[[#This Row],[Current Month Low]])-1</f>
        <v>3.2893294153766295E-3</v>
      </c>
      <c r="AH275" s="2">
        <f>(Table2[[#This Row],[Current Month High]]/Table2[[#This Row],[Close Price]])-1</f>
        <v>0.11645392551145317</v>
      </c>
      <c r="AI275">
        <v>25.1748557440112</v>
      </c>
      <c r="AJ275">
        <v>107.492063492063</v>
      </c>
      <c r="AK275" t="str">
        <f>IF(AND(Table2[[#This Row],[20D EMA]]&gt;Table2[[#This Row],[50D EMA]],Table2[[#This Row],[50D EMA]]&gt;Table2[[#This Row],[200D EMA]]),"Uptrend","Downtrend/NoTrend")</f>
        <v>Downtrend/NoTrend</v>
      </c>
      <c r="AL275">
        <v>-0.11</v>
      </c>
      <c r="AM275" t="s">
        <v>10512</v>
      </c>
      <c r="AN275">
        <v>-6.38</v>
      </c>
      <c r="AO275" t="s">
        <v>10512</v>
      </c>
      <c r="AP275">
        <v>5.1162546913726001E-2</v>
      </c>
      <c r="AQ275">
        <f>(Table2[[#This Row],[Sharpe Ratio]]-AVERAGE(Table2[Sharpe Ratio]))/_xlfn.STDEV.P(Table2[Sharpe Ratio])</f>
        <v>2.837435342819206E-2</v>
      </c>
      <c r="AR2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5">
        <f>_xlfn.RANK.AVG(Table2[[#This Row],[1Y Return vs Nifty Z-Score]],Table2[1Y Return vs Nifty Z-Score])</f>
        <v>138</v>
      </c>
      <c r="AT275">
        <f>_xlfn.RANK.AVG(Table2[[#This Row],[6M Return vs Nifty Z-Score]],Table2[6M Return vs Nifty Z-Score])</f>
        <v>438</v>
      </c>
      <c r="AU275">
        <f>_xlfn.RANK.AVG(Table2[[#This Row],[Sharpe Ratio Z-Score]],Table2[Sharpe Ratio Z-Score])</f>
        <v>329</v>
      </c>
      <c r="AV275">
        <f>(Table2[[#This Row],[Rank 1Y]]+Table2[[#This Row],[Rank 6M]]+Table2[[#This Row],[Rank Sharpe]])/3</f>
        <v>301.66666666666669</v>
      </c>
    </row>
    <row r="276" spans="1:48" x14ac:dyDescent="0.3">
      <c r="A276" t="s">
        <v>1120</v>
      </c>
      <c r="B276" t="s">
        <v>1121</v>
      </c>
      <c r="C276" t="s">
        <v>10469</v>
      </c>
      <c r="D276" t="s">
        <v>143</v>
      </c>
      <c r="E276">
        <v>10650.870119089999</v>
      </c>
      <c r="F276">
        <v>1252.45</v>
      </c>
      <c r="G276">
        <v>31.5373406732141</v>
      </c>
      <c r="H276">
        <f>(Table2[[#This Row],[1Y Return vs Nifty]]-AVERAGE(Table2[1Y Return vs Nifty]))/_xlfn.STDEV.P(Table2[1Y Return vs Nifty])</f>
        <v>-0.10884826857974937</v>
      </c>
      <c r="I276">
        <v>18.0585992390046</v>
      </c>
      <c r="J276">
        <f>(Table2[[#This Row],[1M Return vs Nifty]]-AVERAGE(Table2[1M Return vs Nifty]))/_xlfn.STDEV.P(Table2[1M Return vs Nifty])</f>
        <v>1.8994322498872664</v>
      </c>
      <c r="K276">
        <v>34.539927803589201</v>
      </c>
      <c r="L276">
        <f>(Table2[[#This Row],[6M Return vs Nifty]]-AVERAGE(Table2[6M Return vs Nifty]))/_xlfn.STDEV.P(Table2[6M Return vs Nifty])</f>
        <v>1.0285844651964369</v>
      </c>
      <c r="M276">
        <v>22.911585703596799</v>
      </c>
      <c r="N276">
        <f>(Table2[[#This Row],[1W Return vs Nifty]]-AVERAGE(Table2[1W Return vs Nifty]))/_xlfn.STDEV.P(Table2[1W Return vs Nifty])</f>
        <v>5.8077160164176558</v>
      </c>
      <c r="O276">
        <v>1057.6400000000001</v>
      </c>
      <c r="P276">
        <v>1016.80819026771</v>
      </c>
      <c r="Q276">
        <v>900.84213507581001</v>
      </c>
      <c r="R276">
        <v>84.456631864590307</v>
      </c>
      <c r="S276" s="2">
        <f>(Table2[[#This Row],[Close Price]]-Table2[[#This Row],[20D EMA]])/Table2[[#This Row],[20D EMA]]</f>
        <v>0.18419310918649059</v>
      </c>
      <c r="T276" s="2">
        <f>(Table2[[#This Row],[Close Price]]-Table2[[#This Row],[50D EMA]])/Table2[[#This Row],[50D EMA]]</f>
        <v>0.23174656930158011</v>
      </c>
      <c r="U276" s="2">
        <f>(Table2[[#This Row],[Close Price]]-Table2[[#This Row],[200D EMA]])/Table2[[#This Row],[200D EMA]]</f>
        <v>0.39031019002524858</v>
      </c>
      <c r="V276">
        <v>2.4346075857320102</v>
      </c>
      <c r="W276">
        <v>1194</v>
      </c>
      <c r="X276">
        <v>1304.5999999999999</v>
      </c>
      <c r="Y276">
        <v>997</v>
      </c>
      <c r="Z276">
        <v>1304.5999999999999</v>
      </c>
      <c r="AA276">
        <v>959</v>
      </c>
      <c r="AB276">
        <v>1304.5999999999999</v>
      </c>
      <c r="AC276" s="2">
        <f>(Table2[[#This Row],[Close Price]]/Table2[[#This Row],[Day Low]])-1</f>
        <v>4.8953098827470676E-2</v>
      </c>
      <c r="AD276" s="2">
        <f>(Table2[[#This Row],[Day High]]/Table2[[#This Row],[Close Price]])-1</f>
        <v>4.1638388758034051E-2</v>
      </c>
      <c r="AE276" s="2">
        <f>(Table2[[#This Row],[Close Price]]/Table2[[#This Row],[Current Week Low]])-1</f>
        <v>0.25621865596790383</v>
      </c>
      <c r="AF276" s="2">
        <f>(Table2[[#This Row],[Current Week High]]/Table2[[#This Row],[Close Price]])-1</f>
        <v>4.1638388758034051E-2</v>
      </c>
      <c r="AG276" s="2">
        <f>(Table2[[#This Row],[Close Price]]/Table2[[#This Row],[Current Month Low]])-1</f>
        <v>0.30599582898852984</v>
      </c>
      <c r="AH276" s="2">
        <f>(Table2[[#This Row],[Current Month High]]/Table2[[#This Row],[Close Price]])-1</f>
        <v>4.1638388758034051E-2</v>
      </c>
      <c r="AI276">
        <v>4.1638388758033997</v>
      </c>
      <c r="AJ276">
        <v>80.715677079575798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-0.1</v>
      </c>
      <c r="AM276" t="s">
        <v>10512</v>
      </c>
      <c r="AN276">
        <v>22.11</v>
      </c>
      <c r="AO276" t="s">
        <v>10511</v>
      </c>
      <c r="AP276">
        <v>2.81450038223E-4</v>
      </c>
      <c r="AQ276">
        <f>(Table2[[#This Row],[Sharpe Ratio]]-AVERAGE(Table2[Sharpe Ratio]))/_xlfn.STDEV.P(Table2[Sharpe Ratio])</f>
        <v>-0.55552004603633864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8.0713644168852703</v>
      </c>
      <c r="AS276">
        <f>_xlfn.RANK.AVG(Table2[[#This Row],[1Y Return vs Nifty Z-Score]],Table2[1Y Return vs Nifty Z-Score])</f>
        <v>321</v>
      </c>
      <c r="AT276">
        <f>_xlfn.RANK.AVG(Table2[[#This Row],[6M Return vs Nifty Z-Score]],Table2[6M Return vs Nifty Z-Score])</f>
        <v>95</v>
      </c>
      <c r="AU276">
        <f>_xlfn.RANK.AVG(Table2[[#This Row],[Sharpe Ratio Z-Score]],Table2[Sharpe Ratio Z-Score])</f>
        <v>490</v>
      </c>
      <c r="AV276">
        <f>(Table2[[#This Row],[Rank 1Y]]+Table2[[#This Row],[Rank 6M]]+Table2[[#This Row],[Rank Sharpe]])/3</f>
        <v>302</v>
      </c>
    </row>
    <row r="277" spans="1:48" x14ac:dyDescent="0.3">
      <c r="A277" t="s">
        <v>832</v>
      </c>
      <c r="B277" t="s">
        <v>833</v>
      </c>
      <c r="C277" t="s">
        <v>10463</v>
      </c>
      <c r="D277" t="s">
        <v>40</v>
      </c>
      <c r="E277">
        <v>18209.876655960001</v>
      </c>
      <c r="F277">
        <v>495.9</v>
      </c>
      <c r="G277">
        <v>85.400731157103394</v>
      </c>
      <c r="H277">
        <f>(Table2[[#This Row],[1Y Return vs Nifty]]-AVERAGE(Table2[1Y Return vs Nifty]))/_xlfn.STDEV.P(Table2[1Y Return vs Nifty])</f>
        <v>0.60417873541628053</v>
      </c>
      <c r="I277">
        <v>8.1530993655294992</v>
      </c>
      <c r="J277">
        <f>(Table2[[#This Row],[1M Return vs Nifty]]-AVERAGE(Table2[1M Return vs Nifty]))/_xlfn.STDEV.P(Table2[1M Return vs Nifty])</f>
        <v>0.90874797974788779</v>
      </c>
      <c r="K277">
        <v>-19.902941155408701</v>
      </c>
      <c r="L277">
        <f>(Table2[[#This Row],[6M Return vs Nifty]]-AVERAGE(Table2[6M Return vs Nifty]))/_xlfn.STDEV.P(Table2[6M Return vs Nifty])</f>
        <v>-0.85162720059718933</v>
      </c>
      <c r="M277">
        <v>1.2285034886191799</v>
      </c>
      <c r="N277">
        <f>(Table2[[#This Row],[1W Return vs Nifty]]-AVERAGE(Table2[1W Return vs Nifty]))/_xlfn.STDEV.P(Table2[1W Return vs Nifty])</f>
        <v>0.52788978776020479</v>
      </c>
      <c r="O277">
        <v>475.49</v>
      </c>
      <c r="P277">
        <v>457.17791777932501</v>
      </c>
      <c r="Q277">
        <v>422.05544883443201</v>
      </c>
      <c r="R277">
        <v>62.577307050835699</v>
      </c>
      <c r="S277" s="2">
        <f>(Table2[[#This Row],[Close Price]]-Table2[[#This Row],[20D EMA]])/Table2[[#This Row],[20D EMA]]</f>
        <v>4.292414141201701E-2</v>
      </c>
      <c r="T277" s="2">
        <f>(Table2[[#This Row],[Close Price]]-Table2[[#This Row],[50D EMA]])/Table2[[#This Row],[50D EMA]]</f>
        <v>8.4698058928046702E-2</v>
      </c>
      <c r="U277" s="2">
        <f>(Table2[[#This Row],[Close Price]]-Table2[[#This Row],[200D EMA]])/Table2[[#This Row],[200D EMA]]</f>
        <v>0.17496409860244788</v>
      </c>
      <c r="V277">
        <v>0.82002825941449697</v>
      </c>
      <c r="W277">
        <v>492</v>
      </c>
      <c r="X277">
        <v>502.9</v>
      </c>
      <c r="Y277">
        <v>483.1</v>
      </c>
      <c r="Z277">
        <v>508</v>
      </c>
      <c r="AA277">
        <v>430.2</v>
      </c>
      <c r="AB277">
        <v>511.95</v>
      </c>
      <c r="AC277" s="2">
        <f>(Table2[[#This Row],[Close Price]]/Table2[[#This Row],[Day Low]])-1</f>
        <v>7.9268292682925789E-3</v>
      </c>
      <c r="AD277" s="2">
        <f>(Table2[[#This Row],[Day High]]/Table2[[#This Row],[Close Price]])-1</f>
        <v>1.4115749142972422E-2</v>
      </c>
      <c r="AE277" s="2">
        <f>(Table2[[#This Row],[Close Price]]/Table2[[#This Row],[Current Week Low]])-1</f>
        <v>2.649554957565714E-2</v>
      </c>
      <c r="AF277" s="2">
        <f>(Table2[[#This Row],[Current Week High]]/Table2[[#This Row],[Close Price]])-1</f>
        <v>2.440008066142374E-2</v>
      </c>
      <c r="AG277" s="2">
        <f>(Table2[[#This Row],[Close Price]]/Table2[[#This Row],[Current Month Low]])-1</f>
        <v>0.15271966527196645</v>
      </c>
      <c r="AH277" s="2">
        <f>(Table2[[#This Row],[Current Month High]]/Table2[[#This Row],[Close Price]])-1</f>
        <v>3.2365396249243839E-2</v>
      </c>
      <c r="AI277">
        <v>11.716071788667</v>
      </c>
      <c r="AJ277">
        <v>110.127118644067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0.01</v>
      </c>
      <c r="AM277" t="s">
        <v>10511</v>
      </c>
      <c r="AN277">
        <v>3.91</v>
      </c>
      <c r="AO277" t="s">
        <v>10511</v>
      </c>
      <c r="AP277">
        <v>0.10688476446070699</v>
      </c>
      <c r="AQ277">
        <f>(Table2[[#This Row],[Sharpe Ratio]]-AVERAGE(Table2[Sharpe Ratio]))/_xlfn.STDEV.P(Table2[Sharpe Ratio])</f>
        <v>0.66782382974423804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1.8570131320714216</v>
      </c>
      <c r="AS277">
        <f>_xlfn.RANK.AVG(Table2[[#This Row],[1Y Return vs Nifty Z-Score]],Table2[1Y Return vs Nifty Z-Score])</f>
        <v>127</v>
      </c>
      <c r="AT277">
        <f>_xlfn.RANK.AVG(Table2[[#This Row],[6M Return vs Nifty Z-Score]],Table2[6M Return vs Nifty Z-Score])</f>
        <v>596</v>
      </c>
      <c r="AU277">
        <f>_xlfn.RANK.AVG(Table2[[#This Row],[Sharpe Ratio Z-Score]],Table2[Sharpe Ratio Z-Score])</f>
        <v>185</v>
      </c>
      <c r="AV277">
        <f>(Table2[[#This Row],[Rank 1Y]]+Table2[[#This Row],[Rank 6M]]+Table2[[#This Row],[Rank Sharpe]])/3</f>
        <v>302.66666666666669</v>
      </c>
    </row>
    <row r="278" spans="1:48" x14ac:dyDescent="0.3">
      <c r="A278" t="s">
        <v>1059</v>
      </c>
      <c r="B278" t="s">
        <v>1060</v>
      </c>
      <c r="C278" t="s">
        <v>10465</v>
      </c>
      <c r="D278" t="s">
        <v>394</v>
      </c>
      <c r="E278">
        <v>11520.073547365</v>
      </c>
      <c r="F278">
        <v>441.85</v>
      </c>
      <c r="G278">
        <v>64.934195102668497</v>
      </c>
      <c r="H278">
        <f>(Table2[[#This Row],[1Y Return vs Nifty]]-AVERAGE(Table2[1Y Return vs Nifty]))/_xlfn.STDEV.P(Table2[1Y Return vs Nifty])</f>
        <v>0.3332490231577232</v>
      </c>
      <c r="I278">
        <v>10.8842150025514</v>
      </c>
      <c r="J278">
        <f>(Table2[[#This Row],[1M Return vs Nifty]]-AVERAGE(Table2[1M Return vs Nifty]))/_xlfn.STDEV.P(Table2[1M Return vs Nifty])</f>
        <v>1.1818965675111894</v>
      </c>
      <c r="K278">
        <v>-13.6884020837475</v>
      </c>
      <c r="L278">
        <f>(Table2[[#This Row],[6M Return vs Nifty]]-AVERAGE(Table2[6M Return vs Nifty]))/_xlfn.STDEV.P(Table2[6M Return vs Nifty])</f>
        <v>-0.63700499049897341</v>
      </c>
      <c r="M278">
        <v>-0.67840699147650796</v>
      </c>
      <c r="N278">
        <f>(Table2[[#This Row],[1W Return vs Nifty]]-AVERAGE(Table2[1W Return vs Nifty]))/_xlfn.STDEV.P(Table2[1W Return vs Nifty])</f>
        <v>6.3557463199981873E-2</v>
      </c>
      <c r="O278">
        <v>444.23</v>
      </c>
      <c r="P278">
        <v>429.366421600188</v>
      </c>
      <c r="Q278">
        <v>392.42555168050399</v>
      </c>
      <c r="R278">
        <v>43.926312175664897</v>
      </c>
      <c r="S278" s="2">
        <f>(Table2[[#This Row],[Close Price]]-Table2[[#This Row],[20D EMA]])/Table2[[#This Row],[20D EMA]]</f>
        <v>-5.3575850347792704E-3</v>
      </c>
      <c r="T278" s="2">
        <f>(Table2[[#This Row],[Close Price]]-Table2[[#This Row],[50D EMA]])/Table2[[#This Row],[50D EMA]]</f>
        <v>2.9074417028903853E-2</v>
      </c>
      <c r="U278" s="2">
        <f>(Table2[[#This Row],[Close Price]]-Table2[[#This Row],[200D EMA]])/Table2[[#This Row],[200D EMA]]</f>
        <v>0.12594605042368723</v>
      </c>
      <c r="V278">
        <v>1.94463360781574</v>
      </c>
      <c r="W278">
        <v>439.7</v>
      </c>
      <c r="X278">
        <v>466.4</v>
      </c>
      <c r="Y278">
        <v>439.7</v>
      </c>
      <c r="Z278">
        <v>511</v>
      </c>
      <c r="AA278">
        <v>433.25</v>
      </c>
      <c r="AB278">
        <v>511</v>
      </c>
      <c r="AC278" s="2">
        <f>(Table2[[#This Row],[Close Price]]/Table2[[#This Row],[Day Low]])-1</f>
        <v>4.889697521037073E-3</v>
      </c>
      <c r="AD278" s="2">
        <f>(Table2[[#This Row],[Day High]]/Table2[[#This Row],[Close Price]])-1</f>
        <v>5.5561842254158611E-2</v>
      </c>
      <c r="AE278" s="2">
        <f>(Table2[[#This Row],[Close Price]]/Table2[[#This Row],[Current Week Low]])-1</f>
        <v>4.889697521037073E-3</v>
      </c>
      <c r="AF278" s="2">
        <f>(Table2[[#This Row],[Current Week High]]/Table2[[#This Row],[Close Price]])-1</f>
        <v>0.15650107502546118</v>
      </c>
      <c r="AG278" s="2">
        <f>(Table2[[#This Row],[Close Price]]/Table2[[#This Row],[Current Month Low]])-1</f>
        <v>1.9849971148297785E-2</v>
      </c>
      <c r="AH278" s="2">
        <f>(Table2[[#This Row],[Current Month High]]/Table2[[#This Row],[Close Price]])-1</f>
        <v>0.15650107502546118</v>
      </c>
      <c r="AI278">
        <v>25.370600882652401</v>
      </c>
      <c r="AJ278">
        <v>83.721413721413697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-0.06</v>
      </c>
      <c r="AM278" t="s">
        <v>10512</v>
      </c>
      <c r="AN278">
        <v>-2.61</v>
      </c>
      <c r="AO278" t="s">
        <v>10512</v>
      </c>
      <c r="AP278">
        <v>0.108397283563528</v>
      </c>
      <c r="AQ278">
        <f>(Table2[[#This Row],[Sharpe Ratio]]-AVERAGE(Table2[Sharpe Ratio]))/_xlfn.STDEV.P(Table2[Sharpe Ratio])</f>
        <v>0.68518099158729373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1.6268790549572147</v>
      </c>
      <c r="AS278">
        <f>_xlfn.RANK.AVG(Table2[[#This Row],[1Y Return vs Nifty Z-Score]],Table2[1Y Return vs Nifty Z-Score])</f>
        <v>184</v>
      </c>
      <c r="AT278">
        <f>_xlfn.RANK.AVG(Table2[[#This Row],[6M Return vs Nifty Z-Score]],Table2[6M Return vs Nifty Z-Score])</f>
        <v>543</v>
      </c>
      <c r="AU278">
        <f>_xlfn.RANK.AVG(Table2[[#This Row],[Sharpe Ratio Z-Score]],Table2[Sharpe Ratio Z-Score])</f>
        <v>181</v>
      </c>
      <c r="AV278">
        <f>(Table2[[#This Row],[Rank 1Y]]+Table2[[#This Row],[Rank 6M]]+Table2[[#This Row],[Rank Sharpe]])/3</f>
        <v>302.66666666666669</v>
      </c>
    </row>
    <row r="279" spans="1:48" x14ac:dyDescent="0.3">
      <c r="A279" t="s">
        <v>153</v>
      </c>
      <c r="B279" t="s">
        <v>154</v>
      </c>
      <c r="C279" t="s">
        <v>10470</v>
      </c>
      <c r="D279" t="s">
        <v>80</v>
      </c>
      <c r="E279">
        <v>166975.14057361899</v>
      </c>
      <c r="F279">
        <v>677.9</v>
      </c>
      <c r="G279">
        <v>37.987865533055597</v>
      </c>
      <c r="H279">
        <f>(Table2[[#This Row],[1Y Return vs Nifty]]-AVERAGE(Table2[1Y Return vs Nifty]))/_xlfn.STDEV.P(Table2[1Y Return vs Nifty])</f>
        <v>-2.3458203570930664E-2</v>
      </c>
      <c r="I279">
        <v>-2.10195410747371</v>
      </c>
      <c r="J279">
        <f>(Table2[[#This Row],[1M Return vs Nifty]]-AVERAGE(Table2[1M Return vs Nifty]))/_xlfn.STDEV.P(Table2[1M Return vs Nifty])</f>
        <v>-0.11689638902824989</v>
      </c>
      <c r="K279">
        <v>12.76352931624</v>
      </c>
      <c r="L279">
        <f>(Table2[[#This Row],[6M Return vs Nifty]]-AVERAGE(Table2[6M Return vs Nifty]))/_xlfn.STDEV.P(Table2[6M Return vs Nifty])</f>
        <v>0.27652566929204342</v>
      </c>
      <c r="M279">
        <v>1.3303411946802</v>
      </c>
      <c r="N279">
        <f>(Table2[[#This Row],[1W Return vs Nifty]]-AVERAGE(Table2[1W Return vs Nifty]))/_xlfn.STDEV.P(Table2[1W Return vs Nifty])</f>
        <v>0.55268724903422395</v>
      </c>
      <c r="O279">
        <v>674.52</v>
      </c>
      <c r="P279">
        <v>654.34980615233906</v>
      </c>
      <c r="Q279">
        <v>577.95478243091395</v>
      </c>
      <c r="R279">
        <v>49.317123098415003</v>
      </c>
      <c r="S279" s="2">
        <f>(Table2[[#This Row],[Close Price]]-Table2[[#This Row],[20D EMA]])/Table2[[#This Row],[20D EMA]]</f>
        <v>5.010970764395415E-3</v>
      </c>
      <c r="T279" s="2">
        <f>(Table2[[#This Row],[Close Price]]-Table2[[#This Row],[50D EMA]])/Table2[[#This Row],[50D EMA]]</f>
        <v>3.599022056129135E-2</v>
      </c>
      <c r="U279" s="2">
        <f>(Table2[[#This Row],[Close Price]]-Table2[[#This Row],[200D EMA]])/Table2[[#This Row],[200D EMA]]</f>
        <v>0.17292912976463348</v>
      </c>
      <c r="V279">
        <v>0.88073351202631001</v>
      </c>
      <c r="W279">
        <v>670.4</v>
      </c>
      <c r="X279">
        <v>692.45</v>
      </c>
      <c r="Y279">
        <v>670.4</v>
      </c>
      <c r="Z279">
        <v>692.45</v>
      </c>
      <c r="AA279">
        <v>656.2</v>
      </c>
      <c r="AB279">
        <v>706.95</v>
      </c>
      <c r="AC279" s="2">
        <f>(Table2[[#This Row],[Close Price]]/Table2[[#This Row],[Day Low]])-1</f>
        <v>1.1187350835322185E-2</v>
      </c>
      <c r="AD279" s="2">
        <f>(Table2[[#This Row],[Day High]]/Table2[[#This Row],[Close Price]])-1</f>
        <v>2.146334267591099E-2</v>
      </c>
      <c r="AE279" s="2">
        <f>(Table2[[#This Row],[Close Price]]/Table2[[#This Row],[Current Week Low]])-1</f>
        <v>1.1187350835322185E-2</v>
      </c>
      <c r="AF279" s="2">
        <f>(Table2[[#This Row],[Current Week High]]/Table2[[#This Row],[Close Price]])-1</f>
        <v>2.146334267591099E-2</v>
      </c>
      <c r="AG279" s="2">
        <f>(Table2[[#This Row],[Close Price]]/Table2[[#This Row],[Current Month Low]])-1</f>
        <v>3.3069186223712244E-2</v>
      </c>
      <c r="AH279" s="2">
        <f>(Table2[[#This Row],[Current Month High]]/Table2[[#This Row],[Close Price]])-1</f>
        <v>4.2852928160495685E-2</v>
      </c>
      <c r="AI279">
        <v>4.2852928160495596</v>
      </c>
      <c r="AJ279">
        <v>67.776265313698701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0.03</v>
      </c>
      <c r="AM279" t="s">
        <v>10511</v>
      </c>
      <c r="AN279">
        <v>-2.09</v>
      </c>
      <c r="AO279" t="s">
        <v>10512</v>
      </c>
      <c r="AP279">
        <v>3.6539379894958E-2</v>
      </c>
      <c r="AQ279">
        <f>(Table2[[#This Row],[Sharpe Ratio]]-AVERAGE(Table2[Sharpe Ratio]))/_xlfn.STDEV.P(Table2[Sharpe Ratio])</f>
        <v>-0.13943620587608127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0.54942211985100553</v>
      </c>
      <c r="AS279">
        <f>_xlfn.RANK.AVG(Table2[[#This Row],[1Y Return vs Nifty Z-Score]],Table2[1Y Return vs Nifty Z-Score])</f>
        <v>290</v>
      </c>
      <c r="AT279">
        <f>_xlfn.RANK.AVG(Table2[[#This Row],[6M Return vs Nifty Z-Score]],Table2[6M Return vs Nifty Z-Score])</f>
        <v>244</v>
      </c>
      <c r="AU279">
        <f>_xlfn.RANK.AVG(Table2[[#This Row],[Sharpe Ratio Z-Score]],Table2[Sharpe Ratio Z-Score])</f>
        <v>375</v>
      </c>
      <c r="AV279">
        <f>(Table2[[#This Row],[Rank 1Y]]+Table2[[#This Row],[Rank 6M]]+Table2[[#This Row],[Rank Sharpe]])/3</f>
        <v>303</v>
      </c>
    </row>
    <row r="280" spans="1:48" x14ac:dyDescent="0.3">
      <c r="A280" t="s">
        <v>1157</v>
      </c>
      <c r="B280" t="s">
        <v>1158</v>
      </c>
      <c r="C280" t="s">
        <v>10473</v>
      </c>
      <c r="D280" t="s">
        <v>472</v>
      </c>
      <c r="E280">
        <v>10020.9309687899</v>
      </c>
      <c r="F280">
        <v>2054.85</v>
      </c>
      <c r="G280">
        <v>11.9943280209891</v>
      </c>
      <c r="H280">
        <f>(Table2[[#This Row],[1Y Return vs Nifty]]-AVERAGE(Table2[1Y Return vs Nifty]))/_xlfn.STDEV.P(Table2[1Y Return vs Nifty])</f>
        <v>-0.36755266195878122</v>
      </c>
      <c r="I280">
        <v>-2.5812432430293701</v>
      </c>
      <c r="J280">
        <f>(Table2[[#This Row],[1M Return vs Nifty]]-AVERAGE(Table2[1M Return vs Nifty]))/_xlfn.STDEV.P(Table2[1M Return vs Nifty])</f>
        <v>-0.16483180001292666</v>
      </c>
      <c r="K280">
        <v>-5.9041584408621697</v>
      </c>
      <c r="L280">
        <f>(Table2[[#This Row],[6M Return vs Nifty]]-AVERAGE(Table2[6M Return vs Nifty]))/_xlfn.STDEV.P(Table2[6M Return vs Nifty])</f>
        <v>-0.36817224919440367</v>
      </c>
      <c r="M280">
        <v>-0.771293892030957</v>
      </c>
      <c r="N280">
        <f>(Table2[[#This Row],[1W Return vs Nifty]]-AVERAGE(Table2[1W Return vs Nifty]))/_xlfn.STDEV.P(Table2[1W Return vs Nifty])</f>
        <v>4.09395212956103E-2</v>
      </c>
      <c r="O280">
        <v>2111.1999999999998</v>
      </c>
      <c r="P280">
        <v>2072.5872424416798</v>
      </c>
      <c r="Q280">
        <v>1937.26699895612</v>
      </c>
      <c r="R280">
        <v>34.2640251772659</v>
      </c>
      <c r="S280" s="2">
        <f>(Table2[[#This Row],[Close Price]]-Table2[[#This Row],[20D EMA]])/Table2[[#This Row],[20D EMA]]</f>
        <v>-2.6690981432360702E-2</v>
      </c>
      <c r="T280" s="2">
        <f>(Table2[[#This Row],[Close Price]]-Table2[[#This Row],[50D EMA]])/Table2[[#This Row],[50D EMA]]</f>
        <v>-8.5580196956070893E-3</v>
      </c>
      <c r="U280" s="2">
        <f>(Table2[[#This Row],[Close Price]]-Table2[[#This Row],[200D EMA]])/Table2[[#This Row],[200D EMA]]</f>
        <v>6.0695299670741575E-2</v>
      </c>
      <c r="V280">
        <v>1.0942358390256799</v>
      </c>
      <c r="W280">
        <v>2045</v>
      </c>
      <c r="X280">
        <v>2149.3000000000002</v>
      </c>
      <c r="Y280">
        <v>2045</v>
      </c>
      <c r="Z280">
        <v>2350</v>
      </c>
      <c r="AA280">
        <v>2035</v>
      </c>
      <c r="AB280">
        <v>2350</v>
      </c>
      <c r="AC280" s="2">
        <f>(Table2[[#This Row],[Close Price]]/Table2[[#This Row],[Day Low]])-1</f>
        <v>4.8166259168702652E-3</v>
      </c>
      <c r="AD280" s="2">
        <f>(Table2[[#This Row],[Day High]]/Table2[[#This Row],[Close Price]])-1</f>
        <v>4.5964425627174954E-2</v>
      </c>
      <c r="AE280" s="2">
        <f>(Table2[[#This Row],[Close Price]]/Table2[[#This Row],[Current Week Low]])-1</f>
        <v>4.8166259168702652E-3</v>
      </c>
      <c r="AF280" s="2">
        <f>(Table2[[#This Row],[Current Week High]]/Table2[[#This Row],[Close Price]])-1</f>
        <v>0.14363578850037717</v>
      </c>
      <c r="AG280" s="2">
        <f>(Table2[[#This Row],[Close Price]]/Table2[[#This Row],[Current Month Low]])-1</f>
        <v>9.7542997542996446E-3</v>
      </c>
      <c r="AH280" s="2">
        <f>(Table2[[#This Row],[Current Month High]]/Table2[[#This Row],[Close Price]])-1</f>
        <v>0.14363578850037717</v>
      </c>
      <c r="AI280">
        <v>14.363578850037699</v>
      </c>
      <c r="AJ280">
        <v>46.774999999999899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-0.14000000000000001</v>
      </c>
      <c r="AM280" t="s">
        <v>10512</v>
      </c>
      <c r="AN280">
        <v>-5.19</v>
      </c>
      <c r="AO280" t="s">
        <v>10512</v>
      </c>
      <c r="AP280">
        <v>0.18502879678456</v>
      </c>
      <c r="AQ280">
        <f>(Table2[[#This Row],[Sharpe Ratio]]-AVERAGE(Table2[Sharpe Ratio]))/_xlfn.STDEV.P(Table2[Sharpe Ratio])</f>
        <v>1.5645785309472464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0.70496134107674502</v>
      </c>
      <c r="AS280">
        <f>_xlfn.RANK.AVG(Table2[[#This Row],[1Y Return vs Nifty Z-Score]],Table2[1Y Return vs Nifty Z-Score])</f>
        <v>421</v>
      </c>
      <c r="AT280">
        <f>_xlfn.RANK.AVG(Table2[[#This Row],[6M Return vs Nifty Z-Score]],Table2[6M Return vs Nifty Z-Score])</f>
        <v>451</v>
      </c>
      <c r="AU280">
        <f>_xlfn.RANK.AVG(Table2[[#This Row],[Sharpe Ratio Z-Score]],Table2[Sharpe Ratio Z-Score])</f>
        <v>42</v>
      </c>
      <c r="AV280">
        <f>(Table2[[#This Row],[Rank 1Y]]+Table2[[#This Row],[Rank 6M]]+Table2[[#This Row],[Rank Sharpe]])/3</f>
        <v>304.66666666666669</v>
      </c>
    </row>
    <row r="281" spans="1:48" x14ac:dyDescent="0.3">
      <c r="A281" t="s">
        <v>1085</v>
      </c>
      <c r="B281" t="s">
        <v>1086</v>
      </c>
      <c r="C281" t="s">
        <v>10469</v>
      </c>
      <c r="D281" t="s">
        <v>312</v>
      </c>
      <c r="E281">
        <v>11303.779956348</v>
      </c>
      <c r="F281">
        <v>142.76</v>
      </c>
      <c r="G281">
        <v>31.150956791961001</v>
      </c>
      <c r="H281">
        <f>(Table2[[#This Row],[1Y Return vs Nifty]]-AVERAGE(Table2[1Y Return vs Nifty]))/_xlfn.STDEV.P(Table2[1Y Return vs Nifty])</f>
        <v>-0.11396309961372705</v>
      </c>
      <c r="I281">
        <v>-4.62527605659574</v>
      </c>
      <c r="J281">
        <f>(Table2[[#This Row],[1M Return vs Nifty]]-AVERAGE(Table2[1M Return vs Nifty]))/_xlfn.STDEV.P(Table2[1M Return vs Nifty])</f>
        <v>-0.36926279106986976</v>
      </c>
      <c r="K281">
        <v>-7.3100643116624804</v>
      </c>
      <c r="L281">
        <f>(Table2[[#This Row],[6M Return vs Nifty]]-AVERAGE(Table2[6M Return vs Nifty]))/_xlfn.STDEV.P(Table2[6M Return vs Nifty])</f>
        <v>-0.41672591048799368</v>
      </c>
      <c r="M281">
        <v>-3.6961299632462099</v>
      </c>
      <c r="N281">
        <f>(Table2[[#This Row],[1W Return vs Nifty]]-AVERAGE(Table2[1W Return vs Nifty]))/_xlfn.STDEV.P(Table2[1W Return vs Nifty])</f>
        <v>-0.67125748327317236</v>
      </c>
      <c r="O281">
        <v>146.07</v>
      </c>
      <c r="P281">
        <v>144.69080926432301</v>
      </c>
      <c r="Q281">
        <v>132.03939285127501</v>
      </c>
      <c r="R281">
        <v>36.379902778456199</v>
      </c>
      <c r="S281" s="2">
        <f>(Table2[[#This Row],[Close Price]]-Table2[[#This Row],[20D EMA]])/Table2[[#This Row],[20D EMA]]</f>
        <v>-2.266036831656057E-2</v>
      </c>
      <c r="T281" s="2">
        <f>(Table2[[#This Row],[Close Price]]-Table2[[#This Row],[50D EMA]])/Table2[[#This Row],[50D EMA]]</f>
        <v>-1.3344380850035815E-2</v>
      </c>
      <c r="U281" s="2">
        <f>(Table2[[#This Row],[Close Price]]-Table2[[#This Row],[200D EMA]])/Table2[[#This Row],[200D EMA]]</f>
        <v>8.1192490492593625E-2</v>
      </c>
      <c r="V281">
        <v>0.65240772482432896</v>
      </c>
      <c r="W281">
        <v>140.1</v>
      </c>
      <c r="X281">
        <v>144.99</v>
      </c>
      <c r="Y281">
        <v>140.1</v>
      </c>
      <c r="Z281">
        <v>149.35</v>
      </c>
      <c r="AA281">
        <v>140.1</v>
      </c>
      <c r="AB281">
        <v>152.34</v>
      </c>
      <c r="AC281" s="2">
        <f>(Table2[[#This Row],[Close Price]]/Table2[[#This Row],[Day Low]])-1</f>
        <v>1.8986438258386862E-2</v>
      </c>
      <c r="AD281" s="2">
        <f>(Table2[[#This Row],[Day High]]/Table2[[#This Row],[Close Price]])-1</f>
        <v>1.5620622022975761E-2</v>
      </c>
      <c r="AE281" s="2">
        <f>(Table2[[#This Row],[Close Price]]/Table2[[#This Row],[Current Week Low]])-1</f>
        <v>1.8986438258386862E-2</v>
      </c>
      <c r="AF281" s="2">
        <f>(Table2[[#This Row],[Current Week High]]/Table2[[#This Row],[Close Price]])-1</f>
        <v>4.6161389745026593E-2</v>
      </c>
      <c r="AG281" s="2">
        <f>(Table2[[#This Row],[Close Price]]/Table2[[#This Row],[Current Month Low]])-1</f>
        <v>1.8986438258386862E-2</v>
      </c>
      <c r="AH281" s="2">
        <f>(Table2[[#This Row],[Current Month High]]/Table2[[#This Row],[Close Price]])-1</f>
        <v>6.7105631829644352E-2</v>
      </c>
      <c r="AI281">
        <v>10.6752591762398</v>
      </c>
      <c r="AJ281">
        <v>58.270509977826997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-0.15</v>
      </c>
      <c r="AM281" t="s">
        <v>10512</v>
      </c>
      <c r="AN281">
        <v>-1.8</v>
      </c>
      <c r="AO281" t="s">
        <v>10512</v>
      </c>
      <c r="AP281">
        <v>0.134143523143928</v>
      </c>
      <c r="AQ281">
        <f>(Table2[[#This Row],[Sharpe Ratio]]-AVERAGE(Table2[Sharpe Ratio]))/_xlfn.STDEV.P(Table2[Sharpe Ratio])</f>
        <v>0.98063620032720888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-0.59057308411755405</v>
      </c>
      <c r="AS281">
        <f>_xlfn.RANK.AVG(Table2[[#This Row],[1Y Return vs Nifty Z-Score]],Table2[1Y Return vs Nifty Z-Score])</f>
        <v>324</v>
      </c>
      <c r="AT281">
        <f>_xlfn.RANK.AVG(Table2[[#This Row],[6M Return vs Nifty Z-Score]],Table2[6M Return vs Nifty Z-Score])</f>
        <v>469</v>
      </c>
      <c r="AU281">
        <f>_xlfn.RANK.AVG(Table2[[#This Row],[Sharpe Ratio Z-Score]],Table2[Sharpe Ratio Z-Score])</f>
        <v>122</v>
      </c>
      <c r="AV281">
        <f>(Table2[[#This Row],[Rank 1Y]]+Table2[[#This Row],[Rank 6M]]+Table2[[#This Row],[Rank Sharpe]])/3</f>
        <v>305</v>
      </c>
    </row>
    <row r="282" spans="1:48" x14ac:dyDescent="0.3">
      <c r="A282" t="s">
        <v>1644</v>
      </c>
      <c r="B282" t="s">
        <v>1645</v>
      </c>
      <c r="C282" t="s">
        <v>10463</v>
      </c>
      <c r="D282" t="s">
        <v>1646</v>
      </c>
      <c r="E282">
        <v>4921.9551149999998</v>
      </c>
      <c r="F282">
        <v>962.5</v>
      </c>
      <c r="G282">
        <v>42.960098992124401</v>
      </c>
      <c r="H282">
        <f>(Table2[[#This Row],[1Y Return vs Nifty]]-AVERAGE(Table2[1Y Return vs Nifty]))/_xlfn.STDEV.P(Table2[1Y Return vs Nifty])</f>
        <v>4.236269434579195E-2</v>
      </c>
      <c r="I282">
        <v>-2.9669967993452899</v>
      </c>
      <c r="J282">
        <f>(Table2[[#This Row],[1M Return vs Nifty]]-AVERAGE(Table2[1M Return vs Nifty]))/_xlfn.STDEV.P(Table2[1M Return vs Nifty])</f>
        <v>-0.20341238506909862</v>
      </c>
      <c r="K282">
        <v>29.331641633590699</v>
      </c>
      <c r="L282">
        <f>(Table2[[#This Row],[6M Return vs Nifty]]-AVERAGE(Table2[6M Return vs Nifty]))/_xlfn.STDEV.P(Table2[6M Return vs Nifty])</f>
        <v>0.84871370153411296</v>
      </c>
      <c r="M282">
        <v>-5.1106689874192002</v>
      </c>
      <c r="N282">
        <f>(Table2[[#This Row],[1W Return vs Nifty]]-AVERAGE(Table2[1W Return vs Nifty]))/_xlfn.STDEV.P(Table2[1W Return vs Nifty])</f>
        <v>-1.0156974557476197</v>
      </c>
      <c r="O282">
        <v>962.07</v>
      </c>
      <c r="P282">
        <v>913.69764149104901</v>
      </c>
      <c r="Q282">
        <v>755.59563331780805</v>
      </c>
      <c r="R282">
        <v>45.632273003644301</v>
      </c>
      <c r="S282" s="2">
        <f>(Table2[[#This Row],[Close Price]]-Table2[[#This Row],[20D EMA]])/Table2[[#This Row],[20D EMA]]</f>
        <v>4.4695292442332676E-4</v>
      </c>
      <c r="T282" s="2">
        <f>(Table2[[#This Row],[Close Price]]-Table2[[#This Row],[50D EMA]])/Table2[[#This Row],[50D EMA]]</f>
        <v>5.3411934422103985E-2</v>
      </c>
      <c r="U282" s="2">
        <f>(Table2[[#This Row],[Close Price]]-Table2[[#This Row],[200D EMA]])/Table2[[#This Row],[200D EMA]]</f>
        <v>0.27382948968839094</v>
      </c>
      <c r="V282">
        <v>0.59310465076125596</v>
      </c>
      <c r="W282">
        <v>948.35</v>
      </c>
      <c r="X282">
        <v>976.15</v>
      </c>
      <c r="Y282">
        <v>948.35</v>
      </c>
      <c r="Z282">
        <v>1007.7</v>
      </c>
      <c r="AA282">
        <v>921.45</v>
      </c>
      <c r="AB282">
        <v>1018.95</v>
      </c>
      <c r="AC282" s="2">
        <f>(Table2[[#This Row],[Close Price]]/Table2[[#This Row],[Day Low]])-1</f>
        <v>1.4920651658143047E-2</v>
      </c>
      <c r="AD282" s="2">
        <f>(Table2[[#This Row],[Day High]]/Table2[[#This Row],[Close Price]])-1</f>
        <v>1.4181818181818073E-2</v>
      </c>
      <c r="AE282" s="2">
        <f>(Table2[[#This Row],[Close Price]]/Table2[[#This Row],[Current Week Low]])-1</f>
        <v>1.4920651658143047E-2</v>
      </c>
      <c r="AF282" s="2">
        <f>(Table2[[#This Row],[Current Week High]]/Table2[[#This Row],[Close Price]])-1</f>
        <v>4.6961038961039092E-2</v>
      </c>
      <c r="AG282" s="2">
        <f>(Table2[[#This Row],[Close Price]]/Table2[[#This Row],[Current Month Low]])-1</f>
        <v>4.4549351565467354E-2</v>
      </c>
      <c r="AH282" s="2">
        <f>(Table2[[#This Row],[Current Month High]]/Table2[[#This Row],[Close Price]])-1</f>
        <v>5.8649350649350618E-2</v>
      </c>
      <c r="AI282">
        <v>8.0051948051947903</v>
      </c>
      <c r="AJ282">
        <v>79.906542056074699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-0.02</v>
      </c>
      <c r="AM282" t="s">
        <v>10512</v>
      </c>
      <c r="AN282">
        <v>2.86</v>
      </c>
      <c r="AO282" t="s">
        <v>10511</v>
      </c>
      <c r="AP282">
        <v>-4.16463741788E-4</v>
      </c>
      <c r="AQ282">
        <f>(Table2[[#This Row],[Sharpe Ratio]]-AVERAGE(Table2[Sharpe Ratio]))/_xlfn.STDEV.P(Table2[Sharpe Ratio])</f>
        <v>-0.56352907045762102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-0.89156251539443443</v>
      </c>
      <c r="AS282">
        <f>_xlfn.RANK.AVG(Table2[[#This Row],[1Y Return vs Nifty Z-Score]],Table2[1Y Return vs Nifty Z-Score])</f>
        <v>273</v>
      </c>
      <c r="AT282">
        <f>_xlfn.RANK.AVG(Table2[[#This Row],[6M Return vs Nifty Z-Score]],Table2[6M Return vs Nifty Z-Score])</f>
        <v>115</v>
      </c>
      <c r="AU282">
        <f>_xlfn.RANK.AVG(Table2[[#This Row],[Sharpe Ratio Z-Score]],Table2[Sharpe Ratio Z-Score])</f>
        <v>536</v>
      </c>
      <c r="AV282">
        <f>(Table2[[#This Row],[Rank 1Y]]+Table2[[#This Row],[Rank 6M]]+Table2[[#This Row],[Rank Sharpe]])/3</f>
        <v>308</v>
      </c>
    </row>
    <row r="283" spans="1:48" x14ac:dyDescent="0.3">
      <c r="A283" t="s">
        <v>238</v>
      </c>
      <c r="B283" t="s">
        <v>239</v>
      </c>
      <c r="C283" t="s">
        <v>10462</v>
      </c>
      <c r="D283" t="s">
        <v>29</v>
      </c>
      <c r="E283">
        <v>108636.635232651</v>
      </c>
      <c r="F283">
        <v>15.87</v>
      </c>
      <c r="G283">
        <v>82.417542700629298</v>
      </c>
      <c r="H283">
        <f>(Table2[[#This Row],[1Y Return vs Nifty]]-AVERAGE(Table2[1Y Return vs Nifty]))/_xlfn.STDEV.P(Table2[1Y Return vs Nifty])</f>
        <v>0.5646882037515224</v>
      </c>
      <c r="I283">
        <v>-7.92952907327793</v>
      </c>
      <c r="J283">
        <f>(Table2[[#This Row],[1M Return vs Nifty]]-AVERAGE(Table2[1M Return vs Nifty]))/_xlfn.STDEV.P(Table2[1M Return vs Nifty])</f>
        <v>-0.69973288647144771</v>
      </c>
      <c r="K283">
        <v>-8.3519905038385502</v>
      </c>
      <c r="L283">
        <f>(Table2[[#This Row],[6M Return vs Nifty]]-AVERAGE(Table2[6M Return vs Nifty]))/_xlfn.STDEV.P(Table2[6M Return vs Nifty])</f>
        <v>-0.45270935182538491</v>
      </c>
      <c r="M283">
        <v>-2.2820991193369098</v>
      </c>
      <c r="N283">
        <f>(Table2[[#This Row],[1W Return vs Nifty]]-AVERAGE(Table2[1W Return vs Nifty]))/_xlfn.STDEV.P(Table2[1W Return vs Nifty])</f>
        <v>-0.32694125259237383</v>
      </c>
      <c r="O283">
        <v>16.600000000000001</v>
      </c>
      <c r="P283">
        <v>15.9111211548746</v>
      </c>
      <c r="Q283">
        <v>13.8782307219094</v>
      </c>
      <c r="R283">
        <v>34.755162669636697</v>
      </c>
      <c r="S283" s="2">
        <f>(Table2[[#This Row],[Close Price]]-Table2[[#This Row],[20D EMA]])/Table2[[#This Row],[20D EMA]]</f>
        <v>-4.397590361445796E-2</v>
      </c>
      <c r="T283" s="2">
        <f>(Table2[[#This Row],[Close Price]]-Table2[[#This Row],[50D EMA]])/Table2[[#This Row],[50D EMA]]</f>
        <v>-2.5844284934002032E-3</v>
      </c>
      <c r="U283" s="2">
        <f>(Table2[[#This Row],[Close Price]]-Table2[[#This Row],[200D EMA]])/Table2[[#This Row],[200D EMA]]</f>
        <v>0.14351752164965931</v>
      </c>
      <c r="V283">
        <v>0.477823979093424</v>
      </c>
      <c r="W283">
        <v>15.82</v>
      </c>
      <c r="X283">
        <v>16.43</v>
      </c>
      <c r="Y283">
        <v>15.78</v>
      </c>
      <c r="Z283">
        <v>17.670000000000002</v>
      </c>
      <c r="AA283">
        <v>15.78</v>
      </c>
      <c r="AB283">
        <v>18.059999999999999</v>
      </c>
      <c r="AC283" s="2">
        <f>(Table2[[#This Row],[Close Price]]/Table2[[#This Row],[Day Low]])-1</f>
        <v>3.160556257901348E-3</v>
      </c>
      <c r="AD283" s="2">
        <f>(Table2[[#This Row],[Day High]]/Table2[[#This Row],[Close Price]])-1</f>
        <v>3.5286704473850072E-2</v>
      </c>
      <c r="AE283" s="2">
        <f>(Table2[[#This Row],[Close Price]]/Table2[[#This Row],[Current Week Low]])-1</f>
        <v>5.7034220532319324E-3</v>
      </c>
      <c r="AF283" s="2">
        <f>(Table2[[#This Row],[Current Week High]]/Table2[[#This Row],[Close Price]])-1</f>
        <v>0.11342155009451815</v>
      </c>
      <c r="AG283" s="2">
        <f>(Table2[[#This Row],[Close Price]]/Table2[[#This Row],[Current Month Low]])-1</f>
        <v>5.7034220532319324E-3</v>
      </c>
      <c r="AH283" s="2">
        <f>(Table2[[#This Row],[Current Month High]]/Table2[[#This Row],[Close Price]])-1</f>
        <v>0.1379962192816635</v>
      </c>
      <c r="AI283">
        <v>20.8569628229363</v>
      </c>
      <c r="AJ283">
        <v>111.6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0.1</v>
      </c>
      <c r="AM283" t="s">
        <v>10511</v>
      </c>
      <c r="AN283">
        <v>-6.76</v>
      </c>
      <c r="AO283" t="s">
        <v>10512</v>
      </c>
      <c r="AP283">
        <v>5.4734422276615999E-2</v>
      </c>
      <c r="AQ283">
        <f>(Table2[[#This Row],[Sharpe Ratio]]-AVERAGE(Table2[Sharpe Ratio]))/_xlfn.STDEV.P(Table2[Sharpe Ratio])</f>
        <v>6.9363996892048502E-2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-0.84533129024563558</v>
      </c>
      <c r="AS283">
        <f>_xlfn.RANK.AVG(Table2[[#This Row],[1Y Return vs Nifty Z-Score]],Table2[1Y Return vs Nifty Z-Score])</f>
        <v>132</v>
      </c>
      <c r="AT283">
        <f>_xlfn.RANK.AVG(Table2[[#This Row],[6M Return vs Nifty Z-Score]],Table2[6M Return vs Nifty Z-Score])</f>
        <v>480</v>
      </c>
      <c r="AU283">
        <f>_xlfn.RANK.AVG(Table2[[#This Row],[Sharpe Ratio Z-Score]],Table2[Sharpe Ratio Z-Score])</f>
        <v>314</v>
      </c>
      <c r="AV283">
        <f>(Table2[[#This Row],[Rank 1Y]]+Table2[[#This Row],[Rank 6M]]+Table2[[#This Row],[Rank Sharpe]])/3</f>
        <v>308.66666666666669</v>
      </c>
    </row>
    <row r="284" spans="1:48" x14ac:dyDescent="0.3">
      <c r="A284" t="s">
        <v>1373</v>
      </c>
      <c r="B284" t="s">
        <v>1374</v>
      </c>
      <c r="C284" t="s">
        <v>10464</v>
      </c>
      <c r="D284" t="s">
        <v>46</v>
      </c>
      <c r="E284">
        <v>7421.87192796</v>
      </c>
      <c r="F284">
        <v>507.6</v>
      </c>
      <c r="G284">
        <v>86.412984345077604</v>
      </c>
      <c r="H284">
        <f>(Table2[[#This Row],[1Y Return vs Nifty]]-AVERAGE(Table2[1Y Return vs Nifty]))/_xlfn.STDEV.P(Table2[1Y Return vs Nifty])</f>
        <v>0.6175786319215435</v>
      </c>
      <c r="I284">
        <v>2.0040686908261902</v>
      </c>
      <c r="J284">
        <f>(Table2[[#This Row],[1M Return vs Nifty]]-AVERAGE(Table2[1M Return vs Nifty]))/_xlfn.STDEV.P(Table2[1M Return vs Nifty])</f>
        <v>0.29376155363671802</v>
      </c>
      <c r="K284">
        <v>16.7860033706522</v>
      </c>
      <c r="L284">
        <f>(Table2[[#This Row],[6M Return vs Nifty]]-AVERAGE(Table2[6M Return vs Nifty]))/_xlfn.STDEV.P(Table2[6M Return vs Nifty])</f>
        <v>0.41544381940191255</v>
      </c>
      <c r="M284">
        <v>-3.2194757288390199</v>
      </c>
      <c r="N284">
        <f>(Table2[[#This Row],[1W Return vs Nifty]]-AVERAGE(Table2[1W Return vs Nifty]))/_xlfn.STDEV.P(Table2[1W Return vs Nifty])</f>
        <v>-0.55519227151626915</v>
      </c>
      <c r="O284">
        <v>522.16</v>
      </c>
      <c r="P284">
        <v>495.31771374299001</v>
      </c>
      <c r="Q284">
        <v>422.19147653095098</v>
      </c>
      <c r="R284">
        <v>33.033256752451102</v>
      </c>
      <c r="S284" s="2">
        <f>(Table2[[#This Row],[Close Price]]-Table2[[#This Row],[20D EMA]])/Table2[[#This Row],[20D EMA]]</f>
        <v>-2.7884173433430262E-2</v>
      </c>
      <c r="T284" s="2">
        <f>(Table2[[#This Row],[Close Price]]-Table2[[#This Row],[50D EMA]])/Table2[[#This Row],[50D EMA]]</f>
        <v>2.4796783793973164E-2</v>
      </c>
      <c r="U284" s="2">
        <f>(Table2[[#This Row],[Close Price]]-Table2[[#This Row],[200D EMA]])/Table2[[#This Row],[200D EMA]]</f>
        <v>0.20229807614978632</v>
      </c>
      <c r="V284">
        <v>0.55609809616782002</v>
      </c>
      <c r="W284">
        <v>505</v>
      </c>
      <c r="X284">
        <v>524.6</v>
      </c>
      <c r="Y284">
        <v>505</v>
      </c>
      <c r="Z284">
        <v>542</v>
      </c>
      <c r="AA284">
        <v>505</v>
      </c>
      <c r="AB284">
        <v>559</v>
      </c>
      <c r="AC284" s="2">
        <f>(Table2[[#This Row],[Close Price]]/Table2[[#This Row],[Day Low]])-1</f>
        <v>5.1485148514851531E-3</v>
      </c>
      <c r="AD284" s="2">
        <f>(Table2[[#This Row],[Day High]]/Table2[[#This Row],[Close Price]])-1</f>
        <v>3.3490937746256888E-2</v>
      </c>
      <c r="AE284" s="2">
        <f>(Table2[[#This Row],[Close Price]]/Table2[[#This Row],[Current Week Low]])-1</f>
        <v>5.1485148514851531E-3</v>
      </c>
      <c r="AF284" s="2">
        <f>(Table2[[#This Row],[Current Week High]]/Table2[[#This Row],[Close Price]])-1</f>
        <v>6.7769897557131475E-2</v>
      </c>
      <c r="AG284" s="2">
        <f>(Table2[[#This Row],[Close Price]]/Table2[[#This Row],[Current Month Low]])-1</f>
        <v>5.1485148514851531E-3</v>
      </c>
      <c r="AH284" s="2">
        <f>(Table2[[#This Row],[Current Month High]]/Table2[[#This Row],[Close Price]])-1</f>
        <v>0.10126083530338836</v>
      </c>
      <c r="AI284">
        <v>11.1111111111111</v>
      </c>
      <c r="AJ284">
        <v>114.08688317165701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0.01</v>
      </c>
      <c r="AM284" t="s">
        <v>10511</v>
      </c>
      <c r="AN284">
        <v>-5.92</v>
      </c>
      <c r="AO284" t="s">
        <v>10512</v>
      </c>
      <c r="AP284">
        <v>-3.1118965570234001E-2</v>
      </c>
      <c r="AQ284">
        <f>(Table2[[#This Row],[Sharpe Ratio]]-AVERAGE(Table2[Sharpe Ratio]))/_xlfn.STDEV.P(Table2[Sharpe Ratio])</f>
        <v>-0.91586068215701821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-0.1442689487131133</v>
      </c>
      <c r="AS284">
        <f>_xlfn.RANK.AVG(Table2[[#This Row],[1Y Return vs Nifty Z-Score]],Table2[1Y Return vs Nifty Z-Score])</f>
        <v>126</v>
      </c>
      <c r="AT284">
        <f>_xlfn.RANK.AVG(Table2[[#This Row],[6M Return vs Nifty Z-Score]],Table2[6M Return vs Nifty Z-Score])</f>
        <v>211</v>
      </c>
      <c r="AU284">
        <f>_xlfn.RANK.AVG(Table2[[#This Row],[Sharpe Ratio Z-Score]],Table2[Sharpe Ratio Z-Score])</f>
        <v>594</v>
      </c>
      <c r="AV284">
        <f>(Table2[[#This Row],[Rank 1Y]]+Table2[[#This Row],[Rank 6M]]+Table2[[#This Row],[Rank Sharpe]])/3</f>
        <v>310.33333333333331</v>
      </c>
    </row>
    <row r="285" spans="1:48" x14ac:dyDescent="0.3">
      <c r="A285" t="s">
        <v>705</v>
      </c>
      <c r="B285" t="s">
        <v>706</v>
      </c>
      <c r="C285" t="s">
        <v>10465</v>
      </c>
      <c r="D285" t="s">
        <v>198</v>
      </c>
      <c r="E285">
        <v>23032.176370960002</v>
      </c>
      <c r="F285">
        <v>1947.8</v>
      </c>
      <c r="G285">
        <v>15.681133717511701</v>
      </c>
      <c r="H285">
        <f>(Table2[[#This Row],[1Y Return vs Nifty]]-AVERAGE(Table2[1Y Return vs Nifty]))/_xlfn.STDEV.P(Table2[1Y Return vs Nifty])</f>
        <v>-0.31874786158340784</v>
      </c>
      <c r="I285">
        <v>-5.9940999112354101</v>
      </c>
      <c r="J285">
        <f>(Table2[[#This Row],[1M Return vs Nifty]]-AVERAGE(Table2[1M Return vs Nifty]))/_xlfn.STDEV.P(Table2[1M Return vs Nifty])</f>
        <v>-0.5061637328400429</v>
      </c>
      <c r="K285">
        <v>-10.7273876356705</v>
      </c>
      <c r="L285">
        <f>(Table2[[#This Row],[6M Return vs Nifty]]-AVERAGE(Table2[6M Return vs Nifty]))/_xlfn.STDEV.P(Table2[6M Return vs Nifty])</f>
        <v>-0.53474487793858039</v>
      </c>
      <c r="M285">
        <v>-8.5454543922863095</v>
      </c>
      <c r="N285">
        <f>(Table2[[#This Row],[1W Return vs Nifty]]-AVERAGE(Table2[1W Return vs Nifty]))/_xlfn.STDEV.P(Table2[1W Return vs Nifty])</f>
        <v>-1.8520670221508841</v>
      </c>
      <c r="O285">
        <v>2105.8200000000002</v>
      </c>
      <c r="P285">
        <v>2050.8750789750202</v>
      </c>
      <c r="Q285">
        <v>1766.74807019992</v>
      </c>
      <c r="R285">
        <v>24.598438948389798</v>
      </c>
      <c r="S285" s="2">
        <f>(Table2[[#This Row],[Close Price]]-Table2[[#This Row],[20D EMA]])/Table2[[#This Row],[20D EMA]]</f>
        <v>-7.5039652012042907E-2</v>
      </c>
      <c r="T285" s="2">
        <f>(Table2[[#This Row],[Close Price]]-Table2[[#This Row],[50D EMA]])/Table2[[#This Row],[50D EMA]]</f>
        <v>-5.0259072350001328E-2</v>
      </c>
      <c r="U285" s="2">
        <f>(Table2[[#This Row],[Close Price]]-Table2[[#This Row],[200D EMA]])/Table2[[#This Row],[200D EMA]]</f>
        <v>0.10247750251092261</v>
      </c>
      <c r="V285">
        <v>0.98186679264161203</v>
      </c>
      <c r="W285">
        <v>1926.1</v>
      </c>
      <c r="X285">
        <v>2044</v>
      </c>
      <c r="Y285">
        <v>1926.1</v>
      </c>
      <c r="Z285">
        <v>2159.4</v>
      </c>
      <c r="AA285">
        <v>1926.1</v>
      </c>
      <c r="AB285">
        <v>2338.75</v>
      </c>
      <c r="AC285" s="2">
        <f>(Table2[[#This Row],[Close Price]]/Table2[[#This Row],[Day Low]])-1</f>
        <v>1.1266289393074169E-2</v>
      </c>
      <c r="AD285" s="2">
        <f>(Table2[[#This Row],[Day High]]/Table2[[#This Row],[Close Price]])-1</f>
        <v>4.9389054317691805E-2</v>
      </c>
      <c r="AE285" s="2">
        <f>(Table2[[#This Row],[Close Price]]/Table2[[#This Row],[Current Week Low]])-1</f>
        <v>1.1266289393074169E-2</v>
      </c>
      <c r="AF285" s="2">
        <f>(Table2[[#This Row],[Current Week High]]/Table2[[#This Row],[Close Price]])-1</f>
        <v>0.10863538350960056</v>
      </c>
      <c r="AG285" s="2">
        <f>(Table2[[#This Row],[Close Price]]/Table2[[#This Row],[Current Month Low]])-1</f>
        <v>1.1266289393074169E-2</v>
      </c>
      <c r="AH285" s="2">
        <f>(Table2[[#This Row],[Current Month High]]/Table2[[#This Row],[Close Price]])-1</f>
        <v>0.20071362562891459</v>
      </c>
      <c r="AI285">
        <v>24.6714241708594</v>
      </c>
      <c r="AJ285">
        <v>74.949476804239396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-0.08</v>
      </c>
      <c r="AM285" t="s">
        <v>10512</v>
      </c>
      <c r="AN285">
        <v>-9.76</v>
      </c>
      <c r="AO285" t="s">
        <v>10512</v>
      </c>
      <c r="AP285">
        <v>0.207176170032804</v>
      </c>
      <c r="AQ285">
        <f>(Table2[[#This Row],[Sharpe Ratio]]-AVERAGE(Table2[Sharpe Ratio]))/_xlfn.STDEV.P(Table2[Sharpe Ratio])</f>
        <v>1.8187343569142433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-1.392989137598672</v>
      </c>
      <c r="AS285">
        <f>_xlfn.RANK.AVG(Table2[[#This Row],[1Y Return vs Nifty Z-Score]],Table2[1Y Return vs Nifty Z-Score])</f>
        <v>400</v>
      </c>
      <c r="AT285">
        <f>_xlfn.RANK.AVG(Table2[[#This Row],[6M Return vs Nifty Z-Score]],Table2[6M Return vs Nifty Z-Score])</f>
        <v>510</v>
      </c>
      <c r="AU285">
        <f>_xlfn.RANK.AVG(Table2[[#This Row],[Sharpe Ratio Z-Score]],Table2[Sharpe Ratio Z-Score])</f>
        <v>26</v>
      </c>
      <c r="AV285">
        <f>(Table2[[#This Row],[Rank 1Y]]+Table2[[#This Row],[Rank 6M]]+Table2[[#This Row],[Rank Sharpe]])/3</f>
        <v>312</v>
      </c>
    </row>
    <row r="286" spans="1:48" x14ac:dyDescent="0.3">
      <c r="A286" t="s">
        <v>578</v>
      </c>
      <c r="B286" t="s">
        <v>579</v>
      </c>
      <c r="C286" t="s">
        <v>10469</v>
      </c>
      <c r="D286" t="s">
        <v>146</v>
      </c>
      <c r="E286">
        <v>32034.430718039999</v>
      </c>
      <c r="F286">
        <v>315.60000000000002</v>
      </c>
      <c r="G286">
        <v>23.928239674375899</v>
      </c>
      <c r="H286">
        <f>(Table2[[#This Row],[1Y Return vs Nifty]]-AVERAGE(Table2[1Y Return vs Nifty]))/_xlfn.STDEV.P(Table2[1Y Return vs Nifty])</f>
        <v>-0.20957520833538143</v>
      </c>
      <c r="I286">
        <v>-6.6715687485811399</v>
      </c>
      <c r="J286">
        <f>(Table2[[#This Row],[1M Return vs Nifty]]-AVERAGE(Table2[1M Return vs Nifty]))/_xlfn.STDEV.P(Table2[1M Return vs Nifty])</f>
        <v>-0.57391980060450276</v>
      </c>
      <c r="K286">
        <v>27.5674385038492</v>
      </c>
      <c r="L286">
        <f>(Table2[[#This Row],[6M Return vs Nifty]]-AVERAGE(Table2[6M Return vs Nifty]))/_xlfn.STDEV.P(Table2[6M Return vs Nifty])</f>
        <v>0.78778606548562047</v>
      </c>
      <c r="M286">
        <v>-1.0519160811388599</v>
      </c>
      <c r="N286">
        <f>(Table2[[#This Row],[1W Return vs Nifty]]-AVERAGE(Table2[1W Return vs Nifty]))/_xlfn.STDEV.P(Table2[1W Return vs Nifty])</f>
        <v>-2.73919262221109E-2</v>
      </c>
      <c r="O286">
        <v>321.44</v>
      </c>
      <c r="P286">
        <v>304.69863442021801</v>
      </c>
      <c r="Q286">
        <v>261.50306645652</v>
      </c>
      <c r="R286">
        <v>37.251904462406102</v>
      </c>
      <c r="S286" s="2">
        <f>(Table2[[#This Row],[Close Price]]-Table2[[#This Row],[20D EMA]])/Table2[[#This Row],[20D EMA]]</f>
        <v>-1.8168242906918788E-2</v>
      </c>
      <c r="T286" s="2">
        <f>(Table2[[#This Row],[Close Price]]-Table2[[#This Row],[50D EMA]])/Table2[[#This Row],[50D EMA]]</f>
        <v>3.5777533432419802E-2</v>
      </c>
      <c r="U286" s="2">
        <f>(Table2[[#This Row],[Close Price]]-Table2[[#This Row],[200D EMA]])/Table2[[#This Row],[200D EMA]]</f>
        <v>0.20686921295614977</v>
      </c>
      <c r="V286">
        <v>0.74125228840058499</v>
      </c>
      <c r="W286">
        <v>312.25</v>
      </c>
      <c r="X286">
        <v>323.35000000000002</v>
      </c>
      <c r="Y286">
        <v>312.25</v>
      </c>
      <c r="Z286">
        <v>334.45</v>
      </c>
      <c r="AA286">
        <v>312.25</v>
      </c>
      <c r="AB286">
        <v>339.4</v>
      </c>
      <c r="AC286" s="2">
        <f>(Table2[[#This Row],[Close Price]]/Table2[[#This Row],[Day Low]])-1</f>
        <v>1.0728582866293079E-2</v>
      </c>
      <c r="AD286" s="2">
        <f>(Table2[[#This Row],[Day High]]/Table2[[#This Row],[Close Price]])-1</f>
        <v>2.4556400506970943E-2</v>
      </c>
      <c r="AE286" s="2">
        <f>(Table2[[#This Row],[Close Price]]/Table2[[#This Row],[Current Week Low]])-1</f>
        <v>1.0728582866293079E-2</v>
      </c>
      <c r="AF286" s="2">
        <f>(Table2[[#This Row],[Current Week High]]/Table2[[#This Row],[Close Price]])-1</f>
        <v>5.9727503168567786E-2</v>
      </c>
      <c r="AG286" s="2">
        <f>(Table2[[#This Row],[Close Price]]/Table2[[#This Row],[Current Month Low]])-1</f>
        <v>1.0728582866293079E-2</v>
      </c>
      <c r="AH286" s="2">
        <f>(Table2[[#This Row],[Current Month High]]/Table2[[#This Row],[Close Price]])-1</f>
        <v>7.54119138149556E-2</v>
      </c>
      <c r="AI286">
        <v>7.54119138149556</v>
      </c>
      <c r="AJ286">
        <v>63.565690593417997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0.1</v>
      </c>
      <c r="AM286" t="s">
        <v>10511</v>
      </c>
      <c r="AN286">
        <v>-4.2300000000000004</v>
      </c>
      <c r="AO286" t="s">
        <v>10512</v>
      </c>
      <c r="AP286">
        <v>1.1298528215485E-2</v>
      </c>
      <c r="AQ286">
        <f>(Table2[[#This Row],[Sharpe Ratio]]-AVERAGE(Table2[Sharpe Ratio]))/_xlfn.STDEV.P(Table2[Sharpe Ratio])</f>
        <v>-0.42909175259946314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-0.45219262227583773</v>
      </c>
      <c r="AS286">
        <f>_xlfn.RANK.AVG(Table2[[#This Row],[1Y Return vs Nifty Z-Score]],Table2[1Y Return vs Nifty Z-Score])</f>
        <v>361</v>
      </c>
      <c r="AT286">
        <f>_xlfn.RANK.AVG(Table2[[#This Row],[6M Return vs Nifty Z-Score]],Table2[6M Return vs Nifty Z-Score])</f>
        <v>128</v>
      </c>
      <c r="AU286">
        <f>_xlfn.RANK.AVG(Table2[[#This Row],[Sharpe Ratio Z-Score]],Table2[Sharpe Ratio Z-Score])</f>
        <v>448</v>
      </c>
      <c r="AV286">
        <f>(Table2[[#This Row],[Rank 1Y]]+Table2[[#This Row],[Rank 6M]]+Table2[[#This Row],[Rank Sharpe]])/3</f>
        <v>312.33333333333331</v>
      </c>
    </row>
    <row r="287" spans="1:48" x14ac:dyDescent="0.3">
      <c r="A287" t="s">
        <v>1194</v>
      </c>
      <c r="B287" t="s">
        <v>1195</v>
      </c>
      <c r="C287" t="s">
        <v>10468</v>
      </c>
      <c r="D287" t="s">
        <v>130</v>
      </c>
      <c r="E287">
        <v>9566.0943366899992</v>
      </c>
      <c r="F287">
        <v>271.47000000000003</v>
      </c>
      <c r="G287">
        <v>30.312965861539201</v>
      </c>
      <c r="H287">
        <f>(Table2[[#This Row],[1Y Return vs Nifty]]-AVERAGE(Table2[1Y Return vs Nifty]))/_xlfn.STDEV.P(Table2[1Y Return vs Nifty])</f>
        <v>-0.12505616592698149</v>
      </c>
      <c r="I287">
        <v>16.2917117711856</v>
      </c>
      <c r="J287">
        <f>(Table2[[#This Row],[1M Return vs Nifty]]-AVERAGE(Table2[1M Return vs Nifty]))/_xlfn.STDEV.P(Table2[1M Return vs Nifty])</f>
        <v>1.7227195504946828</v>
      </c>
      <c r="K287">
        <v>-7.3461885218721701</v>
      </c>
      <c r="L287">
        <f>(Table2[[#This Row],[6M Return vs Nifty]]-AVERAGE(Table2[6M Return vs Nifty]))/_xlfn.STDEV.P(Table2[6M Return vs Nifty])</f>
        <v>-0.41797347812637431</v>
      </c>
      <c r="M287">
        <v>-0.72449471602371696</v>
      </c>
      <c r="N287">
        <f>(Table2[[#This Row],[1W Return vs Nifty]]-AVERAGE(Table2[1W Return vs Nifty]))/_xlfn.STDEV.P(Table2[1W Return vs Nifty])</f>
        <v>5.2335111392663183E-2</v>
      </c>
      <c r="O287">
        <v>258.07</v>
      </c>
      <c r="P287">
        <v>246.89976054194099</v>
      </c>
      <c r="Q287">
        <v>225.39816836128099</v>
      </c>
      <c r="R287">
        <v>58.940528982836199</v>
      </c>
      <c r="S287" s="2">
        <f>(Table2[[#This Row],[Close Price]]-Table2[[#This Row],[20D EMA]])/Table2[[#This Row],[20D EMA]]</f>
        <v>5.192389661719702E-2</v>
      </c>
      <c r="T287" s="2">
        <f>(Table2[[#This Row],[Close Price]]-Table2[[#This Row],[50D EMA]])/Table2[[#This Row],[50D EMA]]</f>
        <v>9.9515039642516276E-2</v>
      </c>
      <c r="U287" s="2">
        <f>(Table2[[#This Row],[Close Price]]-Table2[[#This Row],[200D EMA]])/Table2[[#This Row],[200D EMA]]</f>
        <v>0.20440197883450625</v>
      </c>
      <c r="V287">
        <v>2.0625794552177399</v>
      </c>
      <c r="W287">
        <v>268.94</v>
      </c>
      <c r="X287">
        <v>281.42</v>
      </c>
      <c r="Y287">
        <v>266.02</v>
      </c>
      <c r="Z287">
        <v>299</v>
      </c>
      <c r="AA287">
        <v>229.92</v>
      </c>
      <c r="AB287">
        <v>299</v>
      </c>
      <c r="AC287" s="2">
        <f>(Table2[[#This Row],[Close Price]]/Table2[[#This Row],[Day Low]])-1</f>
        <v>9.4073027441066159E-3</v>
      </c>
      <c r="AD287" s="2">
        <f>(Table2[[#This Row],[Day High]]/Table2[[#This Row],[Close Price]])-1</f>
        <v>3.6652300438354102E-2</v>
      </c>
      <c r="AE287" s="2">
        <f>(Table2[[#This Row],[Close Price]]/Table2[[#This Row],[Current Week Low]])-1</f>
        <v>2.0487181414931444E-2</v>
      </c>
      <c r="AF287" s="2">
        <f>(Table2[[#This Row],[Current Week High]]/Table2[[#This Row],[Close Price]])-1</f>
        <v>0.10141083729325517</v>
      </c>
      <c r="AG287" s="2">
        <f>(Table2[[#This Row],[Close Price]]/Table2[[#This Row],[Current Month Low]])-1</f>
        <v>0.18071503131524036</v>
      </c>
      <c r="AH287" s="2">
        <f>(Table2[[#This Row],[Current Month High]]/Table2[[#This Row],[Close Price]])-1</f>
        <v>0.10141083729325517</v>
      </c>
      <c r="AI287">
        <v>10.1410837293255</v>
      </c>
      <c r="AJ287">
        <v>59.219941348973599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0.12</v>
      </c>
      <c r="AM287" t="s">
        <v>10511</v>
      </c>
      <c r="AN287">
        <v>16.89</v>
      </c>
      <c r="AO287" t="s">
        <v>10511</v>
      </c>
      <c r="AP287">
        <v>0.12955133003665201</v>
      </c>
      <c r="AQ287">
        <f>(Table2[[#This Row],[Sharpe Ratio]]-AVERAGE(Table2[Sharpe Ratio]))/_xlfn.STDEV.P(Table2[Sharpe Ratio])</f>
        <v>0.92793773269867341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2.1599627505326637</v>
      </c>
      <c r="AS287">
        <f>_xlfn.RANK.AVG(Table2[[#This Row],[1Y Return vs Nifty Z-Score]],Table2[1Y Return vs Nifty Z-Score])</f>
        <v>330</v>
      </c>
      <c r="AT287">
        <f>_xlfn.RANK.AVG(Table2[[#This Row],[6M Return vs Nifty Z-Score]],Table2[6M Return vs Nifty Z-Score])</f>
        <v>470</v>
      </c>
      <c r="AU287">
        <f>_xlfn.RANK.AVG(Table2[[#This Row],[Sharpe Ratio Z-Score]],Table2[Sharpe Ratio Z-Score])</f>
        <v>138</v>
      </c>
      <c r="AV287">
        <f>(Table2[[#This Row],[Rank 1Y]]+Table2[[#This Row],[Rank 6M]]+Table2[[#This Row],[Rank Sharpe]])/3</f>
        <v>312.66666666666669</v>
      </c>
    </row>
    <row r="288" spans="1:48" x14ac:dyDescent="0.3">
      <c r="A288" t="s">
        <v>262</v>
      </c>
      <c r="B288" t="s">
        <v>263</v>
      </c>
      <c r="C288" t="s">
        <v>10466</v>
      </c>
      <c r="D288" t="s">
        <v>62</v>
      </c>
      <c r="E288">
        <v>99717.872214400006</v>
      </c>
      <c r="F288">
        <v>2946.35</v>
      </c>
      <c r="G288">
        <v>29.4065774117289</v>
      </c>
      <c r="H288">
        <f>(Table2[[#This Row],[1Y Return vs Nifty]]-AVERAGE(Table2[1Y Return vs Nifty]))/_xlfn.STDEV.P(Table2[1Y Return vs Nifty])</f>
        <v>-0.13705465757444191</v>
      </c>
      <c r="I288">
        <v>1.3249749334668199</v>
      </c>
      <c r="J288">
        <f>(Table2[[#This Row],[1M Return vs Nifty]]-AVERAGE(Table2[1M Return vs Nifty]))/_xlfn.STDEV.P(Table2[1M Return vs Nifty])</f>
        <v>0.22584297184284921</v>
      </c>
      <c r="K288">
        <v>6.1318444247251698</v>
      </c>
      <c r="L288">
        <f>(Table2[[#This Row],[6M Return vs Nifty]]-AVERAGE(Table2[6M Return vs Nifty]))/_xlfn.STDEV.P(Table2[6M Return vs Nifty])</f>
        <v>4.7497120001517026E-2</v>
      </c>
      <c r="M288">
        <v>2.8626620112214201</v>
      </c>
      <c r="N288">
        <f>(Table2[[#This Row],[1W Return vs Nifty]]-AVERAGE(Table2[1W Return vs Nifty]))/_xlfn.STDEV.P(Table2[1W Return vs Nifty])</f>
        <v>0.92580706464344997</v>
      </c>
      <c r="O288">
        <v>2904.71</v>
      </c>
      <c r="P288">
        <v>2813.7142266959499</v>
      </c>
      <c r="Q288">
        <v>2494.3316369212698</v>
      </c>
      <c r="R288">
        <v>53.471084303759397</v>
      </c>
      <c r="S288" s="2">
        <f>(Table2[[#This Row],[Close Price]]-Table2[[#This Row],[20D EMA]])/Table2[[#This Row],[20D EMA]]</f>
        <v>1.4335338123254946E-2</v>
      </c>
      <c r="T288" s="2">
        <f>(Table2[[#This Row],[Close Price]]-Table2[[#This Row],[50D EMA]])/Table2[[#This Row],[50D EMA]]</f>
        <v>4.713903496155674E-2</v>
      </c>
      <c r="U288" s="2">
        <f>(Table2[[#This Row],[Close Price]]-Table2[[#This Row],[200D EMA]])/Table2[[#This Row],[200D EMA]]</f>
        <v>0.18121822952005376</v>
      </c>
      <c r="V288">
        <v>0.87855246999193104</v>
      </c>
      <c r="W288">
        <v>2935.1</v>
      </c>
      <c r="X288">
        <v>3059.2</v>
      </c>
      <c r="Y288">
        <v>2935.1</v>
      </c>
      <c r="Z288">
        <v>3073.95</v>
      </c>
      <c r="AA288">
        <v>2757.9</v>
      </c>
      <c r="AB288">
        <v>3073.95</v>
      </c>
      <c r="AC288" s="2">
        <f>(Table2[[#This Row],[Close Price]]/Table2[[#This Row],[Day Low]])-1</f>
        <v>3.8329188102619316E-3</v>
      </c>
      <c r="AD288" s="2">
        <f>(Table2[[#This Row],[Day High]]/Table2[[#This Row],[Close Price]])-1</f>
        <v>3.8301627437337782E-2</v>
      </c>
      <c r="AE288" s="2">
        <f>(Table2[[#This Row],[Close Price]]/Table2[[#This Row],[Current Week Low]])-1</f>
        <v>3.8329188102619316E-3</v>
      </c>
      <c r="AF288" s="2">
        <f>(Table2[[#This Row],[Current Week High]]/Table2[[#This Row],[Close Price]])-1</f>
        <v>4.3307821541907821E-2</v>
      </c>
      <c r="AG288" s="2">
        <f>(Table2[[#This Row],[Close Price]]/Table2[[#This Row],[Current Month Low]])-1</f>
        <v>6.8330976467602111E-2</v>
      </c>
      <c r="AH288" s="2">
        <f>(Table2[[#This Row],[Current Month High]]/Table2[[#This Row],[Close Price]])-1</f>
        <v>4.3307821541907821E-2</v>
      </c>
      <c r="AI288">
        <v>4.3307821541907803</v>
      </c>
      <c r="AJ288">
        <v>66.267881831776705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0.04</v>
      </c>
      <c r="AM288" t="s">
        <v>10511</v>
      </c>
      <c r="AN288">
        <v>4.49</v>
      </c>
      <c r="AO288" t="s">
        <v>10511</v>
      </c>
      <c r="AP288">
        <v>5.7409133302841003E-2</v>
      </c>
      <c r="AQ288">
        <f>(Table2[[#This Row],[Sharpe Ratio]]-AVERAGE(Table2[Sharpe Ratio]))/_xlfn.STDEV.P(Table2[Sharpe Ratio])</f>
        <v>0.10005808338590159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1.1621505822992759</v>
      </c>
      <c r="AS288">
        <f>_xlfn.RANK.AVG(Table2[[#This Row],[1Y Return vs Nifty Z-Score]],Table2[1Y Return vs Nifty Z-Score])</f>
        <v>332</v>
      </c>
      <c r="AT288">
        <f>_xlfn.RANK.AVG(Table2[[#This Row],[6M Return vs Nifty Z-Score]],Table2[6M Return vs Nifty Z-Score])</f>
        <v>301</v>
      </c>
      <c r="AU288">
        <f>_xlfn.RANK.AVG(Table2[[#This Row],[Sharpe Ratio Z-Score]],Table2[Sharpe Ratio Z-Score])</f>
        <v>308</v>
      </c>
      <c r="AV288">
        <f>(Table2[[#This Row],[Rank 1Y]]+Table2[[#This Row],[Rank 6M]]+Table2[[#This Row],[Rank Sharpe]])/3</f>
        <v>313.66666666666669</v>
      </c>
    </row>
    <row r="289" spans="1:48" x14ac:dyDescent="0.3">
      <c r="A289" t="s">
        <v>1481</v>
      </c>
      <c r="B289" t="s">
        <v>1482</v>
      </c>
      <c r="C289" t="s">
        <v>10467</v>
      </c>
      <c r="D289" t="s">
        <v>940</v>
      </c>
      <c r="E289">
        <v>6420.4204824899998</v>
      </c>
      <c r="F289">
        <v>216.9</v>
      </c>
      <c r="G289">
        <v>71.807112121744495</v>
      </c>
      <c r="H289">
        <f>(Table2[[#This Row],[1Y Return vs Nifty]]-AVERAGE(Table2[1Y Return vs Nifty]))/_xlfn.STDEV.P(Table2[1Y Return vs Nifty])</f>
        <v>0.42423058571440747</v>
      </c>
      <c r="I289">
        <v>-2.6974787931550801</v>
      </c>
      <c r="J289">
        <f>(Table2[[#This Row],[1M Return vs Nifty]]-AVERAGE(Table2[1M Return vs Nifty]))/_xlfn.STDEV.P(Table2[1M Return vs Nifty])</f>
        <v>-0.1764569307596236</v>
      </c>
      <c r="K289">
        <v>-10.995022158654301</v>
      </c>
      <c r="L289">
        <f>(Table2[[#This Row],[6M Return vs Nifty]]-AVERAGE(Table2[6M Return vs Nifty]))/_xlfn.STDEV.P(Table2[6M Return vs Nifty])</f>
        <v>-0.54398776983434427</v>
      </c>
      <c r="M289">
        <v>-4.4481677172651901</v>
      </c>
      <c r="N289">
        <f>(Table2[[#This Row],[1W Return vs Nifty]]-AVERAGE(Table2[1W Return vs Nifty]))/_xlfn.STDEV.P(Table2[1W Return vs Nifty])</f>
        <v>-0.85437852756213117</v>
      </c>
      <c r="O289">
        <v>216.25</v>
      </c>
      <c r="P289">
        <v>213.61493055725899</v>
      </c>
      <c r="Q289">
        <v>190.52489767214701</v>
      </c>
      <c r="R289">
        <v>48.849324571418002</v>
      </c>
      <c r="S289" s="2">
        <f>(Table2[[#This Row],[Close Price]]-Table2[[#This Row],[20D EMA]])/Table2[[#This Row],[20D EMA]]</f>
        <v>3.0057803468208355E-3</v>
      </c>
      <c r="T289" s="2">
        <f>(Table2[[#This Row],[Close Price]]-Table2[[#This Row],[50D EMA]])/Table2[[#This Row],[50D EMA]]</f>
        <v>1.5378463640960077E-2</v>
      </c>
      <c r="U289" s="2">
        <f>(Table2[[#This Row],[Close Price]]-Table2[[#This Row],[200D EMA]])/Table2[[#This Row],[200D EMA]]</f>
        <v>0.13843388790707534</v>
      </c>
      <c r="V289">
        <v>1.22194865796598</v>
      </c>
      <c r="W289">
        <v>208</v>
      </c>
      <c r="X289">
        <v>220</v>
      </c>
      <c r="Y289">
        <v>208</v>
      </c>
      <c r="Z289">
        <v>229.95</v>
      </c>
      <c r="AA289">
        <v>204.5</v>
      </c>
      <c r="AB289">
        <v>235</v>
      </c>
      <c r="AC289" s="2">
        <f>(Table2[[#This Row],[Close Price]]/Table2[[#This Row],[Day Low]])-1</f>
        <v>4.2788461538461497E-2</v>
      </c>
      <c r="AD289" s="2">
        <f>(Table2[[#This Row],[Day High]]/Table2[[#This Row],[Close Price]])-1</f>
        <v>1.429230059935449E-2</v>
      </c>
      <c r="AE289" s="2">
        <f>(Table2[[#This Row],[Close Price]]/Table2[[#This Row],[Current Week Low]])-1</f>
        <v>4.2788461538461497E-2</v>
      </c>
      <c r="AF289" s="2">
        <f>(Table2[[#This Row],[Current Week High]]/Table2[[#This Row],[Close Price]])-1</f>
        <v>6.0165975103734448E-2</v>
      </c>
      <c r="AG289" s="2">
        <f>(Table2[[#This Row],[Close Price]]/Table2[[#This Row],[Current Month Low]])-1</f>
        <v>6.0635696821515817E-2</v>
      </c>
      <c r="AH289" s="2">
        <f>(Table2[[#This Row],[Current Month High]]/Table2[[#This Row],[Close Price]])-1</f>
        <v>8.3448593822037731E-2</v>
      </c>
      <c r="AI289">
        <v>17.381281696634399</v>
      </c>
      <c r="AJ289">
        <v>97.002724795640304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-7.0000000000000007E-2</v>
      </c>
      <c r="AM289" t="s">
        <v>10512</v>
      </c>
      <c r="AN289">
        <v>3.61</v>
      </c>
      <c r="AO289" t="s">
        <v>10511</v>
      </c>
      <c r="AP289">
        <v>6.8649141653560994E-2</v>
      </c>
      <c r="AQ289">
        <f>(Table2[[#This Row],[Sharpe Ratio]]-AVERAGE(Table2[Sharpe Ratio]))/_xlfn.STDEV.P(Table2[Sharpe Ratio])</f>
        <v>0.22904464871051319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-0.92154799373117835</v>
      </c>
      <c r="AS289">
        <f>_xlfn.RANK.AVG(Table2[[#This Row],[1Y Return vs Nifty Z-Score]],Table2[1Y Return vs Nifty Z-Score])</f>
        <v>164</v>
      </c>
      <c r="AT289">
        <f>_xlfn.RANK.AVG(Table2[[#This Row],[6M Return vs Nifty Z-Score]],Table2[6M Return vs Nifty Z-Score])</f>
        <v>514</v>
      </c>
      <c r="AU289">
        <f>_xlfn.RANK.AVG(Table2[[#This Row],[Sharpe Ratio Z-Score]],Table2[Sharpe Ratio Z-Score])</f>
        <v>267</v>
      </c>
      <c r="AV289">
        <f>(Table2[[#This Row],[Rank 1Y]]+Table2[[#This Row],[Rank 6M]]+Table2[[#This Row],[Rank Sharpe]])/3</f>
        <v>315</v>
      </c>
    </row>
    <row r="290" spans="1:48" x14ac:dyDescent="0.3">
      <c r="A290" t="s">
        <v>1738</v>
      </c>
      <c r="B290" t="s">
        <v>1739</v>
      </c>
      <c r="C290" t="s">
        <v>10468</v>
      </c>
      <c r="D290" t="s">
        <v>106</v>
      </c>
      <c r="E290">
        <v>4247.9399999999996</v>
      </c>
      <c r="F290">
        <v>7079.9</v>
      </c>
      <c r="G290">
        <v>60.700447648898702</v>
      </c>
      <c r="H290">
        <f>(Table2[[#This Row],[1Y Return vs Nifty]]-AVERAGE(Table2[1Y Return vs Nifty]))/_xlfn.STDEV.P(Table2[1Y Return vs Nifty])</f>
        <v>0.27720397594629265</v>
      </c>
      <c r="I290">
        <v>-15.922803391945299</v>
      </c>
      <c r="J290">
        <f>(Table2[[#This Row],[1M Return vs Nifty]]-AVERAGE(Table2[1M Return vs Nifty]))/_xlfn.STDEV.P(Table2[1M Return vs Nifty])</f>
        <v>-1.4991686782599847</v>
      </c>
      <c r="K290">
        <v>-9.7575514312915494</v>
      </c>
      <c r="L290">
        <f>(Table2[[#This Row],[6M Return vs Nifty]]-AVERAGE(Table2[6M Return vs Nifty]))/_xlfn.STDEV.P(Table2[6M Return vs Nifty])</f>
        <v>-0.50125110032822651</v>
      </c>
      <c r="M290">
        <v>-1.9719799797061801</v>
      </c>
      <c r="N290">
        <f>(Table2[[#This Row],[1W Return vs Nifty]]-AVERAGE(Table2[1W Return vs Nifty]))/_xlfn.STDEV.P(Table2[1W Return vs Nifty])</f>
        <v>-0.25142730345925707</v>
      </c>
      <c r="O290">
        <v>7202.36</v>
      </c>
      <c r="P290">
        <v>6920.8960521224699</v>
      </c>
      <c r="Q290">
        <v>6290.27629205835</v>
      </c>
      <c r="R290">
        <v>40.175306393461298</v>
      </c>
      <c r="S290" s="2">
        <f>(Table2[[#This Row],[Close Price]]-Table2[[#This Row],[20D EMA]])/Table2[[#This Row],[20D EMA]]</f>
        <v>-1.7002760206376803E-2</v>
      </c>
      <c r="T290" s="2">
        <f>(Table2[[#This Row],[Close Price]]-Table2[[#This Row],[50D EMA]])/Table2[[#This Row],[50D EMA]]</f>
        <v>2.2974474212593778E-2</v>
      </c>
      <c r="U290" s="2">
        <f>(Table2[[#This Row],[Close Price]]-Table2[[#This Row],[200D EMA]])/Table2[[#This Row],[200D EMA]]</f>
        <v>0.12553084654462185</v>
      </c>
      <c r="V290">
        <v>0.83227597966081002</v>
      </c>
      <c r="W290">
        <v>7031.9</v>
      </c>
      <c r="X290">
        <v>7346.9</v>
      </c>
      <c r="Y290">
        <v>7031.9</v>
      </c>
      <c r="Z290">
        <v>7549.8</v>
      </c>
      <c r="AA290">
        <v>6834.05</v>
      </c>
      <c r="AB290">
        <v>7650</v>
      </c>
      <c r="AC290" s="2">
        <f>(Table2[[#This Row],[Close Price]]/Table2[[#This Row],[Day Low]])-1</f>
        <v>6.8260356375944298E-3</v>
      </c>
      <c r="AD290" s="2">
        <f>(Table2[[#This Row],[Day High]]/Table2[[#This Row],[Close Price]])-1</f>
        <v>3.7712397067755088E-2</v>
      </c>
      <c r="AE290" s="2">
        <f>(Table2[[#This Row],[Close Price]]/Table2[[#This Row],[Current Week Low]])-1</f>
        <v>6.8260356375944298E-3</v>
      </c>
      <c r="AF290" s="2">
        <f>(Table2[[#This Row],[Current Week High]]/Table2[[#This Row],[Close Price]])-1</f>
        <v>6.6370993940592538E-2</v>
      </c>
      <c r="AG290" s="2">
        <f>(Table2[[#This Row],[Close Price]]/Table2[[#This Row],[Current Month Low]])-1</f>
        <v>3.5974275868628336E-2</v>
      </c>
      <c r="AH290" s="2">
        <f>(Table2[[#This Row],[Current Month High]]/Table2[[#This Row],[Close Price]])-1</f>
        <v>8.0523736210963426E-2</v>
      </c>
      <c r="AI290">
        <v>20.058192912329201</v>
      </c>
      <c r="AJ290">
        <v>93.9698630136986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0.02</v>
      </c>
      <c r="AM290" t="s">
        <v>10511</v>
      </c>
      <c r="AN290">
        <v>-2.35</v>
      </c>
      <c r="AO290" t="s">
        <v>10512</v>
      </c>
      <c r="AP290">
        <v>7.4911252722263996E-2</v>
      </c>
      <c r="AQ290">
        <f>(Table2[[#This Row],[Sharpe Ratio]]-AVERAGE(Table2[Sharpe Ratio]))/_xlfn.STDEV.P(Table2[Sharpe Ratio])</f>
        <v>0.30090653468335532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-1.6737365714178203</v>
      </c>
      <c r="AS290">
        <f>_xlfn.RANK.AVG(Table2[[#This Row],[1Y Return vs Nifty Z-Score]],Table2[1Y Return vs Nifty Z-Score])</f>
        <v>202</v>
      </c>
      <c r="AT290">
        <f>_xlfn.RANK.AVG(Table2[[#This Row],[6M Return vs Nifty Z-Score]],Table2[6M Return vs Nifty Z-Score])</f>
        <v>496</v>
      </c>
      <c r="AU290">
        <f>_xlfn.RANK.AVG(Table2[[#This Row],[Sharpe Ratio Z-Score]],Table2[Sharpe Ratio Z-Score])</f>
        <v>249</v>
      </c>
      <c r="AV290">
        <f>(Table2[[#This Row],[Rank 1Y]]+Table2[[#This Row],[Rank 6M]]+Table2[[#This Row],[Rank Sharpe]])/3</f>
        <v>315.66666666666669</v>
      </c>
    </row>
    <row r="291" spans="1:48" x14ac:dyDescent="0.3">
      <c r="A291" t="s">
        <v>1485</v>
      </c>
      <c r="B291" t="s">
        <v>1486</v>
      </c>
      <c r="C291" t="s">
        <v>632</v>
      </c>
      <c r="D291" t="s">
        <v>472</v>
      </c>
      <c r="E291">
        <v>6404.2379596800001</v>
      </c>
      <c r="F291">
        <v>896.85</v>
      </c>
      <c r="G291">
        <v>40.002275908651498</v>
      </c>
      <c r="H291">
        <f>(Table2[[#This Row],[1Y Return vs Nifty]]-AVERAGE(Table2[1Y Return vs Nifty]))/_xlfn.STDEV.P(Table2[1Y Return vs Nifty])</f>
        <v>3.2079416907433655E-3</v>
      </c>
      <c r="I291">
        <v>7.9244689099710399</v>
      </c>
      <c r="J291">
        <f>(Table2[[#This Row],[1M Return vs Nifty]]-AVERAGE(Table2[1M Return vs Nifty]))/_xlfn.STDEV.P(Table2[1M Return vs Nifty])</f>
        <v>0.88588183478905658</v>
      </c>
      <c r="K291">
        <v>-16.4001433154877</v>
      </c>
      <c r="L291">
        <f>(Table2[[#This Row],[6M Return vs Nifty]]-AVERAGE(Table2[6M Return vs Nifty]))/_xlfn.STDEV.P(Table2[6M Return vs Nifty])</f>
        <v>-0.73065632805745884</v>
      </c>
      <c r="M291">
        <v>-2.43649444884921</v>
      </c>
      <c r="N291">
        <f>(Table2[[#This Row],[1W Return vs Nifty]]-AVERAGE(Table2[1W Return vs Nifty]))/_xlfn.STDEV.P(Table2[1W Return vs Nifty])</f>
        <v>-0.36453648477657707</v>
      </c>
      <c r="O291">
        <v>918.82</v>
      </c>
      <c r="P291">
        <v>885.02446086813495</v>
      </c>
      <c r="Q291">
        <v>808.249873433115</v>
      </c>
      <c r="R291">
        <v>38.572960644464303</v>
      </c>
      <c r="S291" s="2">
        <f>(Table2[[#This Row],[Close Price]]-Table2[[#This Row],[20D EMA]])/Table2[[#This Row],[20D EMA]]</f>
        <v>-2.3911103371715925E-2</v>
      </c>
      <c r="T291" s="2">
        <f>(Table2[[#This Row],[Close Price]]-Table2[[#This Row],[50D EMA]])/Table2[[#This Row],[50D EMA]]</f>
        <v>1.3361821796727749E-2</v>
      </c>
      <c r="U291" s="2">
        <f>(Table2[[#This Row],[Close Price]]-Table2[[#This Row],[200D EMA]])/Table2[[#This Row],[200D EMA]]</f>
        <v>0.10961972216654722</v>
      </c>
      <c r="V291">
        <v>2.3969874063788001</v>
      </c>
      <c r="W291">
        <v>886.1</v>
      </c>
      <c r="X291">
        <v>943</v>
      </c>
      <c r="Y291">
        <v>886.1</v>
      </c>
      <c r="Z291">
        <v>956.7</v>
      </c>
      <c r="AA291">
        <v>886.1</v>
      </c>
      <c r="AB291">
        <v>994.7</v>
      </c>
      <c r="AC291" s="2">
        <f>(Table2[[#This Row],[Close Price]]/Table2[[#This Row],[Day Low]])-1</f>
        <v>1.2131813565060323E-2</v>
      </c>
      <c r="AD291" s="2">
        <f>(Table2[[#This Row],[Day High]]/Table2[[#This Row],[Close Price]])-1</f>
        <v>5.1457880359034425E-2</v>
      </c>
      <c r="AE291" s="2">
        <f>(Table2[[#This Row],[Close Price]]/Table2[[#This Row],[Current Week Low]])-1</f>
        <v>1.2131813565060323E-2</v>
      </c>
      <c r="AF291" s="2">
        <f>(Table2[[#This Row],[Current Week High]]/Table2[[#This Row],[Close Price]])-1</f>
        <v>6.6733567486201739E-2</v>
      </c>
      <c r="AG291" s="2">
        <f>(Table2[[#This Row],[Close Price]]/Table2[[#This Row],[Current Month Low]])-1</f>
        <v>1.2131813565060323E-2</v>
      </c>
      <c r="AH291" s="2">
        <f>(Table2[[#This Row],[Current Month High]]/Table2[[#This Row],[Close Price]])-1</f>
        <v>0.10910408652505987</v>
      </c>
      <c r="AI291">
        <v>14.0603222389474</v>
      </c>
      <c r="AJ291">
        <v>86.049165024375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-7.0000000000000007E-2</v>
      </c>
      <c r="AM291" t="s">
        <v>10512</v>
      </c>
      <c r="AN291">
        <v>-7.03</v>
      </c>
      <c r="AO291" t="s">
        <v>10512</v>
      </c>
      <c r="AP291">
        <v>0.14319685613862901</v>
      </c>
      <c r="AQ291">
        <f>(Table2[[#This Row],[Sharpe Ratio]]-AVERAGE(Table2[Sharpe Ratio]))/_xlfn.STDEV.P(Table2[Sharpe Ratio])</f>
        <v>1.0845292127956259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0.87842617644138987</v>
      </c>
      <c r="AS291">
        <f>_xlfn.RANK.AVG(Table2[[#This Row],[1Y Return vs Nifty Z-Score]],Table2[1Y Return vs Nifty Z-Score])</f>
        <v>280</v>
      </c>
      <c r="AT291">
        <f>_xlfn.RANK.AVG(Table2[[#This Row],[6M Return vs Nifty Z-Score]],Table2[6M Return vs Nifty Z-Score])</f>
        <v>570</v>
      </c>
      <c r="AU291">
        <f>_xlfn.RANK.AVG(Table2[[#This Row],[Sharpe Ratio Z-Score]],Table2[Sharpe Ratio Z-Score])</f>
        <v>104</v>
      </c>
      <c r="AV291">
        <f>(Table2[[#This Row],[Rank 1Y]]+Table2[[#This Row],[Rank 6M]]+Table2[[#This Row],[Rank Sharpe]])/3</f>
        <v>318</v>
      </c>
    </row>
    <row r="292" spans="1:48" x14ac:dyDescent="0.3">
      <c r="A292" t="s">
        <v>724</v>
      </c>
      <c r="B292" t="s">
        <v>725</v>
      </c>
      <c r="C292" t="s">
        <v>10466</v>
      </c>
      <c r="D292" t="s">
        <v>62</v>
      </c>
      <c r="E292">
        <v>21911.405946449999</v>
      </c>
      <c r="F292">
        <v>1223.3499999999999</v>
      </c>
      <c r="G292">
        <v>47.495343931092698</v>
      </c>
      <c r="H292">
        <f>(Table2[[#This Row],[1Y Return vs Nifty]]-AVERAGE(Table2[1Y Return vs Nifty]))/_xlfn.STDEV.P(Table2[1Y Return vs Nifty])</f>
        <v>0.10239887257686613</v>
      </c>
      <c r="I292">
        <v>-1.00840794826823</v>
      </c>
      <c r="J292">
        <f>(Table2[[#This Row],[1M Return vs Nifty]]-AVERAGE(Table2[1M Return vs Nifty]))/_xlfn.STDEV.P(Table2[1M Return vs Nifty])</f>
        <v>-7.5269485725274199E-3</v>
      </c>
      <c r="K292">
        <v>33.031339532047397</v>
      </c>
      <c r="L292">
        <f>(Table2[[#This Row],[6M Return vs Nifty]]-AVERAGE(Table2[6M Return vs Nifty]))/_xlfn.STDEV.P(Table2[6M Return vs Nifty])</f>
        <v>0.97648461591831492</v>
      </c>
      <c r="M292">
        <v>5.87013339973982</v>
      </c>
      <c r="N292">
        <f>(Table2[[#This Row],[1W Return vs Nifty]]-AVERAGE(Table2[1W Return vs Nifty]))/_xlfn.STDEV.P(Table2[1W Return vs Nifty])</f>
        <v>1.6581257526235149</v>
      </c>
      <c r="O292">
        <v>1197.8900000000001</v>
      </c>
      <c r="P292">
        <v>1134.33361443328</v>
      </c>
      <c r="Q292">
        <v>969.28882006606</v>
      </c>
      <c r="R292">
        <v>53.867092940071203</v>
      </c>
      <c r="S292" s="2">
        <f>(Table2[[#This Row],[Close Price]]-Table2[[#This Row],[20D EMA]])/Table2[[#This Row],[20D EMA]]</f>
        <v>2.1254038350766603E-2</v>
      </c>
      <c r="T292" s="2">
        <f>(Table2[[#This Row],[Close Price]]-Table2[[#This Row],[50D EMA]])/Table2[[#This Row],[50D EMA]]</f>
        <v>7.8474607852640474E-2</v>
      </c>
      <c r="U292" s="2">
        <f>(Table2[[#This Row],[Close Price]]-Table2[[#This Row],[200D EMA]])/Table2[[#This Row],[200D EMA]]</f>
        <v>0.26211091542005494</v>
      </c>
      <c r="V292">
        <v>1.2342838687534401</v>
      </c>
      <c r="W292">
        <v>1212</v>
      </c>
      <c r="X292">
        <v>1260.4000000000001</v>
      </c>
      <c r="Y292">
        <v>1184.8</v>
      </c>
      <c r="Z292">
        <v>1311</v>
      </c>
      <c r="AA292">
        <v>1162.6500000000001</v>
      </c>
      <c r="AB292">
        <v>1311</v>
      </c>
      <c r="AC292" s="2">
        <f>(Table2[[#This Row],[Close Price]]/Table2[[#This Row],[Day Low]])-1</f>
        <v>9.3646864686467435E-3</v>
      </c>
      <c r="AD292" s="2">
        <f>(Table2[[#This Row],[Day High]]/Table2[[#This Row],[Close Price]])-1</f>
        <v>3.0285690930641485E-2</v>
      </c>
      <c r="AE292" s="2">
        <f>(Table2[[#This Row],[Close Price]]/Table2[[#This Row],[Current Week Low]])-1</f>
        <v>3.2537137069547528E-2</v>
      </c>
      <c r="AF292" s="2">
        <f>(Table2[[#This Row],[Current Week High]]/Table2[[#This Row],[Close Price]])-1</f>
        <v>7.1647525238075938E-2</v>
      </c>
      <c r="AG292" s="2">
        <f>(Table2[[#This Row],[Close Price]]/Table2[[#This Row],[Current Month Low]])-1</f>
        <v>5.220831720638186E-2</v>
      </c>
      <c r="AH292" s="2">
        <f>(Table2[[#This Row],[Current Month High]]/Table2[[#This Row],[Close Price]])-1</f>
        <v>7.1647525238075938E-2</v>
      </c>
      <c r="AI292">
        <v>7.1647525238075902</v>
      </c>
      <c r="AJ292">
        <v>71.879171057253203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0.12</v>
      </c>
      <c r="AM292" t="s">
        <v>10511</v>
      </c>
      <c r="AN292">
        <v>2.63</v>
      </c>
      <c r="AO292" t="s">
        <v>10511</v>
      </c>
      <c r="AP292">
        <v>-3.2278447265336997E-2</v>
      </c>
      <c r="AQ292">
        <f>(Table2[[#This Row],[Sharpe Ratio]]-AVERAGE(Table2[Sharpe Ratio]))/_xlfn.STDEV.P(Table2[Sharpe Ratio])</f>
        <v>-0.92916650513699084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1.8003157874091777</v>
      </c>
      <c r="AS292">
        <f>_xlfn.RANK.AVG(Table2[[#This Row],[1Y Return vs Nifty Z-Score]],Table2[1Y Return vs Nifty Z-Score])</f>
        <v>255</v>
      </c>
      <c r="AT292">
        <f>_xlfn.RANK.AVG(Table2[[#This Row],[6M Return vs Nifty Z-Score]],Table2[6M Return vs Nifty Z-Score])</f>
        <v>101</v>
      </c>
      <c r="AU292">
        <f>_xlfn.RANK.AVG(Table2[[#This Row],[Sharpe Ratio Z-Score]],Table2[Sharpe Ratio Z-Score])</f>
        <v>599</v>
      </c>
      <c r="AV292">
        <f>(Table2[[#This Row],[Rank 1Y]]+Table2[[#This Row],[Rank 6M]]+Table2[[#This Row],[Rank Sharpe]])/3</f>
        <v>318.33333333333331</v>
      </c>
    </row>
    <row r="293" spans="1:48" x14ac:dyDescent="0.3">
      <c r="A293" t="s">
        <v>390</v>
      </c>
      <c r="B293" t="s">
        <v>391</v>
      </c>
      <c r="C293" t="s">
        <v>10474</v>
      </c>
      <c r="D293" t="s">
        <v>138</v>
      </c>
      <c r="E293">
        <v>60768.841869809999</v>
      </c>
      <c r="F293">
        <v>1671.3</v>
      </c>
      <c r="G293">
        <v>32.539109300042199</v>
      </c>
      <c r="H293">
        <f>(Table2[[#This Row],[1Y Return vs Nifty]]-AVERAGE(Table2[1Y Return vs Nifty]))/_xlfn.STDEV.P(Table2[1Y Return vs Nifty])</f>
        <v>-9.5587163471668554E-2</v>
      </c>
      <c r="I293">
        <v>-14.8545668818837</v>
      </c>
      <c r="J293">
        <f>(Table2[[#This Row],[1M Return vs Nifty]]-AVERAGE(Table2[1M Return vs Nifty]))/_xlfn.STDEV.P(Table2[1M Return vs Nifty])</f>
        <v>-1.3923305458260544</v>
      </c>
      <c r="K293">
        <v>-3.4249951382921999</v>
      </c>
      <c r="L293">
        <f>(Table2[[#This Row],[6M Return vs Nifty]]-AVERAGE(Table2[6M Return vs Nifty]))/_xlfn.STDEV.P(Table2[6M Return vs Nifty])</f>
        <v>-0.28255310655866062</v>
      </c>
      <c r="M293">
        <v>8.9660442661573997E-2</v>
      </c>
      <c r="N293">
        <f>(Table2[[#This Row],[1W Return vs Nifty]]-AVERAGE(Table2[1W Return vs Nifty]))/_xlfn.STDEV.P(Table2[1W Return vs Nifty])</f>
        <v>0.25058173142595835</v>
      </c>
      <c r="O293">
        <v>1752.17</v>
      </c>
      <c r="P293">
        <v>1732.76286136164</v>
      </c>
      <c r="Q293">
        <v>1493.11520346306</v>
      </c>
      <c r="R293">
        <v>25.359457872678</v>
      </c>
      <c r="S293" s="2">
        <f>(Table2[[#This Row],[Close Price]]-Table2[[#This Row],[20D EMA]])/Table2[[#This Row],[20D EMA]]</f>
        <v>-4.6154197366693933E-2</v>
      </c>
      <c r="T293" s="2">
        <f>(Table2[[#This Row],[Close Price]]-Table2[[#This Row],[50D EMA]])/Table2[[#This Row],[50D EMA]]</f>
        <v>-3.5471017259304211E-2</v>
      </c>
      <c r="U293" s="2">
        <f>(Table2[[#This Row],[Close Price]]-Table2[[#This Row],[200D EMA]])/Table2[[#This Row],[200D EMA]]</f>
        <v>0.11933760779052192</v>
      </c>
      <c r="V293">
        <v>0.73626044022849202</v>
      </c>
      <c r="W293">
        <v>1644</v>
      </c>
      <c r="X293">
        <v>1724.1</v>
      </c>
      <c r="Y293">
        <v>1644</v>
      </c>
      <c r="Z293">
        <v>1745</v>
      </c>
      <c r="AA293">
        <v>1644</v>
      </c>
      <c r="AB293">
        <v>1819</v>
      </c>
      <c r="AC293" s="2">
        <f>(Table2[[#This Row],[Close Price]]/Table2[[#This Row],[Day Low]])-1</f>
        <v>1.6605839416058421E-2</v>
      </c>
      <c r="AD293" s="2">
        <f>(Table2[[#This Row],[Day High]]/Table2[[#This Row],[Close Price]])-1</f>
        <v>3.1592173756955555E-2</v>
      </c>
      <c r="AE293" s="2">
        <f>(Table2[[#This Row],[Close Price]]/Table2[[#This Row],[Current Week Low]])-1</f>
        <v>1.6605839416058421E-2</v>
      </c>
      <c r="AF293" s="2">
        <f>(Table2[[#This Row],[Current Week High]]/Table2[[#This Row],[Close Price]])-1</f>
        <v>4.4097409202417337E-2</v>
      </c>
      <c r="AG293" s="2">
        <f>(Table2[[#This Row],[Close Price]]/Table2[[#This Row],[Current Month Low]])-1</f>
        <v>1.6605839416058421E-2</v>
      </c>
      <c r="AH293" s="2">
        <f>(Table2[[#This Row],[Current Month High]]/Table2[[#This Row],[Close Price]])-1</f>
        <v>8.8374319392090062E-2</v>
      </c>
      <c r="AI293">
        <v>16.858134386405698</v>
      </c>
      <c r="AJ293">
        <v>62.301529497450801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</v>
      </c>
      <c r="AM293" t="s">
        <v>10513</v>
      </c>
      <c r="AN293">
        <v>-7.32</v>
      </c>
      <c r="AO293" t="s">
        <v>10512</v>
      </c>
      <c r="AP293">
        <v>8.9049023433703994E-2</v>
      </c>
      <c r="AQ293">
        <f>(Table2[[#This Row],[Sharpe Ratio]]-AVERAGE(Table2[Sharpe Ratio]))/_xlfn.STDEV.P(Table2[Sharpe Ratio])</f>
        <v>0.46314684879297285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-1.0567422356374523</v>
      </c>
      <c r="AS293">
        <f>_xlfn.RANK.AVG(Table2[[#This Row],[1Y Return vs Nifty Z-Score]],Table2[1Y Return vs Nifty Z-Score])</f>
        <v>315</v>
      </c>
      <c r="AT293">
        <f>_xlfn.RANK.AVG(Table2[[#This Row],[6M Return vs Nifty Z-Score]],Table2[6M Return vs Nifty Z-Score])</f>
        <v>420</v>
      </c>
      <c r="AU293">
        <f>_xlfn.RANK.AVG(Table2[[#This Row],[Sharpe Ratio Z-Score]],Table2[Sharpe Ratio Z-Score])</f>
        <v>221</v>
      </c>
      <c r="AV293">
        <f>(Table2[[#This Row],[Rank 1Y]]+Table2[[#This Row],[Rank 6M]]+Table2[[#This Row],[Rank Sharpe]])/3</f>
        <v>318.66666666666669</v>
      </c>
    </row>
    <row r="294" spans="1:48" x14ac:dyDescent="0.3">
      <c r="A294" t="s">
        <v>1624</v>
      </c>
      <c r="B294" t="s">
        <v>1625</v>
      </c>
      <c r="C294" t="s">
        <v>10469</v>
      </c>
      <c r="D294" t="s">
        <v>1444</v>
      </c>
      <c r="E294">
        <v>5053.4117196750003</v>
      </c>
      <c r="F294">
        <v>893.25</v>
      </c>
      <c r="G294">
        <v>37.005470496104302</v>
      </c>
      <c r="H294">
        <f>(Table2[[#This Row],[1Y Return vs Nifty]]-AVERAGE(Table2[1Y Return vs Nifty]))/_xlfn.STDEV.P(Table2[1Y Return vs Nifty])</f>
        <v>-3.6462847052247824E-2</v>
      </c>
      <c r="I294">
        <v>-6.0465542282177802</v>
      </c>
      <c r="J294">
        <f>(Table2[[#This Row],[1M Return vs Nifty]]-AVERAGE(Table2[1M Return vs Nifty]))/_xlfn.STDEV.P(Table2[1M Return vs Nifty])</f>
        <v>-0.51140987562931206</v>
      </c>
      <c r="K294">
        <v>-12.336318064272501</v>
      </c>
      <c r="L294">
        <f>(Table2[[#This Row],[6M Return vs Nifty]]-AVERAGE(Table2[6M Return vs Nifty]))/_xlfn.STDEV.P(Table2[6M Return vs Nifty])</f>
        <v>-0.59031009371708965</v>
      </c>
      <c r="M294">
        <v>-2.3316614095191102</v>
      </c>
      <c r="N294">
        <f>(Table2[[#This Row],[1W Return vs Nifty]]-AVERAGE(Table2[1W Return vs Nifty]))/_xlfn.STDEV.P(Table2[1W Return vs Nifty])</f>
        <v>-0.33900966044425923</v>
      </c>
      <c r="O294">
        <v>905.37</v>
      </c>
      <c r="P294">
        <v>909.06106110400401</v>
      </c>
      <c r="Q294">
        <v>854.80171853810202</v>
      </c>
      <c r="R294">
        <v>37.691343356088097</v>
      </c>
      <c r="S294" s="2">
        <f>(Table2[[#This Row],[Close Price]]-Table2[[#This Row],[20D EMA]])/Table2[[#This Row],[20D EMA]]</f>
        <v>-1.3386792140229966E-2</v>
      </c>
      <c r="T294" s="2">
        <f>(Table2[[#This Row],[Close Price]]-Table2[[#This Row],[50D EMA]])/Table2[[#This Row],[50D EMA]]</f>
        <v>-1.7392738266450835E-2</v>
      </c>
      <c r="U294" s="2">
        <f>(Table2[[#This Row],[Close Price]]-Table2[[#This Row],[200D EMA]])/Table2[[#This Row],[200D EMA]]</f>
        <v>4.4979181286220332E-2</v>
      </c>
      <c r="V294">
        <v>0.61568491067071396</v>
      </c>
      <c r="W294">
        <v>885</v>
      </c>
      <c r="X294">
        <v>906</v>
      </c>
      <c r="Y294">
        <v>885</v>
      </c>
      <c r="Z294">
        <v>915</v>
      </c>
      <c r="AA294">
        <v>881</v>
      </c>
      <c r="AB294">
        <v>953.9</v>
      </c>
      <c r="AC294" s="2">
        <f>(Table2[[#This Row],[Close Price]]/Table2[[#This Row],[Day Low]])-1</f>
        <v>9.3220338983051043E-3</v>
      </c>
      <c r="AD294" s="2">
        <f>(Table2[[#This Row],[Day High]]/Table2[[#This Row],[Close Price]])-1</f>
        <v>1.4273719563392184E-2</v>
      </c>
      <c r="AE294" s="2">
        <f>(Table2[[#This Row],[Close Price]]/Table2[[#This Row],[Current Week Low]])-1</f>
        <v>9.3220338983051043E-3</v>
      </c>
      <c r="AF294" s="2">
        <f>(Table2[[#This Row],[Current Week High]]/Table2[[#This Row],[Close Price]])-1</f>
        <v>2.4349286314021779E-2</v>
      </c>
      <c r="AG294" s="2">
        <f>(Table2[[#This Row],[Close Price]]/Table2[[#This Row],[Current Month Low]])-1</f>
        <v>1.3904653802497169E-2</v>
      </c>
      <c r="AH294" s="2">
        <f>(Table2[[#This Row],[Current Month High]]/Table2[[#This Row],[Close Price]])-1</f>
        <v>6.7898124825076955E-2</v>
      </c>
      <c r="AI294">
        <v>23.806325216904501</v>
      </c>
      <c r="AJ294">
        <v>62.7049180327868</v>
      </c>
      <c r="AK294" t="str">
        <f>IF(AND(Table2[[#This Row],[20D EMA]]&gt;Table2[[#This Row],[50D EMA]],Table2[[#This Row],[50D EMA]]&gt;Table2[[#This Row],[200D EMA]]),"Uptrend","Downtrend/NoTrend")</f>
        <v>Downtrend/NoTrend</v>
      </c>
      <c r="AL294">
        <v>-0.18</v>
      </c>
      <c r="AM294" t="s">
        <v>10512</v>
      </c>
      <c r="AN294">
        <v>-1.74</v>
      </c>
      <c r="AO294" t="s">
        <v>10512</v>
      </c>
      <c r="AP294">
        <v>0.13178698884759599</v>
      </c>
      <c r="AQ294">
        <f>(Table2[[#This Row],[Sharpe Ratio]]-AVERAGE(Table2[Sharpe Ratio]))/_xlfn.STDEV.P(Table2[Sharpe Ratio])</f>
        <v>0.95359340325188058</v>
      </c>
      <c r="AR2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4">
        <f>_xlfn.RANK.AVG(Table2[[#This Row],[1Y Return vs Nifty Z-Score]],Table2[1Y Return vs Nifty Z-Score])</f>
        <v>295</v>
      </c>
      <c r="AT294">
        <f>_xlfn.RANK.AVG(Table2[[#This Row],[6M Return vs Nifty Z-Score]],Table2[6M Return vs Nifty Z-Score])</f>
        <v>528</v>
      </c>
      <c r="AU294">
        <f>_xlfn.RANK.AVG(Table2[[#This Row],[Sharpe Ratio Z-Score]],Table2[Sharpe Ratio Z-Score])</f>
        <v>133</v>
      </c>
      <c r="AV294">
        <f>(Table2[[#This Row],[Rank 1Y]]+Table2[[#This Row],[Rank 6M]]+Table2[[#This Row],[Rank Sharpe]])/3</f>
        <v>318.66666666666669</v>
      </c>
    </row>
    <row r="295" spans="1:48" x14ac:dyDescent="0.3">
      <c r="A295" t="s">
        <v>249</v>
      </c>
      <c r="B295" t="s">
        <v>250</v>
      </c>
      <c r="C295" t="s">
        <v>10461</v>
      </c>
      <c r="D295" t="s">
        <v>32</v>
      </c>
      <c r="E295">
        <v>103549.860058955</v>
      </c>
      <c r="F295">
        <v>135.65</v>
      </c>
      <c r="G295">
        <v>35.808061646703798</v>
      </c>
      <c r="H295">
        <f>(Table2[[#This Row],[1Y Return vs Nifty]]-AVERAGE(Table2[1Y Return vs Nifty]))/_xlfn.STDEV.P(Table2[1Y Return vs Nifty])</f>
        <v>-5.2313777281041043E-2</v>
      </c>
      <c r="I295">
        <v>-9.4396397650087707</v>
      </c>
      <c r="J295">
        <f>(Table2[[#This Row],[1M Return vs Nifty]]-AVERAGE(Table2[1M Return vs Nifty]))/_xlfn.STDEV.P(Table2[1M Return vs Nifty])</f>
        <v>-0.85076442728981028</v>
      </c>
      <c r="K295">
        <v>-13.6352870454132</v>
      </c>
      <c r="L295">
        <f>(Table2[[#This Row],[6M Return vs Nifty]]-AVERAGE(Table2[6M Return vs Nifty]))/_xlfn.STDEV.P(Table2[6M Return vs Nifty])</f>
        <v>-0.63517063612686198</v>
      </c>
      <c r="M295">
        <v>1.7925627603587</v>
      </c>
      <c r="N295">
        <f>(Table2[[#This Row],[1W Return vs Nifty]]-AVERAGE(Table2[1W Return vs Nifty]))/_xlfn.STDEV.P(Table2[1W Return vs Nifty])</f>
        <v>0.66523810881165513</v>
      </c>
      <c r="O295">
        <v>139.04</v>
      </c>
      <c r="P295">
        <v>142.249584010874</v>
      </c>
      <c r="Q295">
        <v>130.88979193815999</v>
      </c>
      <c r="R295">
        <v>39.9960002427283</v>
      </c>
      <c r="S295" s="2">
        <f>(Table2[[#This Row],[Close Price]]-Table2[[#This Row],[20D EMA]])/Table2[[#This Row],[20D EMA]]</f>
        <v>-2.4381472957422226E-2</v>
      </c>
      <c r="T295" s="2">
        <f>(Table2[[#This Row],[Close Price]]-Table2[[#This Row],[50D EMA]])/Table2[[#This Row],[50D EMA]]</f>
        <v>-4.6394399370401705E-2</v>
      </c>
      <c r="U295" s="2">
        <f>(Table2[[#This Row],[Close Price]]-Table2[[#This Row],[200D EMA]])/Table2[[#This Row],[200D EMA]]</f>
        <v>3.6368061950079494E-2</v>
      </c>
      <c r="V295">
        <v>0.71637277303116698</v>
      </c>
      <c r="W295">
        <v>135.1</v>
      </c>
      <c r="X295">
        <v>137.4</v>
      </c>
      <c r="Y295">
        <v>135.1</v>
      </c>
      <c r="Z295">
        <v>142.74</v>
      </c>
      <c r="AA295">
        <v>133</v>
      </c>
      <c r="AB295">
        <v>142.74</v>
      </c>
      <c r="AC295" s="2">
        <f>(Table2[[#This Row],[Close Price]]/Table2[[#This Row],[Day Low]])-1</f>
        <v>4.071058475203726E-3</v>
      </c>
      <c r="AD295" s="2">
        <f>(Table2[[#This Row],[Day High]]/Table2[[#This Row],[Close Price]])-1</f>
        <v>1.2900847769996338E-2</v>
      </c>
      <c r="AE295" s="2">
        <f>(Table2[[#This Row],[Close Price]]/Table2[[#This Row],[Current Week Low]])-1</f>
        <v>4.071058475203726E-3</v>
      </c>
      <c r="AF295" s="2">
        <f>(Table2[[#This Row],[Current Week High]]/Table2[[#This Row],[Close Price]])-1</f>
        <v>5.2266863251013707E-2</v>
      </c>
      <c r="AG295" s="2">
        <f>(Table2[[#This Row],[Close Price]]/Table2[[#This Row],[Current Month Low]])-1</f>
        <v>1.9924812030075234E-2</v>
      </c>
      <c r="AH295" s="2">
        <f>(Table2[[#This Row],[Current Month High]]/Table2[[#This Row],[Close Price]])-1</f>
        <v>5.2266863251013707E-2</v>
      </c>
      <c r="AI295">
        <v>27.165499447106502</v>
      </c>
      <c r="AJ295">
        <v>64.026602176541701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-0.17</v>
      </c>
      <c r="AM295" t="s">
        <v>10512</v>
      </c>
      <c r="AN295">
        <v>1.1499999999999999</v>
      </c>
      <c r="AO295" t="s">
        <v>10511</v>
      </c>
      <c r="AP295">
        <v>0.135454843144621</v>
      </c>
      <c r="AQ295">
        <f>(Table2[[#This Row],[Sharpe Ratio]]-AVERAGE(Table2[Sharpe Ratio]))/_xlfn.STDEV.P(Table2[Sharpe Ratio])</f>
        <v>0.99568446876733185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5">
        <f>_xlfn.RANK.AVG(Table2[[#This Row],[1Y Return vs Nifty Z-Score]],Table2[1Y Return vs Nifty Z-Score])</f>
        <v>302</v>
      </c>
      <c r="AT295">
        <f>_xlfn.RANK.AVG(Table2[[#This Row],[6M Return vs Nifty Z-Score]],Table2[6M Return vs Nifty Z-Score])</f>
        <v>540</v>
      </c>
      <c r="AU295">
        <f>_xlfn.RANK.AVG(Table2[[#This Row],[Sharpe Ratio Z-Score]],Table2[Sharpe Ratio Z-Score])</f>
        <v>118</v>
      </c>
      <c r="AV295">
        <f>(Table2[[#This Row],[Rank 1Y]]+Table2[[#This Row],[Rank 6M]]+Table2[[#This Row],[Rank Sharpe]])/3</f>
        <v>320</v>
      </c>
    </row>
    <row r="296" spans="1:48" x14ac:dyDescent="0.3">
      <c r="A296" t="s">
        <v>741</v>
      </c>
      <c r="B296" t="s">
        <v>742</v>
      </c>
      <c r="C296" t="s">
        <v>10466</v>
      </c>
      <c r="D296" t="s">
        <v>62</v>
      </c>
      <c r="E296">
        <v>20889.600289360002</v>
      </c>
      <c r="F296">
        <v>820.6</v>
      </c>
      <c r="G296">
        <v>45.178756175907999</v>
      </c>
      <c r="H296">
        <f>(Table2[[#This Row],[1Y Return vs Nifty]]-AVERAGE(Table2[1Y Return vs Nifty]))/_xlfn.STDEV.P(Table2[1Y Return vs Nifty])</f>
        <v>7.1732596062629814E-2</v>
      </c>
      <c r="I296">
        <v>11.5275084952473</v>
      </c>
      <c r="J296">
        <f>(Table2[[#This Row],[1M Return vs Nifty]]-AVERAGE(Table2[1M Return vs Nifty]))/_xlfn.STDEV.P(Table2[1M Return vs Nifty])</f>
        <v>1.2462346375164608</v>
      </c>
      <c r="K296">
        <v>6.0216279973621001</v>
      </c>
      <c r="L296">
        <f>(Table2[[#This Row],[6M Return vs Nifty]]-AVERAGE(Table2[6M Return vs Nifty]))/_xlfn.STDEV.P(Table2[6M Return vs Nifty])</f>
        <v>4.3690740645458311E-2</v>
      </c>
      <c r="M296">
        <v>2.1932427622889201</v>
      </c>
      <c r="N296">
        <f>(Table2[[#This Row],[1W Return vs Nifty]]-AVERAGE(Table2[1W Return vs Nifty]))/_xlfn.STDEV.P(Table2[1W Return vs Nifty])</f>
        <v>0.76280360999434194</v>
      </c>
      <c r="O296">
        <v>804.25</v>
      </c>
      <c r="P296">
        <v>744.40831636232701</v>
      </c>
      <c r="Q296">
        <v>659.21492075700201</v>
      </c>
      <c r="R296">
        <v>49.4841731420466</v>
      </c>
      <c r="S296" s="2">
        <f>(Table2[[#This Row],[Close Price]]-Table2[[#This Row],[20D EMA]])/Table2[[#This Row],[20D EMA]]</f>
        <v>2.0329499533727102E-2</v>
      </c>
      <c r="T296" s="2">
        <f>(Table2[[#This Row],[Close Price]]-Table2[[#This Row],[50D EMA]])/Table2[[#This Row],[50D EMA]]</f>
        <v>0.10235200489161128</v>
      </c>
      <c r="U296" s="2">
        <f>(Table2[[#This Row],[Close Price]]-Table2[[#This Row],[200D EMA]])/Table2[[#This Row],[200D EMA]]</f>
        <v>0.24481405708728995</v>
      </c>
      <c r="V296">
        <v>0.97780751531515797</v>
      </c>
      <c r="W296">
        <v>815.1</v>
      </c>
      <c r="X296">
        <v>869.2</v>
      </c>
      <c r="Y296">
        <v>815.1</v>
      </c>
      <c r="Z296">
        <v>881.6</v>
      </c>
      <c r="AA296">
        <v>789.1</v>
      </c>
      <c r="AB296">
        <v>889.7</v>
      </c>
      <c r="AC296" s="2">
        <f>(Table2[[#This Row],[Close Price]]/Table2[[#This Row],[Day Low]])-1</f>
        <v>6.7476383265856477E-3</v>
      </c>
      <c r="AD296" s="2">
        <f>(Table2[[#This Row],[Day High]]/Table2[[#This Row],[Close Price]])-1</f>
        <v>5.9224957348281704E-2</v>
      </c>
      <c r="AE296" s="2">
        <f>(Table2[[#This Row],[Close Price]]/Table2[[#This Row],[Current Week Low]])-1</f>
        <v>6.7476383265856477E-3</v>
      </c>
      <c r="AF296" s="2">
        <f>(Table2[[#This Row],[Current Week High]]/Table2[[#This Row],[Close Price]])-1</f>
        <v>7.4335851815744647E-2</v>
      </c>
      <c r="AG296" s="2">
        <f>(Table2[[#This Row],[Close Price]]/Table2[[#This Row],[Current Month Low]])-1</f>
        <v>3.9918894943606675E-2</v>
      </c>
      <c r="AH296" s="2">
        <f>(Table2[[#This Row],[Current Month High]]/Table2[[#This Row],[Close Price]])-1</f>
        <v>8.4206678040458227E-2</v>
      </c>
      <c r="AI296">
        <v>8.42066780404582</v>
      </c>
      <c r="AJ296">
        <v>71.799434732544697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0.15</v>
      </c>
      <c r="AM296" t="s">
        <v>10511</v>
      </c>
      <c r="AN296">
        <v>-1.61</v>
      </c>
      <c r="AO296" t="s">
        <v>10512</v>
      </c>
      <c r="AP296">
        <v>3.0724770750432E-2</v>
      </c>
      <c r="AQ296">
        <f>(Table2[[#This Row],[Sharpe Ratio]]-AVERAGE(Table2[Sharpe Ratio]))/_xlfn.STDEV.P(Table2[Sharpe Ratio])</f>
        <v>-0.20616270988347771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1.918298874335413</v>
      </c>
      <c r="AS296">
        <f>_xlfn.RANK.AVG(Table2[[#This Row],[1Y Return vs Nifty Z-Score]],Table2[1Y Return vs Nifty Z-Score])</f>
        <v>260</v>
      </c>
      <c r="AT296">
        <f>_xlfn.RANK.AVG(Table2[[#This Row],[6M Return vs Nifty Z-Score]],Table2[6M Return vs Nifty Z-Score])</f>
        <v>305</v>
      </c>
      <c r="AU296">
        <f>_xlfn.RANK.AVG(Table2[[#This Row],[Sharpe Ratio Z-Score]],Table2[Sharpe Ratio Z-Score])</f>
        <v>398</v>
      </c>
      <c r="AV296">
        <f>(Table2[[#This Row],[Rank 1Y]]+Table2[[#This Row],[Rank 6M]]+Table2[[#This Row],[Rank Sharpe]])/3</f>
        <v>321</v>
      </c>
    </row>
    <row r="297" spans="1:48" x14ac:dyDescent="0.3">
      <c r="A297" t="s">
        <v>961</v>
      </c>
      <c r="B297" t="s">
        <v>962</v>
      </c>
      <c r="C297" t="s">
        <v>10465</v>
      </c>
      <c r="D297" t="s">
        <v>232</v>
      </c>
      <c r="E297">
        <v>14410.09418772</v>
      </c>
      <c r="F297">
        <v>1755.6</v>
      </c>
      <c r="G297">
        <v>10.590291975141501</v>
      </c>
      <c r="H297">
        <f>(Table2[[#This Row],[1Y Return vs Nifty]]-AVERAGE(Table2[1Y Return vs Nifty]))/_xlfn.STDEV.P(Table2[1Y Return vs Nifty])</f>
        <v>-0.38613885949071314</v>
      </c>
      <c r="I297">
        <v>-6.6011668639822503</v>
      </c>
      <c r="J297">
        <f>(Table2[[#This Row],[1M Return vs Nifty]]-AVERAGE(Table2[1M Return vs Nifty]))/_xlfn.STDEV.P(Table2[1M Return vs Nifty])</f>
        <v>-0.56687865774940538</v>
      </c>
      <c r="K297">
        <v>-8.1679699313433396</v>
      </c>
      <c r="L297">
        <f>(Table2[[#This Row],[6M Return vs Nifty]]-AVERAGE(Table2[6M Return vs Nifty]))/_xlfn.STDEV.P(Table2[6M Return vs Nifty])</f>
        <v>-0.44635410946275161</v>
      </c>
      <c r="M297">
        <v>-4.36815097413408</v>
      </c>
      <c r="N297">
        <f>(Table2[[#This Row],[1W Return vs Nifty]]-AVERAGE(Table2[1W Return vs Nifty]))/_xlfn.STDEV.P(Table2[1W Return vs Nifty])</f>
        <v>-0.83489446644357135</v>
      </c>
      <c r="O297">
        <v>1802.99</v>
      </c>
      <c r="P297">
        <v>1784.8529716273399</v>
      </c>
      <c r="Q297">
        <v>1596.43393820968</v>
      </c>
      <c r="R297">
        <v>34.410967862208899</v>
      </c>
      <c r="S297" s="2">
        <f>(Table2[[#This Row],[Close Price]]-Table2[[#This Row],[20D EMA]])/Table2[[#This Row],[20D EMA]]</f>
        <v>-2.6284116939084577E-2</v>
      </c>
      <c r="T297" s="2">
        <f>(Table2[[#This Row],[Close Price]]-Table2[[#This Row],[50D EMA]])/Table2[[#This Row],[50D EMA]]</f>
        <v>-1.63895693888268E-2</v>
      </c>
      <c r="U297" s="2">
        <f>(Table2[[#This Row],[Close Price]]-Table2[[#This Row],[200D EMA]])/Table2[[#This Row],[200D EMA]]</f>
        <v>9.9701001075444787E-2</v>
      </c>
      <c r="V297">
        <v>1.2643167919118199</v>
      </c>
      <c r="W297">
        <v>1718.1</v>
      </c>
      <c r="X297">
        <v>1769</v>
      </c>
      <c r="Y297">
        <v>1718.1</v>
      </c>
      <c r="Z297">
        <v>1842.55</v>
      </c>
      <c r="AA297">
        <v>1718.1</v>
      </c>
      <c r="AB297">
        <v>1960</v>
      </c>
      <c r="AC297" s="2">
        <f>(Table2[[#This Row],[Close Price]]/Table2[[#This Row],[Day Low]])-1</f>
        <v>2.1826436179500641E-2</v>
      </c>
      <c r="AD297" s="2">
        <f>(Table2[[#This Row],[Day High]]/Table2[[#This Row],[Close Price]])-1</f>
        <v>7.632718159034102E-3</v>
      </c>
      <c r="AE297" s="2">
        <f>(Table2[[#This Row],[Close Price]]/Table2[[#This Row],[Current Week Low]])-1</f>
        <v>2.1826436179500641E-2</v>
      </c>
      <c r="AF297" s="2">
        <f>(Table2[[#This Row],[Current Week High]]/Table2[[#This Row],[Close Price]])-1</f>
        <v>4.9527227158806086E-2</v>
      </c>
      <c r="AG297" s="2">
        <f>(Table2[[#This Row],[Close Price]]/Table2[[#This Row],[Current Month Low]])-1</f>
        <v>2.1826436179500641E-2</v>
      </c>
      <c r="AH297" s="2">
        <f>(Table2[[#This Row],[Current Month High]]/Table2[[#This Row],[Close Price]])-1</f>
        <v>0.11642743221690588</v>
      </c>
      <c r="AI297">
        <v>26.5635680109364</v>
      </c>
      <c r="AJ297">
        <v>73.3070088845014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-0.08</v>
      </c>
      <c r="AM297" t="s">
        <v>10512</v>
      </c>
      <c r="AN297">
        <v>-2.67</v>
      </c>
      <c r="AO297" t="s">
        <v>10512</v>
      </c>
      <c r="AP297">
        <v>0.17290535044767499</v>
      </c>
      <c r="AQ297">
        <f>(Table2[[#This Row],[Sharpe Ratio]]-AVERAGE(Table2[Sharpe Ratio]))/_xlfn.STDEV.P(Table2[Sharpe Ratio])</f>
        <v>1.4254539276464071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-0.80881216550003443</v>
      </c>
      <c r="AS297">
        <f>_xlfn.RANK.AVG(Table2[[#This Row],[1Y Return vs Nifty Z-Score]],Table2[1Y Return vs Nifty Z-Score])</f>
        <v>433</v>
      </c>
      <c r="AT297">
        <f>_xlfn.RANK.AVG(Table2[[#This Row],[6M Return vs Nifty Z-Score]],Table2[6M Return vs Nifty Z-Score])</f>
        <v>478</v>
      </c>
      <c r="AU297">
        <f>_xlfn.RANK.AVG(Table2[[#This Row],[Sharpe Ratio Z-Score]],Table2[Sharpe Ratio Z-Score])</f>
        <v>58</v>
      </c>
      <c r="AV297">
        <f>(Table2[[#This Row],[Rank 1Y]]+Table2[[#This Row],[Rank 6M]]+Table2[[#This Row],[Rank Sharpe]])/3</f>
        <v>323</v>
      </c>
    </row>
    <row r="298" spans="1:48" x14ac:dyDescent="0.3">
      <c r="A298" t="s">
        <v>1905</v>
      </c>
      <c r="B298" t="s">
        <v>1906</v>
      </c>
      <c r="C298" t="s">
        <v>10465</v>
      </c>
      <c r="D298" t="s">
        <v>198</v>
      </c>
      <c r="E298">
        <v>3434.4524333999998</v>
      </c>
      <c r="F298">
        <v>1304.9000000000001</v>
      </c>
      <c r="G298">
        <v>12.691772168285</v>
      </c>
      <c r="H298">
        <f>(Table2[[#This Row],[1Y Return vs Nifty]]-AVERAGE(Table2[1Y Return vs Nifty]))/_xlfn.STDEV.P(Table2[1Y Return vs Nifty])</f>
        <v>-0.35832011075223025</v>
      </c>
      <c r="I298">
        <v>-0.77175595661923102</v>
      </c>
      <c r="J298">
        <f>(Table2[[#This Row],[1M Return vs Nifty]]-AVERAGE(Table2[1M Return vs Nifty]))/_xlfn.STDEV.P(Table2[1M Return vs Nifty])</f>
        <v>1.6141458738407079E-2</v>
      </c>
      <c r="K298">
        <v>-1.3344772157743601</v>
      </c>
      <c r="L298">
        <f>(Table2[[#This Row],[6M Return vs Nifty]]-AVERAGE(Table2[6M Return vs Nifty]))/_xlfn.STDEV.P(Table2[6M Return vs Nifty])</f>
        <v>-0.21035602619485885</v>
      </c>
      <c r="M298">
        <v>1.6032515934075899</v>
      </c>
      <c r="N298">
        <f>(Table2[[#This Row],[1W Return vs Nifty]]-AVERAGE(Table2[1W Return vs Nifty]))/_xlfn.STDEV.P(Table2[1W Return vs Nifty])</f>
        <v>0.61914087712031407</v>
      </c>
      <c r="O298">
        <v>1326.23</v>
      </c>
      <c r="P298">
        <v>1276.4553280273601</v>
      </c>
      <c r="Q298">
        <v>1138.8199302559001</v>
      </c>
      <c r="R298">
        <v>41.056347938143098</v>
      </c>
      <c r="S298" s="2">
        <f>(Table2[[#This Row],[Close Price]]-Table2[[#This Row],[20D EMA]])/Table2[[#This Row],[20D EMA]]</f>
        <v>-1.6083183158275657E-2</v>
      </c>
      <c r="T298" s="2">
        <f>(Table2[[#This Row],[Close Price]]-Table2[[#This Row],[50D EMA]])/Table2[[#This Row],[50D EMA]]</f>
        <v>2.2284110809109556E-2</v>
      </c>
      <c r="U298" s="2">
        <f>(Table2[[#This Row],[Close Price]]-Table2[[#This Row],[200D EMA]])/Table2[[#This Row],[200D EMA]]</f>
        <v>0.145835232886011</v>
      </c>
      <c r="V298">
        <v>0.77231704445750204</v>
      </c>
      <c r="W298">
        <v>1295.25</v>
      </c>
      <c r="X298">
        <v>1380</v>
      </c>
      <c r="Y298">
        <v>1295.25</v>
      </c>
      <c r="Z298">
        <v>1405</v>
      </c>
      <c r="AA298">
        <v>1280</v>
      </c>
      <c r="AB298">
        <v>1406.8</v>
      </c>
      <c r="AC298" s="2">
        <f>(Table2[[#This Row],[Close Price]]/Table2[[#This Row],[Day Low]])-1</f>
        <v>7.4502991700444721E-3</v>
      </c>
      <c r="AD298" s="2">
        <f>(Table2[[#This Row],[Day High]]/Table2[[#This Row],[Close Price]])-1</f>
        <v>5.7552302858456583E-2</v>
      </c>
      <c r="AE298" s="2">
        <f>(Table2[[#This Row],[Close Price]]/Table2[[#This Row],[Current Week Low]])-1</f>
        <v>7.4502991700444721E-3</v>
      </c>
      <c r="AF298" s="2">
        <f>(Table2[[#This Row],[Current Week High]]/Table2[[#This Row],[Close Price]])-1</f>
        <v>7.6710859069660353E-2</v>
      </c>
      <c r="AG298" s="2">
        <f>(Table2[[#This Row],[Close Price]]/Table2[[#This Row],[Current Month Low]])-1</f>
        <v>1.9453125000000071E-2</v>
      </c>
      <c r="AH298" s="2">
        <f>(Table2[[#This Row],[Current Month High]]/Table2[[#This Row],[Close Price]])-1</f>
        <v>7.8090275116867058E-2</v>
      </c>
      <c r="AI298">
        <v>7.8090275116866996</v>
      </c>
      <c r="AJ298">
        <v>58.746958637469497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-0.02</v>
      </c>
      <c r="AM298" t="s">
        <v>10512</v>
      </c>
      <c r="AN298">
        <v>-0.62</v>
      </c>
      <c r="AO298" t="s">
        <v>10512</v>
      </c>
      <c r="AP298">
        <v>0.12045434679066699</v>
      </c>
      <c r="AQ298">
        <f>(Table2[[#This Row],[Sharpe Ratio]]-AVERAGE(Table2[Sharpe Ratio]))/_xlfn.STDEV.P(Table2[Sharpe Ratio])</f>
        <v>0.8235438045891823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0.8901500035008143</v>
      </c>
      <c r="AS298">
        <f>_xlfn.RANK.AVG(Table2[[#This Row],[1Y Return vs Nifty Z-Score]],Table2[1Y Return vs Nifty Z-Score])</f>
        <v>416</v>
      </c>
      <c r="AT298">
        <f>_xlfn.RANK.AVG(Table2[[#This Row],[6M Return vs Nifty Z-Score]],Table2[6M Return vs Nifty Z-Score])</f>
        <v>396</v>
      </c>
      <c r="AU298">
        <f>_xlfn.RANK.AVG(Table2[[#This Row],[Sharpe Ratio Z-Score]],Table2[Sharpe Ratio Z-Score])</f>
        <v>157</v>
      </c>
      <c r="AV298">
        <f>(Table2[[#This Row],[Rank 1Y]]+Table2[[#This Row],[Rank 6M]]+Table2[[#This Row],[Rank Sharpe]])/3</f>
        <v>323</v>
      </c>
    </row>
    <row r="299" spans="1:48" x14ac:dyDescent="0.3">
      <c r="A299" t="s">
        <v>25</v>
      </c>
      <c r="B299" t="s">
        <v>26</v>
      </c>
      <c r="C299" t="s">
        <v>10461</v>
      </c>
      <c r="D299" t="s">
        <v>24</v>
      </c>
      <c r="E299">
        <v>878813.12117325899</v>
      </c>
      <c r="F299">
        <v>1248.6500000000001</v>
      </c>
      <c r="G299">
        <v>4.5842306020750696</v>
      </c>
      <c r="H299">
        <f>(Table2[[#This Row],[1Y Return vs Nifty]]-AVERAGE(Table2[1Y Return vs Nifty]))/_xlfn.STDEV.P(Table2[1Y Return vs Nifty])</f>
        <v>-0.46564525350307567</v>
      </c>
      <c r="I299">
        <v>6.0713601930339296</v>
      </c>
      <c r="J299">
        <f>(Table2[[#This Row],[1M Return vs Nifty]]-AVERAGE(Table2[1M Return vs Nifty]))/_xlfn.STDEV.P(Table2[1M Return vs Nifty])</f>
        <v>0.70054584163602263</v>
      </c>
      <c r="K299">
        <v>11.513643725399101</v>
      </c>
      <c r="L299">
        <f>(Table2[[#This Row],[6M Return vs Nifty]]-AVERAGE(Table2[6M Return vs Nifty]))/_xlfn.STDEV.P(Table2[6M Return vs Nifty])</f>
        <v>0.23336024627628926</v>
      </c>
      <c r="M299">
        <v>0.81505488182688801</v>
      </c>
      <c r="N299">
        <f>(Table2[[#This Row],[1W Return vs Nifty]]-AVERAGE(Table2[1W Return vs Nifty]))/_xlfn.STDEV.P(Table2[1W Return vs Nifty])</f>
        <v>0.42721513382027937</v>
      </c>
      <c r="O299">
        <v>1216.3699999999999</v>
      </c>
      <c r="P299">
        <v>1174.2060516822301</v>
      </c>
      <c r="Q299">
        <v>1074.5472365343701</v>
      </c>
      <c r="R299">
        <v>68.808805778718096</v>
      </c>
      <c r="S299" s="2">
        <f>(Table2[[#This Row],[Close Price]]-Table2[[#This Row],[20D EMA]])/Table2[[#This Row],[20D EMA]]</f>
        <v>2.6537977753479783E-2</v>
      </c>
      <c r="T299" s="2">
        <f>(Table2[[#This Row],[Close Price]]-Table2[[#This Row],[50D EMA]])/Table2[[#This Row],[50D EMA]]</f>
        <v>6.3399390772273467E-2</v>
      </c>
      <c r="U299" s="2">
        <f>(Table2[[#This Row],[Close Price]]-Table2[[#This Row],[200D EMA]])/Table2[[#This Row],[200D EMA]]</f>
        <v>0.1620242996735502</v>
      </c>
      <c r="V299">
        <v>0.70680399794287696</v>
      </c>
      <c r="W299">
        <v>1240.25</v>
      </c>
      <c r="X299">
        <v>1250.5</v>
      </c>
      <c r="Y299">
        <v>1224.05</v>
      </c>
      <c r="Z299">
        <v>1256.45</v>
      </c>
      <c r="AA299">
        <v>1179.45</v>
      </c>
      <c r="AB299">
        <v>1257.8</v>
      </c>
      <c r="AC299" s="2">
        <f>(Table2[[#This Row],[Close Price]]/Table2[[#This Row],[Day Low]])-1</f>
        <v>6.7728280588592593E-3</v>
      </c>
      <c r="AD299" s="2">
        <f>(Table2[[#This Row],[Day High]]/Table2[[#This Row],[Close Price]])-1</f>
        <v>1.4816001281383606E-3</v>
      </c>
      <c r="AE299" s="2">
        <f>(Table2[[#This Row],[Close Price]]/Table2[[#This Row],[Current Week Low]])-1</f>
        <v>2.0097218250888504E-2</v>
      </c>
      <c r="AF299" s="2">
        <f>(Table2[[#This Row],[Current Week High]]/Table2[[#This Row],[Close Price]])-1</f>
        <v>6.2467464862050459E-3</v>
      </c>
      <c r="AG299" s="2">
        <f>(Table2[[#This Row],[Close Price]]/Table2[[#This Row],[Current Month Low]])-1</f>
        <v>5.8671414642418096E-2</v>
      </c>
      <c r="AH299" s="2">
        <f>(Table2[[#This Row],[Current Month High]]/Table2[[#This Row],[Close Price]])-1</f>
        <v>7.3279141472788467E-3</v>
      </c>
      <c r="AI299">
        <v>0.73279141472788401</v>
      </c>
      <c r="AJ299">
        <v>38.893214682981103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0.03</v>
      </c>
      <c r="AM299" t="s">
        <v>10511</v>
      </c>
      <c r="AN299">
        <v>4.88</v>
      </c>
      <c r="AO299" t="s">
        <v>10511</v>
      </c>
      <c r="AP299">
        <v>7.2627885357771996E-2</v>
      </c>
      <c r="AQ299">
        <f>(Table2[[#This Row],[Sharpe Ratio]]-AVERAGE(Table2[Sharpe Ratio]))/_xlfn.STDEV.P(Table2[Sharpe Ratio])</f>
        <v>0.2747033767736668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1.1701793450031823</v>
      </c>
      <c r="AS299">
        <f>_xlfn.RANK.AVG(Table2[[#This Row],[1Y Return vs Nifty Z-Score]],Table2[1Y Return vs Nifty Z-Score])</f>
        <v>464</v>
      </c>
      <c r="AT299">
        <f>_xlfn.RANK.AVG(Table2[[#This Row],[6M Return vs Nifty Z-Score]],Table2[6M Return vs Nifty Z-Score])</f>
        <v>253</v>
      </c>
      <c r="AU299">
        <f>_xlfn.RANK.AVG(Table2[[#This Row],[Sharpe Ratio Z-Score]],Table2[Sharpe Ratio Z-Score])</f>
        <v>255</v>
      </c>
      <c r="AV299">
        <f>(Table2[[#This Row],[Rank 1Y]]+Table2[[#This Row],[Rank 6M]]+Table2[[#This Row],[Rank Sharpe]])/3</f>
        <v>324</v>
      </c>
    </row>
    <row r="300" spans="1:48" x14ac:dyDescent="0.3">
      <c r="A300" t="s">
        <v>101</v>
      </c>
      <c r="B300" t="s">
        <v>102</v>
      </c>
      <c r="C300" t="s">
        <v>10467</v>
      </c>
      <c r="D300" t="s">
        <v>103</v>
      </c>
      <c r="E300">
        <v>272976.31693373999</v>
      </c>
      <c r="F300">
        <v>1723.3</v>
      </c>
      <c r="G300">
        <v>52.2234102878474</v>
      </c>
      <c r="H300">
        <f>(Table2[[#This Row],[1Y Return vs Nifty]]-AVERAGE(Table2[1Y Return vs Nifty]))/_xlfn.STDEV.P(Table2[1Y Return vs Nifty])</f>
        <v>0.1649875614574812</v>
      </c>
      <c r="I300">
        <v>-8.2965542282177793</v>
      </c>
      <c r="J300">
        <f>(Table2[[#This Row],[1M Return vs Nifty]]-AVERAGE(Table2[1M Return vs Nifty]))/_xlfn.STDEV.P(Table2[1M Return vs Nifty])</f>
        <v>-0.73644037750055158</v>
      </c>
      <c r="K300">
        <v>-3.7394071953629302</v>
      </c>
      <c r="L300">
        <f>(Table2[[#This Row],[6M Return vs Nifty]]-AVERAGE(Table2[6M Return vs Nifty]))/_xlfn.STDEV.P(Table2[6M Return vs Nifty])</f>
        <v>-0.29341148395269129</v>
      </c>
      <c r="M300">
        <v>-0.42538878256367701</v>
      </c>
      <c r="N300">
        <f>(Table2[[#This Row],[1W Return vs Nifty]]-AVERAGE(Table2[1W Return vs Nifty]))/_xlfn.STDEV.P(Table2[1W Return vs Nifty])</f>
        <v>0.12516734700253124</v>
      </c>
      <c r="O300">
        <v>1766.12</v>
      </c>
      <c r="P300">
        <v>1792.63677813052</v>
      </c>
      <c r="Q300">
        <v>1643.9497860430399</v>
      </c>
      <c r="R300">
        <v>31.5158964856161</v>
      </c>
      <c r="S300" s="2">
        <f>(Table2[[#This Row],[Close Price]]-Table2[[#This Row],[20D EMA]])/Table2[[#This Row],[20D EMA]]</f>
        <v>-2.4245238149163104E-2</v>
      </c>
      <c r="T300" s="2">
        <f>(Table2[[#This Row],[Close Price]]-Table2[[#This Row],[50D EMA]])/Table2[[#This Row],[50D EMA]]</f>
        <v>-3.867865424630474E-2</v>
      </c>
      <c r="U300" s="2">
        <f>(Table2[[#This Row],[Close Price]]-Table2[[#This Row],[200D EMA]])/Table2[[#This Row],[200D EMA]]</f>
        <v>4.8268027789312648E-2</v>
      </c>
      <c r="V300">
        <v>0.36426379000359499</v>
      </c>
      <c r="W300">
        <v>1712.6</v>
      </c>
      <c r="X300">
        <v>1751.9</v>
      </c>
      <c r="Y300">
        <v>1712.6</v>
      </c>
      <c r="Z300">
        <v>1820</v>
      </c>
      <c r="AA300">
        <v>1712.6</v>
      </c>
      <c r="AB300">
        <v>1820</v>
      </c>
      <c r="AC300" s="2">
        <f>(Table2[[#This Row],[Close Price]]/Table2[[#This Row],[Day Low]])-1</f>
        <v>6.2478103468410762E-3</v>
      </c>
      <c r="AD300" s="2">
        <f>(Table2[[#This Row],[Day High]]/Table2[[#This Row],[Close Price]])-1</f>
        <v>1.6596065687924488E-2</v>
      </c>
      <c r="AE300" s="2">
        <f>(Table2[[#This Row],[Close Price]]/Table2[[#This Row],[Current Week Low]])-1</f>
        <v>6.2478103468410762E-3</v>
      </c>
      <c r="AF300" s="2">
        <f>(Table2[[#This Row],[Current Week High]]/Table2[[#This Row],[Close Price]])-1</f>
        <v>5.6113271049730296E-2</v>
      </c>
      <c r="AG300" s="2">
        <f>(Table2[[#This Row],[Close Price]]/Table2[[#This Row],[Current Month Low]])-1</f>
        <v>6.2478103468410762E-3</v>
      </c>
      <c r="AH300" s="2">
        <f>(Table2[[#This Row],[Current Month High]]/Table2[[#This Row],[Close Price]])-1</f>
        <v>5.6113271049730296E-2</v>
      </c>
      <c r="AI300">
        <v>26.159113329077901</v>
      </c>
      <c r="AJ300">
        <v>111.305254122984</v>
      </c>
      <c r="AK300" t="str">
        <f>IF(AND(Table2[[#This Row],[20D EMA]]&gt;Table2[[#This Row],[50D EMA]],Table2[[#This Row],[50D EMA]]&gt;Table2[[#This Row],[200D EMA]]),"Uptrend","Downtrend/NoTrend")</f>
        <v>Downtrend/NoTrend</v>
      </c>
      <c r="AL300">
        <v>-0.08</v>
      </c>
      <c r="AM300" t="s">
        <v>10512</v>
      </c>
      <c r="AN300">
        <v>-2.87</v>
      </c>
      <c r="AO300" t="s">
        <v>10512</v>
      </c>
      <c r="AP300">
        <v>5.3096610428641999E-2</v>
      </c>
      <c r="AQ300">
        <f>(Table2[[#This Row],[Sharpe Ratio]]-AVERAGE(Table2[Sharpe Ratio]))/_xlfn.STDEV.P(Table2[Sharpe Ratio])</f>
        <v>5.0569017535597317E-2</v>
      </c>
      <c r="AR3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0">
        <f>_xlfn.RANK.AVG(Table2[[#This Row],[1Y Return vs Nifty Z-Score]],Table2[1Y Return vs Nifty Z-Score])</f>
        <v>231</v>
      </c>
      <c r="AT300">
        <f>_xlfn.RANK.AVG(Table2[[#This Row],[6M Return vs Nifty Z-Score]],Table2[6M Return vs Nifty Z-Score])</f>
        <v>424</v>
      </c>
      <c r="AU300">
        <f>_xlfn.RANK.AVG(Table2[[#This Row],[Sharpe Ratio Z-Score]],Table2[Sharpe Ratio Z-Score])</f>
        <v>317</v>
      </c>
      <c r="AV300">
        <f>(Table2[[#This Row],[Rank 1Y]]+Table2[[#This Row],[Rank 6M]]+Table2[[#This Row],[Rank Sharpe]])/3</f>
        <v>324</v>
      </c>
    </row>
    <row r="301" spans="1:48" x14ac:dyDescent="0.3">
      <c r="A301" t="s">
        <v>922</v>
      </c>
      <c r="B301" t="s">
        <v>923</v>
      </c>
      <c r="C301" t="s">
        <v>10463</v>
      </c>
      <c r="D301" t="s">
        <v>924</v>
      </c>
      <c r="E301">
        <v>15521.2053422399</v>
      </c>
      <c r="F301">
        <v>807.3</v>
      </c>
      <c r="G301">
        <v>36.175032735347102</v>
      </c>
      <c r="H301">
        <f>(Table2[[#This Row],[1Y Return vs Nifty]]-AVERAGE(Table2[1Y Return vs Nifty]))/_xlfn.STDEV.P(Table2[1Y Return vs Nifty])</f>
        <v>-4.7455926827554278E-2</v>
      </c>
      <c r="I301">
        <v>29.447603512775299</v>
      </c>
      <c r="J301">
        <f>(Table2[[#This Row],[1M Return vs Nifty]]-AVERAGE(Table2[1M Return vs Nifty]))/_xlfn.STDEV.P(Table2[1M Return vs Nifty])</f>
        <v>3.0384870710162941</v>
      </c>
      <c r="K301">
        <v>35.455800771150102</v>
      </c>
      <c r="L301">
        <f>(Table2[[#This Row],[6M Return vs Nifty]]-AVERAGE(Table2[6M Return vs Nifty]))/_xlfn.STDEV.P(Table2[6M Return vs Nifty])</f>
        <v>1.0602145954764914</v>
      </c>
      <c r="M301">
        <v>1.3850339017992099</v>
      </c>
      <c r="N301">
        <f>(Table2[[#This Row],[1W Return vs Nifty]]-AVERAGE(Table2[1W Return vs Nifty]))/_xlfn.STDEV.P(Table2[1W Return vs Nifty])</f>
        <v>0.56600491239500594</v>
      </c>
      <c r="O301">
        <v>768.1</v>
      </c>
      <c r="P301">
        <v>679.53223117758</v>
      </c>
      <c r="Q301">
        <v>568.95198672982394</v>
      </c>
      <c r="R301">
        <v>54.854604946459901</v>
      </c>
      <c r="S301" s="2">
        <f>(Table2[[#This Row],[Close Price]]-Table2[[#This Row],[20D EMA]])/Table2[[#This Row],[20D EMA]]</f>
        <v>5.1035021481577826E-2</v>
      </c>
      <c r="T301" s="2">
        <f>(Table2[[#This Row],[Close Price]]-Table2[[#This Row],[50D EMA]])/Table2[[#This Row],[50D EMA]]</f>
        <v>0.18802311790422022</v>
      </c>
      <c r="U301" s="2">
        <f>(Table2[[#This Row],[Close Price]]-Table2[[#This Row],[200D EMA]])/Table2[[#This Row],[200D EMA]]</f>
        <v>0.41892465239489429</v>
      </c>
      <c r="V301">
        <v>1.2197222143609501</v>
      </c>
      <c r="W301">
        <v>795.5</v>
      </c>
      <c r="X301">
        <v>826.75</v>
      </c>
      <c r="Y301">
        <v>795.5</v>
      </c>
      <c r="Z301">
        <v>876.7</v>
      </c>
      <c r="AA301">
        <v>675</v>
      </c>
      <c r="AB301">
        <v>876.7</v>
      </c>
      <c r="AC301" s="2">
        <f>(Table2[[#This Row],[Close Price]]/Table2[[#This Row],[Day Low]])-1</f>
        <v>1.4833438089252082E-2</v>
      </c>
      <c r="AD301" s="2">
        <f>(Table2[[#This Row],[Day High]]/Table2[[#This Row],[Close Price]])-1</f>
        <v>2.4092654527437141E-2</v>
      </c>
      <c r="AE301" s="2">
        <f>(Table2[[#This Row],[Close Price]]/Table2[[#This Row],[Current Week Low]])-1</f>
        <v>1.4833438089252082E-2</v>
      </c>
      <c r="AF301" s="2">
        <f>(Table2[[#This Row],[Current Week High]]/Table2[[#This Row],[Close Price]])-1</f>
        <v>8.5965564226433866E-2</v>
      </c>
      <c r="AG301" s="2">
        <f>(Table2[[#This Row],[Close Price]]/Table2[[#This Row],[Current Month Low]])-1</f>
        <v>0.19599999999999995</v>
      </c>
      <c r="AH301" s="2">
        <f>(Table2[[#This Row],[Current Month High]]/Table2[[#This Row],[Close Price]])-1</f>
        <v>8.5965564226433866E-2</v>
      </c>
      <c r="AI301">
        <v>8.5965564226433795</v>
      </c>
      <c r="AJ301">
        <v>80.867032597737094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0.32</v>
      </c>
      <c r="AM301" t="s">
        <v>10511</v>
      </c>
      <c r="AN301">
        <v>-0.52</v>
      </c>
      <c r="AO301" t="s">
        <v>10512</v>
      </c>
      <c r="AP301">
        <v>-2.7121721853875E-2</v>
      </c>
      <c r="AQ301">
        <f>(Table2[[#This Row],[Sharpe Ratio]]-AVERAGE(Table2[Sharpe Ratio]))/_xlfn.STDEV.P(Table2[Sharpe Ratio])</f>
        <v>-0.86998965416036134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3.7472609978998763</v>
      </c>
      <c r="AS301">
        <f>_xlfn.RANK.AVG(Table2[[#This Row],[1Y Return vs Nifty Z-Score]],Table2[1Y Return vs Nifty Z-Score])</f>
        <v>298</v>
      </c>
      <c r="AT301">
        <f>_xlfn.RANK.AVG(Table2[[#This Row],[6M Return vs Nifty Z-Score]],Table2[6M Return vs Nifty Z-Score])</f>
        <v>88</v>
      </c>
      <c r="AU301">
        <f>_xlfn.RANK.AVG(Table2[[#This Row],[Sharpe Ratio Z-Score]],Table2[Sharpe Ratio Z-Score])</f>
        <v>586</v>
      </c>
      <c r="AV301">
        <f>(Table2[[#This Row],[Rank 1Y]]+Table2[[#This Row],[Rank 6M]]+Table2[[#This Row],[Rank Sharpe]])/3</f>
        <v>324</v>
      </c>
    </row>
    <row r="302" spans="1:48" x14ac:dyDescent="0.3">
      <c r="A302" t="s">
        <v>136</v>
      </c>
      <c r="B302" t="s">
        <v>137</v>
      </c>
      <c r="C302" t="s">
        <v>10474</v>
      </c>
      <c r="D302" t="s">
        <v>138</v>
      </c>
      <c r="E302">
        <v>202084.44767783899</v>
      </c>
      <c r="F302">
        <v>816.4</v>
      </c>
      <c r="G302">
        <v>39.267738413100503</v>
      </c>
      <c r="H302">
        <f>(Table2[[#This Row],[1Y Return vs Nifty]]-AVERAGE(Table2[1Y Return vs Nifty]))/_xlfn.STDEV.P(Table2[1Y Return vs Nifty])</f>
        <v>-6.5156398563953567E-3</v>
      </c>
      <c r="I302">
        <v>-8.3044213610849091</v>
      </c>
      <c r="J302">
        <f>(Table2[[#This Row],[1M Return vs Nifty]]-AVERAGE(Table2[1M Return vs Nifty]))/_xlfn.STDEV.P(Table2[1M Return vs Nifty])</f>
        <v>-0.73722719743716403</v>
      </c>
      <c r="K302">
        <v>-9.5241434771845093</v>
      </c>
      <c r="L302">
        <f>(Table2[[#This Row],[6M Return vs Nifty]]-AVERAGE(Table2[6M Return vs Nifty]))/_xlfn.STDEV.P(Table2[6M Return vs Nifty])</f>
        <v>-0.49319024007981471</v>
      </c>
      <c r="M302">
        <v>0.80842337722593605</v>
      </c>
      <c r="N302">
        <f>(Table2[[#This Row],[1W Return vs Nifty]]-AVERAGE(Table2[1W Return vs Nifty]))/_xlfn.STDEV.P(Table2[1W Return vs Nifty])</f>
        <v>0.42560036376220234</v>
      </c>
      <c r="O302">
        <v>835.44</v>
      </c>
      <c r="P302">
        <v>841.38990345494005</v>
      </c>
      <c r="Q302">
        <v>767.387143769678</v>
      </c>
      <c r="R302">
        <v>36.173129450012901</v>
      </c>
      <c r="S302" s="2">
        <f>(Table2[[#This Row],[Close Price]]-Table2[[#This Row],[20D EMA]])/Table2[[#This Row],[20D EMA]]</f>
        <v>-2.2790385904433684E-2</v>
      </c>
      <c r="T302" s="2">
        <f>(Table2[[#This Row],[Close Price]]-Table2[[#This Row],[50D EMA]])/Table2[[#This Row],[50D EMA]]</f>
        <v>-2.9700740824587742E-2</v>
      </c>
      <c r="U302" s="2">
        <f>(Table2[[#This Row],[Close Price]]-Table2[[#This Row],[200D EMA]])/Table2[[#This Row],[200D EMA]]</f>
        <v>6.3869790663358558E-2</v>
      </c>
      <c r="V302">
        <v>0.67386568390937995</v>
      </c>
      <c r="W302">
        <v>808</v>
      </c>
      <c r="X302">
        <v>848</v>
      </c>
      <c r="Y302">
        <v>808</v>
      </c>
      <c r="Z302">
        <v>851.7</v>
      </c>
      <c r="AA302">
        <v>808</v>
      </c>
      <c r="AB302">
        <v>853</v>
      </c>
      <c r="AC302" s="2">
        <f>(Table2[[#This Row],[Close Price]]/Table2[[#This Row],[Day Low]])-1</f>
        <v>1.0396039603960405E-2</v>
      </c>
      <c r="AD302" s="2">
        <f>(Table2[[#This Row],[Day High]]/Table2[[#This Row],[Close Price]])-1</f>
        <v>3.870651641352274E-2</v>
      </c>
      <c r="AE302" s="2">
        <f>(Table2[[#This Row],[Close Price]]/Table2[[#This Row],[Current Week Low]])-1</f>
        <v>1.0396039603960405E-2</v>
      </c>
      <c r="AF302" s="2">
        <f>(Table2[[#This Row],[Current Week High]]/Table2[[#This Row],[Close Price]])-1</f>
        <v>4.3238608525232758E-2</v>
      </c>
      <c r="AG302" s="2">
        <f>(Table2[[#This Row],[Close Price]]/Table2[[#This Row],[Current Month Low]])-1</f>
        <v>1.0396039603960405E-2</v>
      </c>
      <c r="AH302" s="2">
        <f>(Table2[[#This Row],[Current Month High]]/Table2[[#This Row],[Close Price]])-1</f>
        <v>4.4830965213130902E-2</v>
      </c>
      <c r="AI302">
        <v>18.520333170014698</v>
      </c>
      <c r="AJ302">
        <v>76.309253860274197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-0.19</v>
      </c>
      <c r="AM302" t="s">
        <v>10512</v>
      </c>
      <c r="AN302">
        <v>-1.69</v>
      </c>
      <c r="AO302" t="s">
        <v>10512</v>
      </c>
      <c r="AP302">
        <v>0.10258405625238699</v>
      </c>
      <c r="AQ302">
        <f>(Table2[[#This Row],[Sharpe Ratio]]-AVERAGE(Table2[Sharpe Ratio]))/_xlfn.STDEV.P(Table2[Sharpe Ratio])</f>
        <v>0.61847034503628173</v>
      </c>
      <c r="AR3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>
        <f>_xlfn.RANK.AVG(Table2[[#This Row],[1Y Return vs Nifty Z-Score]],Table2[1Y Return vs Nifty Z-Score])</f>
        <v>286</v>
      </c>
      <c r="AT302">
        <f>_xlfn.RANK.AVG(Table2[[#This Row],[6M Return vs Nifty Z-Score]],Table2[6M Return vs Nifty Z-Score])</f>
        <v>492</v>
      </c>
      <c r="AU302">
        <f>_xlfn.RANK.AVG(Table2[[#This Row],[Sharpe Ratio Z-Score]],Table2[Sharpe Ratio Z-Score])</f>
        <v>195</v>
      </c>
      <c r="AV302">
        <f>(Table2[[#This Row],[Rank 1Y]]+Table2[[#This Row],[Rank 6M]]+Table2[[#This Row],[Rank Sharpe]])/3</f>
        <v>324.33333333333331</v>
      </c>
    </row>
    <row r="303" spans="1:48" x14ac:dyDescent="0.3">
      <c r="A303" t="s">
        <v>877</v>
      </c>
      <c r="B303" t="s">
        <v>878</v>
      </c>
      <c r="C303" t="s">
        <v>10459</v>
      </c>
      <c r="D303" t="s">
        <v>182</v>
      </c>
      <c r="E303">
        <v>16772.466704400002</v>
      </c>
      <c r="F303">
        <v>1698</v>
      </c>
      <c r="G303">
        <v>35.8326470194867</v>
      </c>
      <c r="H303">
        <f>(Table2[[#This Row],[1Y Return vs Nifty]]-AVERAGE(Table2[1Y Return vs Nifty]))/_xlfn.STDEV.P(Table2[1Y Return vs Nifty])</f>
        <v>-5.1988323674425602E-2</v>
      </c>
      <c r="I303">
        <v>12.578713209223899</v>
      </c>
      <c r="J303">
        <f>(Table2[[#This Row],[1M Return vs Nifty]]-AVERAGE(Table2[1M Return vs Nifty]))/_xlfn.STDEV.P(Table2[1M Return vs Nifty])</f>
        <v>1.3513693594522684</v>
      </c>
      <c r="K303">
        <v>14.602970390351</v>
      </c>
      <c r="L303">
        <f>(Table2[[#This Row],[6M Return vs Nifty]]-AVERAGE(Table2[6M Return vs Nifty]))/_xlfn.STDEV.P(Table2[6M Return vs Nifty])</f>
        <v>0.34005168531974694</v>
      </c>
      <c r="M303">
        <v>0.956390684035058</v>
      </c>
      <c r="N303">
        <f>(Table2[[#This Row],[1W Return vs Nifty]]-AVERAGE(Table2[1W Return vs Nifty]))/_xlfn.STDEV.P(Table2[1W Return vs Nifty])</f>
        <v>0.46163037369017101</v>
      </c>
      <c r="O303">
        <v>1645.17</v>
      </c>
      <c r="P303">
        <v>1535.2453008723901</v>
      </c>
      <c r="Q303">
        <v>1343.8190464982499</v>
      </c>
      <c r="R303">
        <v>56.053754648605803</v>
      </c>
      <c r="S303" s="2">
        <f>(Table2[[#This Row],[Close Price]]-Table2[[#This Row],[20D EMA]])/Table2[[#This Row],[20D EMA]]</f>
        <v>3.2112182935502061E-2</v>
      </c>
      <c r="T303" s="2">
        <f>(Table2[[#This Row],[Close Price]]-Table2[[#This Row],[50D EMA]])/Table2[[#This Row],[50D EMA]]</f>
        <v>0.10601217866299668</v>
      </c>
      <c r="U303" s="2">
        <f>(Table2[[#This Row],[Close Price]]-Table2[[#This Row],[200D EMA]])/Table2[[#This Row],[200D EMA]]</f>
        <v>0.26356298076343077</v>
      </c>
      <c r="V303">
        <v>1.16366383402535</v>
      </c>
      <c r="W303">
        <v>1689.05</v>
      </c>
      <c r="X303">
        <v>1730.95</v>
      </c>
      <c r="Y303">
        <v>1683.55</v>
      </c>
      <c r="Z303">
        <v>1777.8</v>
      </c>
      <c r="AA303">
        <v>1596.1</v>
      </c>
      <c r="AB303">
        <v>1858.35</v>
      </c>
      <c r="AC303" s="2">
        <f>(Table2[[#This Row],[Close Price]]/Table2[[#This Row],[Day Low]])-1</f>
        <v>5.2988366241377705E-3</v>
      </c>
      <c r="AD303" s="2">
        <f>(Table2[[#This Row],[Day High]]/Table2[[#This Row],[Close Price]])-1</f>
        <v>1.9405182567726831E-2</v>
      </c>
      <c r="AE303" s="2">
        <f>(Table2[[#This Row],[Close Price]]/Table2[[#This Row],[Current Week Low]])-1</f>
        <v>8.5830536663598078E-3</v>
      </c>
      <c r="AF303" s="2">
        <f>(Table2[[#This Row],[Current Week High]]/Table2[[#This Row],[Close Price]])-1</f>
        <v>4.6996466431095341E-2</v>
      </c>
      <c r="AG303" s="2">
        <f>(Table2[[#This Row],[Close Price]]/Table2[[#This Row],[Current Month Low]])-1</f>
        <v>6.3843117599148069E-2</v>
      </c>
      <c r="AH303" s="2">
        <f>(Table2[[#This Row],[Current Month High]]/Table2[[#This Row],[Close Price]])-1</f>
        <v>9.4434628975264889E-2</v>
      </c>
      <c r="AI303">
        <v>9.44346289752648</v>
      </c>
      <c r="AJ303">
        <v>74.952346607593597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0.13</v>
      </c>
      <c r="AM303" t="s">
        <v>10511</v>
      </c>
      <c r="AN303">
        <v>-0.67</v>
      </c>
      <c r="AO303" t="s">
        <v>10512</v>
      </c>
      <c r="AP303">
        <v>1.1134281263913E-2</v>
      </c>
      <c r="AQ303">
        <f>(Table2[[#This Row],[Sharpe Ratio]]-AVERAGE(Table2[Sharpe Ratio]))/_xlfn.STDEV.P(Table2[Sharpe Ratio])</f>
        <v>-0.43097659551837014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1.6700864992693907</v>
      </c>
      <c r="AS303">
        <f>_xlfn.RANK.AVG(Table2[[#This Row],[1Y Return vs Nifty Z-Score]],Table2[1Y Return vs Nifty Z-Score])</f>
        <v>301</v>
      </c>
      <c r="AT303">
        <f>_xlfn.RANK.AVG(Table2[[#This Row],[6M Return vs Nifty Z-Score]],Table2[6M Return vs Nifty Z-Score])</f>
        <v>223</v>
      </c>
      <c r="AU303">
        <f>_xlfn.RANK.AVG(Table2[[#This Row],[Sharpe Ratio Z-Score]],Table2[Sharpe Ratio Z-Score])</f>
        <v>449</v>
      </c>
      <c r="AV303">
        <f>(Table2[[#This Row],[Rank 1Y]]+Table2[[#This Row],[Rank 6M]]+Table2[[#This Row],[Rank Sharpe]])/3</f>
        <v>324.33333333333331</v>
      </c>
    </row>
    <row r="304" spans="1:48" x14ac:dyDescent="0.3">
      <c r="A304" t="s">
        <v>1043</v>
      </c>
      <c r="B304" t="s">
        <v>1044</v>
      </c>
      <c r="C304" t="s">
        <v>10466</v>
      </c>
      <c r="D304" t="s">
        <v>62</v>
      </c>
      <c r="E304">
        <v>11869.179491835001</v>
      </c>
      <c r="F304">
        <v>749.55</v>
      </c>
      <c r="G304">
        <v>64.241784117736202</v>
      </c>
      <c r="H304">
        <f>(Table2[[#This Row],[1Y Return vs Nifty]]-AVERAGE(Table2[1Y Return vs Nifty]))/_xlfn.STDEV.P(Table2[1Y Return vs Nifty])</f>
        <v>0.32408309940719576</v>
      </c>
      <c r="I304">
        <v>-6.0659032486817397</v>
      </c>
      <c r="J304">
        <f>(Table2[[#This Row],[1M Return vs Nifty]]-AVERAGE(Table2[1M Return vs Nifty]))/_xlfn.STDEV.P(Table2[1M Return vs Nifty])</f>
        <v>-0.51334503997852177</v>
      </c>
      <c r="K304">
        <v>17.383023292589201</v>
      </c>
      <c r="L304">
        <f>(Table2[[#This Row],[6M Return vs Nifty]]-AVERAGE(Table2[6M Return vs Nifty]))/_xlfn.STDEV.P(Table2[6M Return vs Nifty])</f>
        <v>0.43606220053062467</v>
      </c>
      <c r="M304">
        <v>8.2511748989365197E-2</v>
      </c>
      <c r="N304">
        <f>(Table2[[#This Row],[1W Return vs Nifty]]-AVERAGE(Table2[1W Return vs Nifty]))/_xlfn.STDEV.P(Table2[1W Return vs Nifty])</f>
        <v>0.24884102593137261</v>
      </c>
      <c r="O304">
        <v>733.08</v>
      </c>
      <c r="P304">
        <v>715.17295729182399</v>
      </c>
      <c r="Q304">
        <v>603.87638196515695</v>
      </c>
      <c r="R304">
        <v>61.6577519742794</v>
      </c>
      <c r="S304" s="2">
        <f>(Table2[[#This Row],[Close Price]]-Table2[[#This Row],[20D EMA]])/Table2[[#This Row],[20D EMA]]</f>
        <v>2.2466852185300257E-2</v>
      </c>
      <c r="T304" s="2">
        <f>(Table2[[#This Row],[Close Price]]-Table2[[#This Row],[50D EMA]])/Table2[[#This Row],[50D EMA]]</f>
        <v>4.8068152406591243E-2</v>
      </c>
      <c r="U304" s="2">
        <f>(Table2[[#This Row],[Close Price]]-Table2[[#This Row],[200D EMA]])/Table2[[#This Row],[200D EMA]]</f>
        <v>0.24123085847601211</v>
      </c>
      <c r="V304">
        <v>1.3669536871574599</v>
      </c>
      <c r="W304">
        <v>701.8</v>
      </c>
      <c r="X304">
        <v>800</v>
      </c>
      <c r="Y304">
        <v>701.8</v>
      </c>
      <c r="Z304">
        <v>800</v>
      </c>
      <c r="AA304">
        <v>701.8</v>
      </c>
      <c r="AB304">
        <v>800</v>
      </c>
      <c r="AC304" s="2">
        <f>(Table2[[#This Row],[Close Price]]/Table2[[#This Row],[Day Low]])-1</f>
        <v>6.8039327443716102E-2</v>
      </c>
      <c r="AD304" s="2">
        <f>(Table2[[#This Row],[Day High]]/Table2[[#This Row],[Close Price]])-1</f>
        <v>6.7307050897205123E-2</v>
      </c>
      <c r="AE304" s="2">
        <f>(Table2[[#This Row],[Close Price]]/Table2[[#This Row],[Current Week Low]])-1</f>
        <v>6.8039327443716102E-2</v>
      </c>
      <c r="AF304" s="2">
        <f>(Table2[[#This Row],[Current Week High]]/Table2[[#This Row],[Close Price]])-1</f>
        <v>6.7307050897205123E-2</v>
      </c>
      <c r="AG304" s="2">
        <f>(Table2[[#This Row],[Close Price]]/Table2[[#This Row],[Current Month Low]])-1</f>
        <v>6.8039327443716102E-2</v>
      </c>
      <c r="AH304" s="2">
        <f>(Table2[[#This Row],[Current Month High]]/Table2[[#This Row],[Close Price]])-1</f>
        <v>6.7307050897205123E-2</v>
      </c>
      <c r="AI304">
        <v>6.7307050897205096</v>
      </c>
      <c r="AJ304">
        <v>135.15294117646999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0.03</v>
      </c>
      <c r="AM304" t="s">
        <v>10511</v>
      </c>
      <c r="AN304">
        <v>1.72</v>
      </c>
      <c r="AO304" t="s">
        <v>10511</v>
      </c>
      <c r="AP304">
        <v>-2.9357340379774E-2</v>
      </c>
      <c r="AQ304">
        <f>(Table2[[#This Row],[Sharpe Ratio]]-AVERAGE(Table2[Sharpe Ratio]))/_xlfn.STDEV.P(Table2[Sharpe Ratio])</f>
        <v>-0.89564486241590613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-0.40000357652523488</v>
      </c>
      <c r="AS304">
        <f>_xlfn.RANK.AVG(Table2[[#This Row],[1Y Return vs Nifty Z-Score]],Table2[1Y Return vs Nifty Z-Score])</f>
        <v>188</v>
      </c>
      <c r="AT304">
        <f>_xlfn.RANK.AVG(Table2[[#This Row],[6M Return vs Nifty Z-Score]],Table2[6M Return vs Nifty Z-Score])</f>
        <v>203</v>
      </c>
      <c r="AU304">
        <f>_xlfn.RANK.AVG(Table2[[#This Row],[Sharpe Ratio Z-Score]],Table2[Sharpe Ratio Z-Score])</f>
        <v>589</v>
      </c>
      <c r="AV304">
        <f>(Table2[[#This Row],[Rank 1Y]]+Table2[[#This Row],[Rank 6M]]+Table2[[#This Row],[Rank Sharpe]])/3</f>
        <v>326.66666666666669</v>
      </c>
    </row>
    <row r="305" spans="1:48" x14ac:dyDescent="0.3">
      <c r="A305" t="s">
        <v>1479</v>
      </c>
      <c r="B305" t="s">
        <v>1480</v>
      </c>
      <c r="C305" t="s">
        <v>10471</v>
      </c>
      <c r="D305" t="s">
        <v>632</v>
      </c>
      <c r="E305">
        <v>6459.8686420000004</v>
      </c>
      <c r="F305">
        <v>362</v>
      </c>
      <c r="G305">
        <v>80.142475425561997</v>
      </c>
      <c r="H305">
        <f>(Table2[[#This Row],[1Y Return vs Nifty]]-AVERAGE(Table2[1Y Return vs Nifty]))/_xlfn.STDEV.P(Table2[1Y Return vs Nifty])</f>
        <v>0.53457156258843308</v>
      </c>
      <c r="I305">
        <v>-6.3444708741767997</v>
      </c>
      <c r="J305">
        <f>(Table2[[#This Row],[1M Return vs Nifty]]-AVERAGE(Table2[1M Return vs Nifty]))/_xlfn.STDEV.P(Table2[1M Return vs Nifty])</f>
        <v>-0.54120557889862531</v>
      </c>
      <c r="K305">
        <v>-18.9836873336025</v>
      </c>
      <c r="L305">
        <f>(Table2[[#This Row],[6M Return vs Nifty]]-AVERAGE(Table2[6M Return vs Nifty]))/_xlfn.STDEV.P(Table2[6M Return vs Nifty])</f>
        <v>-0.81988031082752844</v>
      </c>
      <c r="M305">
        <v>-4.9378237119342199</v>
      </c>
      <c r="N305">
        <f>(Table2[[#This Row],[1W Return vs Nifty]]-AVERAGE(Table2[1W Return vs Nifty]))/_xlfn.STDEV.P(Table2[1W Return vs Nifty])</f>
        <v>-0.97360966536997928</v>
      </c>
      <c r="O305">
        <v>381.79</v>
      </c>
      <c r="P305">
        <v>359.041635549516</v>
      </c>
      <c r="Q305">
        <v>313.26095826748201</v>
      </c>
      <c r="R305">
        <v>26.530812448667199</v>
      </c>
      <c r="S305" s="2">
        <f>(Table2[[#This Row],[Close Price]]-Table2[[#This Row],[20D EMA]])/Table2[[#This Row],[20D EMA]]</f>
        <v>-5.1834778281254143E-2</v>
      </c>
      <c r="T305" s="2">
        <f>(Table2[[#This Row],[Close Price]]-Table2[[#This Row],[50D EMA]])/Table2[[#This Row],[50D EMA]]</f>
        <v>8.2396138986950591E-3</v>
      </c>
      <c r="U305" s="2">
        <f>(Table2[[#This Row],[Close Price]]-Table2[[#This Row],[200D EMA]])/Table2[[#This Row],[200D EMA]]</f>
        <v>0.15558607112125833</v>
      </c>
      <c r="V305">
        <v>0.85308815329568599</v>
      </c>
      <c r="W305">
        <v>360.05</v>
      </c>
      <c r="X305">
        <v>378.9</v>
      </c>
      <c r="Y305">
        <v>360.05</v>
      </c>
      <c r="Z305">
        <v>399.4</v>
      </c>
      <c r="AA305">
        <v>360.05</v>
      </c>
      <c r="AB305">
        <v>438.3</v>
      </c>
      <c r="AC305" s="2">
        <f>(Table2[[#This Row],[Close Price]]/Table2[[#This Row],[Day Low]])-1</f>
        <v>5.4159144563254991E-3</v>
      </c>
      <c r="AD305" s="2">
        <f>(Table2[[#This Row],[Day High]]/Table2[[#This Row],[Close Price]])-1</f>
        <v>4.6685082872928163E-2</v>
      </c>
      <c r="AE305" s="2">
        <f>(Table2[[#This Row],[Close Price]]/Table2[[#This Row],[Current Week Low]])-1</f>
        <v>5.4159144563254991E-3</v>
      </c>
      <c r="AF305" s="2">
        <f>(Table2[[#This Row],[Current Week High]]/Table2[[#This Row],[Close Price]])-1</f>
        <v>0.10331491712707175</v>
      </c>
      <c r="AG305" s="2">
        <f>(Table2[[#This Row],[Close Price]]/Table2[[#This Row],[Current Month Low]])-1</f>
        <v>5.4159144563254991E-3</v>
      </c>
      <c r="AH305" s="2">
        <f>(Table2[[#This Row],[Current Month High]]/Table2[[#This Row],[Close Price]])-1</f>
        <v>0.21077348066298351</v>
      </c>
      <c r="AI305">
        <v>21.077348066298299</v>
      </c>
      <c r="AJ305">
        <v>111.634025138848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0.02</v>
      </c>
      <c r="AM305" t="s">
        <v>10511</v>
      </c>
      <c r="AN305">
        <v>-12.1</v>
      </c>
      <c r="AO305" t="s">
        <v>10512</v>
      </c>
      <c r="AP305">
        <v>7.3444325148983997E-2</v>
      </c>
      <c r="AQ305">
        <f>(Table2[[#This Row],[Sharpe Ratio]]-AVERAGE(Table2[Sharpe Ratio]))/_xlfn.STDEV.P(Table2[Sharpe Ratio])</f>
        <v>0.28407256593944114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-1.5160514265682588</v>
      </c>
      <c r="AS305">
        <f>_xlfn.RANK.AVG(Table2[[#This Row],[1Y Return vs Nifty Z-Score]],Table2[1Y Return vs Nifty Z-Score])</f>
        <v>139</v>
      </c>
      <c r="AT305">
        <f>_xlfn.RANK.AVG(Table2[[#This Row],[6M Return vs Nifty Z-Score]],Table2[6M Return vs Nifty Z-Score])</f>
        <v>592</v>
      </c>
      <c r="AU305">
        <f>_xlfn.RANK.AVG(Table2[[#This Row],[Sharpe Ratio Z-Score]],Table2[Sharpe Ratio Z-Score])</f>
        <v>253</v>
      </c>
      <c r="AV305">
        <f>(Table2[[#This Row],[Rank 1Y]]+Table2[[#This Row],[Rank 6M]]+Table2[[#This Row],[Rank Sharpe]])/3</f>
        <v>328</v>
      </c>
    </row>
    <row r="306" spans="1:48" x14ac:dyDescent="0.3">
      <c r="A306" t="s">
        <v>1231</v>
      </c>
      <c r="B306" t="s">
        <v>1232</v>
      </c>
      <c r="C306" t="s">
        <v>10459</v>
      </c>
      <c r="D306" t="s">
        <v>106</v>
      </c>
      <c r="E306">
        <v>8971.0643423700003</v>
      </c>
      <c r="F306">
        <v>520.65</v>
      </c>
      <c r="G306">
        <v>130.55796986522799</v>
      </c>
      <c r="H306">
        <f>(Table2[[#This Row],[1Y Return vs Nifty]]-AVERAGE(Table2[1Y Return vs Nifty]))/_xlfn.STDEV.P(Table2[1Y Return vs Nifty])</f>
        <v>1.2019563787381997</v>
      </c>
      <c r="I306">
        <v>-8.7161456827506196</v>
      </c>
      <c r="J306">
        <f>(Table2[[#This Row],[1M Return vs Nifty]]-AVERAGE(Table2[1M Return vs Nifty]))/_xlfn.STDEV.P(Table2[1M Return vs Nifty])</f>
        <v>-0.77840521109806649</v>
      </c>
      <c r="K306">
        <v>-1.66188846975703</v>
      </c>
      <c r="L306">
        <f>(Table2[[#This Row],[6M Return vs Nifty]]-AVERAGE(Table2[6M Return vs Nifty]))/_xlfn.STDEV.P(Table2[6M Return vs Nifty])</f>
        <v>-0.2216633373454516</v>
      </c>
      <c r="M306">
        <v>-5.9192024792921201</v>
      </c>
      <c r="N306">
        <f>(Table2[[#This Row],[1W Return vs Nifty]]-AVERAGE(Table2[1W Return vs Nifty]))/_xlfn.STDEV.P(Table2[1W Return vs Nifty])</f>
        <v>-1.2125752010245288</v>
      </c>
      <c r="O306">
        <v>552.97</v>
      </c>
      <c r="P306">
        <v>537.68799478864105</v>
      </c>
      <c r="Q306">
        <v>436.94375048245303</v>
      </c>
      <c r="R306">
        <v>44.314362502879199</v>
      </c>
      <c r="S306" s="2">
        <f>(Table2[[#This Row],[Close Price]]-Table2[[#This Row],[20D EMA]])/Table2[[#This Row],[20D EMA]]</f>
        <v>-5.8448017071450621E-2</v>
      </c>
      <c r="T306" s="2">
        <f>(Table2[[#This Row],[Close Price]]-Table2[[#This Row],[50D EMA]])/Table2[[#This Row],[50D EMA]]</f>
        <v>-3.1687512002827052E-2</v>
      </c>
      <c r="U306" s="2">
        <f>(Table2[[#This Row],[Close Price]]-Table2[[#This Row],[200D EMA]])/Table2[[#This Row],[200D EMA]]</f>
        <v>0.19157214040736911</v>
      </c>
      <c r="V306">
        <v>0.653701365530173</v>
      </c>
      <c r="W306">
        <v>513.45000000000005</v>
      </c>
      <c r="X306">
        <v>530</v>
      </c>
      <c r="Y306">
        <v>513.45000000000005</v>
      </c>
      <c r="Z306">
        <v>569</v>
      </c>
      <c r="AA306">
        <v>513.45000000000005</v>
      </c>
      <c r="AB306">
        <v>593.4</v>
      </c>
      <c r="AC306" s="2">
        <f>(Table2[[#This Row],[Close Price]]/Table2[[#This Row],[Day Low]])-1</f>
        <v>1.402278702892179E-2</v>
      </c>
      <c r="AD306" s="2">
        <f>(Table2[[#This Row],[Day High]]/Table2[[#This Row],[Close Price]])-1</f>
        <v>1.7958321329107907E-2</v>
      </c>
      <c r="AE306" s="2">
        <f>(Table2[[#This Row],[Close Price]]/Table2[[#This Row],[Current Week Low]])-1</f>
        <v>1.402278702892179E-2</v>
      </c>
      <c r="AF306" s="2">
        <f>(Table2[[#This Row],[Current Week High]]/Table2[[#This Row],[Close Price]])-1</f>
        <v>9.286468837030637E-2</v>
      </c>
      <c r="AG306" s="2">
        <f>(Table2[[#This Row],[Close Price]]/Table2[[#This Row],[Current Month Low]])-1</f>
        <v>1.402278702892179E-2</v>
      </c>
      <c r="AH306" s="2">
        <f>(Table2[[#This Row],[Current Month High]]/Table2[[#This Row],[Close Price]])-1</f>
        <v>0.13972918467300488</v>
      </c>
      <c r="AI306">
        <v>21.924517430135399</v>
      </c>
      <c r="AJ306">
        <v>164.06593406593399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-0.01</v>
      </c>
      <c r="AM306" t="s">
        <v>10512</v>
      </c>
      <c r="AN306">
        <v>-4.8</v>
      </c>
      <c r="AO306" t="s">
        <v>10512</v>
      </c>
      <c r="AQ306">
        <f>(Table2[[#This Row],[Sharpe Ratio]]-AVERAGE(Table2[Sharpe Ratio]))/_xlfn.STDEV.P(Table2[Sharpe Ratio])</f>
        <v>-0.55874987226138229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-1.5694372429912296</v>
      </c>
      <c r="AS306">
        <f>_xlfn.RANK.AVG(Table2[[#This Row],[1Y Return vs Nifty Z-Score]],Table2[1Y Return vs Nifty Z-Score])</f>
        <v>71</v>
      </c>
      <c r="AT306">
        <f>_xlfn.RANK.AVG(Table2[[#This Row],[6M Return vs Nifty Z-Score]],Table2[6M Return vs Nifty Z-Score])</f>
        <v>402</v>
      </c>
      <c r="AU306">
        <f>_xlfn.RANK.AVG(Table2[[#This Row],[Sharpe Ratio Z-Score]],Table2[Sharpe Ratio Z-Score])</f>
        <v>512.5</v>
      </c>
      <c r="AV306">
        <f>(Table2[[#This Row],[Rank 1Y]]+Table2[[#This Row],[Rank 6M]]+Table2[[#This Row],[Rank Sharpe]])/3</f>
        <v>328.5</v>
      </c>
    </row>
    <row r="307" spans="1:48" x14ac:dyDescent="0.3">
      <c r="A307" t="s">
        <v>1144</v>
      </c>
      <c r="B307" t="s">
        <v>1145</v>
      </c>
      <c r="C307" t="s">
        <v>10477</v>
      </c>
      <c r="D307" t="s">
        <v>1146</v>
      </c>
      <c r="E307">
        <v>10179.80227665</v>
      </c>
      <c r="F307">
        <v>529.35</v>
      </c>
      <c r="G307">
        <v>-7.0246126674259903</v>
      </c>
      <c r="H307">
        <f>(Table2[[#This Row],[1Y Return vs Nifty]]-AVERAGE(Table2[1Y Return vs Nifty]))/_xlfn.STDEV.P(Table2[1Y Return vs Nifty])</f>
        <v>-0.61931955179641496</v>
      </c>
      <c r="I307">
        <v>-7.4937889253185803</v>
      </c>
      <c r="J307">
        <f>(Table2[[#This Row],[1M Return vs Nifty]]-AVERAGE(Table2[1M Return vs Nifty]))/_xlfn.STDEV.P(Table2[1M Return vs Nifty])</f>
        <v>-0.65615296461334072</v>
      </c>
      <c r="K307">
        <v>39.672767784843401</v>
      </c>
      <c r="L307">
        <f>(Table2[[#This Row],[6M Return vs Nifty]]-AVERAGE(Table2[6M Return vs Nifty]))/_xlfn.STDEV.P(Table2[6M Return vs Nifty])</f>
        <v>1.2058496570560786</v>
      </c>
      <c r="M307">
        <v>4.1610981240013603</v>
      </c>
      <c r="N307">
        <f>(Table2[[#This Row],[1W Return vs Nifty]]-AVERAGE(Table2[1W Return vs Nifty]))/_xlfn.STDEV.P(Table2[1W Return vs Nifty])</f>
        <v>1.2419760011683547</v>
      </c>
      <c r="O307">
        <v>536.08000000000004</v>
      </c>
      <c r="P307">
        <v>511.41745706854198</v>
      </c>
      <c r="Q307">
        <v>430.96082030131902</v>
      </c>
      <c r="R307">
        <v>41.519887223531597</v>
      </c>
      <c r="S307" s="2">
        <f>(Table2[[#This Row],[Close Price]]-Table2[[#This Row],[20D EMA]])/Table2[[#This Row],[20D EMA]]</f>
        <v>-1.2554096403521895E-2</v>
      </c>
      <c r="T307" s="2">
        <f>(Table2[[#This Row],[Close Price]]-Table2[[#This Row],[50D EMA]])/Table2[[#This Row],[50D EMA]]</f>
        <v>3.5064393449233906E-2</v>
      </c>
      <c r="U307" s="2">
        <f>(Table2[[#This Row],[Close Price]]-Table2[[#This Row],[200D EMA]])/Table2[[#This Row],[200D EMA]]</f>
        <v>0.22830191299034863</v>
      </c>
      <c r="V307">
        <v>0.455473564977526</v>
      </c>
      <c r="W307">
        <v>523.15</v>
      </c>
      <c r="X307">
        <v>541.9</v>
      </c>
      <c r="Y307">
        <v>521.04999999999995</v>
      </c>
      <c r="Z307">
        <v>546</v>
      </c>
      <c r="AA307">
        <v>515.95000000000005</v>
      </c>
      <c r="AB307">
        <v>579</v>
      </c>
      <c r="AC307" s="2">
        <f>(Table2[[#This Row],[Close Price]]/Table2[[#This Row],[Day Low]])-1</f>
        <v>1.1851285482175289E-2</v>
      </c>
      <c r="AD307" s="2">
        <f>(Table2[[#This Row],[Day High]]/Table2[[#This Row],[Close Price]])-1</f>
        <v>2.3708321526400233E-2</v>
      </c>
      <c r="AE307" s="2">
        <f>(Table2[[#This Row],[Close Price]]/Table2[[#This Row],[Current Week Low]])-1</f>
        <v>1.5929373380673795E-2</v>
      </c>
      <c r="AF307" s="2">
        <f>(Table2[[#This Row],[Current Week High]]/Table2[[#This Row],[Close Price]])-1</f>
        <v>3.1453669594786016E-2</v>
      </c>
      <c r="AG307" s="2">
        <f>(Table2[[#This Row],[Close Price]]/Table2[[#This Row],[Current Month Low]])-1</f>
        <v>2.5971508867138171E-2</v>
      </c>
      <c r="AH307" s="2">
        <f>(Table2[[#This Row],[Current Month High]]/Table2[[#This Row],[Close Price]])-1</f>
        <v>9.3794275998866583E-2</v>
      </c>
      <c r="AI307">
        <v>9.83281382827996</v>
      </c>
      <c r="AJ307">
        <v>70.978682170542598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0.19</v>
      </c>
      <c r="AM307" t="s">
        <v>10511</v>
      </c>
      <c r="AN307">
        <v>-2.96</v>
      </c>
      <c r="AO307" t="s">
        <v>10512</v>
      </c>
      <c r="AP307">
        <v>4.0061989144511E-2</v>
      </c>
      <c r="AQ307">
        <f>(Table2[[#This Row],[Sharpe Ratio]]-AVERAGE(Table2[Sharpe Ratio]))/_xlfn.STDEV.P(Table2[Sharpe Ratio])</f>
        <v>-9.9011923802354532E-2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1.0733412180123232</v>
      </c>
      <c r="AS307">
        <f>_xlfn.RANK.AVG(Table2[[#This Row],[1Y Return vs Nifty Z-Score]],Table2[1Y Return vs Nifty Z-Score])</f>
        <v>547</v>
      </c>
      <c r="AT307">
        <f>_xlfn.RANK.AVG(Table2[[#This Row],[6M Return vs Nifty Z-Score]],Table2[6M Return vs Nifty Z-Score])</f>
        <v>76</v>
      </c>
      <c r="AU307">
        <f>_xlfn.RANK.AVG(Table2[[#This Row],[Sharpe Ratio Z-Score]],Table2[Sharpe Ratio Z-Score])</f>
        <v>364</v>
      </c>
      <c r="AV307">
        <f>(Table2[[#This Row],[Rank 1Y]]+Table2[[#This Row],[Rank 6M]]+Table2[[#This Row],[Rank Sharpe]])/3</f>
        <v>329</v>
      </c>
    </row>
    <row r="308" spans="1:48" x14ac:dyDescent="0.3">
      <c r="A308" t="s">
        <v>1678</v>
      </c>
      <c r="B308" t="s">
        <v>1679</v>
      </c>
      <c r="C308" t="s">
        <v>10476</v>
      </c>
      <c r="D308" t="s">
        <v>122</v>
      </c>
      <c r="E308">
        <v>4623.0889766099999</v>
      </c>
      <c r="F308">
        <v>270.35000000000002</v>
      </c>
      <c r="G308">
        <v>76.721356011114196</v>
      </c>
      <c r="H308">
        <f>(Table2[[#This Row],[1Y Return vs Nifty]]-AVERAGE(Table2[1Y Return vs Nifty]))/_xlfn.STDEV.P(Table2[1Y Return vs Nifty])</f>
        <v>0.48928383553519489</v>
      </c>
      <c r="I308">
        <v>-0.38669143019709001</v>
      </c>
      <c r="J308">
        <f>(Table2[[#This Row],[1M Return vs Nifty]]-AVERAGE(Table2[1M Return vs Nifty]))/_xlfn.STDEV.P(Table2[1M Return vs Nifty])</f>
        <v>5.4653131464445101E-2</v>
      </c>
      <c r="K308">
        <v>-12.215604604925799</v>
      </c>
      <c r="L308">
        <f>(Table2[[#This Row],[6M Return vs Nifty]]-AVERAGE(Table2[6M Return vs Nifty]))/_xlfn.STDEV.P(Table2[6M Return vs Nifty])</f>
        <v>-0.58614119411973542</v>
      </c>
      <c r="M308">
        <v>-5.4917126818199602</v>
      </c>
      <c r="N308">
        <f>(Table2[[#This Row],[1W Return vs Nifty]]-AVERAGE(Table2[1W Return vs Nifty]))/_xlfn.STDEV.P(Table2[1W Return vs Nifty])</f>
        <v>-1.1084815199325531</v>
      </c>
      <c r="O308">
        <v>282.93</v>
      </c>
      <c r="P308">
        <v>276.13233188231999</v>
      </c>
      <c r="Q308">
        <v>236.50769223816101</v>
      </c>
      <c r="R308">
        <v>32.765285284392299</v>
      </c>
      <c r="S308" s="2">
        <f>(Table2[[#This Row],[Close Price]]-Table2[[#This Row],[20D EMA]])/Table2[[#This Row],[20D EMA]]</f>
        <v>-4.446329480790296E-2</v>
      </c>
      <c r="T308" s="2">
        <f>(Table2[[#This Row],[Close Price]]-Table2[[#This Row],[50D EMA]])/Table2[[#This Row],[50D EMA]]</f>
        <v>-2.0940437662273596E-2</v>
      </c>
      <c r="U308" s="2">
        <f>(Table2[[#This Row],[Close Price]]-Table2[[#This Row],[200D EMA]])/Table2[[#This Row],[200D EMA]]</f>
        <v>0.14309178463320391</v>
      </c>
      <c r="V308">
        <v>1.23302443384114</v>
      </c>
      <c r="W308">
        <v>268.8</v>
      </c>
      <c r="X308">
        <v>284.35000000000002</v>
      </c>
      <c r="Y308">
        <v>268.8</v>
      </c>
      <c r="Z308">
        <v>306.8</v>
      </c>
      <c r="AA308">
        <v>268.2</v>
      </c>
      <c r="AB308">
        <v>311.5</v>
      </c>
      <c r="AC308" s="2">
        <f>(Table2[[#This Row],[Close Price]]/Table2[[#This Row],[Day Low]])-1</f>
        <v>5.7663690476190688E-3</v>
      </c>
      <c r="AD308" s="2">
        <f>(Table2[[#This Row],[Day High]]/Table2[[#This Row],[Close Price]])-1</f>
        <v>5.17847235065656E-2</v>
      </c>
      <c r="AE308" s="2">
        <f>(Table2[[#This Row],[Close Price]]/Table2[[#This Row],[Current Week Low]])-1</f>
        <v>5.7663690476190688E-3</v>
      </c>
      <c r="AF308" s="2">
        <f>(Table2[[#This Row],[Current Week High]]/Table2[[#This Row],[Close Price]])-1</f>
        <v>0.13482522655816531</v>
      </c>
      <c r="AG308" s="2">
        <f>(Table2[[#This Row],[Close Price]]/Table2[[#This Row],[Current Month Low]])-1</f>
        <v>8.0164056674125739E-3</v>
      </c>
      <c r="AH308" s="2">
        <f>(Table2[[#This Row],[Current Month High]]/Table2[[#This Row],[Close Price]])-1</f>
        <v>0.15221009802108365</v>
      </c>
      <c r="AI308">
        <v>18.531533197706601</v>
      </c>
      <c r="AJ308">
        <v>108.925811437403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</v>
      </c>
      <c r="AM308">
        <v>0</v>
      </c>
      <c r="AN308">
        <v>0.24</v>
      </c>
      <c r="AO308" t="s">
        <v>10511</v>
      </c>
      <c r="AP308">
        <v>5.7146112009399001E-2</v>
      </c>
      <c r="AQ308">
        <f>(Table2[[#This Row],[Sharpe Ratio]]-AVERAGE(Table2[Sharpe Ratio]))/_xlfn.STDEV.P(Table2[Sharpe Ratio])</f>
        <v>9.7039739253964405E-2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-1.053646007798684</v>
      </c>
      <c r="AS308">
        <f>_xlfn.RANK.AVG(Table2[[#This Row],[1Y Return vs Nifty Z-Score]],Table2[1Y Return vs Nifty Z-Score])</f>
        <v>152</v>
      </c>
      <c r="AT308">
        <f>_xlfn.RANK.AVG(Table2[[#This Row],[6M Return vs Nifty Z-Score]],Table2[6M Return vs Nifty Z-Score])</f>
        <v>527</v>
      </c>
      <c r="AU308">
        <f>_xlfn.RANK.AVG(Table2[[#This Row],[Sharpe Ratio Z-Score]],Table2[Sharpe Ratio Z-Score])</f>
        <v>309</v>
      </c>
      <c r="AV308">
        <f>(Table2[[#This Row],[Rank 1Y]]+Table2[[#This Row],[Rank 6M]]+Table2[[#This Row],[Rank Sharpe]])/3</f>
        <v>329.33333333333331</v>
      </c>
    </row>
    <row r="309" spans="1:48" x14ac:dyDescent="0.3">
      <c r="A309" t="s">
        <v>1396</v>
      </c>
      <c r="B309" t="s">
        <v>1397</v>
      </c>
      <c r="C309" t="s">
        <v>10464</v>
      </c>
      <c r="D309" t="s">
        <v>46</v>
      </c>
      <c r="E309">
        <v>7185.1803383699998</v>
      </c>
      <c r="F309">
        <v>193.54</v>
      </c>
      <c r="G309">
        <v>48.208613773976097</v>
      </c>
      <c r="H309">
        <f>(Table2[[#This Row],[1Y Return vs Nifty]]-AVERAGE(Table2[1Y Return vs Nifty]))/_xlfn.STDEV.P(Table2[1Y Return vs Nifty])</f>
        <v>0.11184091947630866</v>
      </c>
      <c r="I309">
        <v>-8.3284927198336902</v>
      </c>
      <c r="J309">
        <f>(Table2[[#This Row],[1M Return vs Nifty]]-AVERAGE(Table2[1M Return vs Nifty]))/_xlfn.STDEV.P(Table2[1M Return vs Nifty])</f>
        <v>-0.73963465963270225</v>
      </c>
      <c r="K309">
        <v>-25.398553001955399</v>
      </c>
      <c r="L309">
        <f>(Table2[[#This Row],[6M Return vs Nifty]]-AVERAGE(Table2[6M Return vs Nifty]))/_xlfn.STDEV.P(Table2[6M Return vs Nifty])</f>
        <v>-1.0414208999764907</v>
      </c>
      <c r="M309">
        <v>-3.13462059250381</v>
      </c>
      <c r="N309">
        <f>(Table2[[#This Row],[1W Return vs Nifty]]-AVERAGE(Table2[1W Return vs Nifty]))/_xlfn.STDEV.P(Table2[1W Return vs Nifty])</f>
        <v>-0.53453006260994151</v>
      </c>
      <c r="O309">
        <v>197.03</v>
      </c>
      <c r="P309">
        <v>198.73417899525199</v>
      </c>
      <c r="Q309">
        <v>188.61298508169401</v>
      </c>
      <c r="R309">
        <v>39.206138014089703</v>
      </c>
      <c r="S309" s="2">
        <f>(Table2[[#This Row],[Close Price]]-Table2[[#This Row],[20D EMA]])/Table2[[#This Row],[20D EMA]]</f>
        <v>-1.7713038623559909E-2</v>
      </c>
      <c r="T309" s="2">
        <f>(Table2[[#This Row],[Close Price]]-Table2[[#This Row],[50D EMA]])/Table2[[#This Row],[50D EMA]]</f>
        <v>-2.6136314455381619E-2</v>
      </c>
      <c r="U309" s="2">
        <f>(Table2[[#This Row],[Close Price]]-Table2[[#This Row],[200D EMA]])/Table2[[#This Row],[200D EMA]]</f>
        <v>2.6122352690467976E-2</v>
      </c>
      <c r="V309">
        <v>1.15395340318508</v>
      </c>
      <c r="W309">
        <v>192.1</v>
      </c>
      <c r="X309">
        <v>196.3</v>
      </c>
      <c r="Y309">
        <v>192.1</v>
      </c>
      <c r="Z309">
        <v>199</v>
      </c>
      <c r="AA309">
        <v>191.15</v>
      </c>
      <c r="AB309">
        <v>205.55</v>
      </c>
      <c r="AC309" s="2">
        <f>(Table2[[#This Row],[Close Price]]/Table2[[#This Row],[Day Low]])-1</f>
        <v>7.4960957834460107E-3</v>
      </c>
      <c r="AD309" s="2">
        <f>(Table2[[#This Row],[Day High]]/Table2[[#This Row],[Close Price]])-1</f>
        <v>1.4260617960111688E-2</v>
      </c>
      <c r="AE309" s="2">
        <f>(Table2[[#This Row],[Close Price]]/Table2[[#This Row],[Current Week Low]])-1</f>
        <v>7.4960957834460107E-3</v>
      </c>
      <c r="AF309" s="2">
        <f>(Table2[[#This Row],[Current Week High]]/Table2[[#This Row],[Close Price]])-1</f>
        <v>2.8211222486307808E-2</v>
      </c>
      <c r="AG309" s="2">
        <f>(Table2[[#This Row],[Close Price]]/Table2[[#This Row],[Current Month Low]])-1</f>
        <v>1.2503269683494578E-2</v>
      </c>
      <c r="AH309" s="2">
        <f>(Table2[[#This Row],[Current Month High]]/Table2[[#This Row],[Close Price]])-1</f>
        <v>6.205435568874651E-2</v>
      </c>
      <c r="AI309">
        <v>28.810581791877599</v>
      </c>
      <c r="AJ309">
        <v>70.519823788546205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-0.16</v>
      </c>
      <c r="AM309" t="s">
        <v>10512</v>
      </c>
      <c r="AN309">
        <v>-1.27</v>
      </c>
      <c r="AO309" t="s">
        <v>10512</v>
      </c>
      <c r="AP309">
        <v>0.14917959778676601</v>
      </c>
      <c r="AQ309">
        <f>(Table2[[#This Row],[Sharpe Ratio]]-AVERAGE(Table2[Sharpe Ratio]))/_xlfn.STDEV.P(Table2[Sharpe Ratio])</f>
        <v>1.1531851490137042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249</v>
      </c>
      <c r="AT309">
        <f>_xlfn.RANK.AVG(Table2[[#This Row],[6M Return vs Nifty Z-Score]],Table2[6M Return vs Nifty Z-Score])</f>
        <v>645</v>
      </c>
      <c r="AU309">
        <f>_xlfn.RANK.AVG(Table2[[#This Row],[Sharpe Ratio Z-Score]],Table2[Sharpe Ratio Z-Score])</f>
        <v>96</v>
      </c>
      <c r="AV309">
        <f>(Table2[[#This Row],[Rank 1Y]]+Table2[[#This Row],[Rank 6M]]+Table2[[#This Row],[Rank Sharpe]])/3</f>
        <v>330</v>
      </c>
    </row>
    <row r="310" spans="1:48" x14ac:dyDescent="0.3">
      <c r="A310" t="s">
        <v>395</v>
      </c>
      <c r="B310" t="s">
        <v>396</v>
      </c>
      <c r="C310" t="s">
        <v>10465</v>
      </c>
      <c r="D310" t="s">
        <v>198</v>
      </c>
      <c r="E310">
        <v>60502.024583600003</v>
      </c>
      <c r="F310">
        <v>3870.8</v>
      </c>
      <c r="G310">
        <v>-0.196163580328477</v>
      </c>
      <c r="H310">
        <f>(Table2[[#This Row],[1Y Return vs Nifty]]-AVERAGE(Table2[1Y Return vs Nifty]))/_xlfn.STDEV.P(Table2[1Y Return vs Nifty])</f>
        <v>-0.5289266420524793</v>
      </c>
      <c r="I310">
        <v>-21.923373118228898</v>
      </c>
      <c r="J310">
        <f>(Table2[[#This Row],[1M Return vs Nifty]]-AVERAGE(Table2[1M Return vs Nifty]))/_xlfn.STDEV.P(Table2[1M Return vs Nifty])</f>
        <v>-2.0993069969350797</v>
      </c>
      <c r="K310">
        <v>5.6172373757970204</v>
      </c>
      <c r="L310">
        <f>(Table2[[#This Row],[6M Return vs Nifty]]-AVERAGE(Table2[6M Return vs Nifty]))/_xlfn.STDEV.P(Table2[6M Return vs Nifty])</f>
        <v>2.9724908595409168E-2</v>
      </c>
      <c r="M310">
        <v>-4.8263186778146698</v>
      </c>
      <c r="N310">
        <f>(Table2[[#This Row],[1W Return vs Nifty]]-AVERAGE(Table2[1W Return vs Nifty]))/_xlfn.STDEV.P(Table2[1W Return vs Nifty])</f>
        <v>-0.9464582116266973</v>
      </c>
      <c r="O310">
        <v>4277.17</v>
      </c>
      <c r="P310">
        <v>4218.5175522117297</v>
      </c>
      <c r="Q310">
        <v>3587.6984135671</v>
      </c>
      <c r="R310">
        <v>19.1278608277517</v>
      </c>
      <c r="S310" s="2">
        <f>(Table2[[#This Row],[Close Price]]-Table2[[#This Row],[20D EMA]])/Table2[[#This Row],[20D EMA]]</f>
        <v>-9.5009083108690995E-2</v>
      </c>
      <c r="T310" s="2">
        <f>(Table2[[#This Row],[Close Price]]-Table2[[#This Row],[50D EMA]])/Table2[[#This Row],[50D EMA]]</f>
        <v>-8.2426479896812191E-2</v>
      </c>
      <c r="U310" s="2">
        <f>(Table2[[#This Row],[Close Price]]-Table2[[#This Row],[200D EMA]])/Table2[[#This Row],[200D EMA]]</f>
        <v>7.8908969985418576E-2</v>
      </c>
      <c r="V310">
        <v>1.54909542969546</v>
      </c>
      <c r="W310">
        <v>3858</v>
      </c>
      <c r="X310">
        <v>4013.8</v>
      </c>
      <c r="Y310">
        <v>3858</v>
      </c>
      <c r="Z310">
        <v>4170</v>
      </c>
      <c r="AA310">
        <v>3858</v>
      </c>
      <c r="AB310">
        <v>4747</v>
      </c>
      <c r="AC310" s="2">
        <f>(Table2[[#This Row],[Close Price]]/Table2[[#This Row],[Day Low]])-1</f>
        <v>3.317781233799888E-3</v>
      </c>
      <c r="AD310" s="2">
        <f>(Table2[[#This Row],[Day High]]/Table2[[#This Row],[Close Price]])-1</f>
        <v>3.6943267541593494E-2</v>
      </c>
      <c r="AE310" s="2">
        <f>(Table2[[#This Row],[Close Price]]/Table2[[#This Row],[Current Week Low]])-1</f>
        <v>3.317781233799888E-3</v>
      </c>
      <c r="AF310" s="2">
        <f>(Table2[[#This Row],[Current Week High]]/Table2[[#This Row],[Close Price]])-1</f>
        <v>7.7296682856257126E-2</v>
      </c>
      <c r="AG310" s="2">
        <f>(Table2[[#This Row],[Close Price]]/Table2[[#This Row],[Current Month Low]])-1</f>
        <v>3.317781233799888E-3</v>
      </c>
      <c r="AH310" s="2">
        <f>(Table2[[#This Row],[Current Month High]]/Table2[[#This Row],[Close Price]])-1</f>
        <v>0.22636147566394538</v>
      </c>
      <c r="AI310">
        <v>27.906375942957499</v>
      </c>
      <c r="AJ310">
        <v>48.181609371411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-0.06</v>
      </c>
      <c r="AM310" t="s">
        <v>10512</v>
      </c>
      <c r="AN310">
        <v>-17.399999999999999</v>
      </c>
      <c r="AO310" t="s">
        <v>10512</v>
      </c>
      <c r="AP310">
        <v>0.107982241945625</v>
      </c>
      <c r="AQ310">
        <f>(Table2[[#This Row],[Sharpe Ratio]]-AVERAGE(Table2[Sharpe Ratio]))/_xlfn.STDEV.P(Table2[Sharpe Ratio])</f>
        <v>0.68041811320770185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-2.8645488288111451</v>
      </c>
      <c r="AS310">
        <f>_xlfn.RANK.AVG(Table2[[#This Row],[1Y Return vs Nifty Z-Score]],Table2[1Y Return vs Nifty Z-Score])</f>
        <v>498</v>
      </c>
      <c r="AT310">
        <f>_xlfn.RANK.AVG(Table2[[#This Row],[6M Return vs Nifty Z-Score]],Table2[6M Return vs Nifty Z-Score])</f>
        <v>310</v>
      </c>
      <c r="AU310">
        <f>_xlfn.RANK.AVG(Table2[[#This Row],[Sharpe Ratio Z-Score]],Table2[Sharpe Ratio Z-Score])</f>
        <v>184</v>
      </c>
      <c r="AV310">
        <f>(Table2[[#This Row],[Rank 1Y]]+Table2[[#This Row],[Rank 6M]]+Table2[[#This Row],[Rank Sharpe]])/3</f>
        <v>330.66666666666669</v>
      </c>
    </row>
    <row r="311" spans="1:48" x14ac:dyDescent="0.3">
      <c r="A311" t="s">
        <v>532</v>
      </c>
      <c r="B311" t="s">
        <v>533</v>
      </c>
      <c r="C311" t="s">
        <v>10465</v>
      </c>
      <c r="D311" t="s">
        <v>198</v>
      </c>
      <c r="E311">
        <v>36610.319448959999</v>
      </c>
      <c r="F311">
        <v>2602.6999999999998</v>
      </c>
      <c r="G311">
        <v>31.759043317848899</v>
      </c>
      <c r="H311">
        <f>(Table2[[#This Row],[1Y Return vs Nifty]]-AVERAGE(Table2[1Y Return vs Nifty]))/_xlfn.STDEV.P(Table2[1Y Return vs Nifty])</f>
        <v>-0.10591343712814906</v>
      </c>
      <c r="I311">
        <v>-7.0036041075871296</v>
      </c>
      <c r="J311">
        <f>(Table2[[#This Row],[1M Return vs Nifty]]-AVERAGE(Table2[1M Return vs Nifty]))/_xlfn.STDEV.P(Table2[1M Return vs Nifty])</f>
        <v>-0.60712783770499834</v>
      </c>
      <c r="K311">
        <v>11.964886661682799</v>
      </c>
      <c r="L311">
        <f>(Table2[[#This Row],[6M Return vs Nifty]]-AVERAGE(Table2[6M Return vs Nifty]))/_xlfn.STDEV.P(Table2[6M Return vs Nifty])</f>
        <v>0.24894414641106269</v>
      </c>
      <c r="M311">
        <v>1.7961917363886299</v>
      </c>
      <c r="N311">
        <f>(Table2[[#This Row],[1W Return vs Nifty]]-AVERAGE(Table2[1W Return vs Nifty]))/_xlfn.STDEV.P(Table2[1W Return vs Nifty])</f>
        <v>0.66612176375683441</v>
      </c>
      <c r="O311">
        <v>2619.12</v>
      </c>
      <c r="P311">
        <v>2458.4676823928698</v>
      </c>
      <c r="Q311">
        <v>2042.6681363310199</v>
      </c>
      <c r="R311">
        <v>43.282209600299502</v>
      </c>
      <c r="S311" s="2">
        <f>(Table2[[#This Row],[Close Price]]-Table2[[#This Row],[20D EMA]])/Table2[[#This Row],[20D EMA]]</f>
        <v>-6.2692812853172341E-3</v>
      </c>
      <c r="T311" s="2">
        <f>(Table2[[#This Row],[Close Price]]-Table2[[#This Row],[50D EMA]])/Table2[[#This Row],[50D EMA]]</f>
        <v>5.8667567054103441E-2</v>
      </c>
      <c r="U311" s="2">
        <f>(Table2[[#This Row],[Close Price]]-Table2[[#This Row],[200D EMA]])/Table2[[#This Row],[200D EMA]]</f>
        <v>0.27416683782755458</v>
      </c>
      <c r="V311">
        <v>0.71476200606082896</v>
      </c>
      <c r="W311">
        <v>2585.0500000000002</v>
      </c>
      <c r="X311">
        <v>2693.25</v>
      </c>
      <c r="Y311">
        <v>2545</v>
      </c>
      <c r="Z311">
        <v>2758</v>
      </c>
      <c r="AA311">
        <v>2545</v>
      </c>
      <c r="AB311">
        <v>2818.3</v>
      </c>
      <c r="AC311" s="2">
        <f>(Table2[[#This Row],[Close Price]]/Table2[[#This Row],[Day Low]])-1</f>
        <v>6.8277209338309941E-3</v>
      </c>
      <c r="AD311" s="2">
        <f>(Table2[[#This Row],[Day High]]/Table2[[#This Row],[Close Price]])-1</f>
        <v>3.4790794175279638E-2</v>
      </c>
      <c r="AE311" s="2">
        <f>(Table2[[#This Row],[Close Price]]/Table2[[#This Row],[Current Week Low]])-1</f>
        <v>2.2671905697445816E-2</v>
      </c>
      <c r="AF311" s="2">
        <f>(Table2[[#This Row],[Current Week High]]/Table2[[#This Row],[Close Price]])-1</f>
        <v>5.9668805471241537E-2</v>
      </c>
      <c r="AG311" s="2">
        <f>(Table2[[#This Row],[Close Price]]/Table2[[#This Row],[Current Month Low]])-1</f>
        <v>2.2671905697445816E-2</v>
      </c>
      <c r="AH311" s="2">
        <f>(Table2[[#This Row],[Current Month High]]/Table2[[#This Row],[Close Price]])-1</f>
        <v>8.2837053828716423E-2</v>
      </c>
      <c r="AI311">
        <v>17.620163676182401</v>
      </c>
      <c r="AJ311">
        <v>69.001006460829103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0.18</v>
      </c>
      <c r="AM311" t="s">
        <v>10511</v>
      </c>
      <c r="AN311">
        <v>-4.3899999999999997</v>
      </c>
      <c r="AO311" t="s">
        <v>10512</v>
      </c>
      <c r="AP311">
        <v>2.1358412188609999E-2</v>
      </c>
      <c r="AQ311">
        <f>(Table2[[#This Row],[Sharpe Ratio]]-AVERAGE(Table2[Sharpe Ratio]))/_xlfn.STDEV.P(Table2[Sharpe Ratio])</f>
        <v>-0.31364789875442728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-0.11162326341967765</v>
      </c>
      <c r="AS311">
        <f>_xlfn.RANK.AVG(Table2[[#This Row],[1Y Return vs Nifty Z-Score]],Table2[1Y Return vs Nifty Z-Score])</f>
        <v>319</v>
      </c>
      <c r="AT311">
        <f>_xlfn.RANK.AVG(Table2[[#This Row],[6M Return vs Nifty Z-Score]],Table2[6M Return vs Nifty Z-Score])</f>
        <v>250</v>
      </c>
      <c r="AU311">
        <f>_xlfn.RANK.AVG(Table2[[#This Row],[Sharpe Ratio Z-Score]],Table2[Sharpe Ratio Z-Score])</f>
        <v>423</v>
      </c>
      <c r="AV311">
        <f>(Table2[[#This Row],[Rank 1Y]]+Table2[[#This Row],[Rank 6M]]+Table2[[#This Row],[Rank Sharpe]])/3</f>
        <v>330.66666666666669</v>
      </c>
    </row>
    <row r="312" spans="1:48" x14ac:dyDescent="0.3">
      <c r="A312" t="s">
        <v>2014</v>
      </c>
      <c r="B312" t="s">
        <v>2015</v>
      </c>
      <c r="C312" t="s">
        <v>10475</v>
      </c>
      <c r="D312" t="s">
        <v>271</v>
      </c>
      <c r="E312">
        <v>3015.8420746000002</v>
      </c>
      <c r="F312">
        <v>294.55</v>
      </c>
      <c r="G312">
        <v>31.5851278829746</v>
      </c>
      <c r="H312">
        <f>(Table2[[#This Row],[1Y Return vs Nifty]]-AVERAGE(Table2[1Y Return vs Nifty]))/_xlfn.STDEV.P(Table2[1Y Return vs Nifty])</f>
        <v>-0.10821567618816848</v>
      </c>
      <c r="I312">
        <v>-8.8031642433195305</v>
      </c>
      <c r="J312">
        <f>(Table2[[#This Row],[1M Return vs Nifty]]-AVERAGE(Table2[1M Return vs Nifty]))/_xlfn.STDEV.P(Table2[1M Return vs Nifty])</f>
        <v>-0.78710824681225977</v>
      </c>
      <c r="K312">
        <v>6.2844441055406497</v>
      </c>
      <c r="L312">
        <f>(Table2[[#This Row],[6M Return vs Nifty]]-AVERAGE(Table2[6M Return vs Nifty]))/_xlfn.STDEV.P(Table2[6M Return vs Nifty])</f>
        <v>5.2767226179825419E-2</v>
      </c>
      <c r="M312">
        <v>-0.92639813055966702</v>
      </c>
      <c r="N312">
        <f>(Table2[[#This Row],[1W Return vs Nifty]]-AVERAGE(Table2[1W Return vs Nifty]))/_xlfn.STDEV.P(Table2[1W Return vs Nifty])</f>
        <v>3.171669906191491E-3</v>
      </c>
      <c r="O312">
        <v>304.48</v>
      </c>
      <c r="P312">
        <v>290.63033997755201</v>
      </c>
      <c r="Q312">
        <v>252.65260389389601</v>
      </c>
      <c r="R312">
        <v>35.510962522301902</v>
      </c>
      <c r="S312" s="2">
        <f>(Table2[[#This Row],[Close Price]]-Table2[[#This Row],[20D EMA]])/Table2[[#This Row],[20D EMA]]</f>
        <v>-3.261297950604311E-2</v>
      </c>
      <c r="T312" s="2">
        <f>(Table2[[#This Row],[Close Price]]-Table2[[#This Row],[50D EMA]])/Table2[[#This Row],[50D EMA]]</f>
        <v>1.3486754420583721E-2</v>
      </c>
      <c r="U312" s="2">
        <f>(Table2[[#This Row],[Close Price]]-Table2[[#This Row],[200D EMA]])/Table2[[#This Row],[200D EMA]]</f>
        <v>0.16583005858787517</v>
      </c>
      <c r="V312">
        <v>0.774367400173672</v>
      </c>
      <c r="W312">
        <v>293.05</v>
      </c>
      <c r="X312">
        <v>307.39999999999998</v>
      </c>
      <c r="Y312">
        <v>293.05</v>
      </c>
      <c r="Z312">
        <v>320</v>
      </c>
      <c r="AA312">
        <v>293.05</v>
      </c>
      <c r="AB312">
        <v>332.95</v>
      </c>
      <c r="AC312" s="2">
        <f>(Table2[[#This Row],[Close Price]]/Table2[[#This Row],[Day Low]])-1</f>
        <v>5.1185804470226248E-3</v>
      </c>
      <c r="AD312" s="2">
        <f>(Table2[[#This Row],[Day High]]/Table2[[#This Row],[Close Price]])-1</f>
        <v>4.3625869971142262E-2</v>
      </c>
      <c r="AE312" s="2">
        <f>(Table2[[#This Row],[Close Price]]/Table2[[#This Row],[Current Week Low]])-1</f>
        <v>5.1185804470226248E-3</v>
      </c>
      <c r="AF312" s="2">
        <f>(Table2[[#This Row],[Current Week High]]/Table2[[#This Row],[Close Price]])-1</f>
        <v>8.6402987608215964E-2</v>
      </c>
      <c r="AG312" s="2">
        <f>(Table2[[#This Row],[Close Price]]/Table2[[#This Row],[Current Month Low]])-1</f>
        <v>5.1185804470226248E-3</v>
      </c>
      <c r="AH312" s="2">
        <f>(Table2[[#This Row],[Current Month High]]/Table2[[#This Row],[Close Price]])-1</f>
        <v>0.13036835851298578</v>
      </c>
      <c r="AI312">
        <v>13.0368358512985</v>
      </c>
      <c r="AJ312">
        <v>59.388528138528102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0.03</v>
      </c>
      <c r="AM312" t="s">
        <v>10511</v>
      </c>
      <c r="AN312">
        <v>-5.3</v>
      </c>
      <c r="AO312" t="s">
        <v>10512</v>
      </c>
      <c r="AP312">
        <v>3.6611469692188002E-2</v>
      </c>
      <c r="AQ312">
        <f>(Table2[[#This Row],[Sharpe Ratio]]-AVERAGE(Table2[Sharpe Ratio]))/_xlfn.STDEV.P(Table2[Sharpe Ratio])</f>
        <v>-0.13860892754589657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-0.9779939544603079</v>
      </c>
      <c r="AS312">
        <f>_xlfn.RANK.AVG(Table2[[#This Row],[1Y Return vs Nifty Z-Score]],Table2[1Y Return vs Nifty Z-Score])</f>
        <v>320</v>
      </c>
      <c r="AT312">
        <f>_xlfn.RANK.AVG(Table2[[#This Row],[6M Return vs Nifty Z-Score]],Table2[6M Return vs Nifty Z-Score])</f>
        <v>298</v>
      </c>
      <c r="AU312">
        <f>_xlfn.RANK.AVG(Table2[[#This Row],[Sharpe Ratio Z-Score]],Table2[Sharpe Ratio Z-Score])</f>
        <v>374</v>
      </c>
      <c r="AV312">
        <f>(Table2[[#This Row],[Rank 1Y]]+Table2[[#This Row],[Rank 6M]]+Table2[[#This Row],[Rank Sharpe]])/3</f>
        <v>330.66666666666669</v>
      </c>
    </row>
    <row r="313" spans="1:48" x14ac:dyDescent="0.3">
      <c r="A313" t="s">
        <v>637</v>
      </c>
      <c r="B313" t="s">
        <v>638</v>
      </c>
      <c r="C313" t="s">
        <v>10462</v>
      </c>
      <c r="D313" t="s">
        <v>639</v>
      </c>
      <c r="E313">
        <v>28067.507458979999</v>
      </c>
      <c r="F313">
        <v>292.10000000000002</v>
      </c>
      <c r="G313">
        <v>143.071637464313</v>
      </c>
      <c r="H313">
        <f>(Table2[[#This Row],[1Y Return vs Nifty]]-AVERAGE(Table2[1Y Return vs Nifty]))/_xlfn.STDEV.P(Table2[1Y Return vs Nifty])</f>
        <v>1.3676084633363008</v>
      </c>
      <c r="I313">
        <v>-6.1442639618498296</v>
      </c>
      <c r="J313">
        <f>(Table2[[#This Row],[1M Return vs Nifty]]-AVERAGE(Table2[1M Return vs Nifty]))/_xlfn.STDEV.P(Table2[1M Return vs Nifty])</f>
        <v>-0.52118217358350105</v>
      </c>
      <c r="K313">
        <v>-28.241293246348601</v>
      </c>
      <c r="L313">
        <f>(Table2[[#This Row],[6M Return vs Nifty]]-AVERAGE(Table2[6M Return vs Nifty]))/_xlfn.STDEV.P(Table2[6M Return vs Nifty])</f>
        <v>-1.1395963538519014</v>
      </c>
      <c r="M313">
        <v>-2.4829626476798801</v>
      </c>
      <c r="N313">
        <f>(Table2[[#This Row],[1W Return vs Nifty]]-AVERAGE(Table2[1W Return vs Nifty]))/_xlfn.STDEV.P(Table2[1W Return vs Nifty])</f>
        <v>-0.3758514819966296</v>
      </c>
      <c r="O313">
        <v>307.42</v>
      </c>
      <c r="P313">
        <v>302.828016189952</v>
      </c>
      <c r="Q313">
        <v>271.69136716468898</v>
      </c>
      <c r="R313">
        <v>27.255203797983999</v>
      </c>
      <c r="S313" s="2">
        <f>(Table2[[#This Row],[Close Price]]-Table2[[#This Row],[20D EMA]])/Table2[[#This Row],[20D EMA]]</f>
        <v>-4.9834103181315439E-2</v>
      </c>
      <c r="T313" s="2">
        <f>(Table2[[#This Row],[Close Price]]-Table2[[#This Row],[50D EMA]])/Table2[[#This Row],[50D EMA]]</f>
        <v>-3.5426101999831858E-2</v>
      </c>
      <c r="U313" s="2">
        <f>(Table2[[#This Row],[Close Price]]-Table2[[#This Row],[200D EMA]])/Table2[[#This Row],[200D EMA]]</f>
        <v>7.5116972056532449E-2</v>
      </c>
      <c r="V313">
        <v>0.81284606856999397</v>
      </c>
      <c r="W313">
        <v>290.14999999999998</v>
      </c>
      <c r="X313">
        <v>306.5</v>
      </c>
      <c r="Y313">
        <v>290.14999999999998</v>
      </c>
      <c r="Z313">
        <v>328.95</v>
      </c>
      <c r="AA313">
        <v>290.14999999999998</v>
      </c>
      <c r="AB313">
        <v>341.5</v>
      </c>
      <c r="AC313" s="2">
        <f>(Table2[[#This Row],[Close Price]]/Table2[[#This Row],[Day Low]])-1</f>
        <v>6.7206617266932778E-3</v>
      </c>
      <c r="AD313" s="2">
        <f>(Table2[[#This Row],[Day High]]/Table2[[#This Row],[Close Price]])-1</f>
        <v>4.929818555289267E-2</v>
      </c>
      <c r="AE313" s="2">
        <f>(Table2[[#This Row],[Close Price]]/Table2[[#This Row],[Current Week Low]])-1</f>
        <v>6.7206617266932778E-3</v>
      </c>
      <c r="AF313" s="2">
        <f>(Table2[[#This Row],[Current Week High]]/Table2[[#This Row],[Close Price]])-1</f>
        <v>0.12615542622389575</v>
      </c>
      <c r="AG313" s="2">
        <f>(Table2[[#This Row],[Close Price]]/Table2[[#This Row],[Current Month Low]])-1</f>
        <v>6.7206617266932778E-3</v>
      </c>
      <c r="AH313" s="2">
        <f>(Table2[[#This Row],[Current Month High]]/Table2[[#This Row],[Close Price]])-1</f>
        <v>0.16912016432728505</v>
      </c>
      <c r="AI313">
        <v>31.5645326942827</v>
      </c>
      <c r="AJ313">
        <v>170.08784096162699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-0.13</v>
      </c>
      <c r="AM313" t="s">
        <v>10512</v>
      </c>
      <c r="AN313">
        <v>-5.77</v>
      </c>
      <c r="AO313" t="s">
        <v>10512</v>
      </c>
      <c r="AP313">
        <v>6.6257132067304006E-2</v>
      </c>
      <c r="AQ313">
        <f>(Table2[[#This Row],[Sharpe Ratio]]-AVERAGE(Table2[Sharpe Ratio]))/_xlfn.STDEV.P(Table2[Sharpe Ratio])</f>
        <v>0.20159474910834158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-0.4674267969873897</v>
      </c>
      <c r="AS313">
        <f>_xlfn.RANK.AVG(Table2[[#This Row],[1Y Return vs Nifty Z-Score]],Table2[1Y Return vs Nifty Z-Score])</f>
        <v>57</v>
      </c>
      <c r="AT313">
        <f>_xlfn.RANK.AVG(Table2[[#This Row],[6M Return vs Nifty Z-Score]],Table2[6M Return vs Nifty Z-Score])</f>
        <v>667</v>
      </c>
      <c r="AU313">
        <f>_xlfn.RANK.AVG(Table2[[#This Row],[Sharpe Ratio Z-Score]],Table2[Sharpe Ratio Z-Score])</f>
        <v>277</v>
      </c>
      <c r="AV313">
        <f>(Table2[[#This Row],[Rank 1Y]]+Table2[[#This Row],[Rank 6M]]+Table2[[#This Row],[Rank Sharpe]])/3</f>
        <v>333.66666666666669</v>
      </c>
    </row>
    <row r="314" spans="1:48" x14ac:dyDescent="0.3">
      <c r="A314" t="s">
        <v>971</v>
      </c>
      <c r="B314" t="s">
        <v>972</v>
      </c>
      <c r="C314" t="s">
        <v>10469</v>
      </c>
      <c r="D314" t="s">
        <v>872</v>
      </c>
      <c r="E314">
        <v>14001.056142199999</v>
      </c>
      <c r="F314">
        <v>340.3</v>
      </c>
      <c r="G314">
        <v>31.524593004943</v>
      </c>
      <c r="H314">
        <f>(Table2[[#This Row],[1Y Return vs Nifty]]-AVERAGE(Table2[1Y Return vs Nifty]))/_xlfn.STDEV.P(Table2[1Y Return vs Nifty])</f>
        <v>-0.10901701829330475</v>
      </c>
      <c r="I314">
        <v>-7.0824746051567402</v>
      </c>
      <c r="J314">
        <f>(Table2[[#This Row],[1M Return vs Nifty]]-AVERAGE(Table2[1M Return vs Nifty]))/_xlfn.STDEV.P(Table2[1M Return vs Nifty])</f>
        <v>-0.61501595666096454</v>
      </c>
      <c r="K314">
        <v>-26.606872465529801</v>
      </c>
      <c r="L314">
        <f>(Table2[[#This Row],[6M Return vs Nifty]]-AVERAGE(Table2[6M Return vs Nifty]))/_xlfn.STDEV.P(Table2[6M Return vs Nifty])</f>
        <v>-1.0831508160308614</v>
      </c>
      <c r="M314">
        <v>-5.70407815485098</v>
      </c>
      <c r="N314">
        <f>(Table2[[#This Row],[1W Return vs Nifty]]-AVERAGE(Table2[1W Return vs Nifty]))/_xlfn.STDEV.P(Table2[1W Return vs Nifty])</f>
        <v>-1.1601924705923221</v>
      </c>
      <c r="O314">
        <v>360.68</v>
      </c>
      <c r="P314">
        <v>350.51213425718697</v>
      </c>
      <c r="Q314">
        <v>320.30365053018102</v>
      </c>
      <c r="R314">
        <v>26.019139560874901</v>
      </c>
      <c r="S314" s="2">
        <f>(Table2[[#This Row],[Close Price]]-Table2[[#This Row],[20D EMA]])/Table2[[#This Row],[20D EMA]]</f>
        <v>-5.6504380614395021E-2</v>
      </c>
      <c r="T314" s="2">
        <f>(Table2[[#This Row],[Close Price]]-Table2[[#This Row],[50D EMA]])/Table2[[#This Row],[50D EMA]]</f>
        <v>-2.9134895083814259E-2</v>
      </c>
      <c r="U314" s="2">
        <f>(Table2[[#This Row],[Close Price]]-Table2[[#This Row],[200D EMA]])/Table2[[#This Row],[200D EMA]]</f>
        <v>6.242935238708687E-2</v>
      </c>
      <c r="V314">
        <v>1.1523380229301901</v>
      </c>
      <c r="W314">
        <v>338</v>
      </c>
      <c r="X314">
        <v>356</v>
      </c>
      <c r="Y314">
        <v>338</v>
      </c>
      <c r="Z314">
        <v>374.3</v>
      </c>
      <c r="AA314">
        <v>338</v>
      </c>
      <c r="AB314">
        <v>400</v>
      </c>
      <c r="AC314" s="2">
        <f>(Table2[[#This Row],[Close Price]]/Table2[[#This Row],[Day Low]])-1</f>
        <v>6.8047337278107634E-3</v>
      </c>
      <c r="AD314" s="2">
        <f>(Table2[[#This Row],[Day High]]/Table2[[#This Row],[Close Price]])-1</f>
        <v>4.6135762562444782E-2</v>
      </c>
      <c r="AE314" s="2">
        <f>(Table2[[#This Row],[Close Price]]/Table2[[#This Row],[Current Week Low]])-1</f>
        <v>6.8047337278107634E-3</v>
      </c>
      <c r="AF314" s="2">
        <f>(Table2[[#This Row],[Current Week High]]/Table2[[#This Row],[Close Price]])-1</f>
        <v>9.9911842491918978E-2</v>
      </c>
      <c r="AG314" s="2">
        <f>(Table2[[#This Row],[Close Price]]/Table2[[#This Row],[Current Month Low]])-1</f>
        <v>6.8047337278107634E-3</v>
      </c>
      <c r="AH314" s="2">
        <f>(Table2[[#This Row],[Current Month High]]/Table2[[#This Row],[Close Price]])-1</f>
        <v>0.17543344108139869</v>
      </c>
      <c r="AI314">
        <v>26.344401998236801</v>
      </c>
      <c r="AJ314">
        <v>60.518867924528202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-0.11</v>
      </c>
      <c r="AM314" t="s">
        <v>10512</v>
      </c>
      <c r="AN314">
        <v>-8.83</v>
      </c>
      <c r="AO314" t="s">
        <v>10512</v>
      </c>
      <c r="AP314">
        <v>0.20182599990498501</v>
      </c>
      <c r="AQ314">
        <f>(Table2[[#This Row],[Sharpe Ratio]]-AVERAGE(Table2[Sharpe Ratio]))/_xlfn.STDEV.P(Table2[Sharpe Ratio])</f>
        <v>1.7573375992645477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-1.2100386623129051</v>
      </c>
      <c r="AS314">
        <f>_xlfn.RANK.AVG(Table2[[#This Row],[1Y Return vs Nifty Z-Score]],Table2[1Y Return vs Nifty Z-Score])</f>
        <v>322</v>
      </c>
      <c r="AT314">
        <f>_xlfn.RANK.AVG(Table2[[#This Row],[6M Return vs Nifty Z-Score]],Table2[6M Return vs Nifty Z-Score])</f>
        <v>651</v>
      </c>
      <c r="AU314">
        <f>_xlfn.RANK.AVG(Table2[[#This Row],[Sharpe Ratio Z-Score]],Table2[Sharpe Ratio Z-Score])</f>
        <v>28</v>
      </c>
      <c r="AV314">
        <f>(Table2[[#This Row],[Rank 1Y]]+Table2[[#This Row],[Rank 6M]]+Table2[[#This Row],[Rank Sharpe]])/3</f>
        <v>333.66666666666669</v>
      </c>
    </row>
    <row r="315" spans="1:48" x14ac:dyDescent="0.3">
      <c r="A315" t="s">
        <v>1227</v>
      </c>
      <c r="B315" t="s">
        <v>1228</v>
      </c>
      <c r="C315" t="s">
        <v>10471</v>
      </c>
      <c r="D315" t="s">
        <v>162</v>
      </c>
      <c r="E315">
        <v>9013.8641000000007</v>
      </c>
      <c r="F315">
        <v>481.15</v>
      </c>
      <c r="G315">
        <v>32.353860639217402</v>
      </c>
      <c r="H315">
        <f>(Table2[[#This Row],[1Y Return vs Nifty]]-AVERAGE(Table2[1Y Return vs Nifty]))/_xlfn.STDEV.P(Table2[1Y Return vs Nifty])</f>
        <v>-9.803942829264542E-2</v>
      </c>
      <c r="I315">
        <v>1.44827565423442</v>
      </c>
      <c r="J315">
        <f>(Table2[[#This Row],[1M Return vs Nifty]]-AVERAGE(Table2[1M Return vs Nifty]))/_xlfn.STDEV.P(Table2[1M Return vs Nifty])</f>
        <v>0.23817471543192412</v>
      </c>
      <c r="K315">
        <v>-5.8115072231001497</v>
      </c>
      <c r="L315">
        <f>(Table2[[#This Row],[6M Return vs Nifty]]-AVERAGE(Table2[6M Return vs Nifty]))/_xlfn.STDEV.P(Table2[6M Return vs Nifty])</f>
        <v>-0.36497249312318469</v>
      </c>
      <c r="M315">
        <v>-8.2529615251295603</v>
      </c>
      <c r="N315">
        <f>(Table2[[#This Row],[1W Return vs Nifty]]-AVERAGE(Table2[1W Return vs Nifty]))/_xlfn.STDEV.P(Table2[1W Return vs Nifty])</f>
        <v>-1.7808450668772613</v>
      </c>
      <c r="O315">
        <v>488.07</v>
      </c>
      <c r="P315">
        <v>465.72634517210298</v>
      </c>
      <c r="Q315">
        <v>417.60355497206899</v>
      </c>
      <c r="R315">
        <v>40.350306580276701</v>
      </c>
      <c r="S315" s="2">
        <f>(Table2[[#This Row],[Close Price]]-Table2[[#This Row],[20D EMA]])/Table2[[#This Row],[20D EMA]]</f>
        <v>-1.4178294097158227E-2</v>
      </c>
      <c r="T315" s="2">
        <f>(Table2[[#This Row],[Close Price]]-Table2[[#This Row],[50D EMA]])/Table2[[#This Row],[50D EMA]]</f>
        <v>3.311741967742321E-2</v>
      </c>
      <c r="U315" s="2">
        <f>(Table2[[#This Row],[Close Price]]-Table2[[#This Row],[200D EMA]])/Table2[[#This Row],[200D EMA]]</f>
        <v>0.15216931051312824</v>
      </c>
      <c r="V315">
        <v>1.9196161560793299</v>
      </c>
      <c r="W315">
        <v>472.05</v>
      </c>
      <c r="X315">
        <v>491.95</v>
      </c>
      <c r="Y315">
        <v>472.05</v>
      </c>
      <c r="Z315">
        <v>527</v>
      </c>
      <c r="AA315">
        <v>458.05</v>
      </c>
      <c r="AB315">
        <v>541</v>
      </c>
      <c r="AC315" s="2">
        <f>(Table2[[#This Row],[Close Price]]/Table2[[#This Row],[Day Low]])-1</f>
        <v>1.9277618896303306E-2</v>
      </c>
      <c r="AD315" s="2">
        <f>(Table2[[#This Row],[Day High]]/Table2[[#This Row],[Close Price]])-1</f>
        <v>2.2446222591707476E-2</v>
      </c>
      <c r="AE315" s="2">
        <f>(Table2[[#This Row],[Close Price]]/Table2[[#This Row],[Current Week Low]])-1</f>
        <v>1.9277618896303306E-2</v>
      </c>
      <c r="AF315" s="2">
        <f>(Table2[[#This Row],[Current Week High]]/Table2[[#This Row],[Close Price]])-1</f>
        <v>9.5292528317572511E-2</v>
      </c>
      <c r="AG315" s="2">
        <f>(Table2[[#This Row],[Close Price]]/Table2[[#This Row],[Current Month Low]])-1</f>
        <v>5.0431175635847536E-2</v>
      </c>
      <c r="AH315" s="2">
        <f>(Table2[[#This Row],[Current Month High]]/Table2[[#This Row],[Close Price]])-1</f>
        <v>0.12438948352904511</v>
      </c>
      <c r="AI315">
        <v>13.7898784162943</v>
      </c>
      <c r="AJ315">
        <v>58.273026315789402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0.09</v>
      </c>
      <c r="AM315" t="s">
        <v>10511</v>
      </c>
      <c r="AN315">
        <v>4.33</v>
      </c>
      <c r="AO315" t="s">
        <v>10511</v>
      </c>
      <c r="AP315">
        <v>7.9321098167435003E-2</v>
      </c>
      <c r="AQ315">
        <f>(Table2[[#This Row],[Sharpe Ratio]]-AVERAGE(Table2[Sharpe Ratio]))/_xlfn.STDEV.P(Table2[Sharpe Ratio])</f>
        <v>0.35151244171086699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-1.6541698311503001</v>
      </c>
      <c r="AS315">
        <f>_xlfn.RANK.AVG(Table2[[#This Row],[1Y Return vs Nifty Z-Score]],Table2[1Y Return vs Nifty Z-Score])</f>
        <v>317</v>
      </c>
      <c r="AT315">
        <f>_xlfn.RANK.AVG(Table2[[#This Row],[6M Return vs Nifty Z-Score]],Table2[6M Return vs Nifty Z-Score])</f>
        <v>449</v>
      </c>
      <c r="AU315">
        <f>_xlfn.RANK.AVG(Table2[[#This Row],[Sharpe Ratio Z-Score]],Table2[Sharpe Ratio Z-Score])</f>
        <v>241</v>
      </c>
      <c r="AV315">
        <f>(Table2[[#This Row],[Rank 1Y]]+Table2[[#This Row],[Rank 6M]]+Table2[[#This Row],[Rank Sharpe]])/3</f>
        <v>335.66666666666669</v>
      </c>
    </row>
    <row r="316" spans="1:48" x14ac:dyDescent="0.3">
      <c r="A316" t="s">
        <v>739</v>
      </c>
      <c r="B316" t="s">
        <v>740</v>
      </c>
      <c r="C316" t="s">
        <v>10471</v>
      </c>
      <c r="D316" t="s">
        <v>266</v>
      </c>
      <c r="E316">
        <v>21098.812581679998</v>
      </c>
      <c r="F316">
        <v>667.3</v>
      </c>
      <c r="G316">
        <v>-6.4310379929697996</v>
      </c>
      <c r="H316">
        <f>(Table2[[#This Row],[1Y Return vs Nifty]]-AVERAGE(Table2[1Y Return vs Nifty]))/_xlfn.STDEV.P(Table2[1Y Return vs Nifty])</f>
        <v>-0.61146199273870938</v>
      </c>
      <c r="I316">
        <v>-6.8714439565723202</v>
      </c>
      <c r="J316">
        <f>(Table2[[#This Row],[1M Return vs Nifty]]-AVERAGE(Table2[1M Return vs Nifty]))/_xlfn.STDEV.P(Table2[1M Return vs Nifty])</f>
        <v>-0.59391003098933548</v>
      </c>
      <c r="K316">
        <v>9.5306105609390706</v>
      </c>
      <c r="L316">
        <f>(Table2[[#This Row],[6M Return vs Nifty]]-AVERAGE(Table2[6M Return vs Nifty]))/_xlfn.STDEV.P(Table2[6M Return vs Nifty])</f>
        <v>0.16487520570501757</v>
      </c>
      <c r="M316">
        <v>-5.1410597789225303</v>
      </c>
      <c r="N316">
        <f>(Table2[[#This Row],[1W Return vs Nifty]]-AVERAGE(Table2[1W Return vs Nifty]))/_xlfn.STDEV.P(Table2[1W Return vs Nifty])</f>
        <v>-1.023097607464893</v>
      </c>
      <c r="O316">
        <v>701.37</v>
      </c>
      <c r="P316">
        <v>679.60975188368195</v>
      </c>
      <c r="Q316">
        <v>610.91075524341602</v>
      </c>
      <c r="R316">
        <v>25.6654342694323</v>
      </c>
      <c r="S316" s="2">
        <f>(Table2[[#This Row],[Close Price]]-Table2[[#This Row],[20D EMA]])/Table2[[#This Row],[20D EMA]]</f>
        <v>-4.8576357699930205E-2</v>
      </c>
      <c r="T316" s="2">
        <f>(Table2[[#This Row],[Close Price]]-Table2[[#This Row],[50D EMA]])/Table2[[#This Row],[50D EMA]]</f>
        <v>-1.8112971230272844E-2</v>
      </c>
      <c r="U316" s="2">
        <f>(Table2[[#This Row],[Close Price]]-Table2[[#This Row],[200D EMA]])/Table2[[#This Row],[200D EMA]]</f>
        <v>9.230357179440353E-2</v>
      </c>
      <c r="V316">
        <v>0.65944739459568902</v>
      </c>
      <c r="W316">
        <v>662.5</v>
      </c>
      <c r="X316">
        <v>682</v>
      </c>
      <c r="Y316">
        <v>662.5</v>
      </c>
      <c r="Z316">
        <v>722</v>
      </c>
      <c r="AA316">
        <v>662.5</v>
      </c>
      <c r="AB316">
        <v>762.2</v>
      </c>
      <c r="AC316" s="2">
        <f>(Table2[[#This Row],[Close Price]]/Table2[[#This Row],[Day Low]])-1</f>
        <v>7.245283018867843E-3</v>
      </c>
      <c r="AD316" s="2">
        <f>(Table2[[#This Row],[Day High]]/Table2[[#This Row],[Close Price]])-1</f>
        <v>2.2029072381237969E-2</v>
      </c>
      <c r="AE316" s="2">
        <f>(Table2[[#This Row],[Close Price]]/Table2[[#This Row],[Current Week Low]])-1</f>
        <v>7.245283018867843E-3</v>
      </c>
      <c r="AF316" s="2">
        <f>(Table2[[#This Row],[Current Week High]]/Table2[[#This Row],[Close Price]])-1</f>
        <v>8.1972126479844309E-2</v>
      </c>
      <c r="AG316" s="2">
        <f>(Table2[[#This Row],[Close Price]]/Table2[[#This Row],[Current Month Low]])-1</f>
        <v>7.245283018867843E-3</v>
      </c>
      <c r="AH316" s="2">
        <f>(Table2[[#This Row],[Current Month High]]/Table2[[#This Row],[Close Price]])-1</f>
        <v>0.14221489584894376</v>
      </c>
      <c r="AI316">
        <v>19.728757680203799</v>
      </c>
      <c r="AJ316">
        <v>44.125269978401697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-0.04</v>
      </c>
      <c r="AM316" t="s">
        <v>10512</v>
      </c>
      <c r="AN316">
        <v>-7.2</v>
      </c>
      <c r="AO316" t="s">
        <v>10512</v>
      </c>
      <c r="AP316">
        <v>0.101472903455221</v>
      </c>
      <c r="AQ316">
        <f>(Table2[[#This Row],[Sharpe Ratio]]-AVERAGE(Table2[Sharpe Ratio]))/_xlfn.STDEV.P(Table2[Sharpe Ratio])</f>
        <v>0.60571912827690133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-1.4578752972110189</v>
      </c>
      <c r="AS316">
        <f>_xlfn.RANK.AVG(Table2[[#This Row],[1Y Return vs Nifty Z-Score]],Table2[1Y Return vs Nifty Z-Score])</f>
        <v>543</v>
      </c>
      <c r="AT316">
        <f>_xlfn.RANK.AVG(Table2[[#This Row],[6M Return vs Nifty Z-Score]],Table2[6M Return vs Nifty Z-Score])</f>
        <v>269</v>
      </c>
      <c r="AU316">
        <f>_xlfn.RANK.AVG(Table2[[#This Row],[Sharpe Ratio Z-Score]],Table2[Sharpe Ratio Z-Score])</f>
        <v>196</v>
      </c>
      <c r="AV316">
        <f>(Table2[[#This Row],[Rank 1Y]]+Table2[[#This Row],[Rank 6M]]+Table2[[#This Row],[Rank Sharpe]])/3</f>
        <v>336</v>
      </c>
    </row>
    <row r="317" spans="1:48" x14ac:dyDescent="0.3">
      <c r="A317" t="s">
        <v>340</v>
      </c>
      <c r="B317" t="s">
        <v>341</v>
      </c>
      <c r="C317" t="s">
        <v>10459</v>
      </c>
      <c r="D317" t="s">
        <v>18</v>
      </c>
      <c r="E317">
        <v>72697.056293304995</v>
      </c>
      <c r="F317">
        <v>341.65</v>
      </c>
      <c r="G317">
        <v>48.342851027750299</v>
      </c>
      <c r="H317">
        <f>(Table2[[#This Row],[1Y Return vs Nifty]]-AVERAGE(Table2[1Y Return vs Nifty]))/_xlfn.STDEV.P(Table2[1Y Return vs Nifty])</f>
        <v>0.11361791097319378</v>
      </c>
      <c r="I317">
        <v>-3.7392945587533801</v>
      </c>
      <c r="J317">
        <f>(Table2[[#This Row],[1M Return vs Nifty]]-AVERAGE(Table2[1M Return vs Nifty]))/_xlfn.STDEV.P(Table2[1M Return vs Nifty])</f>
        <v>-0.28065263057738143</v>
      </c>
      <c r="K317">
        <v>-3.4191221330202799</v>
      </c>
      <c r="L317">
        <f>(Table2[[#This Row],[6M Return vs Nifty]]-AVERAGE(Table2[6M Return vs Nifty]))/_xlfn.STDEV.P(Table2[6M Return vs Nifty])</f>
        <v>-0.28235027938888296</v>
      </c>
      <c r="M317">
        <v>1.8935019205778001</v>
      </c>
      <c r="N317">
        <f>(Table2[[#This Row],[1W Return vs Nifty]]-AVERAGE(Table2[1W Return vs Nifty]))/_xlfn.STDEV.P(Table2[1W Return vs Nifty])</f>
        <v>0.68981677435097277</v>
      </c>
      <c r="O317">
        <v>342.37</v>
      </c>
      <c r="P317">
        <v>340.643149907441</v>
      </c>
      <c r="Q317">
        <v>298.82936757235399</v>
      </c>
      <c r="R317">
        <v>48.234533525728203</v>
      </c>
      <c r="S317" s="2">
        <f>(Table2[[#This Row],[Close Price]]-Table2[[#This Row],[20D EMA]])/Table2[[#This Row],[20D EMA]]</f>
        <v>-2.1029879954436058E-3</v>
      </c>
      <c r="T317" s="2">
        <f>(Table2[[#This Row],[Close Price]]-Table2[[#This Row],[50D EMA]])/Table2[[#This Row],[50D EMA]]</f>
        <v>2.9557326863392294E-3</v>
      </c>
      <c r="U317" s="2">
        <f>(Table2[[#This Row],[Close Price]]-Table2[[#This Row],[200D EMA]])/Table2[[#This Row],[200D EMA]]</f>
        <v>0.14329459241410755</v>
      </c>
      <c r="V317">
        <v>0.94050249548718901</v>
      </c>
      <c r="W317">
        <v>340.6</v>
      </c>
      <c r="X317">
        <v>358.9</v>
      </c>
      <c r="Y317">
        <v>340.6</v>
      </c>
      <c r="Z317">
        <v>365</v>
      </c>
      <c r="AA317">
        <v>323</v>
      </c>
      <c r="AB317">
        <v>365</v>
      </c>
      <c r="AC317" s="2">
        <f>(Table2[[#This Row],[Close Price]]/Table2[[#This Row],[Day Low]])-1</f>
        <v>3.0827950675278437E-3</v>
      </c>
      <c r="AD317" s="2">
        <f>(Table2[[#This Row],[Day High]]/Table2[[#This Row],[Close Price]])-1</f>
        <v>5.0490267817942414E-2</v>
      </c>
      <c r="AE317" s="2">
        <f>(Table2[[#This Row],[Close Price]]/Table2[[#This Row],[Current Week Low]])-1</f>
        <v>3.0827950675278437E-3</v>
      </c>
      <c r="AF317" s="2">
        <f>(Table2[[#This Row],[Current Week High]]/Table2[[#This Row],[Close Price]])-1</f>
        <v>6.8344797307185789E-2</v>
      </c>
      <c r="AG317" s="2">
        <f>(Table2[[#This Row],[Close Price]]/Table2[[#This Row],[Current Month Low]])-1</f>
        <v>5.7739938080495268E-2</v>
      </c>
      <c r="AH317" s="2">
        <f>(Table2[[#This Row],[Current Month High]]/Table2[[#This Row],[Close Price]])-1</f>
        <v>6.8344797307185789E-2</v>
      </c>
      <c r="AI317">
        <v>16.064198253573299</v>
      </c>
      <c r="AJ317">
        <v>114.245401337792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-0.01</v>
      </c>
      <c r="AM317" t="s">
        <v>10512</v>
      </c>
      <c r="AN317">
        <v>4.07</v>
      </c>
      <c r="AO317" t="s">
        <v>10511</v>
      </c>
      <c r="AP317">
        <v>4.7976491922806001E-2</v>
      </c>
      <c r="AQ317">
        <f>(Table2[[#This Row],[Sharpe Ratio]]-AVERAGE(Table2[Sharpe Ratio]))/_xlfn.STDEV.P(Table2[Sharpe Ratio])</f>
        <v>-8.1877448720091978E-3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0.23224403048589293</v>
      </c>
      <c r="AS317">
        <f>_xlfn.RANK.AVG(Table2[[#This Row],[1Y Return vs Nifty Z-Score]],Table2[1Y Return vs Nifty Z-Score])</f>
        <v>248</v>
      </c>
      <c r="AT317">
        <f>_xlfn.RANK.AVG(Table2[[#This Row],[6M Return vs Nifty Z-Score]],Table2[6M Return vs Nifty Z-Score])</f>
        <v>419</v>
      </c>
      <c r="AU317">
        <f>_xlfn.RANK.AVG(Table2[[#This Row],[Sharpe Ratio Z-Score]],Table2[Sharpe Ratio Z-Score])</f>
        <v>342</v>
      </c>
      <c r="AV317">
        <f>(Table2[[#This Row],[Rank 1Y]]+Table2[[#This Row],[Rank 6M]]+Table2[[#This Row],[Rank Sharpe]])/3</f>
        <v>336.33333333333331</v>
      </c>
    </row>
    <row r="318" spans="1:48" x14ac:dyDescent="0.3">
      <c r="A318" t="s">
        <v>242</v>
      </c>
      <c r="B318" t="s">
        <v>243</v>
      </c>
      <c r="C318" t="s">
        <v>10461</v>
      </c>
      <c r="D318" t="s">
        <v>244</v>
      </c>
      <c r="E318">
        <v>108114.41088685</v>
      </c>
      <c r="F318">
        <v>9714.35</v>
      </c>
      <c r="G318">
        <v>6.5913182052974202</v>
      </c>
      <c r="H318">
        <f>(Table2[[#This Row],[1Y Return vs Nifty]]-AVERAGE(Table2[1Y Return vs Nifty]))/_xlfn.STDEV.P(Table2[1Y Return vs Nifty])</f>
        <v>-0.43907604485084173</v>
      </c>
      <c r="I318">
        <v>12.8351828063076</v>
      </c>
      <c r="J318">
        <f>(Table2[[#This Row],[1M Return vs Nifty]]-AVERAGE(Table2[1M Return vs Nifty]))/_xlfn.STDEV.P(Table2[1M Return vs Nifty])</f>
        <v>1.377019795961806</v>
      </c>
      <c r="K318">
        <v>1.2020330923549001</v>
      </c>
      <c r="L318">
        <f>(Table2[[#This Row],[6M Return vs Nifty]]-AVERAGE(Table2[6M Return vs Nifty]))/_xlfn.STDEV.P(Table2[6M Return vs Nifty])</f>
        <v>-0.12275637608563723</v>
      </c>
      <c r="M318">
        <v>-0.231206850274112</v>
      </c>
      <c r="N318">
        <f>(Table2[[#This Row],[1W Return vs Nifty]]-AVERAGE(Table2[1W Return vs Nifty]))/_xlfn.STDEV.P(Table2[1W Return vs Nifty])</f>
        <v>0.17245060908994975</v>
      </c>
      <c r="O318">
        <v>9379.4</v>
      </c>
      <c r="P318">
        <v>8874.2990366607592</v>
      </c>
      <c r="Q318">
        <v>8153.7751945822702</v>
      </c>
      <c r="R318">
        <v>60.819444597749701</v>
      </c>
      <c r="S318" s="2">
        <f>(Table2[[#This Row],[Close Price]]-Table2[[#This Row],[20D EMA]])/Table2[[#This Row],[20D EMA]]</f>
        <v>3.5711239524916387E-2</v>
      </c>
      <c r="T318" s="2">
        <f>(Table2[[#This Row],[Close Price]]-Table2[[#This Row],[50D EMA]])/Table2[[#This Row],[50D EMA]]</f>
        <v>9.4661106175134874E-2</v>
      </c>
      <c r="U318" s="2">
        <f>(Table2[[#This Row],[Close Price]]-Table2[[#This Row],[200D EMA]])/Table2[[#This Row],[200D EMA]]</f>
        <v>0.19139291532769329</v>
      </c>
      <c r="V318">
        <v>0.920117891329847</v>
      </c>
      <c r="W318">
        <v>9600.0499999999993</v>
      </c>
      <c r="X318">
        <v>9924.5</v>
      </c>
      <c r="Y318">
        <v>9461.2000000000007</v>
      </c>
      <c r="Z318">
        <v>9924.5</v>
      </c>
      <c r="AA318">
        <v>8498.0499999999993</v>
      </c>
      <c r="AB318">
        <v>9980</v>
      </c>
      <c r="AC318" s="2">
        <f>(Table2[[#This Row],[Close Price]]/Table2[[#This Row],[Day Low]])-1</f>
        <v>1.1906187988604433E-2</v>
      </c>
      <c r="AD318" s="2">
        <f>(Table2[[#This Row],[Day High]]/Table2[[#This Row],[Close Price]])-1</f>
        <v>2.1632945076098808E-2</v>
      </c>
      <c r="AE318" s="2">
        <f>(Table2[[#This Row],[Close Price]]/Table2[[#This Row],[Current Week Low]])-1</f>
        <v>2.6756648205301659E-2</v>
      </c>
      <c r="AF318" s="2">
        <f>(Table2[[#This Row],[Current Week High]]/Table2[[#This Row],[Close Price]])-1</f>
        <v>2.1632945076098808E-2</v>
      </c>
      <c r="AG318" s="2">
        <f>(Table2[[#This Row],[Close Price]]/Table2[[#This Row],[Current Month Low]])-1</f>
        <v>0.14312695265384434</v>
      </c>
      <c r="AH318" s="2">
        <f>(Table2[[#This Row],[Current Month High]]/Table2[[#This Row],[Close Price]])-1</f>
        <v>2.7346142562291842E-2</v>
      </c>
      <c r="AI318">
        <v>2.7346142562291802</v>
      </c>
      <c r="AJ318">
        <v>46.567540246533603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0.11</v>
      </c>
      <c r="AM318" t="s">
        <v>10511</v>
      </c>
      <c r="AN318">
        <v>9.19</v>
      </c>
      <c r="AO318" t="s">
        <v>10511</v>
      </c>
      <c r="AP318">
        <v>0.100733755217082</v>
      </c>
      <c r="AQ318">
        <f>(Table2[[#This Row],[Sharpe Ratio]]-AVERAGE(Table2[Sharpe Ratio]))/_xlfn.STDEV.P(Table2[Sharpe Ratio])</f>
        <v>0.59723691104641496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1.5848748951616918</v>
      </c>
      <c r="AS318">
        <f>_xlfn.RANK.AVG(Table2[[#This Row],[1Y Return vs Nifty Z-Score]],Table2[1Y Return vs Nifty Z-Score])</f>
        <v>452</v>
      </c>
      <c r="AT318">
        <f>_xlfn.RANK.AVG(Table2[[#This Row],[6M Return vs Nifty Z-Score]],Table2[6M Return vs Nifty Z-Score])</f>
        <v>362</v>
      </c>
      <c r="AU318">
        <f>_xlfn.RANK.AVG(Table2[[#This Row],[Sharpe Ratio Z-Score]],Table2[Sharpe Ratio Z-Score])</f>
        <v>197</v>
      </c>
      <c r="AV318">
        <f>(Table2[[#This Row],[Rank 1Y]]+Table2[[#This Row],[Rank 6M]]+Table2[[#This Row],[Rank Sharpe]])/3</f>
        <v>337</v>
      </c>
    </row>
    <row r="319" spans="1:48" x14ac:dyDescent="0.3">
      <c r="A319" t="s">
        <v>1419</v>
      </c>
      <c r="B319" t="s">
        <v>1420</v>
      </c>
      <c r="C319" t="s">
        <v>10475</v>
      </c>
      <c r="D319" t="s">
        <v>371</v>
      </c>
      <c r="E319">
        <v>7046.2057306079996</v>
      </c>
      <c r="F319">
        <v>86.48</v>
      </c>
      <c r="G319">
        <v>17.7363775861036</v>
      </c>
      <c r="H319">
        <f>(Table2[[#This Row],[1Y Return vs Nifty]]-AVERAGE(Table2[1Y Return vs Nifty]))/_xlfn.STDEV.P(Table2[1Y Return vs Nifty])</f>
        <v>-0.29154117509489924</v>
      </c>
      <c r="I319">
        <v>11.611712110148799</v>
      </c>
      <c r="J319">
        <f>(Table2[[#This Row],[1M Return vs Nifty]]-AVERAGE(Table2[1M Return vs Nifty]))/_xlfn.STDEV.P(Table2[1M Return vs Nifty])</f>
        <v>1.2546561405034196</v>
      </c>
      <c r="K319">
        <v>0.56317405500232598</v>
      </c>
      <c r="L319">
        <f>(Table2[[#This Row],[6M Return vs Nifty]]-AVERAGE(Table2[6M Return vs Nifty]))/_xlfn.STDEV.P(Table2[6M Return vs Nifty])</f>
        <v>-0.14481969195777902</v>
      </c>
      <c r="M319">
        <v>2.1855561544832902</v>
      </c>
      <c r="N319">
        <f>(Table2[[#This Row],[1W Return vs Nifty]]-AVERAGE(Table2[1W Return vs Nifty]))/_xlfn.STDEV.P(Table2[1W Return vs Nifty])</f>
        <v>0.76093192251471165</v>
      </c>
      <c r="O319">
        <v>85.48</v>
      </c>
      <c r="P319">
        <v>80.033206824655196</v>
      </c>
      <c r="Q319">
        <v>72.758251950372596</v>
      </c>
      <c r="R319">
        <v>48.379620734793299</v>
      </c>
      <c r="S319" s="2">
        <f>(Table2[[#This Row],[Close Price]]-Table2[[#This Row],[20D EMA]])/Table2[[#This Row],[20D EMA]]</f>
        <v>1.169864295741694E-2</v>
      </c>
      <c r="T319" s="2">
        <f>(Table2[[#This Row],[Close Price]]-Table2[[#This Row],[50D EMA]])/Table2[[#This Row],[50D EMA]]</f>
        <v>8.0551478956342362E-2</v>
      </c>
      <c r="U319" s="2">
        <f>(Table2[[#This Row],[Close Price]]-Table2[[#This Row],[200D EMA]])/Table2[[#This Row],[200D EMA]]</f>
        <v>0.18859370149501151</v>
      </c>
      <c r="V319">
        <v>1.4849732750051401</v>
      </c>
      <c r="W319">
        <v>86</v>
      </c>
      <c r="X319">
        <v>90.18</v>
      </c>
      <c r="Y319">
        <v>85.75</v>
      </c>
      <c r="Z319">
        <v>94.88</v>
      </c>
      <c r="AA319">
        <v>83.01</v>
      </c>
      <c r="AB319">
        <v>95.74</v>
      </c>
      <c r="AC319" s="2">
        <f>(Table2[[#This Row],[Close Price]]/Table2[[#This Row],[Day Low]])-1</f>
        <v>5.5813953488372814E-3</v>
      </c>
      <c r="AD319" s="2">
        <f>(Table2[[#This Row],[Day High]]/Table2[[#This Row],[Close Price]])-1</f>
        <v>4.278445883441262E-2</v>
      </c>
      <c r="AE319" s="2">
        <f>(Table2[[#This Row],[Close Price]]/Table2[[#This Row],[Current Week Low]])-1</f>
        <v>8.5131195335277354E-3</v>
      </c>
      <c r="AF319" s="2">
        <f>(Table2[[#This Row],[Current Week High]]/Table2[[#This Row],[Close Price]])-1</f>
        <v>9.7132284921368939E-2</v>
      </c>
      <c r="AG319" s="2">
        <f>(Table2[[#This Row],[Close Price]]/Table2[[#This Row],[Current Month Low]])-1</f>
        <v>4.1802192506926961E-2</v>
      </c>
      <c r="AH319" s="2">
        <f>(Table2[[#This Row],[Current Month High]]/Table2[[#This Row],[Close Price]])-1</f>
        <v>0.10707678075855687</v>
      </c>
      <c r="AI319">
        <v>10.7076780758556</v>
      </c>
      <c r="AJ319">
        <v>47.450980392156801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0.19</v>
      </c>
      <c r="AM319" t="s">
        <v>10511</v>
      </c>
      <c r="AN319">
        <v>3.47</v>
      </c>
      <c r="AO319" t="s">
        <v>10511</v>
      </c>
      <c r="AP319">
        <v>7.3587623488942003E-2</v>
      </c>
      <c r="AQ319">
        <f>(Table2[[#This Row],[Sharpe Ratio]]-AVERAGE(Table2[Sharpe Ratio]))/_xlfn.STDEV.P(Table2[Sharpe Ratio])</f>
        <v>0.28571700961876612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1.8649442055842189</v>
      </c>
      <c r="AS319">
        <f>_xlfn.RANK.AVG(Table2[[#This Row],[1Y Return vs Nifty Z-Score]],Table2[1Y Return vs Nifty Z-Score])</f>
        <v>389</v>
      </c>
      <c r="AT319">
        <f>_xlfn.RANK.AVG(Table2[[#This Row],[6M Return vs Nifty Z-Score]],Table2[6M Return vs Nifty Z-Score])</f>
        <v>371</v>
      </c>
      <c r="AU319">
        <f>_xlfn.RANK.AVG(Table2[[#This Row],[Sharpe Ratio Z-Score]],Table2[Sharpe Ratio Z-Score])</f>
        <v>252</v>
      </c>
      <c r="AV319">
        <f>(Table2[[#This Row],[Rank 1Y]]+Table2[[#This Row],[Rank 6M]]+Table2[[#This Row],[Rank Sharpe]])/3</f>
        <v>337.33333333333331</v>
      </c>
    </row>
    <row r="320" spans="1:48" x14ac:dyDescent="0.3">
      <c r="A320" t="s">
        <v>1680</v>
      </c>
      <c r="B320" t="s">
        <v>1681</v>
      </c>
      <c r="C320" t="s">
        <v>10463</v>
      </c>
      <c r="D320" t="s">
        <v>283</v>
      </c>
      <c r="E320">
        <v>4621.5371443800004</v>
      </c>
      <c r="F320">
        <v>239.7</v>
      </c>
      <c r="G320">
        <v>18.4001907579662</v>
      </c>
      <c r="H320">
        <f>(Table2[[#This Row],[1Y Return vs Nifty]]-AVERAGE(Table2[1Y Return vs Nifty]))/_xlfn.STDEV.P(Table2[1Y Return vs Nifty])</f>
        <v>-0.28275382040195873</v>
      </c>
      <c r="I320">
        <v>-10.8007474034635</v>
      </c>
      <c r="J320">
        <f>(Table2[[#This Row],[1M Return vs Nifty]]-AVERAGE(Table2[1M Return vs Nifty]))/_xlfn.STDEV.P(Table2[1M Return vs Nifty])</f>
        <v>-0.98689364283747494</v>
      </c>
      <c r="K320">
        <v>-15.6545106267239</v>
      </c>
      <c r="L320">
        <f>(Table2[[#This Row],[6M Return vs Nifty]]-AVERAGE(Table2[6M Return vs Nifty]))/_xlfn.STDEV.P(Table2[6M Return vs Nifty])</f>
        <v>-0.70490553081592111</v>
      </c>
      <c r="M320">
        <v>3.2915180660743899</v>
      </c>
      <c r="N320">
        <f>(Table2[[#This Row],[1W Return vs Nifty]]-AVERAGE(Table2[1W Return vs Nifty]))/_xlfn.STDEV.P(Table2[1W Return vs Nifty])</f>
        <v>1.0302334291372954</v>
      </c>
      <c r="O320">
        <v>243.41</v>
      </c>
      <c r="P320">
        <v>242.72334990703899</v>
      </c>
      <c r="Q320">
        <v>224.855722968089</v>
      </c>
      <c r="R320">
        <v>47.0435531221462</v>
      </c>
      <c r="S320" s="2">
        <f>(Table2[[#This Row],[Close Price]]-Table2[[#This Row],[20D EMA]])/Table2[[#This Row],[20D EMA]]</f>
        <v>-1.5241773139969631E-2</v>
      </c>
      <c r="T320" s="2">
        <f>(Table2[[#This Row],[Close Price]]-Table2[[#This Row],[50D EMA]])/Table2[[#This Row],[50D EMA]]</f>
        <v>-1.2455949986669691E-2</v>
      </c>
      <c r="U320" s="2">
        <f>(Table2[[#This Row],[Close Price]]-Table2[[#This Row],[200D EMA]])/Table2[[#This Row],[200D EMA]]</f>
        <v>6.6016896683646589E-2</v>
      </c>
      <c r="V320">
        <v>1.0284159172475</v>
      </c>
      <c r="W320">
        <v>238.3</v>
      </c>
      <c r="X320">
        <v>251.8</v>
      </c>
      <c r="Y320">
        <v>229</v>
      </c>
      <c r="Z320">
        <v>255</v>
      </c>
      <c r="AA320">
        <v>229</v>
      </c>
      <c r="AB320">
        <v>255</v>
      </c>
      <c r="AC320" s="2">
        <f>(Table2[[#This Row],[Close Price]]/Table2[[#This Row],[Day Low]])-1</f>
        <v>5.8749475451111977E-3</v>
      </c>
      <c r="AD320" s="2">
        <f>(Table2[[#This Row],[Day High]]/Table2[[#This Row],[Close Price]])-1</f>
        <v>5.0479766374635027E-2</v>
      </c>
      <c r="AE320" s="2">
        <f>(Table2[[#This Row],[Close Price]]/Table2[[#This Row],[Current Week Low]])-1</f>
        <v>4.6724890829694221E-2</v>
      </c>
      <c r="AF320" s="2">
        <f>(Table2[[#This Row],[Current Week High]]/Table2[[#This Row],[Close Price]])-1</f>
        <v>6.3829787234042534E-2</v>
      </c>
      <c r="AG320" s="2">
        <f>(Table2[[#This Row],[Close Price]]/Table2[[#This Row],[Current Month Low]])-1</f>
        <v>4.6724890829694221E-2</v>
      </c>
      <c r="AH320" s="2">
        <f>(Table2[[#This Row],[Current Month High]]/Table2[[#This Row],[Close Price]])-1</f>
        <v>6.3829787234042534E-2</v>
      </c>
      <c r="AI320">
        <v>21.568627450980301</v>
      </c>
      <c r="AJ320">
        <v>46.0249771550411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-0.08</v>
      </c>
      <c r="AM320" t="s">
        <v>10512</v>
      </c>
      <c r="AN320">
        <v>-2.48</v>
      </c>
      <c r="AO320" t="s">
        <v>10512</v>
      </c>
      <c r="AP320">
        <v>0.165283356009191</v>
      </c>
      <c r="AQ320">
        <f>(Table2[[#This Row],[Sharpe Ratio]]-AVERAGE(Table2[Sharpe Ratio]))/_xlfn.STDEV.P(Table2[Sharpe Ratio])</f>
        <v>1.3379864763005755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0.3936669113825163</v>
      </c>
      <c r="AS320">
        <f>_xlfn.RANK.AVG(Table2[[#This Row],[1Y Return vs Nifty Z-Score]],Table2[1Y Return vs Nifty Z-Score])</f>
        <v>387</v>
      </c>
      <c r="AT320">
        <f>_xlfn.RANK.AVG(Table2[[#This Row],[6M Return vs Nifty Z-Score]],Table2[6M Return vs Nifty Z-Score])</f>
        <v>560</v>
      </c>
      <c r="AU320">
        <f>_xlfn.RANK.AVG(Table2[[#This Row],[Sharpe Ratio Z-Score]],Table2[Sharpe Ratio Z-Score])</f>
        <v>67</v>
      </c>
      <c r="AV320">
        <f>(Table2[[#This Row],[Rank 1Y]]+Table2[[#This Row],[Rank 6M]]+Table2[[#This Row],[Rank Sharpe]])/3</f>
        <v>338</v>
      </c>
    </row>
    <row r="321" spans="1:48" x14ac:dyDescent="0.3">
      <c r="A321" t="s">
        <v>934</v>
      </c>
      <c r="B321" t="s">
        <v>935</v>
      </c>
      <c r="C321" t="s">
        <v>632</v>
      </c>
      <c r="D321" t="s">
        <v>632</v>
      </c>
      <c r="E321">
        <v>15081.911694</v>
      </c>
      <c r="F321">
        <v>521.54999999999995</v>
      </c>
      <c r="G321">
        <v>15.989597319818399</v>
      </c>
      <c r="H321">
        <f>(Table2[[#This Row],[1Y Return vs Nifty]]-AVERAGE(Table2[1Y Return vs Nifty]))/_xlfn.STDEV.P(Table2[1Y Return vs Nifty])</f>
        <v>-0.31466451524708028</v>
      </c>
      <c r="I321">
        <v>6.3857728887137499</v>
      </c>
      <c r="J321">
        <f>(Table2[[#This Row],[1M Return vs Nifty]]-AVERAGE(Table2[1M Return vs Nifty]))/_xlfn.STDEV.P(Table2[1M Return vs Nifty])</f>
        <v>0.73199137350425347</v>
      </c>
      <c r="K321">
        <v>18.120316551046098</v>
      </c>
      <c r="L321">
        <f>(Table2[[#This Row],[6M Return vs Nifty]]-AVERAGE(Table2[6M Return vs Nifty]))/_xlfn.STDEV.P(Table2[6M Return vs Nifty])</f>
        <v>0.46152499138218106</v>
      </c>
      <c r="M321">
        <v>3.1501405617608902</v>
      </c>
      <c r="N321">
        <f>(Table2[[#This Row],[1W Return vs Nifty]]-AVERAGE(Table2[1W Return vs Nifty]))/_xlfn.STDEV.P(Table2[1W Return vs Nifty])</f>
        <v>0.99580803481300795</v>
      </c>
      <c r="O321">
        <v>512.34</v>
      </c>
      <c r="P321">
        <v>486.25815079214402</v>
      </c>
      <c r="Q321">
        <v>434.67001050726702</v>
      </c>
      <c r="R321">
        <v>50.412535390328202</v>
      </c>
      <c r="S321" s="2">
        <f>(Table2[[#This Row],[Close Price]]-Table2[[#This Row],[20D EMA]])/Table2[[#This Row],[20D EMA]]</f>
        <v>1.7976343834172466E-2</v>
      </c>
      <c r="T321" s="2">
        <f>(Table2[[#This Row],[Close Price]]-Table2[[#This Row],[50D EMA]])/Table2[[#This Row],[50D EMA]]</f>
        <v>7.2578421873984778E-2</v>
      </c>
      <c r="U321" s="2">
        <f>(Table2[[#This Row],[Close Price]]-Table2[[#This Row],[200D EMA]])/Table2[[#This Row],[200D EMA]]</f>
        <v>0.1998757388193001</v>
      </c>
      <c r="V321">
        <v>2.9220787701337301</v>
      </c>
      <c r="W321">
        <v>518.4</v>
      </c>
      <c r="X321">
        <v>544.54999999999995</v>
      </c>
      <c r="Y321">
        <v>518.4</v>
      </c>
      <c r="Z321">
        <v>585</v>
      </c>
      <c r="AA321">
        <v>477.8</v>
      </c>
      <c r="AB321">
        <v>585</v>
      </c>
      <c r="AC321" s="2">
        <f>(Table2[[#This Row],[Close Price]]/Table2[[#This Row],[Day Low]])-1</f>
        <v>6.0763888888888395E-3</v>
      </c>
      <c r="AD321" s="2">
        <f>(Table2[[#This Row],[Day High]]/Table2[[#This Row],[Close Price]])-1</f>
        <v>4.4099319336592835E-2</v>
      </c>
      <c r="AE321" s="2">
        <f>(Table2[[#This Row],[Close Price]]/Table2[[#This Row],[Current Week Low]])-1</f>
        <v>6.0763888888888395E-3</v>
      </c>
      <c r="AF321" s="2">
        <f>(Table2[[#This Row],[Current Week High]]/Table2[[#This Row],[Close Price]])-1</f>
        <v>0.12165660051768779</v>
      </c>
      <c r="AG321" s="2">
        <f>(Table2[[#This Row],[Close Price]]/Table2[[#This Row],[Current Month Low]])-1</f>
        <v>9.1565508580996102E-2</v>
      </c>
      <c r="AH321" s="2">
        <f>(Table2[[#This Row],[Current Month High]]/Table2[[#This Row],[Close Price]])-1</f>
        <v>0.12165660051768779</v>
      </c>
      <c r="AI321">
        <v>12.1656600517687</v>
      </c>
      <c r="AJ321">
        <v>55.965909090909001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7.0000000000000007E-2</v>
      </c>
      <c r="AM321" t="s">
        <v>10511</v>
      </c>
      <c r="AN321">
        <v>7.74</v>
      </c>
      <c r="AO321" t="s">
        <v>10511</v>
      </c>
      <c r="AP321">
        <v>2.0075727602604999E-2</v>
      </c>
      <c r="AQ321">
        <f>(Table2[[#This Row],[Sharpe Ratio]]-AVERAGE(Table2[Sharpe Ratio]))/_xlfn.STDEV.P(Table2[Sharpe Ratio])</f>
        <v>-0.3283675567814614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1.5462923276709009</v>
      </c>
      <c r="AS321">
        <f>_xlfn.RANK.AVG(Table2[[#This Row],[1Y Return vs Nifty Z-Score]],Table2[1Y Return vs Nifty Z-Score])</f>
        <v>398</v>
      </c>
      <c r="AT321">
        <f>_xlfn.RANK.AVG(Table2[[#This Row],[6M Return vs Nifty Z-Score]],Table2[6M Return vs Nifty Z-Score])</f>
        <v>195</v>
      </c>
      <c r="AU321">
        <f>_xlfn.RANK.AVG(Table2[[#This Row],[Sharpe Ratio Z-Score]],Table2[Sharpe Ratio Z-Score])</f>
        <v>424</v>
      </c>
      <c r="AV321">
        <f>(Table2[[#This Row],[Rank 1Y]]+Table2[[#This Row],[Rank 6M]]+Table2[[#This Row],[Rank Sharpe]])/3</f>
        <v>339</v>
      </c>
    </row>
    <row r="322" spans="1:48" x14ac:dyDescent="0.3">
      <c r="A322" t="s">
        <v>1002</v>
      </c>
      <c r="B322" t="s">
        <v>1003</v>
      </c>
      <c r="C322" t="s">
        <v>10464</v>
      </c>
      <c r="D322" t="s">
        <v>46</v>
      </c>
      <c r="E322">
        <v>13011.666448800001</v>
      </c>
      <c r="F322">
        <v>507.2</v>
      </c>
      <c r="G322">
        <v>24.056145868507102</v>
      </c>
      <c r="H322">
        <f>(Table2[[#This Row],[1Y Return vs Nifty]]-AVERAGE(Table2[1Y Return vs Nifty]))/_xlfn.STDEV.P(Table2[1Y Return vs Nifty])</f>
        <v>-0.20788202545969175</v>
      </c>
      <c r="I322">
        <v>4.3309490373467501</v>
      </c>
      <c r="J322">
        <f>(Table2[[#This Row],[1M Return vs Nifty]]-AVERAGE(Table2[1M Return vs Nifty]))/_xlfn.STDEV.P(Table2[1M Return vs Nifty])</f>
        <v>0.52648113237976035</v>
      </c>
      <c r="K322">
        <v>11.1219248486398</v>
      </c>
      <c r="L322">
        <f>(Table2[[#This Row],[6M Return vs Nifty]]-AVERAGE(Table2[6M Return vs Nifty]))/_xlfn.STDEV.P(Table2[6M Return vs Nifty])</f>
        <v>0.21983203926080119</v>
      </c>
      <c r="M322">
        <v>-1.11410899806651</v>
      </c>
      <c r="N322">
        <f>(Table2[[#This Row],[1W Return vs Nifty]]-AVERAGE(Table2[1W Return vs Nifty]))/_xlfn.STDEV.P(Table2[1W Return vs Nifty])</f>
        <v>-4.2535889187140859E-2</v>
      </c>
      <c r="O322">
        <v>505.79</v>
      </c>
      <c r="P322">
        <v>488.967953796698</v>
      </c>
      <c r="Q322">
        <v>427.54351842072901</v>
      </c>
      <c r="R322">
        <v>46.8197670186632</v>
      </c>
      <c r="S322" s="2">
        <f>(Table2[[#This Row],[Close Price]]-Table2[[#This Row],[20D EMA]])/Table2[[#This Row],[20D EMA]]</f>
        <v>2.7877182229778526E-3</v>
      </c>
      <c r="T322" s="2">
        <f>(Table2[[#This Row],[Close Price]]-Table2[[#This Row],[50D EMA]])/Table2[[#This Row],[50D EMA]]</f>
        <v>3.7286791622508801E-2</v>
      </c>
      <c r="U322" s="2">
        <f>(Table2[[#This Row],[Close Price]]-Table2[[#This Row],[200D EMA]])/Table2[[#This Row],[200D EMA]]</f>
        <v>0.18631198497291712</v>
      </c>
      <c r="V322">
        <v>0.87976963796312602</v>
      </c>
      <c r="W322">
        <v>505</v>
      </c>
      <c r="X322">
        <v>521.45000000000005</v>
      </c>
      <c r="Y322">
        <v>505</v>
      </c>
      <c r="Z322">
        <v>534.79999999999995</v>
      </c>
      <c r="AA322">
        <v>474</v>
      </c>
      <c r="AB322">
        <v>539.5</v>
      </c>
      <c r="AC322" s="2">
        <f>(Table2[[#This Row],[Close Price]]/Table2[[#This Row],[Day Low]])-1</f>
        <v>4.3564356435643603E-3</v>
      </c>
      <c r="AD322" s="2">
        <f>(Table2[[#This Row],[Day High]]/Table2[[#This Row],[Close Price]])-1</f>
        <v>2.8095425867507906E-2</v>
      </c>
      <c r="AE322" s="2">
        <f>(Table2[[#This Row],[Close Price]]/Table2[[#This Row],[Current Week Low]])-1</f>
        <v>4.3564356435643603E-3</v>
      </c>
      <c r="AF322" s="2">
        <f>(Table2[[#This Row],[Current Week High]]/Table2[[#This Row],[Close Price]])-1</f>
        <v>5.4416403785488843E-2</v>
      </c>
      <c r="AG322" s="2">
        <f>(Table2[[#This Row],[Close Price]]/Table2[[#This Row],[Current Month Low]])-1</f>
        <v>7.0042194092827081E-2</v>
      </c>
      <c r="AH322" s="2">
        <f>(Table2[[#This Row],[Current Month High]]/Table2[[#This Row],[Close Price]])-1</f>
        <v>6.3682965299684646E-2</v>
      </c>
      <c r="AI322">
        <v>13.3280757097791</v>
      </c>
      <c r="AJ322">
        <v>63.560141889712902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0.06</v>
      </c>
      <c r="AM322" t="s">
        <v>10511</v>
      </c>
      <c r="AN322">
        <v>6.21</v>
      </c>
      <c r="AO322" t="s">
        <v>10511</v>
      </c>
      <c r="AP322">
        <v>2.8144392797744999E-2</v>
      </c>
      <c r="AQ322">
        <f>(Table2[[#This Row],[Sharpe Ratio]]-AVERAGE(Table2[Sharpe Ratio]))/_xlfn.STDEV.P(Table2[Sharpe Ratio])</f>
        <v>-0.23577426166983642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0.26012099532389249</v>
      </c>
      <c r="AS322">
        <f>_xlfn.RANK.AVG(Table2[[#This Row],[1Y Return vs Nifty Z-Score]],Table2[1Y Return vs Nifty Z-Score])</f>
        <v>358</v>
      </c>
      <c r="AT322">
        <f>_xlfn.RANK.AVG(Table2[[#This Row],[6M Return vs Nifty Z-Score]],Table2[6M Return vs Nifty Z-Score])</f>
        <v>257</v>
      </c>
      <c r="AU322">
        <f>_xlfn.RANK.AVG(Table2[[#This Row],[Sharpe Ratio Z-Score]],Table2[Sharpe Ratio Z-Score])</f>
        <v>404</v>
      </c>
      <c r="AV322">
        <f>(Table2[[#This Row],[Rank 1Y]]+Table2[[#This Row],[Rank 6M]]+Table2[[#This Row],[Rank Sharpe]])/3</f>
        <v>339.66666666666669</v>
      </c>
    </row>
    <row r="323" spans="1:48" x14ac:dyDescent="0.3">
      <c r="A323" t="s">
        <v>367</v>
      </c>
      <c r="B323" t="s">
        <v>368</v>
      </c>
      <c r="C323" t="s">
        <v>10471</v>
      </c>
      <c r="D323" t="s">
        <v>191</v>
      </c>
      <c r="E323">
        <v>65761.288846019903</v>
      </c>
      <c r="F323">
        <v>223.95</v>
      </c>
      <c r="G323">
        <v>5.6150322780265496</v>
      </c>
      <c r="H323">
        <f>(Table2[[#This Row],[1Y Return vs Nifty]]-AVERAGE(Table2[1Y Return vs Nifty]))/_xlfn.STDEV.P(Table2[1Y Return vs Nifty])</f>
        <v>-0.45199981781633392</v>
      </c>
      <c r="I323">
        <v>-8.74023037208228</v>
      </c>
      <c r="J323">
        <f>(Table2[[#This Row],[1M Return vs Nifty]]-AVERAGE(Table2[1M Return vs Nifty]))/_xlfn.STDEV.P(Table2[1M Return vs Nifty])</f>
        <v>-0.78081400653260713</v>
      </c>
      <c r="K323">
        <v>16.4877492064767</v>
      </c>
      <c r="L323">
        <f>(Table2[[#This Row],[6M Return vs Nifty]]-AVERAGE(Table2[6M Return vs Nifty]))/_xlfn.STDEV.P(Table2[6M Return vs Nifty])</f>
        <v>0.40514346290753606</v>
      </c>
      <c r="M323">
        <v>0.115323586383884</v>
      </c>
      <c r="N323">
        <f>(Table2[[#This Row],[1W Return vs Nifty]]-AVERAGE(Table2[1W Return vs Nifty]))/_xlfn.STDEV.P(Table2[1W Return vs Nifty])</f>
        <v>0.25683070184406914</v>
      </c>
      <c r="O323">
        <v>229.08</v>
      </c>
      <c r="P323">
        <v>221.843733099183</v>
      </c>
      <c r="Q323">
        <v>193.55659986479699</v>
      </c>
      <c r="R323">
        <v>35.278614559425201</v>
      </c>
      <c r="S323" s="2">
        <f>(Table2[[#This Row],[Close Price]]-Table2[[#This Row],[20D EMA]])/Table2[[#This Row],[20D EMA]]</f>
        <v>-2.2393923520167731E-2</v>
      </c>
      <c r="T323" s="2">
        <f>(Table2[[#This Row],[Close Price]]-Table2[[#This Row],[50D EMA]])/Table2[[#This Row],[50D EMA]]</f>
        <v>9.4943718778628308E-3</v>
      </c>
      <c r="U323" s="2">
        <f>(Table2[[#This Row],[Close Price]]-Table2[[#This Row],[200D EMA]])/Table2[[#This Row],[200D EMA]]</f>
        <v>0.15702590434236482</v>
      </c>
      <c r="V323">
        <v>0.58382202248187598</v>
      </c>
      <c r="W323">
        <v>223</v>
      </c>
      <c r="X323">
        <v>228.8</v>
      </c>
      <c r="Y323">
        <v>223</v>
      </c>
      <c r="Z323">
        <v>230.7</v>
      </c>
      <c r="AA323">
        <v>221.25</v>
      </c>
      <c r="AB323">
        <v>243.29</v>
      </c>
      <c r="AC323" s="2">
        <f>(Table2[[#This Row],[Close Price]]/Table2[[#This Row],[Day Low]])-1</f>
        <v>4.2600896860987003E-3</v>
      </c>
      <c r="AD323" s="2">
        <f>(Table2[[#This Row],[Day High]]/Table2[[#This Row],[Close Price]])-1</f>
        <v>2.1656619781201369E-2</v>
      </c>
      <c r="AE323" s="2">
        <f>(Table2[[#This Row],[Close Price]]/Table2[[#This Row],[Current Week Low]])-1</f>
        <v>4.2600896860987003E-3</v>
      </c>
      <c r="AF323" s="2">
        <f>(Table2[[#This Row],[Current Week High]]/Table2[[#This Row],[Close Price]])-1</f>
        <v>3.0140656396516974E-2</v>
      </c>
      <c r="AG323" s="2">
        <f>(Table2[[#This Row],[Close Price]]/Table2[[#This Row],[Current Month Low]])-1</f>
        <v>1.2203389830508504E-2</v>
      </c>
      <c r="AH323" s="2">
        <f>(Table2[[#This Row],[Current Month High]]/Table2[[#This Row],[Close Price]])-1</f>
        <v>8.6358562179057907E-2</v>
      </c>
      <c r="AI323">
        <v>9.6985934360348303</v>
      </c>
      <c r="AJ323">
        <v>42.145350682322999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0.05</v>
      </c>
      <c r="AM323" t="s">
        <v>10511</v>
      </c>
      <c r="AN323">
        <v>-4.51</v>
      </c>
      <c r="AO323" t="s">
        <v>10512</v>
      </c>
      <c r="AP323">
        <v>4.6620455952706003E-2</v>
      </c>
      <c r="AQ323">
        <f>(Table2[[#This Row],[Sharpe Ratio]]-AVERAGE(Table2[Sharpe Ratio]))/_xlfn.STDEV.P(Table2[Sharpe Ratio])</f>
        <v>-2.37491587768861E-2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-0.59458881837422184</v>
      </c>
      <c r="AS323">
        <f>_xlfn.RANK.AVG(Table2[[#This Row],[1Y Return vs Nifty Z-Score]],Table2[1Y Return vs Nifty Z-Score])</f>
        <v>459</v>
      </c>
      <c r="AT323">
        <f>_xlfn.RANK.AVG(Table2[[#This Row],[6M Return vs Nifty Z-Score]],Table2[6M Return vs Nifty Z-Score])</f>
        <v>213</v>
      </c>
      <c r="AU323">
        <f>_xlfn.RANK.AVG(Table2[[#This Row],[Sharpe Ratio Z-Score]],Table2[Sharpe Ratio Z-Score])</f>
        <v>349</v>
      </c>
      <c r="AV323">
        <f>(Table2[[#This Row],[Rank 1Y]]+Table2[[#This Row],[Rank 6M]]+Table2[[#This Row],[Rank Sharpe]])/3</f>
        <v>340.33333333333331</v>
      </c>
    </row>
    <row r="324" spans="1:48" x14ac:dyDescent="0.3">
      <c r="A324" t="s">
        <v>175</v>
      </c>
      <c r="B324" t="s">
        <v>176</v>
      </c>
      <c r="C324" t="s">
        <v>10468</v>
      </c>
      <c r="D324" t="s">
        <v>177</v>
      </c>
      <c r="E324">
        <v>148309.09799939999</v>
      </c>
      <c r="F324">
        <v>663</v>
      </c>
      <c r="G324">
        <v>27.269930749738698</v>
      </c>
      <c r="H324">
        <f>(Table2[[#This Row],[1Y Return vs Nifty]]-AVERAGE(Table2[1Y Return vs Nifty]))/_xlfn.STDEV.P(Table2[1Y Return vs Nifty])</f>
        <v>-0.16533892921628501</v>
      </c>
      <c r="I324">
        <v>-3.0684447670574699</v>
      </c>
      <c r="J324">
        <f>(Table2[[#This Row],[1M Return vs Nifty]]-AVERAGE(Table2[1M Return vs Nifty]))/_xlfn.STDEV.P(Table2[1M Return vs Nifty])</f>
        <v>-0.21355855710824936</v>
      </c>
      <c r="K324">
        <v>5.5578262981671003</v>
      </c>
      <c r="L324">
        <f>(Table2[[#This Row],[6M Return vs Nifty]]-AVERAGE(Table2[6M Return vs Nifty]))/_xlfn.STDEV.P(Table2[6M Return vs Nifty])</f>
        <v>2.7673117362267609E-2</v>
      </c>
      <c r="M324">
        <v>-0.77963597238827897</v>
      </c>
      <c r="N324">
        <f>(Table2[[#This Row],[1W Return vs Nifty]]-AVERAGE(Table2[1W Return vs Nifty]))/_xlfn.STDEV.P(Table2[1W Return vs Nifty])</f>
        <v>3.8908226379349146E-2</v>
      </c>
      <c r="O324">
        <v>687.82</v>
      </c>
      <c r="P324">
        <v>671.70204495556698</v>
      </c>
      <c r="Q324">
        <v>590.31524068090005</v>
      </c>
      <c r="R324">
        <v>27.795815929159801</v>
      </c>
      <c r="S324" s="2">
        <f>(Table2[[#This Row],[Close Price]]-Table2[[#This Row],[20D EMA]])/Table2[[#This Row],[20D EMA]]</f>
        <v>-3.6085022244191862E-2</v>
      </c>
      <c r="T324" s="2">
        <f>(Table2[[#This Row],[Close Price]]-Table2[[#This Row],[50D EMA]])/Table2[[#This Row],[50D EMA]]</f>
        <v>-1.2955215814688512E-2</v>
      </c>
      <c r="U324" s="2">
        <f>(Table2[[#This Row],[Close Price]]-Table2[[#This Row],[200D EMA]])/Table2[[#This Row],[200D EMA]]</f>
        <v>0.12312871887783483</v>
      </c>
      <c r="V324">
        <v>0.60854832875634102</v>
      </c>
      <c r="W324">
        <v>658.65</v>
      </c>
      <c r="X324">
        <v>685.7</v>
      </c>
      <c r="Y324">
        <v>658.65</v>
      </c>
      <c r="Z324">
        <v>703.15</v>
      </c>
      <c r="AA324">
        <v>658.65</v>
      </c>
      <c r="AB324">
        <v>712.1</v>
      </c>
      <c r="AC324" s="2">
        <f>(Table2[[#This Row],[Close Price]]/Table2[[#This Row],[Day Low]])-1</f>
        <v>6.6044181279891756E-3</v>
      </c>
      <c r="AD324" s="2">
        <f>(Table2[[#This Row],[Day High]]/Table2[[#This Row],[Close Price]])-1</f>
        <v>3.4238310708899045E-2</v>
      </c>
      <c r="AE324" s="2">
        <f>(Table2[[#This Row],[Close Price]]/Table2[[#This Row],[Current Week Low]])-1</f>
        <v>6.6044181279891756E-3</v>
      </c>
      <c r="AF324" s="2">
        <f>(Table2[[#This Row],[Current Week High]]/Table2[[#This Row],[Close Price]])-1</f>
        <v>6.05580693815988E-2</v>
      </c>
      <c r="AG324" s="2">
        <f>(Table2[[#This Row],[Close Price]]/Table2[[#This Row],[Current Month Low]])-1</f>
        <v>6.6044181279891756E-3</v>
      </c>
      <c r="AH324" s="2">
        <f>(Table2[[#This Row],[Current Month High]]/Table2[[#This Row],[Close Price]])-1</f>
        <v>7.4057315233785781E-2</v>
      </c>
      <c r="AI324">
        <v>7.8808446455505203</v>
      </c>
      <c r="AJ324">
        <v>53.650057937427498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0.02</v>
      </c>
      <c r="AM324" t="s">
        <v>10511</v>
      </c>
      <c r="AN324">
        <v>-4.57</v>
      </c>
      <c r="AO324" t="s">
        <v>10512</v>
      </c>
      <c r="AP324">
        <v>3.6630599381104002E-2</v>
      </c>
      <c r="AQ324">
        <f>(Table2[[#This Row],[Sharpe Ratio]]-AVERAGE(Table2[Sharpe Ratio]))/_xlfn.STDEV.P(Table2[Sharpe Ratio])</f>
        <v>-0.13838940165303146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-0.45070554423594905</v>
      </c>
      <c r="AS324">
        <f>_xlfn.RANK.AVG(Table2[[#This Row],[1Y Return vs Nifty Z-Score]],Table2[1Y Return vs Nifty Z-Score])</f>
        <v>339</v>
      </c>
      <c r="AT324">
        <f>_xlfn.RANK.AVG(Table2[[#This Row],[6M Return vs Nifty Z-Score]],Table2[6M Return vs Nifty Z-Score])</f>
        <v>311</v>
      </c>
      <c r="AU324">
        <f>_xlfn.RANK.AVG(Table2[[#This Row],[Sharpe Ratio Z-Score]],Table2[Sharpe Ratio Z-Score])</f>
        <v>373</v>
      </c>
      <c r="AV324">
        <f>(Table2[[#This Row],[Rank 1Y]]+Table2[[#This Row],[Rank 6M]]+Table2[[#This Row],[Rank Sharpe]])/3</f>
        <v>341</v>
      </c>
    </row>
    <row r="325" spans="1:48" x14ac:dyDescent="0.3">
      <c r="A325" t="s">
        <v>465</v>
      </c>
      <c r="B325" t="s">
        <v>466</v>
      </c>
      <c r="C325" t="s">
        <v>10461</v>
      </c>
      <c r="D325" t="s">
        <v>51</v>
      </c>
      <c r="E325">
        <v>46306.744019375001</v>
      </c>
      <c r="F325">
        <v>4202.45</v>
      </c>
      <c r="G325">
        <v>39.509250650944701</v>
      </c>
      <c r="H325">
        <f>(Table2[[#This Row],[1Y Return vs Nifty]]-AVERAGE(Table2[1Y Return vs Nifty]))/_xlfn.STDEV.P(Table2[1Y Return vs Nifty])</f>
        <v>-3.3185750999550436E-3</v>
      </c>
      <c r="I325">
        <v>-12.3113514677939</v>
      </c>
      <c r="J325">
        <f>(Table2[[#This Row],[1M Return vs Nifty]]-AVERAGE(Table2[1M Return vs Nifty]))/_xlfn.STDEV.P(Table2[1M Return vs Nifty])</f>
        <v>-1.1379745276041433</v>
      </c>
      <c r="K325">
        <v>3.6770755494837801</v>
      </c>
      <c r="L325">
        <f>(Table2[[#This Row],[6M Return vs Nifty]]-AVERAGE(Table2[6M Return vs Nifty]))/_xlfn.STDEV.P(Table2[6M Return vs Nifty])</f>
        <v>-3.7279548904965119E-2</v>
      </c>
      <c r="M325">
        <v>-5.3542220437466996</v>
      </c>
      <c r="N325">
        <f>(Table2[[#This Row],[1W Return vs Nifty]]-AVERAGE(Table2[1W Return vs Nifty]))/_xlfn.STDEV.P(Table2[1W Return vs Nifty])</f>
        <v>-1.0750025767686233</v>
      </c>
      <c r="O325">
        <v>4468.16</v>
      </c>
      <c r="P325">
        <v>4497.5873541821902</v>
      </c>
      <c r="Q325">
        <v>3977.6591291122199</v>
      </c>
      <c r="R325">
        <v>16.958065886023199</v>
      </c>
      <c r="S325" s="2">
        <f>(Table2[[#This Row],[Close Price]]-Table2[[#This Row],[20D EMA]])/Table2[[#This Row],[20D EMA]]</f>
        <v>-5.9467431784000581E-2</v>
      </c>
      <c r="T325" s="2">
        <f>(Table2[[#This Row],[Close Price]]-Table2[[#This Row],[50D EMA]])/Table2[[#This Row],[50D EMA]]</f>
        <v>-6.5621261120753949E-2</v>
      </c>
      <c r="U325" s="2">
        <f>(Table2[[#This Row],[Close Price]]-Table2[[#This Row],[200D EMA]])/Table2[[#This Row],[200D EMA]]</f>
        <v>5.6513357125689979E-2</v>
      </c>
      <c r="V325">
        <v>0.25237444818959498</v>
      </c>
      <c r="W325">
        <v>4171.3500000000004</v>
      </c>
      <c r="X325">
        <v>4260.1000000000004</v>
      </c>
      <c r="Y325">
        <v>4171.3500000000004</v>
      </c>
      <c r="Z325">
        <v>4458.7</v>
      </c>
      <c r="AA325">
        <v>4171.3500000000004</v>
      </c>
      <c r="AB325">
        <v>4743.8500000000004</v>
      </c>
      <c r="AC325" s="2">
        <f>(Table2[[#This Row],[Close Price]]/Table2[[#This Row],[Day Low]])-1</f>
        <v>7.4556198832511633E-3</v>
      </c>
      <c r="AD325" s="2">
        <f>(Table2[[#This Row],[Day High]]/Table2[[#This Row],[Close Price]])-1</f>
        <v>1.37181881997408E-2</v>
      </c>
      <c r="AE325" s="2">
        <f>(Table2[[#This Row],[Close Price]]/Table2[[#This Row],[Current Week Low]])-1</f>
        <v>7.4556198832511633E-3</v>
      </c>
      <c r="AF325" s="2">
        <f>(Table2[[#This Row],[Current Week High]]/Table2[[#This Row],[Close Price]])-1</f>
        <v>6.0976335233018819E-2</v>
      </c>
      <c r="AG325" s="2">
        <f>(Table2[[#This Row],[Close Price]]/Table2[[#This Row],[Current Month Low]])-1</f>
        <v>7.4556198832511633E-3</v>
      </c>
      <c r="AH325" s="2">
        <f>(Table2[[#This Row],[Current Month High]]/Table2[[#This Row],[Close Price]])-1</f>
        <v>0.1288296112981715</v>
      </c>
      <c r="AI325">
        <v>18.9306238027817</v>
      </c>
      <c r="AJ325">
        <v>68.563234527295293</v>
      </c>
      <c r="AK325" t="str">
        <f>IF(AND(Table2[[#This Row],[20D EMA]]&gt;Table2[[#This Row],[50D EMA]],Table2[[#This Row],[50D EMA]]&gt;Table2[[#This Row],[200D EMA]]),"Uptrend","Downtrend/NoTrend")</f>
        <v>Downtrend/NoTrend</v>
      </c>
      <c r="AL325">
        <v>-0.18</v>
      </c>
      <c r="AM325" t="s">
        <v>10512</v>
      </c>
      <c r="AN325">
        <v>-8.3000000000000007</v>
      </c>
      <c r="AO325" t="s">
        <v>10512</v>
      </c>
      <c r="AP325">
        <v>2.6415017445375E-2</v>
      </c>
      <c r="AQ325">
        <f>(Table2[[#This Row],[Sharpe Ratio]]-AVERAGE(Table2[Sharpe Ratio]))/_xlfn.STDEV.P(Table2[Sharpe Ratio])</f>
        <v>-0.25561999308737199</v>
      </c>
      <c r="AR3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5">
        <f>_xlfn.RANK.AVG(Table2[[#This Row],[1Y Return vs Nifty Z-Score]],Table2[1Y Return vs Nifty Z-Score])</f>
        <v>283</v>
      </c>
      <c r="AT325">
        <f>_xlfn.RANK.AVG(Table2[[#This Row],[6M Return vs Nifty Z-Score]],Table2[6M Return vs Nifty Z-Score])</f>
        <v>333</v>
      </c>
      <c r="AU325">
        <f>_xlfn.RANK.AVG(Table2[[#This Row],[Sharpe Ratio Z-Score]],Table2[Sharpe Ratio Z-Score])</f>
        <v>407</v>
      </c>
      <c r="AV325">
        <f>(Table2[[#This Row],[Rank 1Y]]+Table2[[#This Row],[Rank 6M]]+Table2[[#This Row],[Rank Sharpe]])/3</f>
        <v>341</v>
      </c>
    </row>
    <row r="326" spans="1:48" x14ac:dyDescent="0.3">
      <c r="A326" t="s">
        <v>1951</v>
      </c>
      <c r="B326" t="s">
        <v>1952</v>
      </c>
      <c r="C326" t="s">
        <v>10459</v>
      </c>
      <c r="D326" t="s">
        <v>54</v>
      </c>
      <c r="E326">
        <v>3204.25489247</v>
      </c>
      <c r="F326">
        <v>242.3</v>
      </c>
      <c r="G326">
        <v>-11.1195705925814</v>
      </c>
      <c r="H326">
        <f>(Table2[[#This Row],[1Y Return vs Nifty]]-AVERAGE(Table2[1Y Return vs Nifty]))/_xlfn.STDEV.P(Table2[1Y Return vs Nifty])</f>
        <v>-0.6735273458961325</v>
      </c>
      <c r="I326">
        <v>21.730915923343002</v>
      </c>
      <c r="J326">
        <f>(Table2[[#This Row],[1M Return vs Nifty]]-AVERAGE(Table2[1M Return vs Nifty]))/_xlfn.STDEV.P(Table2[1M Return vs Nifty])</f>
        <v>2.2667137016680652</v>
      </c>
      <c r="K326">
        <v>23.0941775240921</v>
      </c>
      <c r="L326">
        <f>(Table2[[#This Row],[6M Return vs Nifty]]-AVERAGE(Table2[6M Return vs Nifty]))/_xlfn.STDEV.P(Table2[6M Return vs Nifty])</f>
        <v>0.63329976380646047</v>
      </c>
      <c r="M326">
        <v>9.8706777408541804</v>
      </c>
      <c r="N326">
        <f>(Table2[[#This Row],[1W Return vs Nifty]]-AVERAGE(Table2[1W Return vs Nifty]))/_xlfn.STDEV.P(Table2[1W Return vs Nifty])</f>
        <v>2.6322575080495296</v>
      </c>
      <c r="O326">
        <v>218.58</v>
      </c>
      <c r="P326">
        <v>205.60308633627099</v>
      </c>
      <c r="Q326">
        <v>189.15115158282401</v>
      </c>
      <c r="R326">
        <v>72.930974863562099</v>
      </c>
      <c r="S326" s="2">
        <f>(Table2[[#This Row],[Close Price]]-Table2[[#This Row],[20D EMA]])/Table2[[#This Row],[20D EMA]]</f>
        <v>0.10851862018482934</v>
      </c>
      <c r="T326" s="2">
        <f>(Table2[[#This Row],[Close Price]]-Table2[[#This Row],[50D EMA]])/Table2[[#This Row],[50D EMA]]</f>
        <v>0.17848425487013334</v>
      </c>
      <c r="U326" s="2">
        <f>(Table2[[#This Row],[Close Price]]-Table2[[#This Row],[200D EMA]])/Table2[[#This Row],[200D EMA]]</f>
        <v>0.28098612127086947</v>
      </c>
      <c r="V326">
        <v>2.3892949848026102</v>
      </c>
      <c r="W326">
        <v>234.71</v>
      </c>
      <c r="X326">
        <v>251.3</v>
      </c>
      <c r="Y326">
        <v>229.22</v>
      </c>
      <c r="Z326">
        <v>251.7</v>
      </c>
      <c r="AA326">
        <v>195.32</v>
      </c>
      <c r="AB326">
        <v>251.7</v>
      </c>
      <c r="AC326" s="2">
        <f>(Table2[[#This Row],[Close Price]]/Table2[[#This Row],[Day Low]])-1</f>
        <v>3.233777853521369E-2</v>
      </c>
      <c r="AD326" s="2">
        <f>(Table2[[#This Row],[Day High]]/Table2[[#This Row],[Close Price]])-1</f>
        <v>3.7144036318613294E-2</v>
      </c>
      <c r="AE326" s="2">
        <f>(Table2[[#This Row],[Close Price]]/Table2[[#This Row],[Current Week Low]])-1</f>
        <v>5.7063083500567213E-2</v>
      </c>
      <c r="AF326" s="2">
        <f>(Table2[[#This Row],[Current Week High]]/Table2[[#This Row],[Close Price]])-1</f>
        <v>3.8794882377218176E-2</v>
      </c>
      <c r="AG326" s="2">
        <f>(Table2[[#This Row],[Close Price]]/Table2[[#This Row],[Current Month Low]])-1</f>
        <v>0.24052836371083353</v>
      </c>
      <c r="AH326" s="2">
        <f>(Table2[[#This Row],[Current Month High]]/Table2[[#This Row],[Close Price]])-1</f>
        <v>3.8794882377218176E-2</v>
      </c>
      <c r="AI326">
        <v>6.4589352042921897</v>
      </c>
      <c r="AJ326">
        <v>56.625727213962499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7.0000000000000007E-2</v>
      </c>
      <c r="AM326" t="s">
        <v>10511</v>
      </c>
      <c r="AN326">
        <v>19.170000000000002</v>
      </c>
      <c r="AO326" t="s">
        <v>10511</v>
      </c>
      <c r="AP326">
        <v>6.1130283041019001E-2</v>
      </c>
      <c r="AQ326">
        <f>(Table2[[#This Row],[Sharpe Ratio]]-AVERAGE(Table2[Sharpe Ratio]))/_xlfn.STDEV.P(Table2[Sharpe Ratio])</f>
        <v>0.14276074950584378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5.0015043771337666</v>
      </c>
      <c r="AS326">
        <f>_xlfn.RANK.AVG(Table2[[#This Row],[1Y Return vs Nifty Z-Score]],Table2[1Y Return vs Nifty Z-Score])</f>
        <v>569</v>
      </c>
      <c r="AT326">
        <f>_xlfn.RANK.AVG(Table2[[#This Row],[6M Return vs Nifty Z-Score]],Table2[6M Return vs Nifty Z-Score])</f>
        <v>160</v>
      </c>
      <c r="AU326">
        <f>_xlfn.RANK.AVG(Table2[[#This Row],[Sharpe Ratio Z-Score]],Table2[Sharpe Ratio Z-Score])</f>
        <v>296</v>
      </c>
      <c r="AV326">
        <f>(Table2[[#This Row],[Rank 1Y]]+Table2[[#This Row],[Rank 6M]]+Table2[[#This Row],[Rank Sharpe]])/3</f>
        <v>341.66666666666669</v>
      </c>
    </row>
    <row r="327" spans="1:48" x14ac:dyDescent="0.3">
      <c r="A327" t="s">
        <v>477</v>
      </c>
      <c r="B327" t="s">
        <v>478</v>
      </c>
      <c r="C327" t="s">
        <v>10466</v>
      </c>
      <c r="D327" t="s">
        <v>62</v>
      </c>
      <c r="E327">
        <v>43590.713638709902</v>
      </c>
      <c r="F327">
        <v>2573.15</v>
      </c>
      <c r="G327">
        <v>59.8675218330281</v>
      </c>
      <c r="H327">
        <f>(Table2[[#This Row],[1Y Return vs Nifty]]-AVERAGE(Table2[1Y Return vs Nifty]))/_xlfn.STDEV.P(Table2[1Y Return vs Nifty])</f>
        <v>0.26617796006229805</v>
      </c>
      <c r="I327">
        <v>-6.9293199173900399</v>
      </c>
      <c r="J327">
        <f>(Table2[[#This Row],[1M Return vs Nifty]]-AVERAGE(Table2[1M Return vs Nifty]))/_xlfn.STDEV.P(Table2[1M Return vs Nifty])</f>
        <v>-0.5996984116600429</v>
      </c>
      <c r="K327">
        <v>-1.38521614905151</v>
      </c>
      <c r="L327">
        <f>(Table2[[#This Row],[6M Return vs Nifty]]-AVERAGE(Table2[6M Return vs Nifty]))/_xlfn.STDEV.P(Table2[6M Return vs Nifty])</f>
        <v>-0.21210832059230272</v>
      </c>
      <c r="M327">
        <v>0.61547278836887798</v>
      </c>
      <c r="N327">
        <f>(Table2[[#This Row],[1W Return vs Nifty]]-AVERAGE(Table2[1W Return vs Nifty]))/_xlfn.STDEV.P(Table2[1W Return vs Nifty])</f>
        <v>0.3786169335569386</v>
      </c>
      <c r="O327">
        <v>2566.84</v>
      </c>
      <c r="P327">
        <v>2469.7661319752801</v>
      </c>
      <c r="Q327">
        <v>2097.66317966935</v>
      </c>
      <c r="R327">
        <v>50.181332848707498</v>
      </c>
      <c r="S327" s="2">
        <f>(Table2[[#This Row],[Close Price]]-Table2[[#This Row],[20D EMA]])/Table2[[#This Row],[20D EMA]]</f>
        <v>2.4582755450281066E-3</v>
      </c>
      <c r="T327" s="2">
        <f>(Table2[[#This Row],[Close Price]]-Table2[[#This Row],[50D EMA]])/Table2[[#This Row],[50D EMA]]</f>
        <v>4.1859780440844888E-2</v>
      </c>
      <c r="U327" s="2">
        <f>(Table2[[#This Row],[Close Price]]-Table2[[#This Row],[200D EMA]])/Table2[[#This Row],[200D EMA]]</f>
        <v>0.22667453237444918</v>
      </c>
      <c r="V327">
        <v>0.60030659694288002</v>
      </c>
      <c r="W327">
        <v>2541</v>
      </c>
      <c r="X327">
        <v>2587</v>
      </c>
      <c r="Y327">
        <v>2525</v>
      </c>
      <c r="Z327">
        <v>2690</v>
      </c>
      <c r="AA327">
        <v>2501</v>
      </c>
      <c r="AB327">
        <v>2698.95</v>
      </c>
      <c r="AC327" s="2">
        <f>(Table2[[#This Row],[Close Price]]/Table2[[#This Row],[Day Low]])-1</f>
        <v>1.265249901613541E-2</v>
      </c>
      <c r="AD327" s="2">
        <f>(Table2[[#This Row],[Day High]]/Table2[[#This Row],[Close Price]])-1</f>
        <v>5.3825078211531263E-3</v>
      </c>
      <c r="AE327" s="2">
        <f>(Table2[[#This Row],[Close Price]]/Table2[[#This Row],[Current Week Low]])-1</f>
        <v>1.9069306930693086E-2</v>
      </c>
      <c r="AF327" s="2">
        <f>(Table2[[#This Row],[Current Week High]]/Table2[[#This Row],[Close Price]])-1</f>
        <v>4.5411266346695678E-2</v>
      </c>
      <c r="AG327" s="2">
        <f>(Table2[[#This Row],[Close Price]]/Table2[[#This Row],[Current Month Low]])-1</f>
        <v>2.8848460615753746E-2</v>
      </c>
      <c r="AH327" s="2">
        <f>(Table2[[#This Row],[Current Month High]]/Table2[[#This Row],[Close Price]])-1</f>
        <v>4.8889493422458852E-2</v>
      </c>
      <c r="AI327">
        <v>7.2615276995122704</v>
      </c>
      <c r="AJ327">
        <v>86.832455981121797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0.15</v>
      </c>
      <c r="AM327" t="s">
        <v>10511</v>
      </c>
      <c r="AN327">
        <v>-1.74</v>
      </c>
      <c r="AO327" t="s">
        <v>10512</v>
      </c>
      <c r="AP327">
        <v>1.9856187040359002E-2</v>
      </c>
      <c r="AQ327">
        <f>(Table2[[#This Row],[Sharpe Ratio]]-AVERAGE(Table2[Sharpe Ratio]))/_xlfn.STDEV.P(Table2[Sharpe Ratio])</f>
        <v>-0.33088693062798807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-0.49789876926109711</v>
      </c>
      <c r="AS327">
        <f>_xlfn.RANK.AVG(Table2[[#This Row],[1Y Return vs Nifty Z-Score]],Table2[1Y Return vs Nifty Z-Score])</f>
        <v>206</v>
      </c>
      <c r="AT327">
        <f>_xlfn.RANK.AVG(Table2[[#This Row],[6M Return vs Nifty Z-Score]],Table2[6M Return vs Nifty Z-Score])</f>
        <v>397</v>
      </c>
      <c r="AU327">
        <f>_xlfn.RANK.AVG(Table2[[#This Row],[Sharpe Ratio Z-Score]],Table2[Sharpe Ratio Z-Score])</f>
        <v>425</v>
      </c>
      <c r="AV327">
        <f>(Table2[[#This Row],[Rank 1Y]]+Table2[[#This Row],[Rank 6M]]+Table2[[#This Row],[Rank Sharpe]])/3</f>
        <v>342.66666666666669</v>
      </c>
    </row>
    <row r="328" spans="1:48" x14ac:dyDescent="0.3">
      <c r="A328" t="s">
        <v>1260</v>
      </c>
      <c r="B328" t="s">
        <v>1261</v>
      </c>
      <c r="C328" t="s">
        <v>10463</v>
      </c>
      <c r="D328" t="s">
        <v>979</v>
      </c>
      <c r="E328">
        <v>8667.2650429599998</v>
      </c>
      <c r="F328">
        <v>395.95</v>
      </c>
      <c r="G328">
        <v>15.4142965176888</v>
      </c>
      <c r="H328">
        <f>(Table2[[#This Row],[1Y Return vs Nifty]]-AVERAGE(Table2[1Y Return vs Nifty]))/_xlfn.STDEV.P(Table2[1Y Return vs Nifty])</f>
        <v>-0.3222801704008656</v>
      </c>
      <c r="I328">
        <v>0.63853233622793704</v>
      </c>
      <c r="J328">
        <f>(Table2[[#This Row],[1M Return vs Nifty]]-AVERAGE(Table2[1M Return vs Nifty]))/_xlfn.STDEV.P(Table2[1M Return vs Nifty])</f>
        <v>0.15718940643731014</v>
      </c>
      <c r="K328">
        <v>2.54398447668772</v>
      </c>
      <c r="L328">
        <f>(Table2[[#This Row],[6M Return vs Nifty]]-AVERAGE(Table2[6M Return vs Nifty]))/_xlfn.STDEV.P(Table2[6M Return vs Nifty])</f>
        <v>-7.6411414918166151E-2</v>
      </c>
      <c r="M328">
        <v>-3.0220985466484298</v>
      </c>
      <c r="N328">
        <f>(Table2[[#This Row],[1W Return vs Nifty]]-AVERAGE(Table2[1W Return vs Nifty]))/_xlfn.STDEV.P(Table2[1W Return vs Nifty])</f>
        <v>-0.50713096671023306</v>
      </c>
      <c r="O328">
        <v>400.21</v>
      </c>
      <c r="P328">
        <v>380.07000278778003</v>
      </c>
      <c r="Q328">
        <v>349.85624844320199</v>
      </c>
      <c r="R328">
        <v>40.913602080837499</v>
      </c>
      <c r="S328" s="2">
        <f>(Table2[[#This Row],[Close Price]]-Table2[[#This Row],[20D EMA]])/Table2[[#This Row],[20D EMA]]</f>
        <v>-1.0644411683865948E-2</v>
      </c>
      <c r="T328" s="2">
        <f>(Table2[[#This Row],[Close Price]]-Table2[[#This Row],[50D EMA]])/Table2[[#This Row],[50D EMA]]</f>
        <v>4.1781769399693684E-2</v>
      </c>
      <c r="U328" s="2">
        <f>(Table2[[#This Row],[Close Price]]-Table2[[#This Row],[200D EMA]])/Table2[[#This Row],[200D EMA]]</f>
        <v>0.13175054543660999</v>
      </c>
      <c r="V328">
        <v>1.13086880178045</v>
      </c>
      <c r="W328">
        <v>394</v>
      </c>
      <c r="X328">
        <v>407.7</v>
      </c>
      <c r="Y328">
        <v>394</v>
      </c>
      <c r="Z328">
        <v>434.85</v>
      </c>
      <c r="AA328">
        <v>388</v>
      </c>
      <c r="AB328">
        <v>434.85</v>
      </c>
      <c r="AC328" s="2">
        <f>(Table2[[#This Row],[Close Price]]/Table2[[#This Row],[Day Low]])-1</f>
        <v>4.9492385786802373E-3</v>
      </c>
      <c r="AD328" s="2">
        <f>(Table2[[#This Row],[Day High]]/Table2[[#This Row],[Close Price]])-1</f>
        <v>2.967546407374666E-2</v>
      </c>
      <c r="AE328" s="2">
        <f>(Table2[[#This Row],[Close Price]]/Table2[[#This Row],[Current Week Low]])-1</f>
        <v>4.9492385786802373E-3</v>
      </c>
      <c r="AF328" s="2">
        <f>(Table2[[#This Row],[Current Week High]]/Table2[[#This Row],[Close Price]])-1</f>
        <v>9.8244727869680526E-2</v>
      </c>
      <c r="AG328" s="2">
        <f>(Table2[[#This Row],[Close Price]]/Table2[[#This Row],[Current Month Low]])-1</f>
        <v>2.0489690721649412E-2</v>
      </c>
      <c r="AH328" s="2">
        <f>(Table2[[#This Row],[Current Month High]]/Table2[[#This Row],[Close Price]])-1</f>
        <v>9.8244727869680526E-2</v>
      </c>
      <c r="AI328">
        <v>9.8244727869680499</v>
      </c>
      <c r="AJ328">
        <v>48.018691588785003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-0.03</v>
      </c>
      <c r="AM328" t="s">
        <v>10512</v>
      </c>
      <c r="AN328">
        <v>1.03</v>
      </c>
      <c r="AO328" t="s">
        <v>10511</v>
      </c>
      <c r="AP328">
        <v>6.6020364131971002E-2</v>
      </c>
      <c r="AQ328">
        <f>(Table2[[#This Row],[Sharpe Ratio]]-AVERAGE(Table2[Sharpe Ratio]))/_xlfn.STDEV.P(Table2[Sharpe Ratio])</f>
        <v>0.19887767970726344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-0.54975546588469126</v>
      </c>
      <c r="AS328">
        <f>_xlfn.RANK.AVG(Table2[[#This Row],[1Y Return vs Nifty Z-Score]],Table2[1Y Return vs Nifty Z-Score])</f>
        <v>401</v>
      </c>
      <c r="AT328">
        <f>_xlfn.RANK.AVG(Table2[[#This Row],[6M Return vs Nifty Z-Score]],Table2[6M Return vs Nifty Z-Score])</f>
        <v>350</v>
      </c>
      <c r="AU328">
        <f>_xlfn.RANK.AVG(Table2[[#This Row],[Sharpe Ratio Z-Score]],Table2[Sharpe Ratio Z-Score])</f>
        <v>278</v>
      </c>
      <c r="AV328">
        <f>(Table2[[#This Row],[Rank 1Y]]+Table2[[#This Row],[Rank 6M]]+Table2[[#This Row],[Rank Sharpe]])/3</f>
        <v>343</v>
      </c>
    </row>
    <row r="329" spans="1:48" x14ac:dyDescent="0.3">
      <c r="A329" t="s">
        <v>544</v>
      </c>
      <c r="B329" t="s">
        <v>545</v>
      </c>
      <c r="C329" t="s">
        <v>10473</v>
      </c>
      <c r="D329" t="s">
        <v>546</v>
      </c>
      <c r="E329">
        <v>35677.562409779901</v>
      </c>
      <c r="F329">
        <v>1311.95</v>
      </c>
      <c r="G329">
        <v>0.33992755721727902</v>
      </c>
      <c r="H329">
        <f>(Table2[[#This Row],[1Y Return vs Nifty]]-AVERAGE(Table2[1Y Return vs Nifty]))/_xlfn.STDEV.P(Table2[1Y Return vs Nifty])</f>
        <v>-0.52183003238422221</v>
      </c>
      <c r="I329">
        <v>1.7008949072377</v>
      </c>
      <c r="J329">
        <f>(Table2[[#This Row],[1M Return vs Nifty]]-AVERAGE(Table2[1M Return vs Nifty]))/_xlfn.STDEV.P(Table2[1M Return vs Nifty])</f>
        <v>0.26344006533666448</v>
      </c>
      <c r="K329">
        <v>-0.90039100686915097</v>
      </c>
      <c r="L329">
        <f>(Table2[[#This Row],[6M Return vs Nifty]]-AVERAGE(Table2[6M Return vs Nifty]))/_xlfn.STDEV.P(Table2[6M Return vs Nifty])</f>
        <v>-0.19536464220739155</v>
      </c>
      <c r="M329">
        <v>1.61665726055249</v>
      </c>
      <c r="N329">
        <f>(Table2[[#This Row],[1W Return vs Nifty]]-AVERAGE(Table2[1W Return vs Nifty]))/_xlfn.STDEV.P(Table2[1W Return vs Nifty])</f>
        <v>0.62240515441735822</v>
      </c>
      <c r="O329">
        <v>1276.54</v>
      </c>
      <c r="P329">
        <v>1216.3839907961101</v>
      </c>
      <c r="Q329">
        <v>1145.49211026642</v>
      </c>
      <c r="R329">
        <v>58.0819180711797</v>
      </c>
      <c r="S329" s="2">
        <f>(Table2[[#This Row],[Close Price]]-Table2[[#This Row],[20D EMA]])/Table2[[#This Row],[20D EMA]]</f>
        <v>2.7739044604947815E-2</v>
      </c>
      <c r="T329" s="2">
        <f>(Table2[[#This Row],[Close Price]]-Table2[[#This Row],[50D EMA]])/Table2[[#This Row],[50D EMA]]</f>
        <v>7.8565658482025111E-2</v>
      </c>
      <c r="U329" s="2">
        <f>(Table2[[#This Row],[Close Price]]-Table2[[#This Row],[200D EMA]])/Table2[[#This Row],[200D EMA]]</f>
        <v>0.14531561434750087</v>
      </c>
      <c r="V329">
        <v>2.4430596728297198</v>
      </c>
      <c r="W329">
        <v>1297.25</v>
      </c>
      <c r="X329">
        <v>1353.35</v>
      </c>
      <c r="Y329">
        <v>1297.25</v>
      </c>
      <c r="Z329">
        <v>1358</v>
      </c>
      <c r="AA329">
        <v>1210.6500000000001</v>
      </c>
      <c r="AB329">
        <v>1398</v>
      </c>
      <c r="AC329" s="2">
        <f>(Table2[[#This Row],[Close Price]]/Table2[[#This Row],[Day Low]])-1</f>
        <v>1.1331663133551828E-2</v>
      </c>
      <c r="AD329" s="2">
        <f>(Table2[[#This Row],[Day High]]/Table2[[#This Row],[Close Price]])-1</f>
        <v>3.1556080643317053E-2</v>
      </c>
      <c r="AE329" s="2">
        <f>(Table2[[#This Row],[Close Price]]/Table2[[#This Row],[Current Week Low]])-1</f>
        <v>1.1331663133551828E-2</v>
      </c>
      <c r="AF329" s="2">
        <f>(Table2[[#This Row],[Current Week High]]/Table2[[#This Row],[Close Price]])-1</f>
        <v>3.5100423034414296E-2</v>
      </c>
      <c r="AG329" s="2">
        <f>(Table2[[#This Row],[Close Price]]/Table2[[#This Row],[Current Month Low]])-1</f>
        <v>8.3674059389584166E-2</v>
      </c>
      <c r="AH329" s="2">
        <f>(Table2[[#This Row],[Current Month High]]/Table2[[#This Row],[Close Price]])-1</f>
        <v>6.558938983955187E-2</v>
      </c>
      <c r="AI329">
        <v>9.8517473989100104</v>
      </c>
      <c r="AJ329">
        <v>33.525011449799003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0.12</v>
      </c>
      <c r="AM329" t="s">
        <v>10511</v>
      </c>
      <c r="AN329">
        <v>5.9</v>
      </c>
      <c r="AO329" t="s">
        <v>10511</v>
      </c>
      <c r="AP329">
        <v>0.123589387932125</v>
      </c>
      <c r="AQ329">
        <f>(Table2[[#This Row],[Sharpe Ratio]]-AVERAGE(Table2[Sharpe Ratio]))/_xlfn.STDEV.P(Table2[Sharpe Ratio])</f>
        <v>0.85952048506576895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1.0281710302281777</v>
      </c>
      <c r="AS329">
        <f>_xlfn.RANK.AVG(Table2[[#This Row],[1Y Return vs Nifty Z-Score]],Table2[1Y Return vs Nifty Z-Score])</f>
        <v>492</v>
      </c>
      <c r="AT329">
        <f>_xlfn.RANK.AVG(Table2[[#This Row],[6M Return vs Nifty Z-Score]],Table2[6M Return vs Nifty Z-Score])</f>
        <v>389</v>
      </c>
      <c r="AU329">
        <f>_xlfn.RANK.AVG(Table2[[#This Row],[Sharpe Ratio Z-Score]],Table2[Sharpe Ratio Z-Score])</f>
        <v>149</v>
      </c>
      <c r="AV329">
        <f>(Table2[[#This Row],[Rank 1Y]]+Table2[[#This Row],[Rank 6M]]+Table2[[#This Row],[Rank Sharpe]])/3</f>
        <v>343.33333333333331</v>
      </c>
    </row>
    <row r="330" spans="1:48" x14ac:dyDescent="0.3">
      <c r="A330" t="s">
        <v>300</v>
      </c>
      <c r="B330" t="s">
        <v>301</v>
      </c>
      <c r="C330" t="s">
        <v>10469</v>
      </c>
      <c r="D330" t="s">
        <v>143</v>
      </c>
      <c r="E330">
        <v>88162.536816120002</v>
      </c>
      <c r="F330">
        <v>6827.6</v>
      </c>
      <c r="G330">
        <v>22.218123570768899</v>
      </c>
      <c r="H330">
        <f>(Table2[[#This Row],[1Y Return vs Nifty]]-AVERAGE(Table2[1Y Return vs Nifty]))/_xlfn.STDEV.P(Table2[1Y Return vs Nifty])</f>
        <v>-0.23221319957369713</v>
      </c>
      <c r="I330">
        <v>6.8831049786506302</v>
      </c>
      <c r="J330">
        <f>(Table2[[#This Row],[1M Return vs Nifty]]-AVERAGE(Table2[1M Return vs Nifty]))/_xlfn.STDEV.P(Table2[1M Return vs Nifty])</f>
        <v>0.78173132452432825</v>
      </c>
      <c r="K330">
        <v>20.477015493832599</v>
      </c>
      <c r="L330">
        <f>(Table2[[#This Row],[6M Return vs Nifty]]-AVERAGE(Table2[6M Return vs Nifty]))/_xlfn.STDEV.P(Table2[6M Return vs Nifty])</f>
        <v>0.54291476619966605</v>
      </c>
      <c r="M330">
        <v>3.0135211640583002</v>
      </c>
      <c r="N330">
        <f>(Table2[[#This Row],[1W Return vs Nifty]]-AVERAGE(Table2[1W Return vs Nifty]))/_xlfn.STDEV.P(Table2[1W Return vs Nifty])</f>
        <v>0.96254123850693385</v>
      </c>
      <c r="O330">
        <v>6715.64</v>
      </c>
      <c r="P330">
        <v>6423.1744624844096</v>
      </c>
      <c r="Q330">
        <v>5565.8944404843896</v>
      </c>
      <c r="R330">
        <v>53.660719699063797</v>
      </c>
      <c r="S330" s="2">
        <f>(Table2[[#This Row],[Close Price]]-Table2[[#This Row],[20D EMA]])/Table2[[#This Row],[20D EMA]]</f>
        <v>1.66715309337606E-2</v>
      </c>
      <c r="T330" s="2">
        <f>(Table2[[#This Row],[Close Price]]-Table2[[#This Row],[50D EMA]])/Table2[[#This Row],[50D EMA]]</f>
        <v>6.296349879295722E-2</v>
      </c>
      <c r="U330" s="2">
        <f>(Table2[[#This Row],[Close Price]]-Table2[[#This Row],[200D EMA]])/Table2[[#This Row],[200D EMA]]</f>
        <v>0.22668513982917124</v>
      </c>
      <c r="V330">
        <v>0.80181629965346501</v>
      </c>
      <c r="W330">
        <v>6781.85</v>
      </c>
      <c r="X330">
        <v>7069.95</v>
      </c>
      <c r="Y330">
        <v>6741.25</v>
      </c>
      <c r="Z330">
        <v>7069.95</v>
      </c>
      <c r="AA330">
        <v>6569.1</v>
      </c>
      <c r="AB330">
        <v>7069.95</v>
      </c>
      <c r="AC330" s="2">
        <f>(Table2[[#This Row],[Close Price]]/Table2[[#This Row],[Day Low]])-1</f>
        <v>6.745946902393829E-3</v>
      </c>
      <c r="AD330" s="2">
        <f>(Table2[[#This Row],[Day High]]/Table2[[#This Row],[Close Price]])-1</f>
        <v>3.5495635362352784E-2</v>
      </c>
      <c r="AE330" s="2">
        <f>(Table2[[#This Row],[Close Price]]/Table2[[#This Row],[Current Week Low]])-1</f>
        <v>1.2809197107361392E-2</v>
      </c>
      <c r="AF330" s="2">
        <f>(Table2[[#This Row],[Current Week High]]/Table2[[#This Row],[Close Price]])-1</f>
        <v>3.5495635362352784E-2</v>
      </c>
      <c r="AG330" s="2">
        <f>(Table2[[#This Row],[Close Price]]/Table2[[#This Row],[Current Month Low]])-1</f>
        <v>3.9350900427760349E-2</v>
      </c>
      <c r="AH330" s="2">
        <f>(Table2[[#This Row],[Current Month High]]/Table2[[#This Row],[Close Price]])-1</f>
        <v>3.5495635362352784E-2</v>
      </c>
      <c r="AI330">
        <v>3.54956353623527</v>
      </c>
      <c r="AJ330">
        <v>71.891088984277602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-0.06</v>
      </c>
      <c r="AM330" t="s">
        <v>10512</v>
      </c>
      <c r="AN330">
        <v>1.2</v>
      </c>
      <c r="AO330" t="s">
        <v>10511</v>
      </c>
      <c r="AP330">
        <v>3.7258820729799998E-4</v>
      </c>
      <c r="AQ330">
        <f>(Table2[[#This Row],[Sharpe Ratio]]-AVERAGE(Table2[Sharpe Ratio]))/_xlfn.STDEV.P(Table2[Sharpe Ratio])</f>
        <v>-0.55447417498071749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1.5004999546765134</v>
      </c>
      <c r="AS330">
        <f>_xlfn.RANK.AVG(Table2[[#This Row],[1Y Return vs Nifty Z-Score]],Table2[1Y Return vs Nifty Z-Score])</f>
        <v>366</v>
      </c>
      <c r="AT330">
        <f>_xlfn.RANK.AVG(Table2[[#This Row],[6M Return vs Nifty Z-Score]],Table2[6M Return vs Nifty Z-Score])</f>
        <v>176</v>
      </c>
      <c r="AU330">
        <f>_xlfn.RANK.AVG(Table2[[#This Row],[Sharpe Ratio Z-Score]],Table2[Sharpe Ratio Z-Score])</f>
        <v>489</v>
      </c>
      <c r="AV330">
        <f>(Table2[[#This Row],[Rank 1Y]]+Table2[[#This Row],[Rank 6M]]+Table2[[#This Row],[Rank Sharpe]])/3</f>
        <v>343.66666666666669</v>
      </c>
    </row>
    <row r="331" spans="1:48" x14ac:dyDescent="0.3">
      <c r="A331" t="s">
        <v>850</v>
      </c>
      <c r="B331" t="s">
        <v>851</v>
      </c>
      <c r="C331" t="s">
        <v>10466</v>
      </c>
      <c r="D331" t="s">
        <v>62</v>
      </c>
      <c r="E331">
        <v>17497.583200019999</v>
      </c>
      <c r="F331">
        <v>1672.55</v>
      </c>
      <c r="G331">
        <v>53.716064925116797</v>
      </c>
      <c r="H331">
        <f>(Table2[[#This Row],[1Y Return vs Nifty]]-AVERAGE(Table2[1Y Return vs Nifty]))/_xlfn.STDEV.P(Table2[1Y Return vs Nifty])</f>
        <v>0.18474686465862883</v>
      </c>
      <c r="I331">
        <v>2.87582268708127</v>
      </c>
      <c r="J331">
        <f>(Table2[[#This Row],[1M Return vs Nifty]]-AVERAGE(Table2[1M Return vs Nifty]))/_xlfn.STDEV.P(Table2[1M Return vs Nifty])</f>
        <v>0.38094877109695768</v>
      </c>
      <c r="K331">
        <v>6.8889962432662299</v>
      </c>
      <c r="L331">
        <f>(Table2[[#This Row],[6M Return vs Nifty]]-AVERAGE(Table2[6M Return vs Nifty]))/_xlfn.STDEV.P(Table2[6M Return vs Nifty])</f>
        <v>7.3645736142042395E-2</v>
      </c>
      <c r="M331">
        <v>-0.34086605365123102</v>
      </c>
      <c r="N331">
        <f>(Table2[[#This Row],[1W Return vs Nifty]]-AVERAGE(Table2[1W Return vs Nifty]))/_xlfn.STDEV.P(Table2[1W Return vs Nifty])</f>
        <v>0.14574861476719328</v>
      </c>
      <c r="O331">
        <v>1638.46</v>
      </c>
      <c r="P331">
        <v>1575.76398539959</v>
      </c>
      <c r="Q331">
        <v>1404.7087916011801</v>
      </c>
      <c r="R331">
        <v>54.403044316578999</v>
      </c>
      <c r="S331" s="2">
        <f>(Table2[[#This Row],[Close Price]]-Table2[[#This Row],[20D EMA]])/Table2[[#This Row],[20D EMA]]</f>
        <v>2.0806122822650486E-2</v>
      </c>
      <c r="T331" s="2">
        <f>(Table2[[#This Row],[Close Price]]-Table2[[#This Row],[50D EMA]])/Table2[[#This Row],[50D EMA]]</f>
        <v>6.1421644038822554E-2</v>
      </c>
      <c r="U331" s="2">
        <f>(Table2[[#This Row],[Close Price]]-Table2[[#This Row],[200D EMA]])/Table2[[#This Row],[200D EMA]]</f>
        <v>0.19067383218518671</v>
      </c>
      <c r="V331">
        <v>0.373071234310759</v>
      </c>
      <c r="W331">
        <v>1631.3</v>
      </c>
      <c r="X331">
        <v>1706.2</v>
      </c>
      <c r="Y331">
        <v>1631.3</v>
      </c>
      <c r="Z331">
        <v>1738.95</v>
      </c>
      <c r="AA331">
        <v>1513.8</v>
      </c>
      <c r="AB331">
        <v>1799</v>
      </c>
      <c r="AC331" s="2">
        <f>(Table2[[#This Row],[Close Price]]/Table2[[#This Row],[Day Low]])-1</f>
        <v>2.5286581254214457E-2</v>
      </c>
      <c r="AD331" s="2">
        <f>(Table2[[#This Row],[Day High]]/Table2[[#This Row],[Close Price]])-1</f>
        <v>2.0118980000597864E-2</v>
      </c>
      <c r="AE331" s="2">
        <f>(Table2[[#This Row],[Close Price]]/Table2[[#This Row],[Current Week Low]])-1</f>
        <v>2.5286581254214457E-2</v>
      </c>
      <c r="AF331" s="2">
        <f>(Table2[[#This Row],[Current Week High]]/Table2[[#This Row],[Close Price]])-1</f>
        <v>3.9699859495979206E-2</v>
      </c>
      <c r="AG331" s="2">
        <f>(Table2[[#This Row],[Close Price]]/Table2[[#This Row],[Current Month Low]])-1</f>
        <v>0.10486854274012414</v>
      </c>
      <c r="AH331" s="2">
        <f>(Table2[[#This Row],[Current Month High]]/Table2[[#This Row],[Close Price]])-1</f>
        <v>7.5603120982930205E-2</v>
      </c>
      <c r="AI331">
        <v>7.5603120982930196</v>
      </c>
      <c r="AJ331">
        <v>85.828565079717706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-7.0000000000000007E-2</v>
      </c>
      <c r="AM331" t="s">
        <v>10512</v>
      </c>
      <c r="AN331">
        <v>8.43</v>
      </c>
      <c r="AO331" t="s">
        <v>10511</v>
      </c>
      <c r="AQ331">
        <f>(Table2[[#This Row],[Sharpe Ratio]]-AVERAGE(Table2[Sharpe Ratio]))/_xlfn.STDEV.P(Table2[Sharpe Ratio])</f>
        <v>-0.55874987226138229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0.2263401144034399</v>
      </c>
      <c r="AS331">
        <f>_xlfn.RANK.AVG(Table2[[#This Row],[1Y Return vs Nifty Z-Score]],Table2[1Y Return vs Nifty Z-Score])</f>
        <v>229</v>
      </c>
      <c r="AT331">
        <f>_xlfn.RANK.AVG(Table2[[#This Row],[6M Return vs Nifty Z-Score]],Table2[6M Return vs Nifty Z-Score])</f>
        <v>292</v>
      </c>
      <c r="AU331">
        <f>_xlfn.RANK.AVG(Table2[[#This Row],[Sharpe Ratio Z-Score]],Table2[Sharpe Ratio Z-Score])</f>
        <v>512.5</v>
      </c>
      <c r="AV331">
        <f>(Table2[[#This Row],[Rank 1Y]]+Table2[[#This Row],[Rank 6M]]+Table2[[#This Row],[Rank Sharpe]])/3</f>
        <v>344.5</v>
      </c>
    </row>
    <row r="332" spans="1:48" x14ac:dyDescent="0.3">
      <c r="A332" t="s">
        <v>1551</v>
      </c>
      <c r="B332" t="s">
        <v>1552</v>
      </c>
      <c r="C332" t="s">
        <v>10472</v>
      </c>
      <c r="D332" t="s">
        <v>72</v>
      </c>
      <c r="E332">
        <v>5917.4719999999998</v>
      </c>
      <c r="F332">
        <v>840.55</v>
      </c>
      <c r="G332">
        <v>77.811908612794596</v>
      </c>
      <c r="H332">
        <f>(Table2[[#This Row],[1Y Return vs Nifty]]-AVERAGE(Table2[1Y Return vs Nifty]))/_xlfn.STDEV.P(Table2[1Y Return vs Nifty])</f>
        <v>0.50372023560750068</v>
      </c>
      <c r="I332">
        <v>-9.1896978030937504</v>
      </c>
      <c r="J332">
        <f>(Table2[[#This Row],[1M Return vs Nifty]]-AVERAGE(Table2[1M Return vs Nifty]))/_xlfn.STDEV.P(Table2[1M Return vs Nifty])</f>
        <v>-0.8257668427882906</v>
      </c>
      <c r="K332">
        <v>-28.727006107237798</v>
      </c>
      <c r="L332">
        <f>(Table2[[#This Row],[6M Return vs Nifty]]-AVERAGE(Table2[6M Return vs Nifty]))/_xlfn.STDEV.P(Table2[6M Return vs Nifty])</f>
        <v>-1.1563706900456394</v>
      </c>
      <c r="M332">
        <v>-5.6885790398013798</v>
      </c>
      <c r="N332">
        <f>(Table2[[#This Row],[1W Return vs Nifty]]-AVERAGE(Table2[1W Return vs Nifty]))/_xlfn.STDEV.P(Table2[1W Return vs Nifty])</f>
        <v>-1.156418439144739</v>
      </c>
      <c r="O332">
        <v>880.18</v>
      </c>
      <c r="P332">
        <v>880.57860351752504</v>
      </c>
      <c r="Q332">
        <v>765.10658248390496</v>
      </c>
      <c r="R332">
        <v>34.720026407111199</v>
      </c>
      <c r="S332" s="2">
        <f>(Table2[[#This Row],[Close Price]]-Table2[[#This Row],[20D EMA]])/Table2[[#This Row],[20D EMA]]</f>
        <v>-4.5024881274284806E-2</v>
      </c>
      <c r="T332" s="2">
        <f>(Table2[[#This Row],[Close Price]]-Table2[[#This Row],[50D EMA]])/Table2[[#This Row],[50D EMA]]</f>
        <v>-4.5457161186552096E-2</v>
      </c>
      <c r="U332" s="2">
        <f>(Table2[[#This Row],[Close Price]]-Table2[[#This Row],[200D EMA]])/Table2[[#This Row],[200D EMA]]</f>
        <v>9.8605108416619916E-2</v>
      </c>
      <c r="V332">
        <v>1.36537563655197</v>
      </c>
      <c r="W332">
        <v>830</v>
      </c>
      <c r="X332">
        <v>885.9</v>
      </c>
      <c r="Y332">
        <v>830</v>
      </c>
      <c r="Z332">
        <v>934.9</v>
      </c>
      <c r="AA332">
        <v>830</v>
      </c>
      <c r="AB332">
        <v>956</v>
      </c>
      <c r="AC332" s="2">
        <f>(Table2[[#This Row],[Close Price]]/Table2[[#This Row],[Day Low]])-1</f>
        <v>1.271084337349393E-2</v>
      </c>
      <c r="AD332" s="2">
        <f>(Table2[[#This Row],[Day High]]/Table2[[#This Row],[Close Price]])-1</f>
        <v>5.3952769020284341E-2</v>
      </c>
      <c r="AE332" s="2">
        <f>(Table2[[#This Row],[Close Price]]/Table2[[#This Row],[Current Week Low]])-1</f>
        <v>1.271084337349393E-2</v>
      </c>
      <c r="AF332" s="2">
        <f>(Table2[[#This Row],[Current Week High]]/Table2[[#This Row],[Close Price]])-1</f>
        <v>0.11224793290107682</v>
      </c>
      <c r="AG332" s="2">
        <f>(Table2[[#This Row],[Close Price]]/Table2[[#This Row],[Current Month Low]])-1</f>
        <v>1.271084337349393E-2</v>
      </c>
      <c r="AH332" s="2">
        <f>(Table2[[#This Row],[Current Month High]]/Table2[[#This Row],[Close Price]])-1</f>
        <v>0.13735054428647908</v>
      </c>
      <c r="AI332">
        <v>38.599726369638901</v>
      </c>
      <c r="AJ332">
        <v>123.550531914893</v>
      </c>
      <c r="AK332" t="str">
        <f>IF(AND(Table2[[#This Row],[20D EMA]]&gt;Table2[[#This Row],[50D EMA]],Table2[[#This Row],[50D EMA]]&gt;Table2[[#This Row],[200D EMA]]),"Uptrend","Downtrend/NoTrend")</f>
        <v>Downtrend/NoTrend</v>
      </c>
      <c r="AL332">
        <v>-0.22</v>
      </c>
      <c r="AM332" t="s">
        <v>10512</v>
      </c>
      <c r="AN332">
        <v>-1.82</v>
      </c>
      <c r="AO332" t="s">
        <v>10512</v>
      </c>
      <c r="AP332">
        <v>9.0795243453909005E-2</v>
      </c>
      <c r="AQ332">
        <f>(Table2[[#This Row],[Sharpe Ratio]]-AVERAGE(Table2[Sharpe Ratio]))/_xlfn.STDEV.P(Table2[Sharpe Ratio])</f>
        <v>0.48318588396796813</v>
      </c>
      <c r="AR3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2">
        <f>_xlfn.RANK.AVG(Table2[[#This Row],[1Y Return vs Nifty Z-Score]],Table2[1Y Return vs Nifty Z-Score])</f>
        <v>146</v>
      </c>
      <c r="AT332">
        <f>_xlfn.RANK.AVG(Table2[[#This Row],[6M Return vs Nifty Z-Score]],Table2[6M Return vs Nifty Z-Score])</f>
        <v>672</v>
      </c>
      <c r="AU332">
        <f>_xlfn.RANK.AVG(Table2[[#This Row],[Sharpe Ratio Z-Score]],Table2[Sharpe Ratio Z-Score])</f>
        <v>216</v>
      </c>
      <c r="AV332">
        <f>(Table2[[#This Row],[Rank 1Y]]+Table2[[#This Row],[Rank 6M]]+Table2[[#This Row],[Rank Sharpe]])/3</f>
        <v>344.66666666666669</v>
      </c>
    </row>
    <row r="333" spans="1:48" x14ac:dyDescent="0.3">
      <c r="A333" t="s">
        <v>1903</v>
      </c>
      <c r="B333" t="s">
        <v>1904</v>
      </c>
      <c r="C333" t="s">
        <v>10475</v>
      </c>
      <c r="D333" t="s">
        <v>271</v>
      </c>
      <c r="E333">
        <v>3439.9704925800002</v>
      </c>
      <c r="F333">
        <v>138.22999999999999</v>
      </c>
      <c r="G333">
        <v>26.400508703139302</v>
      </c>
      <c r="H333">
        <f>(Table2[[#This Row],[1Y Return vs Nifty]]-AVERAGE(Table2[1Y Return vs Nifty]))/_xlfn.STDEV.P(Table2[1Y Return vs Nifty])</f>
        <v>-0.176848070982626</v>
      </c>
      <c r="I333">
        <v>29.9188663591585</v>
      </c>
      <c r="J333">
        <f>(Table2[[#This Row],[1M Return vs Nifty]]-AVERAGE(Table2[1M Return vs Nifty]))/_xlfn.STDEV.P(Table2[1M Return vs Nifty])</f>
        <v>3.085619744276241</v>
      </c>
      <c r="K333">
        <v>13.307039469045799</v>
      </c>
      <c r="L333">
        <f>(Table2[[#This Row],[6M Return vs Nifty]]-AVERAGE(Table2[6M Return vs Nifty]))/_xlfn.STDEV.P(Table2[6M Return vs Nifty])</f>
        <v>0.29529606382346252</v>
      </c>
      <c r="M333">
        <v>-4.9305220119042401</v>
      </c>
      <c r="N333">
        <f>(Table2[[#This Row],[1W Return vs Nifty]]-AVERAGE(Table2[1W Return vs Nifty]))/_xlfn.STDEV.P(Table2[1W Return vs Nifty])</f>
        <v>-0.97183170285755349</v>
      </c>
      <c r="O333">
        <v>137.30000000000001</v>
      </c>
      <c r="P333">
        <v>122.53217852410801</v>
      </c>
      <c r="Q333">
        <v>104.255014255695</v>
      </c>
      <c r="R333">
        <v>45.465383279381903</v>
      </c>
      <c r="S333" s="2">
        <f>(Table2[[#This Row],[Close Price]]-Table2[[#This Row],[20D EMA]])/Table2[[#This Row],[20D EMA]]</f>
        <v>6.7734887108519904E-3</v>
      </c>
      <c r="T333" s="2">
        <f>(Table2[[#This Row],[Close Price]]-Table2[[#This Row],[50D EMA]])/Table2[[#This Row],[50D EMA]]</f>
        <v>0.12811182878629276</v>
      </c>
      <c r="U333" s="2">
        <f>(Table2[[#This Row],[Close Price]]-Table2[[#This Row],[200D EMA]])/Table2[[#This Row],[200D EMA]]</f>
        <v>0.32588346936463136</v>
      </c>
      <c r="V333">
        <v>1.8751862321678201</v>
      </c>
      <c r="W333">
        <v>136.36000000000001</v>
      </c>
      <c r="X333">
        <v>144.80000000000001</v>
      </c>
      <c r="Y333">
        <v>136.36000000000001</v>
      </c>
      <c r="Z333">
        <v>152</v>
      </c>
      <c r="AA333">
        <v>125.35</v>
      </c>
      <c r="AB333">
        <v>164.5</v>
      </c>
      <c r="AC333" s="2">
        <f>(Table2[[#This Row],[Close Price]]/Table2[[#This Row],[Day Low]])-1</f>
        <v>1.3713699031973947E-2</v>
      </c>
      <c r="AD333" s="2">
        <f>(Table2[[#This Row],[Day High]]/Table2[[#This Row],[Close Price]])-1</f>
        <v>4.7529479852419954E-2</v>
      </c>
      <c r="AE333" s="2">
        <f>(Table2[[#This Row],[Close Price]]/Table2[[#This Row],[Current Week Low]])-1</f>
        <v>1.3713699031973947E-2</v>
      </c>
      <c r="AF333" s="2">
        <f>(Table2[[#This Row],[Current Week High]]/Table2[[#This Row],[Close Price]])-1</f>
        <v>9.9616581060551379E-2</v>
      </c>
      <c r="AG333" s="2">
        <f>(Table2[[#This Row],[Close Price]]/Table2[[#This Row],[Current Month Low]])-1</f>
        <v>0.10275229357798166</v>
      </c>
      <c r="AH333" s="2">
        <f>(Table2[[#This Row],[Current Month High]]/Table2[[#This Row],[Close Price]])-1</f>
        <v>0.19004557621355711</v>
      </c>
      <c r="AI333">
        <v>19.004557621355701</v>
      </c>
      <c r="AJ333">
        <v>69.399509803921504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0.31</v>
      </c>
      <c r="AM333" t="s">
        <v>10511</v>
      </c>
      <c r="AN333">
        <v>5.7</v>
      </c>
      <c r="AO333" t="s">
        <v>10511</v>
      </c>
      <c r="AP333">
        <v>1.0064740868359E-2</v>
      </c>
      <c r="AQ333">
        <f>(Table2[[#This Row],[Sharpe Ratio]]-AVERAGE(Table2[Sharpe Ratio]))/_xlfn.STDEV.P(Table2[Sharpe Ratio])</f>
        <v>-0.44325028231590707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1.788985751943617</v>
      </c>
      <c r="AS333">
        <f>_xlfn.RANK.AVG(Table2[[#This Row],[1Y Return vs Nifty Z-Score]],Table2[1Y Return vs Nifty Z-Score])</f>
        <v>344</v>
      </c>
      <c r="AT333">
        <f>_xlfn.RANK.AVG(Table2[[#This Row],[6M Return vs Nifty Z-Score]],Table2[6M Return vs Nifty Z-Score])</f>
        <v>237</v>
      </c>
      <c r="AU333">
        <f>_xlfn.RANK.AVG(Table2[[#This Row],[Sharpe Ratio Z-Score]],Table2[Sharpe Ratio Z-Score])</f>
        <v>453</v>
      </c>
      <c r="AV333">
        <f>(Table2[[#This Row],[Rank 1Y]]+Table2[[#This Row],[Rank 6M]]+Table2[[#This Row],[Rank Sharpe]])/3</f>
        <v>344.66666666666669</v>
      </c>
    </row>
    <row r="334" spans="1:48" x14ac:dyDescent="0.3">
      <c r="A334" t="s">
        <v>194</v>
      </c>
      <c r="B334" t="s">
        <v>195</v>
      </c>
      <c r="C334" t="s">
        <v>10459</v>
      </c>
      <c r="D334" t="s">
        <v>18</v>
      </c>
      <c r="E334">
        <v>131803.796725439</v>
      </c>
      <c r="F334">
        <v>303.8</v>
      </c>
      <c r="G334">
        <v>34.3165070830159</v>
      </c>
      <c r="H334">
        <f>(Table2[[#This Row],[1Y Return vs Nifty]]-AVERAGE(Table2[1Y Return vs Nifty]))/_xlfn.STDEV.P(Table2[1Y Return vs Nifty])</f>
        <v>-7.2058518046312581E-2</v>
      </c>
      <c r="I334">
        <v>-3.8658678769181298</v>
      </c>
      <c r="J334">
        <f>(Table2[[#This Row],[1M Return vs Nifty]]-AVERAGE(Table2[1M Return vs Nifty]))/_xlfn.STDEV.P(Table2[1M Return vs Nifty])</f>
        <v>-0.29331167827076887</v>
      </c>
      <c r="K334">
        <v>12.881970427513499</v>
      </c>
      <c r="L334">
        <f>(Table2[[#This Row],[6M Return vs Nifty]]-AVERAGE(Table2[6M Return vs Nifty]))/_xlfn.STDEV.P(Table2[6M Return vs Nifty])</f>
        <v>0.2806160922139822</v>
      </c>
      <c r="M334">
        <v>2.6941030091071601</v>
      </c>
      <c r="N334">
        <f>(Table2[[#This Row],[1W Return vs Nifty]]-AVERAGE(Table2[1W Return vs Nifty]))/_xlfn.STDEV.P(Table2[1W Return vs Nifty])</f>
        <v>0.884762980983404</v>
      </c>
      <c r="O334">
        <v>306.76</v>
      </c>
      <c r="P334">
        <v>305.88764545072303</v>
      </c>
      <c r="Q334">
        <v>271.85072867767701</v>
      </c>
      <c r="R334">
        <v>45.039700126967404</v>
      </c>
      <c r="S334" s="2">
        <f>(Table2[[#This Row],[Close Price]]-Table2[[#This Row],[20D EMA]])/Table2[[#This Row],[20D EMA]]</f>
        <v>-9.6492371886816395E-3</v>
      </c>
      <c r="T334" s="2">
        <f>(Table2[[#This Row],[Close Price]]-Table2[[#This Row],[50D EMA]])/Table2[[#This Row],[50D EMA]]</f>
        <v>-6.8248766557632212E-3</v>
      </c>
      <c r="U334" s="2">
        <f>(Table2[[#This Row],[Close Price]]-Table2[[#This Row],[200D EMA]])/Table2[[#This Row],[200D EMA]]</f>
        <v>0.11752505309707677</v>
      </c>
      <c r="V334">
        <v>0.92038880699192505</v>
      </c>
      <c r="W334">
        <v>301.8</v>
      </c>
      <c r="X334">
        <v>318.14999999999998</v>
      </c>
      <c r="Y334">
        <v>301.8</v>
      </c>
      <c r="Z334">
        <v>319.25</v>
      </c>
      <c r="AA334">
        <v>293.39999999999998</v>
      </c>
      <c r="AB334">
        <v>319.25</v>
      </c>
      <c r="AC334" s="2">
        <f>(Table2[[#This Row],[Close Price]]/Table2[[#This Row],[Day Low]])-1</f>
        <v>6.6269052352552205E-3</v>
      </c>
      <c r="AD334" s="2">
        <f>(Table2[[#This Row],[Day High]]/Table2[[#This Row],[Close Price]])-1</f>
        <v>4.7235023041474644E-2</v>
      </c>
      <c r="AE334" s="2">
        <f>(Table2[[#This Row],[Close Price]]/Table2[[#This Row],[Current Week Low]])-1</f>
        <v>6.6269052352552205E-3</v>
      </c>
      <c r="AF334" s="2">
        <f>(Table2[[#This Row],[Current Week High]]/Table2[[#This Row],[Close Price]])-1</f>
        <v>5.085582620144824E-2</v>
      </c>
      <c r="AG334" s="2">
        <f>(Table2[[#This Row],[Close Price]]/Table2[[#This Row],[Current Month Low]])-1</f>
        <v>3.5446489434219686E-2</v>
      </c>
      <c r="AH334" s="2">
        <f>(Table2[[#This Row],[Current Month High]]/Table2[[#This Row],[Close Price]])-1</f>
        <v>5.085582620144824E-2</v>
      </c>
      <c r="AI334">
        <v>13.2241606319947</v>
      </c>
      <c r="AJ334">
        <v>83.315733896515297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-0.04</v>
      </c>
      <c r="AM334" t="s">
        <v>10512</v>
      </c>
      <c r="AN334">
        <v>-0.2</v>
      </c>
      <c r="AO334" t="s">
        <v>10512</v>
      </c>
      <c r="AP334">
        <v>1.1690269833980001E-3</v>
      </c>
      <c r="AQ334">
        <f>(Table2[[#This Row],[Sharpe Ratio]]-AVERAGE(Table2[Sharpe Ratio]))/_xlfn.STDEV.P(Table2[Sharpe Ratio])</f>
        <v>-0.54533451075494344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0.25467436612536132</v>
      </c>
      <c r="AS334">
        <f>_xlfn.RANK.AVG(Table2[[#This Row],[1Y Return vs Nifty Z-Score]],Table2[1Y Return vs Nifty Z-Score])</f>
        <v>308</v>
      </c>
      <c r="AT334">
        <f>_xlfn.RANK.AVG(Table2[[#This Row],[6M Return vs Nifty Z-Score]],Table2[6M Return vs Nifty Z-Score])</f>
        <v>242</v>
      </c>
      <c r="AU334">
        <f>_xlfn.RANK.AVG(Table2[[#This Row],[Sharpe Ratio Z-Score]],Table2[Sharpe Ratio Z-Score])</f>
        <v>487</v>
      </c>
      <c r="AV334">
        <f>(Table2[[#This Row],[Rank 1Y]]+Table2[[#This Row],[Rank 6M]]+Table2[[#This Row],[Rank Sharpe]])/3</f>
        <v>345.66666666666669</v>
      </c>
    </row>
    <row r="335" spans="1:48" x14ac:dyDescent="0.3">
      <c r="A335" t="s">
        <v>75</v>
      </c>
      <c r="B335" t="s">
        <v>76</v>
      </c>
      <c r="C335" t="s">
        <v>10469</v>
      </c>
      <c r="D335" t="s">
        <v>77</v>
      </c>
      <c r="E335">
        <v>326062.81838275999</v>
      </c>
      <c r="F335">
        <v>5010.7</v>
      </c>
      <c r="G335">
        <v>11.524192085622399</v>
      </c>
      <c r="H335">
        <f>(Table2[[#This Row],[1Y Return vs Nifty]]-AVERAGE(Table2[1Y Return vs Nifty]))/_xlfn.STDEV.P(Table2[1Y Return vs Nifty])</f>
        <v>-0.37377617693720905</v>
      </c>
      <c r="I335">
        <v>-4.6383403416709799</v>
      </c>
      <c r="J335">
        <f>(Table2[[#This Row],[1M Return vs Nifty]]-AVERAGE(Table2[1M Return vs Nifty]))/_xlfn.STDEV.P(Table2[1M Return vs Nifty])</f>
        <v>-0.37056939668190092</v>
      </c>
      <c r="K335">
        <v>20.8225951607388</v>
      </c>
      <c r="L335">
        <f>(Table2[[#This Row],[6M Return vs Nifty]]-AVERAGE(Table2[6M Return vs Nifty]))/_xlfn.STDEV.P(Table2[6M Return vs Nifty])</f>
        <v>0.55484953256305269</v>
      </c>
      <c r="M335">
        <v>3.0391803328897402</v>
      </c>
      <c r="N335">
        <f>(Table2[[#This Row],[1W Return vs Nifty]]-AVERAGE(Table2[1W Return vs Nifty]))/_xlfn.STDEV.P(Table2[1W Return vs Nifty])</f>
        <v>0.96878924103990427</v>
      </c>
      <c r="O335">
        <v>4884.41</v>
      </c>
      <c r="P335">
        <v>4756.5659344731203</v>
      </c>
      <c r="Q335">
        <v>4312.1625708660004</v>
      </c>
      <c r="R335">
        <v>63.139445548198701</v>
      </c>
      <c r="S335" s="2">
        <f>(Table2[[#This Row],[Close Price]]-Table2[[#This Row],[20D EMA]])/Table2[[#This Row],[20D EMA]]</f>
        <v>2.5855732831600944E-2</v>
      </c>
      <c r="T335" s="2">
        <f>(Table2[[#This Row],[Close Price]]-Table2[[#This Row],[50D EMA]])/Table2[[#This Row],[50D EMA]]</f>
        <v>5.3428054825235959E-2</v>
      </c>
      <c r="U335" s="2">
        <f>(Table2[[#This Row],[Close Price]]-Table2[[#This Row],[200D EMA]])/Table2[[#This Row],[200D EMA]]</f>
        <v>0.16199236871389894</v>
      </c>
      <c r="V335">
        <v>1.2650251170845801</v>
      </c>
      <c r="W335">
        <v>4955</v>
      </c>
      <c r="X335">
        <v>5078.5</v>
      </c>
      <c r="Y335">
        <v>4943.6499999999996</v>
      </c>
      <c r="Z335">
        <v>5164</v>
      </c>
      <c r="AA335">
        <v>4612.5</v>
      </c>
      <c r="AB335">
        <v>5164</v>
      </c>
      <c r="AC335" s="2">
        <f>(Table2[[#This Row],[Close Price]]/Table2[[#This Row],[Day Low]])-1</f>
        <v>1.1241170534813216E-2</v>
      </c>
      <c r="AD335" s="2">
        <f>(Table2[[#This Row],[Day High]]/Table2[[#This Row],[Close Price]])-1</f>
        <v>1.3531043566767265E-2</v>
      </c>
      <c r="AE335" s="2">
        <f>(Table2[[#This Row],[Close Price]]/Table2[[#This Row],[Current Week Low]])-1</f>
        <v>1.3562853357337312E-2</v>
      </c>
      <c r="AF335" s="2">
        <f>(Table2[[#This Row],[Current Week High]]/Table2[[#This Row],[Close Price]])-1</f>
        <v>3.0594527710699149E-2</v>
      </c>
      <c r="AG335" s="2">
        <f>(Table2[[#This Row],[Close Price]]/Table2[[#This Row],[Current Month Low]])-1</f>
        <v>8.633062330623309E-2</v>
      </c>
      <c r="AH335" s="2">
        <f>(Table2[[#This Row],[Current Month High]]/Table2[[#This Row],[Close Price]])-1</f>
        <v>3.0594527710699149E-2</v>
      </c>
      <c r="AI335">
        <v>4.1571037978725496</v>
      </c>
      <c r="AJ335">
        <v>43.521661296097299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-0.01</v>
      </c>
      <c r="AM335" t="s">
        <v>10512</v>
      </c>
      <c r="AN335">
        <v>4.96</v>
      </c>
      <c r="AO335" t="s">
        <v>10511</v>
      </c>
      <c r="AP335">
        <v>1.2968782124263001E-2</v>
      </c>
      <c r="AQ335">
        <f>(Table2[[#This Row],[Sharpe Ratio]]-AVERAGE(Table2[Sharpe Ratio]))/_xlfn.STDEV.P(Table2[Sharpe Ratio])</f>
        <v>-0.40992447903605145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0.36936872094779549</v>
      </c>
      <c r="AS335">
        <f>_xlfn.RANK.AVG(Table2[[#This Row],[1Y Return vs Nifty Z-Score]],Table2[1Y Return vs Nifty Z-Score])</f>
        <v>424</v>
      </c>
      <c r="AT335">
        <f>_xlfn.RANK.AVG(Table2[[#This Row],[6M Return vs Nifty Z-Score]],Table2[6M Return vs Nifty Z-Score])</f>
        <v>170</v>
      </c>
      <c r="AU335">
        <f>_xlfn.RANK.AVG(Table2[[#This Row],[Sharpe Ratio Z-Score]],Table2[Sharpe Ratio Z-Score])</f>
        <v>444</v>
      </c>
      <c r="AV335">
        <f>(Table2[[#This Row],[Rank 1Y]]+Table2[[#This Row],[Rank 6M]]+Table2[[#This Row],[Rank Sharpe]])/3</f>
        <v>346</v>
      </c>
    </row>
    <row r="336" spans="1:48" x14ac:dyDescent="0.3">
      <c r="A336" t="s">
        <v>35</v>
      </c>
      <c r="B336" t="s">
        <v>36</v>
      </c>
      <c r="C336" t="s">
        <v>10461</v>
      </c>
      <c r="D336" t="s">
        <v>37</v>
      </c>
      <c r="E336">
        <v>700967.87021332502</v>
      </c>
      <c r="F336">
        <v>1108.25</v>
      </c>
      <c r="G336">
        <v>54.962796270304601</v>
      </c>
      <c r="H336">
        <f>(Table2[[#This Row],[1Y Return vs Nifty]]-AVERAGE(Table2[1Y Return vs Nifty]))/_xlfn.STDEV.P(Table2[1Y Return vs Nifty])</f>
        <v>0.20125071092343255</v>
      </c>
      <c r="I336">
        <v>0.26951189227812899</v>
      </c>
      <c r="J336">
        <f>(Table2[[#This Row],[1M Return vs Nifty]]-AVERAGE(Table2[1M Return vs Nifty]))/_xlfn.STDEV.P(Table2[1M Return vs Nifty])</f>
        <v>0.12028235945829993</v>
      </c>
      <c r="K336">
        <v>9.4281484082007108</v>
      </c>
      <c r="L336">
        <f>(Table2[[#This Row],[6M Return vs Nifty]]-AVERAGE(Table2[6M Return vs Nifty]))/_xlfn.STDEV.P(Table2[6M Return vs Nifty])</f>
        <v>0.16133662409525557</v>
      </c>
      <c r="M336">
        <v>4.08004351680637</v>
      </c>
      <c r="N336">
        <f>(Table2[[#This Row],[1W Return vs Nifty]]-AVERAGE(Table2[1W Return vs Nifty]))/_xlfn.STDEV.P(Table2[1W Return vs Nifty])</f>
        <v>1.2222392203556147</v>
      </c>
      <c r="O336">
        <v>1045.42</v>
      </c>
      <c r="P336">
        <v>1016.88599806037</v>
      </c>
      <c r="Q336">
        <v>905.93069265820395</v>
      </c>
      <c r="R336">
        <v>82.882757192628105</v>
      </c>
      <c r="S336" s="2">
        <f>(Table2[[#This Row],[Close Price]]-Table2[[#This Row],[20D EMA]])/Table2[[#This Row],[20D EMA]]</f>
        <v>6.0100246790763444E-2</v>
      </c>
      <c r="T336" s="2">
        <f>(Table2[[#This Row],[Close Price]]-Table2[[#This Row],[50D EMA]])/Table2[[#This Row],[50D EMA]]</f>
        <v>8.9846848234610061E-2</v>
      </c>
      <c r="U336" s="2">
        <f>(Table2[[#This Row],[Close Price]]-Table2[[#This Row],[200D EMA]])/Table2[[#This Row],[200D EMA]]</f>
        <v>0.2233275779057069</v>
      </c>
      <c r="V336">
        <v>1.5217535107067599</v>
      </c>
      <c r="W336">
        <v>1063.3499999999999</v>
      </c>
      <c r="X336">
        <v>1118.7</v>
      </c>
      <c r="Y336">
        <v>1038.5999999999999</v>
      </c>
      <c r="Z336">
        <v>1130</v>
      </c>
      <c r="AA336">
        <v>982.2</v>
      </c>
      <c r="AB336">
        <v>1130</v>
      </c>
      <c r="AC336" s="2">
        <f>(Table2[[#This Row],[Close Price]]/Table2[[#This Row],[Day Low]])-1</f>
        <v>4.2225043494616088E-2</v>
      </c>
      <c r="AD336" s="2">
        <f>(Table2[[#This Row],[Day High]]/Table2[[#This Row],[Close Price]])-1</f>
        <v>9.4292803970223993E-3</v>
      </c>
      <c r="AE336" s="2">
        <f>(Table2[[#This Row],[Close Price]]/Table2[[#This Row],[Current Week Low]])-1</f>
        <v>6.7061428846524329E-2</v>
      </c>
      <c r="AF336" s="2">
        <f>(Table2[[#This Row],[Current Week High]]/Table2[[#This Row],[Close Price]])-1</f>
        <v>1.9625535754568046E-2</v>
      </c>
      <c r="AG336" s="2">
        <f>(Table2[[#This Row],[Close Price]]/Table2[[#This Row],[Current Month Low]])-1</f>
        <v>0.12833435145591521</v>
      </c>
      <c r="AH336" s="2">
        <f>(Table2[[#This Row],[Current Month High]]/Table2[[#This Row],[Close Price]])-1</f>
        <v>1.9625535754568046E-2</v>
      </c>
      <c r="AI336">
        <v>6.0230092488156899</v>
      </c>
      <c r="AJ336">
        <v>85.527747551686602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0.05</v>
      </c>
      <c r="AM336" t="s">
        <v>10511</v>
      </c>
      <c r="AN336">
        <v>12.46</v>
      </c>
      <c r="AO336" t="s">
        <v>10511</v>
      </c>
      <c r="AP336">
        <v>-5.2293123203869998E-3</v>
      </c>
      <c r="AQ336">
        <f>(Table2[[#This Row],[Sharpe Ratio]]-AVERAGE(Table2[Sharpe Ratio]))/_xlfn.STDEV.P(Table2[Sharpe Ratio])</f>
        <v>-0.61875970625525001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1.0863492085773527</v>
      </c>
      <c r="AS336">
        <f>_xlfn.RANK.AVG(Table2[[#This Row],[1Y Return vs Nifty Z-Score]],Table2[1Y Return vs Nifty Z-Score])</f>
        <v>224</v>
      </c>
      <c r="AT336">
        <f>_xlfn.RANK.AVG(Table2[[#This Row],[6M Return vs Nifty Z-Score]],Table2[6M Return vs Nifty Z-Score])</f>
        <v>270</v>
      </c>
      <c r="AU336">
        <f>_xlfn.RANK.AVG(Table2[[#This Row],[Sharpe Ratio Z-Score]],Table2[Sharpe Ratio Z-Score])</f>
        <v>546</v>
      </c>
      <c r="AV336">
        <f>(Table2[[#This Row],[Rank 1Y]]+Table2[[#This Row],[Rank 6M]]+Table2[[#This Row],[Rank Sharpe]])/3</f>
        <v>346.66666666666669</v>
      </c>
    </row>
    <row r="337" spans="1:48" x14ac:dyDescent="0.3">
      <c r="A337" t="s">
        <v>1777</v>
      </c>
      <c r="B337" t="s">
        <v>1778</v>
      </c>
      <c r="C337" t="s">
        <v>10475</v>
      </c>
      <c r="D337" t="s">
        <v>543</v>
      </c>
      <c r="E337">
        <v>4034.1917778449902</v>
      </c>
      <c r="F337">
        <v>361.05</v>
      </c>
      <c r="G337">
        <v>7.9156148854155797</v>
      </c>
      <c r="H337">
        <f>(Table2[[#This Row],[1Y Return vs Nifty]]-AVERAGE(Table2[1Y Return vs Nifty]))/_xlfn.STDEV.P(Table2[1Y Return vs Nifty])</f>
        <v>-0.42154541252815181</v>
      </c>
      <c r="I337">
        <v>-1.9807738117662299</v>
      </c>
      <c r="J337">
        <f>(Table2[[#This Row],[1M Return vs Nifty]]-AVERAGE(Table2[1M Return vs Nifty]))/_xlfn.STDEV.P(Table2[1M Return vs Nifty])</f>
        <v>-0.10477671669049013</v>
      </c>
      <c r="K337">
        <v>-4.8648620867693797</v>
      </c>
      <c r="L337">
        <f>(Table2[[#This Row],[6M Return vs Nifty]]-AVERAGE(Table2[6M Return vs Nifty]))/_xlfn.STDEV.P(Table2[6M Return vs Nifty])</f>
        <v>-0.33227963062844018</v>
      </c>
      <c r="M337">
        <v>-2.9323678462418599</v>
      </c>
      <c r="N337">
        <f>(Table2[[#This Row],[1W Return vs Nifty]]-AVERAGE(Table2[1W Return vs Nifty]))/_xlfn.STDEV.P(Table2[1W Return vs Nifty])</f>
        <v>-0.48528155891731517</v>
      </c>
      <c r="O337">
        <v>374.37</v>
      </c>
      <c r="P337">
        <v>372.58739933858902</v>
      </c>
      <c r="Q337">
        <v>355.27865878817403</v>
      </c>
      <c r="R337">
        <v>29.612489052213299</v>
      </c>
      <c r="S337" s="2">
        <f>(Table2[[#This Row],[Close Price]]-Table2[[#This Row],[20D EMA]])/Table2[[#This Row],[20D EMA]]</f>
        <v>-3.5579774020354178E-2</v>
      </c>
      <c r="T337" s="2">
        <f>(Table2[[#This Row],[Close Price]]-Table2[[#This Row],[50D EMA]])/Table2[[#This Row],[50D EMA]]</f>
        <v>-3.0965618695291391E-2</v>
      </c>
      <c r="U337" s="2">
        <f>(Table2[[#This Row],[Close Price]]-Table2[[#This Row],[200D EMA]])/Table2[[#This Row],[200D EMA]]</f>
        <v>1.6244547959935306E-2</v>
      </c>
      <c r="V337">
        <v>0.65913379079726397</v>
      </c>
      <c r="W337">
        <v>360</v>
      </c>
      <c r="X337">
        <v>369</v>
      </c>
      <c r="Y337">
        <v>360</v>
      </c>
      <c r="Z337">
        <v>379.35</v>
      </c>
      <c r="AA337">
        <v>360</v>
      </c>
      <c r="AB337">
        <v>401.55</v>
      </c>
      <c r="AC337" s="2">
        <f>(Table2[[#This Row],[Close Price]]/Table2[[#This Row],[Day Low]])-1</f>
        <v>2.9166666666666785E-3</v>
      </c>
      <c r="AD337" s="2">
        <f>(Table2[[#This Row],[Day High]]/Table2[[#This Row],[Close Price]])-1</f>
        <v>2.2019110926464469E-2</v>
      </c>
      <c r="AE337" s="2">
        <f>(Table2[[#This Row],[Close Price]]/Table2[[#This Row],[Current Week Low]])-1</f>
        <v>2.9166666666666785E-3</v>
      </c>
      <c r="AF337" s="2">
        <f>(Table2[[#This Row],[Current Week High]]/Table2[[#This Row],[Close Price]])-1</f>
        <v>5.0685500623182334E-2</v>
      </c>
      <c r="AG337" s="2">
        <f>(Table2[[#This Row],[Close Price]]/Table2[[#This Row],[Current Month Low]])-1</f>
        <v>2.9166666666666785E-3</v>
      </c>
      <c r="AH337" s="2">
        <f>(Table2[[#This Row],[Current Month High]]/Table2[[#This Row],[Close Price]])-1</f>
        <v>0.11217282924802663</v>
      </c>
      <c r="AI337">
        <v>27.087660988782702</v>
      </c>
      <c r="AJ337">
        <v>34.394193188163001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-0.08</v>
      </c>
      <c r="AM337" t="s">
        <v>10512</v>
      </c>
      <c r="AN337">
        <v>-8.2200000000000006</v>
      </c>
      <c r="AO337" t="s">
        <v>10512</v>
      </c>
      <c r="AP337">
        <v>0.11863727991103901</v>
      </c>
      <c r="AQ337">
        <f>(Table2[[#This Row],[Sharpe Ratio]]-AVERAGE(Table2[Sharpe Ratio]))/_xlfn.STDEV.P(Table2[Sharpe Ratio])</f>
        <v>0.80269175462132702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-0.54119156414307024</v>
      </c>
      <c r="AS337">
        <f>_xlfn.RANK.AVG(Table2[[#This Row],[1Y Return vs Nifty Z-Score]],Table2[1Y Return vs Nifty Z-Score])</f>
        <v>446</v>
      </c>
      <c r="AT337">
        <f>_xlfn.RANK.AVG(Table2[[#This Row],[6M Return vs Nifty Z-Score]],Table2[6M Return vs Nifty Z-Score])</f>
        <v>435</v>
      </c>
      <c r="AU337">
        <f>_xlfn.RANK.AVG(Table2[[#This Row],[Sharpe Ratio Z-Score]],Table2[Sharpe Ratio Z-Score])</f>
        <v>159</v>
      </c>
      <c r="AV337">
        <f>(Table2[[#This Row],[Rank 1Y]]+Table2[[#This Row],[Rank 6M]]+Table2[[#This Row],[Rank Sharpe]])/3</f>
        <v>346.66666666666669</v>
      </c>
    </row>
    <row r="338" spans="1:48" x14ac:dyDescent="0.3">
      <c r="A338" t="s">
        <v>199</v>
      </c>
      <c r="B338" t="s">
        <v>200</v>
      </c>
      <c r="C338" t="s">
        <v>10461</v>
      </c>
      <c r="D338" t="s">
        <v>32</v>
      </c>
      <c r="E338">
        <v>129594.33620573999</v>
      </c>
      <c r="F338">
        <v>250.6</v>
      </c>
      <c r="G338">
        <v>1.6136465967332401</v>
      </c>
      <c r="H338">
        <f>(Table2[[#This Row],[1Y Return vs Nifty]]-AVERAGE(Table2[1Y Return vs Nifty]))/_xlfn.STDEV.P(Table2[1Y Return vs Nifty])</f>
        <v>-0.50496893131873311</v>
      </c>
      <c r="I338">
        <v>-15.184591696680901</v>
      </c>
      <c r="J338">
        <f>(Table2[[#This Row],[1M Return vs Nifty]]-AVERAGE(Table2[1M Return vs Nifty]))/_xlfn.STDEV.P(Table2[1M Return vs Nifty])</f>
        <v>-1.4253375012499554</v>
      </c>
      <c r="K338">
        <v>-4.8018593599219201</v>
      </c>
      <c r="L338">
        <f>(Table2[[#This Row],[6M Return vs Nifty]]-AVERAGE(Table2[6M Return vs Nifty]))/_xlfn.STDEV.P(Table2[6M Return vs Nifty])</f>
        <v>-0.33010379999606448</v>
      </c>
      <c r="M338">
        <v>-1.0673172545270799</v>
      </c>
      <c r="N338">
        <f>(Table2[[#This Row],[1W Return vs Nifty]]-AVERAGE(Table2[1W Return vs Nifty]))/_xlfn.STDEV.P(Table2[1W Return vs Nifty])</f>
        <v>-3.1142108894528953E-2</v>
      </c>
      <c r="O338">
        <v>263.52999999999997</v>
      </c>
      <c r="P338">
        <v>266.76624616947299</v>
      </c>
      <c r="Q338">
        <v>246.20649574980001</v>
      </c>
      <c r="R338">
        <v>29.925675517976</v>
      </c>
      <c r="S338" s="2">
        <f>(Table2[[#This Row],[Close Price]]-Table2[[#This Row],[20D EMA]])/Table2[[#This Row],[20D EMA]]</f>
        <v>-4.9064622623610138E-2</v>
      </c>
      <c r="T338" s="2">
        <f>(Table2[[#This Row],[Close Price]]-Table2[[#This Row],[50D EMA]])/Table2[[#This Row],[50D EMA]]</f>
        <v>-6.0600793397238124E-2</v>
      </c>
      <c r="U338" s="2">
        <f>(Table2[[#This Row],[Close Price]]-Table2[[#This Row],[200D EMA]])/Table2[[#This Row],[200D EMA]]</f>
        <v>1.7844794211541636E-2</v>
      </c>
      <c r="V338">
        <v>0.84939426478087099</v>
      </c>
      <c r="W338">
        <v>248.75</v>
      </c>
      <c r="X338">
        <v>257.25</v>
      </c>
      <c r="Y338">
        <v>248.75</v>
      </c>
      <c r="Z338">
        <v>260.89999999999998</v>
      </c>
      <c r="AA338">
        <v>248.75</v>
      </c>
      <c r="AB338">
        <v>276.3</v>
      </c>
      <c r="AC338" s="2">
        <f>(Table2[[#This Row],[Close Price]]/Table2[[#This Row],[Day Low]])-1</f>
        <v>7.4371859296482601E-3</v>
      </c>
      <c r="AD338" s="2">
        <f>(Table2[[#This Row],[Day High]]/Table2[[#This Row],[Close Price]])-1</f>
        <v>2.6536312849162025E-2</v>
      </c>
      <c r="AE338" s="2">
        <f>(Table2[[#This Row],[Close Price]]/Table2[[#This Row],[Current Week Low]])-1</f>
        <v>7.4371859296482601E-3</v>
      </c>
      <c r="AF338" s="2">
        <f>(Table2[[#This Row],[Current Week High]]/Table2[[#This Row],[Close Price]])-1</f>
        <v>4.1101356743814765E-2</v>
      </c>
      <c r="AG338" s="2">
        <f>(Table2[[#This Row],[Close Price]]/Table2[[#This Row],[Current Month Low]])-1</f>
        <v>7.4371859296482601E-3</v>
      </c>
      <c r="AH338" s="2">
        <f>(Table2[[#This Row],[Current Month High]]/Table2[[#This Row],[Close Price]])-1</f>
        <v>0.10255387071029531</v>
      </c>
      <c r="AI338">
        <v>19.592976855546599</v>
      </c>
      <c r="AJ338">
        <v>34.912516823687703</v>
      </c>
      <c r="AK338" t="str">
        <f>IF(AND(Table2[[#This Row],[20D EMA]]&gt;Table2[[#This Row],[50D EMA]],Table2[[#This Row],[50D EMA]]&gt;Table2[[#This Row],[200D EMA]]),"Uptrend","Downtrend/NoTrend")</f>
        <v>Downtrend/NoTrend</v>
      </c>
      <c r="AL338">
        <v>-0.16</v>
      </c>
      <c r="AM338" t="s">
        <v>10512</v>
      </c>
      <c r="AN338">
        <v>-5.43</v>
      </c>
      <c r="AO338" t="s">
        <v>10512</v>
      </c>
      <c r="AP338">
        <v>0.13311483246582201</v>
      </c>
      <c r="AQ338">
        <f>(Table2[[#This Row],[Sharpe Ratio]]-AVERAGE(Table2[Sharpe Ratio]))/_xlfn.STDEV.P(Table2[Sharpe Ratio])</f>
        <v>0.96883129118389522</v>
      </c>
      <c r="AR3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8">
        <f>_xlfn.RANK.AVG(Table2[[#This Row],[1Y Return vs Nifty Z-Score]],Table2[1Y Return vs Nifty Z-Score])</f>
        <v>480</v>
      </c>
      <c r="AT338">
        <f>_xlfn.RANK.AVG(Table2[[#This Row],[6M Return vs Nifty Z-Score]],Table2[6M Return vs Nifty Z-Score])</f>
        <v>434</v>
      </c>
      <c r="AU338">
        <f>_xlfn.RANK.AVG(Table2[[#This Row],[Sharpe Ratio Z-Score]],Table2[Sharpe Ratio Z-Score])</f>
        <v>127</v>
      </c>
      <c r="AV338">
        <f>(Table2[[#This Row],[Rank 1Y]]+Table2[[#This Row],[Rank 6M]]+Table2[[#This Row],[Rank Sharpe]])/3</f>
        <v>347</v>
      </c>
    </row>
    <row r="339" spans="1:48" x14ac:dyDescent="0.3">
      <c r="A339" t="s">
        <v>967</v>
      </c>
      <c r="B339" t="s">
        <v>968</v>
      </c>
      <c r="C339" t="s">
        <v>10473</v>
      </c>
      <c r="D339" t="s">
        <v>359</v>
      </c>
      <c r="E339">
        <v>14073.01235341</v>
      </c>
      <c r="F339">
        <v>4171.1000000000004</v>
      </c>
      <c r="G339">
        <v>65.612246519581504</v>
      </c>
      <c r="H339">
        <f>(Table2[[#This Row],[1Y Return vs Nifty]]-AVERAGE(Table2[1Y Return vs Nifty]))/_xlfn.STDEV.P(Table2[1Y Return vs Nifty])</f>
        <v>0.34222485936137531</v>
      </c>
      <c r="I339">
        <v>6.5640127041613097</v>
      </c>
      <c r="J339">
        <f>(Table2[[#This Row],[1M Return vs Nifty]]-AVERAGE(Table2[1M Return vs Nifty]))/_xlfn.STDEV.P(Table2[1M Return vs Nifty])</f>
        <v>0.74981777133696514</v>
      </c>
      <c r="K339">
        <v>-2.2041953775896399</v>
      </c>
      <c r="L339">
        <f>(Table2[[#This Row],[6M Return vs Nifty]]-AVERAGE(Table2[6M Return vs Nifty]))/_xlfn.STDEV.P(Table2[6M Return vs Nifty])</f>
        <v>-0.24039217721087575</v>
      </c>
      <c r="M339">
        <v>-3.0297558022504498</v>
      </c>
      <c r="N339">
        <f>(Table2[[#This Row],[1W Return vs Nifty]]-AVERAGE(Table2[1W Return vs Nifty]))/_xlfn.STDEV.P(Table2[1W Return vs Nifty])</f>
        <v>-0.50899550693409268</v>
      </c>
      <c r="O339">
        <v>4378.75</v>
      </c>
      <c r="P339">
        <v>4150.0572148878</v>
      </c>
      <c r="Q339">
        <v>3621.9045249804899</v>
      </c>
      <c r="R339">
        <v>29.525466978144902</v>
      </c>
      <c r="S339" s="2">
        <f>(Table2[[#This Row],[Close Price]]-Table2[[#This Row],[20D EMA]])/Table2[[#This Row],[20D EMA]]</f>
        <v>-4.742220953468447E-2</v>
      </c>
      <c r="T339" s="2">
        <f>(Table2[[#This Row],[Close Price]]-Table2[[#This Row],[50D EMA]])/Table2[[#This Row],[50D EMA]]</f>
        <v>5.0704807241481057E-3</v>
      </c>
      <c r="U339" s="2">
        <f>(Table2[[#This Row],[Close Price]]-Table2[[#This Row],[200D EMA]])/Table2[[#This Row],[200D EMA]]</f>
        <v>0.15163168195949858</v>
      </c>
      <c r="V339">
        <v>0.90474169653497905</v>
      </c>
      <c r="W339">
        <v>4030.65</v>
      </c>
      <c r="X339">
        <v>4444.6499999999996</v>
      </c>
      <c r="Y339">
        <v>4030.65</v>
      </c>
      <c r="Z339">
        <v>4743.5</v>
      </c>
      <c r="AA339">
        <v>4030.65</v>
      </c>
      <c r="AB339">
        <v>4888</v>
      </c>
      <c r="AC339" s="2">
        <f>(Table2[[#This Row],[Close Price]]/Table2[[#This Row],[Day Low]])-1</f>
        <v>3.4845496383957952E-2</v>
      </c>
      <c r="AD339" s="2">
        <f>(Table2[[#This Row],[Day High]]/Table2[[#This Row],[Close Price]])-1</f>
        <v>6.5582220517369283E-2</v>
      </c>
      <c r="AE339" s="2">
        <f>(Table2[[#This Row],[Close Price]]/Table2[[#This Row],[Current Week Low]])-1</f>
        <v>3.4845496383957952E-2</v>
      </c>
      <c r="AF339" s="2">
        <f>(Table2[[#This Row],[Current Week High]]/Table2[[#This Row],[Close Price]])-1</f>
        <v>0.13722998729351965</v>
      </c>
      <c r="AG339" s="2">
        <f>(Table2[[#This Row],[Close Price]]/Table2[[#This Row],[Current Month Low]])-1</f>
        <v>3.4845496383957952E-2</v>
      </c>
      <c r="AH339" s="2">
        <f>(Table2[[#This Row],[Current Month High]]/Table2[[#This Row],[Close Price]])-1</f>
        <v>0.17187312699287949</v>
      </c>
      <c r="AI339">
        <v>17.187312699287901</v>
      </c>
      <c r="AJ339">
        <v>92.128051589129399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-0.01</v>
      </c>
      <c r="AM339" t="s">
        <v>10512</v>
      </c>
      <c r="AN339">
        <v>-7.24</v>
      </c>
      <c r="AO339" t="s">
        <v>10512</v>
      </c>
      <c r="AP339">
        <v>9.1835273742070008E-3</v>
      </c>
      <c r="AQ339">
        <f>(Table2[[#This Row],[Sharpe Ratio]]-AVERAGE(Table2[Sharpe Ratio]))/_xlfn.STDEV.P(Table2[Sharpe Ratio])</f>
        <v>-0.45336279276800873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-0.11070784621463664</v>
      </c>
      <c r="AS339">
        <f>_xlfn.RANK.AVG(Table2[[#This Row],[1Y Return vs Nifty Z-Score]],Table2[1Y Return vs Nifty Z-Score])</f>
        <v>181</v>
      </c>
      <c r="AT339">
        <f>_xlfn.RANK.AVG(Table2[[#This Row],[6M Return vs Nifty Z-Score]],Table2[6M Return vs Nifty Z-Score])</f>
        <v>408</v>
      </c>
      <c r="AU339">
        <f>_xlfn.RANK.AVG(Table2[[#This Row],[Sharpe Ratio Z-Score]],Table2[Sharpe Ratio Z-Score])</f>
        <v>458</v>
      </c>
      <c r="AV339">
        <f>(Table2[[#This Row],[Rank 1Y]]+Table2[[#This Row],[Rank 6M]]+Table2[[#This Row],[Rank Sharpe]])/3</f>
        <v>349</v>
      </c>
    </row>
    <row r="340" spans="1:48" x14ac:dyDescent="0.3">
      <c r="A340" t="s">
        <v>534</v>
      </c>
      <c r="B340" t="s">
        <v>535</v>
      </c>
      <c r="C340" t="s">
        <v>10466</v>
      </c>
      <c r="D340" t="s">
        <v>295</v>
      </c>
      <c r="E340">
        <v>36343.68524472</v>
      </c>
      <c r="F340">
        <v>481.4</v>
      </c>
      <c r="G340">
        <v>22.6136010109559</v>
      </c>
      <c r="H340">
        <f>(Table2[[#This Row],[1Y Return vs Nifty]]-AVERAGE(Table2[1Y Return vs Nifty]))/_xlfn.STDEV.P(Table2[1Y Return vs Nifty])</f>
        <v>-0.22697799080218656</v>
      </c>
      <c r="I340">
        <v>-4.9568758695356596</v>
      </c>
      <c r="J340">
        <f>(Table2[[#This Row],[1M Return vs Nifty]]-AVERAGE(Table2[1M Return vs Nifty]))/_xlfn.STDEV.P(Table2[1M Return vs Nifty])</f>
        <v>-0.40242726765932724</v>
      </c>
      <c r="K340">
        <v>-7.2372895341743498E-3</v>
      </c>
      <c r="L340">
        <f>(Table2[[#This Row],[6M Return vs Nifty]]-AVERAGE(Table2[6M Return vs Nifty]))/_xlfn.STDEV.P(Table2[6M Return vs Nifty])</f>
        <v>-0.16451913257885054</v>
      </c>
      <c r="M340">
        <v>3.7992235965127801</v>
      </c>
      <c r="N340">
        <f>(Table2[[#This Row],[1W Return vs Nifty]]-AVERAGE(Table2[1W Return vs Nifty]))/_xlfn.STDEV.P(Table2[1W Return vs Nifty])</f>
        <v>1.153859625333306</v>
      </c>
      <c r="O340">
        <v>475.5</v>
      </c>
      <c r="P340">
        <v>466.46670860619201</v>
      </c>
      <c r="Q340">
        <v>419.35914252669397</v>
      </c>
      <c r="R340">
        <v>56.2207706938892</v>
      </c>
      <c r="S340" s="2">
        <f>(Table2[[#This Row],[Close Price]]-Table2[[#This Row],[20D EMA]])/Table2[[#This Row],[20D EMA]]</f>
        <v>1.2407991587802265E-2</v>
      </c>
      <c r="T340" s="2">
        <f>(Table2[[#This Row],[Close Price]]-Table2[[#This Row],[50D EMA]])/Table2[[#This Row],[50D EMA]]</f>
        <v>3.2013627378529995E-2</v>
      </c>
      <c r="U340" s="2">
        <f>(Table2[[#This Row],[Close Price]]-Table2[[#This Row],[200D EMA]])/Table2[[#This Row],[200D EMA]]</f>
        <v>0.14794206488381698</v>
      </c>
      <c r="V340">
        <v>1.0887416621058199</v>
      </c>
      <c r="W340">
        <v>475.65</v>
      </c>
      <c r="X340">
        <v>493</v>
      </c>
      <c r="Y340">
        <v>475.65</v>
      </c>
      <c r="Z340">
        <v>493</v>
      </c>
      <c r="AA340">
        <v>453</v>
      </c>
      <c r="AB340">
        <v>493</v>
      </c>
      <c r="AC340" s="2">
        <f>(Table2[[#This Row],[Close Price]]/Table2[[#This Row],[Day Low]])-1</f>
        <v>1.2088720697992272E-2</v>
      </c>
      <c r="AD340" s="2">
        <f>(Table2[[#This Row],[Day High]]/Table2[[#This Row],[Close Price]])-1</f>
        <v>2.4096385542168752E-2</v>
      </c>
      <c r="AE340" s="2">
        <f>(Table2[[#This Row],[Close Price]]/Table2[[#This Row],[Current Week Low]])-1</f>
        <v>1.2088720697992272E-2</v>
      </c>
      <c r="AF340" s="2">
        <f>(Table2[[#This Row],[Current Week High]]/Table2[[#This Row],[Close Price]])-1</f>
        <v>2.4096385542168752E-2</v>
      </c>
      <c r="AG340" s="2">
        <f>(Table2[[#This Row],[Close Price]]/Table2[[#This Row],[Current Month Low]])-1</f>
        <v>6.2693156732891886E-2</v>
      </c>
      <c r="AH340" s="2">
        <f>(Table2[[#This Row],[Current Month High]]/Table2[[#This Row],[Close Price]])-1</f>
        <v>2.4096385542168752E-2</v>
      </c>
      <c r="AI340">
        <v>5.9098462816784503</v>
      </c>
      <c r="AJ340">
        <v>56.045380875202497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0.02</v>
      </c>
      <c r="AM340" t="s">
        <v>10511</v>
      </c>
      <c r="AN340">
        <v>4.7699999999999996</v>
      </c>
      <c r="AO340" t="s">
        <v>10511</v>
      </c>
      <c r="AP340">
        <v>5.7691137859413003E-2</v>
      </c>
      <c r="AQ340">
        <f>(Table2[[#This Row],[Sharpe Ratio]]-AVERAGE(Table2[Sharpe Ratio]))/_xlfn.STDEV.P(Table2[Sharpe Ratio])</f>
        <v>0.10329427307750287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0.46322950737044455</v>
      </c>
      <c r="AS340">
        <f>_xlfn.RANK.AVG(Table2[[#This Row],[1Y Return vs Nifty Z-Score]],Table2[1Y Return vs Nifty Z-Score])</f>
        <v>365</v>
      </c>
      <c r="AT340">
        <f>_xlfn.RANK.AVG(Table2[[#This Row],[6M Return vs Nifty Z-Score]],Table2[6M Return vs Nifty Z-Score])</f>
        <v>380</v>
      </c>
      <c r="AU340">
        <f>_xlfn.RANK.AVG(Table2[[#This Row],[Sharpe Ratio Z-Score]],Table2[Sharpe Ratio Z-Score])</f>
        <v>304</v>
      </c>
      <c r="AV340">
        <f>(Table2[[#This Row],[Rank 1Y]]+Table2[[#This Row],[Rank 6M]]+Table2[[#This Row],[Rank Sharpe]])/3</f>
        <v>349.66666666666669</v>
      </c>
    </row>
    <row r="341" spans="1:48" x14ac:dyDescent="0.3">
      <c r="A341" t="s">
        <v>1087</v>
      </c>
      <c r="B341" t="s">
        <v>1088</v>
      </c>
      <c r="C341" t="s">
        <v>10471</v>
      </c>
      <c r="D341" t="s">
        <v>130</v>
      </c>
      <c r="E341">
        <v>11263.264689600001</v>
      </c>
      <c r="F341">
        <v>369.6</v>
      </c>
      <c r="G341">
        <v>-9.6826519843894996</v>
      </c>
      <c r="H341">
        <f>(Table2[[#This Row],[1Y Return vs Nifty]]-AVERAGE(Table2[1Y Return vs Nifty]))/_xlfn.STDEV.P(Table2[1Y Return vs Nifty])</f>
        <v>-0.65450585911297765</v>
      </c>
      <c r="I341">
        <v>-7.8849693634156299</v>
      </c>
      <c r="J341">
        <f>(Table2[[#This Row],[1M Return vs Nifty]]-AVERAGE(Table2[1M Return vs Nifty]))/_xlfn.STDEV.P(Table2[1M Return vs Nifty])</f>
        <v>-0.69527631141653656</v>
      </c>
      <c r="K341">
        <v>-4.9050727455749801</v>
      </c>
      <c r="L341">
        <f>(Table2[[#This Row],[6M Return vs Nifty]]-AVERAGE(Table2[6M Return vs Nifty]))/_xlfn.STDEV.P(Table2[6M Return vs Nifty])</f>
        <v>-0.33366832580966721</v>
      </c>
      <c r="M341">
        <v>-2.3721137119502198</v>
      </c>
      <c r="N341">
        <f>(Table2[[#This Row],[1W Return vs Nifty]]-AVERAGE(Table2[1W Return vs Nifty]))/_xlfn.STDEV.P(Table2[1W Return vs Nifty])</f>
        <v>-0.34885978808145579</v>
      </c>
      <c r="O341">
        <v>388.15</v>
      </c>
      <c r="P341">
        <v>375.49437902781102</v>
      </c>
      <c r="Q341">
        <v>336.02329935727897</v>
      </c>
      <c r="R341">
        <v>28.991743053994799</v>
      </c>
      <c r="S341" s="2">
        <f>(Table2[[#This Row],[Close Price]]-Table2[[#This Row],[20D EMA]])/Table2[[#This Row],[20D EMA]]</f>
        <v>-4.7790802524796998E-2</v>
      </c>
      <c r="T341" s="2">
        <f>(Table2[[#This Row],[Close Price]]-Table2[[#This Row],[50D EMA]])/Table2[[#This Row],[50D EMA]]</f>
        <v>-1.5697649171399264E-2</v>
      </c>
      <c r="U341" s="2">
        <f>(Table2[[#This Row],[Close Price]]-Table2[[#This Row],[200D EMA]])/Table2[[#This Row],[200D EMA]]</f>
        <v>9.9923727631221204E-2</v>
      </c>
      <c r="V341">
        <v>0.79877745606279305</v>
      </c>
      <c r="W341">
        <v>366.45</v>
      </c>
      <c r="X341">
        <v>385.2</v>
      </c>
      <c r="Y341">
        <v>366.45</v>
      </c>
      <c r="Z341">
        <v>394</v>
      </c>
      <c r="AA341">
        <v>366.45</v>
      </c>
      <c r="AB341">
        <v>427.8</v>
      </c>
      <c r="AC341" s="2">
        <f>(Table2[[#This Row],[Close Price]]/Table2[[#This Row],[Day Low]])-1</f>
        <v>8.5959885386819312E-3</v>
      </c>
      <c r="AD341" s="2">
        <f>(Table2[[#This Row],[Day High]]/Table2[[#This Row],[Close Price]])-1</f>
        <v>4.2207792207792139E-2</v>
      </c>
      <c r="AE341" s="2">
        <f>(Table2[[#This Row],[Close Price]]/Table2[[#This Row],[Current Week Low]])-1</f>
        <v>8.5959885386819312E-3</v>
      </c>
      <c r="AF341" s="2">
        <f>(Table2[[#This Row],[Current Week High]]/Table2[[#This Row],[Close Price]])-1</f>
        <v>6.6017316017315864E-2</v>
      </c>
      <c r="AG341" s="2">
        <f>(Table2[[#This Row],[Close Price]]/Table2[[#This Row],[Current Month Low]])-1</f>
        <v>8.5959885386819312E-3</v>
      </c>
      <c r="AH341" s="2">
        <f>(Table2[[#This Row],[Current Month High]]/Table2[[#This Row],[Close Price]])-1</f>
        <v>0.15746753246753253</v>
      </c>
      <c r="AI341">
        <v>15.746753246753199</v>
      </c>
      <c r="AJ341">
        <v>46.2025316455696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-0.03</v>
      </c>
      <c r="AM341" t="s">
        <v>10512</v>
      </c>
      <c r="AN341">
        <v>-8.2100000000000009</v>
      </c>
      <c r="AO341" t="s">
        <v>10512</v>
      </c>
      <c r="AP341">
        <v>0.17396824842286299</v>
      </c>
      <c r="AQ341">
        <f>(Table2[[#This Row],[Sharpe Ratio]]-AVERAGE(Table2[Sharpe Ratio]))/_xlfn.STDEV.P(Table2[Sharpe Ratio])</f>
        <v>1.4376513882560518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-0.59465889616458545</v>
      </c>
      <c r="AS341">
        <f>_xlfn.RANK.AVG(Table2[[#This Row],[1Y Return vs Nifty Z-Score]],Table2[1Y Return vs Nifty Z-Score])</f>
        <v>557</v>
      </c>
      <c r="AT341">
        <f>_xlfn.RANK.AVG(Table2[[#This Row],[6M Return vs Nifty Z-Score]],Table2[6M Return vs Nifty Z-Score])</f>
        <v>436</v>
      </c>
      <c r="AU341">
        <f>_xlfn.RANK.AVG(Table2[[#This Row],[Sharpe Ratio Z-Score]],Table2[Sharpe Ratio Z-Score])</f>
        <v>57</v>
      </c>
      <c r="AV341">
        <f>(Table2[[#This Row],[Rank 1Y]]+Table2[[#This Row],[Rank 6M]]+Table2[[#This Row],[Rank Sharpe]])/3</f>
        <v>350</v>
      </c>
    </row>
    <row r="342" spans="1:48" x14ac:dyDescent="0.3">
      <c r="A342" t="s">
        <v>1357</v>
      </c>
      <c r="B342" t="s">
        <v>1358</v>
      </c>
      <c r="C342" t="s">
        <v>10461</v>
      </c>
      <c r="D342" t="s">
        <v>244</v>
      </c>
      <c r="E342">
        <v>7598.1542431999997</v>
      </c>
      <c r="F342">
        <v>6847</v>
      </c>
      <c r="G342">
        <v>29.5846746341164</v>
      </c>
      <c r="H342">
        <f>(Table2[[#This Row],[1Y Return vs Nifty]]-AVERAGE(Table2[1Y Return vs Nifty]))/_xlfn.STDEV.P(Table2[1Y Return vs Nifty])</f>
        <v>-0.13469706129693026</v>
      </c>
      <c r="I342">
        <v>-3.00322659511898</v>
      </c>
      <c r="J342">
        <f>(Table2[[#This Row],[1M Return vs Nifty]]-AVERAGE(Table2[1M Return vs Nifty]))/_xlfn.STDEV.P(Table2[1M Return vs Nifty])</f>
        <v>-0.20703585579160794</v>
      </c>
      <c r="K342">
        <v>11.801344823157001</v>
      </c>
      <c r="L342">
        <f>(Table2[[#This Row],[6M Return vs Nifty]]-AVERAGE(Table2[6M Return vs Nifty]))/_xlfn.STDEV.P(Table2[6M Return vs Nifty])</f>
        <v>0.24329614735221214</v>
      </c>
      <c r="M342">
        <v>-1.26374792223427</v>
      </c>
      <c r="N342">
        <f>(Table2[[#This Row],[1W Return vs Nifty]]-AVERAGE(Table2[1W Return vs Nifty]))/_xlfn.STDEV.P(Table2[1W Return vs Nifty])</f>
        <v>-7.8972937611155161E-2</v>
      </c>
      <c r="O342">
        <v>7046.02</v>
      </c>
      <c r="P342">
        <v>6908.1540893498004</v>
      </c>
      <c r="Q342">
        <v>6144.3034333625701</v>
      </c>
      <c r="R342">
        <v>28.4324742608941</v>
      </c>
      <c r="S342" s="2">
        <f>(Table2[[#This Row],[Close Price]]-Table2[[#This Row],[20D EMA]])/Table2[[#This Row],[20D EMA]]</f>
        <v>-2.8245733052134455E-2</v>
      </c>
      <c r="T342" s="2">
        <f>(Table2[[#This Row],[Close Price]]-Table2[[#This Row],[50D EMA]])/Table2[[#This Row],[50D EMA]]</f>
        <v>-8.8524500986567126E-3</v>
      </c>
      <c r="U342" s="2">
        <f>(Table2[[#This Row],[Close Price]]-Table2[[#This Row],[200D EMA]])/Table2[[#This Row],[200D EMA]]</f>
        <v>0.11436553781213044</v>
      </c>
      <c r="V342">
        <v>0.41722144754245999</v>
      </c>
      <c r="W342">
        <v>6810.1</v>
      </c>
      <c r="X342">
        <v>7038</v>
      </c>
      <c r="Y342">
        <v>6810.1</v>
      </c>
      <c r="Z342">
        <v>7149</v>
      </c>
      <c r="AA342">
        <v>6810.1</v>
      </c>
      <c r="AB342">
        <v>7650</v>
      </c>
      <c r="AC342" s="2">
        <f>(Table2[[#This Row],[Close Price]]/Table2[[#This Row],[Day Low]])-1</f>
        <v>5.4184226369655697E-3</v>
      </c>
      <c r="AD342" s="2">
        <f>(Table2[[#This Row],[Day High]]/Table2[[#This Row],[Close Price]])-1</f>
        <v>2.7895428654885368E-2</v>
      </c>
      <c r="AE342" s="2">
        <f>(Table2[[#This Row],[Close Price]]/Table2[[#This Row],[Current Week Low]])-1</f>
        <v>5.4184226369655697E-3</v>
      </c>
      <c r="AF342" s="2">
        <f>(Table2[[#This Row],[Current Week High]]/Table2[[#This Row],[Close Price]])-1</f>
        <v>4.4106908134949663E-2</v>
      </c>
      <c r="AG342" s="2">
        <f>(Table2[[#This Row],[Close Price]]/Table2[[#This Row],[Current Month Low]])-1</f>
        <v>5.4184226369655697E-3</v>
      </c>
      <c r="AH342" s="2">
        <f>(Table2[[#This Row],[Current Month High]]/Table2[[#This Row],[Close Price]])-1</f>
        <v>0.11727763984226658</v>
      </c>
      <c r="AI342">
        <v>14.2836278662187</v>
      </c>
      <c r="AJ342">
        <v>58.7857424456761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-0.06</v>
      </c>
      <c r="AM342" t="s">
        <v>10512</v>
      </c>
      <c r="AN342">
        <v>-8.57</v>
      </c>
      <c r="AO342" t="s">
        <v>10512</v>
      </c>
      <c r="AP342">
        <v>7.1822620999149999E-3</v>
      </c>
      <c r="AQ342">
        <f>(Table2[[#This Row],[Sharpe Ratio]]-AVERAGE(Table2[Sharpe Ratio]))/_xlfn.STDEV.P(Table2[Sharpe Ratio])</f>
        <v>-0.47632864172289913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-0.65373834907038031</v>
      </c>
      <c r="AS342">
        <f>_xlfn.RANK.AVG(Table2[[#This Row],[1Y Return vs Nifty Z-Score]],Table2[1Y Return vs Nifty Z-Score])</f>
        <v>331</v>
      </c>
      <c r="AT342">
        <f>_xlfn.RANK.AVG(Table2[[#This Row],[6M Return vs Nifty Z-Score]],Table2[6M Return vs Nifty Z-Score])</f>
        <v>252</v>
      </c>
      <c r="AU342">
        <f>_xlfn.RANK.AVG(Table2[[#This Row],[Sharpe Ratio Z-Score]],Table2[Sharpe Ratio Z-Score])</f>
        <v>468</v>
      </c>
      <c r="AV342">
        <f>(Table2[[#This Row],[Rank 1Y]]+Table2[[#This Row],[Rank 6M]]+Table2[[#This Row],[Rank Sharpe]])/3</f>
        <v>350.33333333333331</v>
      </c>
    </row>
    <row r="343" spans="1:48" x14ac:dyDescent="0.3">
      <c r="A343" t="s">
        <v>1616</v>
      </c>
      <c r="B343" t="s">
        <v>1617</v>
      </c>
      <c r="C343" t="s">
        <v>10465</v>
      </c>
      <c r="D343" t="s">
        <v>198</v>
      </c>
      <c r="E343">
        <v>5139.5171223959996</v>
      </c>
      <c r="F343">
        <v>202.12</v>
      </c>
      <c r="G343">
        <v>5.3401387767523998</v>
      </c>
      <c r="H343">
        <f>(Table2[[#This Row],[1Y Return vs Nifty]]-AVERAGE(Table2[1Y Return vs Nifty]))/_xlfn.STDEV.P(Table2[1Y Return vs Nifty])</f>
        <v>-0.4556387734756534</v>
      </c>
      <c r="I343">
        <v>2.24689138410002</v>
      </c>
      <c r="J343">
        <f>(Table2[[#This Row],[1M Return vs Nifty]]-AVERAGE(Table2[1M Return vs Nifty]))/_xlfn.STDEV.P(Table2[1M Return vs Nifty])</f>
        <v>0.3180471147625562</v>
      </c>
      <c r="K343">
        <v>12.0890444186245</v>
      </c>
      <c r="L343">
        <f>(Table2[[#This Row],[6M Return vs Nifty]]-AVERAGE(Table2[6M Return vs Nifty]))/_xlfn.STDEV.P(Table2[6M Return vs Nifty])</f>
        <v>0.25323199654578588</v>
      </c>
      <c r="M343">
        <v>-3.36899041995416</v>
      </c>
      <c r="N343">
        <f>(Table2[[#This Row],[1W Return vs Nifty]]-AVERAGE(Table2[1W Return vs Nifty]))/_xlfn.STDEV.P(Table2[1W Return vs Nifty])</f>
        <v>-0.59159906921655392</v>
      </c>
      <c r="O343">
        <v>207.1</v>
      </c>
      <c r="P343">
        <v>194.17165932248801</v>
      </c>
      <c r="Q343">
        <v>167.04671444692701</v>
      </c>
      <c r="R343">
        <v>32.909163990773401</v>
      </c>
      <c r="S343" s="2">
        <f>(Table2[[#This Row],[Close Price]]-Table2[[#This Row],[20D EMA]])/Table2[[#This Row],[20D EMA]]</f>
        <v>-2.4046354418155433E-2</v>
      </c>
      <c r="T343" s="2">
        <f>(Table2[[#This Row],[Close Price]]-Table2[[#This Row],[50D EMA]])/Table2[[#This Row],[50D EMA]]</f>
        <v>4.093460757994076E-2</v>
      </c>
      <c r="U343" s="2">
        <f>(Table2[[#This Row],[Close Price]]-Table2[[#This Row],[200D EMA]])/Table2[[#This Row],[200D EMA]]</f>
        <v>0.20996094217834047</v>
      </c>
      <c r="V343">
        <v>0.71825044726897103</v>
      </c>
      <c r="W343">
        <v>200.1</v>
      </c>
      <c r="X343">
        <v>208.8</v>
      </c>
      <c r="Y343">
        <v>200.1</v>
      </c>
      <c r="Z343">
        <v>214</v>
      </c>
      <c r="AA343">
        <v>200.1</v>
      </c>
      <c r="AB343">
        <v>225.7</v>
      </c>
      <c r="AC343" s="2">
        <f>(Table2[[#This Row],[Close Price]]/Table2[[#This Row],[Day Low]])-1</f>
        <v>1.0094952523738154E-2</v>
      </c>
      <c r="AD343" s="2">
        <f>(Table2[[#This Row],[Day High]]/Table2[[#This Row],[Close Price]])-1</f>
        <v>3.3049673461310158E-2</v>
      </c>
      <c r="AE343" s="2">
        <f>(Table2[[#This Row],[Close Price]]/Table2[[#This Row],[Current Week Low]])-1</f>
        <v>1.0094952523738154E-2</v>
      </c>
      <c r="AF343" s="2">
        <f>(Table2[[#This Row],[Current Week High]]/Table2[[#This Row],[Close Price]])-1</f>
        <v>5.8776964179695135E-2</v>
      </c>
      <c r="AG343" s="2">
        <f>(Table2[[#This Row],[Close Price]]/Table2[[#This Row],[Current Month Low]])-1</f>
        <v>1.0094952523738154E-2</v>
      </c>
      <c r="AH343" s="2">
        <f>(Table2[[#This Row],[Current Month High]]/Table2[[#This Row],[Close Price]])-1</f>
        <v>0.11666336829606161</v>
      </c>
      <c r="AI343">
        <v>11.666336829606101</v>
      </c>
      <c r="AJ343">
        <v>60.349067830226097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0.04</v>
      </c>
      <c r="AM343" t="s">
        <v>10511</v>
      </c>
      <c r="AN343">
        <v>-7.51</v>
      </c>
      <c r="AO343" t="s">
        <v>10512</v>
      </c>
      <c r="AP343">
        <v>4.7511233796461001E-2</v>
      </c>
      <c r="AQ343">
        <f>(Table2[[#This Row],[Sharpe Ratio]]-AVERAGE(Table2[Sharpe Ratio]))/_xlfn.STDEV.P(Table2[Sharpe Ratio])</f>
        <v>-1.3526891057141846E-2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-0.48948562244100707</v>
      </c>
      <c r="AS343">
        <f>_xlfn.RANK.AVG(Table2[[#This Row],[1Y Return vs Nifty Z-Score]],Table2[1Y Return vs Nifty Z-Score])</f>
        <v>461</v>
      </c>
      <c r="AT343">
        <f>_xlfn.RANK.AVG(Table2[[#This Row],[6M Return vs Nifty Z-Score]],Table2[6M Return vs Nifty Z-Score])</f>
        <v>247</v>
      </c>
      <c r="AU343">
        <f>_xlfn.RANK.AVG(Table2[[#This Row],[Sharpe Ratio Z-Score]],Table2[Sharpe Ratio Z-Score])</f>
        <v>345</v>
      </c>
      <c r="AV343">
        <f>(Table2[[#This Row],[Rank 1Y]]+Table2[[#This Row],[Rank 6M]]+Table2[[#This Row],[Rank Sharpe]])/3</f>
        <v>351</v>
      </c>
    </row>
    <row r="344" spans="1:48" x14ac:dyDescent="0.3">
      <c r="A344" t="s">
        <v>214</v>
      </c>
      <c r="B344" t="s">
        <v>215</v>
      </c>
      <c r="C344" t="s">
        <v>10461</v>
      </c>
      <c r="D344" t="s">
        <v>51</v>
      </c>
      <c r="E344">
        <v>119877.210862639</v>
      </c>
      <c r="F344">
        <v>1426.7</v>
      </c>
      <c r="G344">
        <v>-1.77744115854316</v>
      </c>
      <c r="H344">
        <f>(Table2[[#This Row],[1Y Return vs Nifty]]-AVERAGE(Table2[1Y Return vs Nifty]))/_xlfn.STDEV.P(Table2[1Y Return vs Nifty])</f>
        <v>-0.54985910850049757</v>
      </c>
      <c r="I344">
        <v>-4.7894421108860001</v>
      </c>
      <c r="J344">
        <f>(Table2[[#This Row],[1M Return vs Nifty]]-AVERAGE(Table2[1M Return vs Nifty]))/_xlfn.STDEV.P(Table2[1M Return vs Nifty])</f>
        <v>-0.38568162199749573</v>
      </c>
      <c r="K344">
        <v>-0.71773416265661805</v>
      </c>
      <c r="L344">
        <f>(Table2[[#This Row],[6M Return vs Nifty]]-AVERAGE(Table2[6M Return vs Nifty]))/_xlfn.STDEV.P(Table2[6M Return vs Nifty])</f>
        <v>-0.18905649688198445</v>
      </c>
      <c r="M344">
        <v>3.4433776438277501</v>
      </c>
      <c r="N344">
        <f>(Table2[[#This Row],[1W Return vs Nifty]]-AVERAGE(Table2[1W Return vs Nifty]))/_xlfn.STDEV.P(Table2[1W Return vs Nifty])</f>
        <v>1.0672112062699761</v>
      </c>
      <c r="O344">
        <v>1409.73</v>
      </c>
      <c r="P344">
        <v>1357.21461009008</v>
      </c>
      <c r="Q344">
        <v>1218.28515122866</v>
      </c>
      <c r="R344">
        <v>53.665405134445699</v>
      </c>
      <c r="S344" s="2">
        <f>(Table2[[#This Row],[Close Price]]-Table2[[#This Row],[20D EMA]])/Table2[[#This Row],[20D EMA]]</f>
        <v>1.2037766097054065E-2</v>
      </c>
      <c r="T344" s="2">
        <f>(Table2[[#This Row],[Close Price]]-Table2[[#This Row],[50D EMA]])/Table2[[#This Row],[50D EMA]]</f>
        <v>5.1197054167659031E-2</v>
      </c>
      <c r="U344" s="2">
        <f>(Table2[[#This Row],[Close Price]]-Table2[[#This Row],[200D EMA]])/Table2[[#This Row],[200D EMA]]</f>
        <v>0.17107230483860891</v>
      </c>
      <c r="V344">
        <v>0.75810566623257303</v>
      </c>
      <c r="W344">
        <v>1421.3</v>
      </c>
      <c r="X344">
        <v>1456.85</v>
      </c>
      <c r="Y344">
        <v>1373.9</v>
      </c>
      <c r="Z344">
        <v>1456.85</v>
      </c>
      <c r="AA344">
        <v>1373.9</v>
      </c>
      <c r="AB344">
        <v>1456.85</v>
      </c>
      <c r="AC344" s="2">
        <f>(Table2[[#This Row],[Close Price]]/Table2[[#This Row],[Day Low]])-1</f>
        <v>3.7993386336452328E-3</v>
      </c>
      <c r="AD344" s="2">
        <f>(Table2[[#This Row],[Day High]]/Table2[[#This Row],[Close Price]])-1</f>
        <v>2.1132683815798581E-2</v>
      </c>
      <c r="AE344" s="2">
        <f>(Table2[[#This Row],[Close Price]]/Table2[[#This Row],[Current Week Low]])-1</f>
        <v>3.8430744595676414E-2</v>
      </c>
      <c r="AF344" s="2">
        <f>(Table2[[#This Row],[Current Week High]]/Table2[[#This Row],[Close Price]])-1</f>
        <v>2.1132683815798581E-2</v>
      </c>
      <c r="AG344" s="2">
        <f>(Table2[[#This Row],[Close Price]]/Table2[[#This Row],[Current Month Low]])-1</f>
        <v>3.8430744595676414E-2</v>
      </c>
      <c r="AH344" s="2">
        <f>(Table2[[#This Row],[Current Month High]]/Table2[[#This Row],[Close Price]])-1</f>
        <v>2.1132683815798581E-2</v>
      </c>
      <c r="AI344">
        <v>3.4695451040863401</v>
      </c>
      <c r="AJ344">
        <v>43.063424417147097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0.11</v>
      </c>
      <c r="AM344" t="s">
        <v>10511</v>
      </c>
      <c r="AN344">
        <v>1.89</v>
      </c>
      <c r="AO344" t="s">
        <v>10511</v>
      </c>
      <c r="AP344">
        <v>0.120778249263805</v>
      </c>
      <c r="AQ344">
        <f>(Table2[[#This Row],[Sharpe Ratio]]-AVERAGE(Table2[Sharpe Ratio]))/_xlfn.STDEV.P(Table2[Sharpe Ratio])</f>
        <v>0.82726080071646224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0.76987477960646067</v>
      </c>
      <c r="AS344">
        <f>_xlfn.RANK.AVG(Table2[[#This Row],[1Y Return vs Nifty Z-Score]],Table2[1Y Return vs Nifty Z-Score])</f>
        <v>513</v>
      </c>
      <c r="AT344">
        <f>_xlfn.RANK.AVG(Table2[[#This Row],[6M Return vs Nifty Z-Score]],Table2[6M Return vs Nifty Z-Score])</f>
        <v>385</v>
      </c>
      <c r="AU344">
        <f>_xlfn.RANK.AVG(Table2[[#This Row],[Sharpe Ratio Z-Score]],Table2[Sharpe Ratio Z-Score])</f>
        <v>156</v>
      </c>
      <c r="AV344">
        <f>(Table2[[#This Row],[Rank 1Y]]+Table2[[#This Row],[Rank 6M]]+Table2[[#This Row],[Rank Sharpe]])/3</f>
        <v>351.33333333333331</v>
      </c>
    </row>
    <row r="345" spans="1:48" x14ac:dyDescent="0.3">
      <c r="A345" t="s">
        <v>1025</v>
      </c>
      <c r="B345" t="s">
        <v>1026</v>
      </c>
      <c r="C345" t="s">
        <v>10460</v>
      </c>
      <c r="D345" t="s">
        <v>286</v>
      </c>
      <c r="E345">
        <v>12302.458254719901</v>
      </c>
      <c r="F345">
        <v>2275.1999999999998</v>
      </c>
      <c r="G345">
        <v>32.614955290443902</v>
      </c>
      <c r="H345">
        <f>(Table2[[#This Row],[1Y Return vs Nifty]]-AVERAGE(Table2[1Y Return vs Nifty]))/_xlfn.STDEV.P(Table2[1Y Return vs Nifty])</f>
        <v>-9.458313756807428E-2</v>
      </c>
      <c r="I345">
        <v>14.518632211155699</v>
      </c>
      <c r="J345">
        <f>(Table2[[#This Row],[1M Return vs Nifty]]-AVERAGE(Table2[1M Return vs Nifty]))/_xlfn.STDEV.P(Table2[1M Return vs Nifty])</f>
        <v>1.5453875579386092</v>
      </c>
      <c r="K345">
        <v>3.3471109365322597E-2</v>
      </c>
      <c r="L345">
        <f>(Table2[[#This Row],[6M Return vs Nifty]]-AVERAGE(Table2[6M Return vs Nifty]))/_xlfn.STDEV.P(Table2[6M Return vs Nifty])</f>
        <v>-0.16311324769493196</v>
      </c>
      <c r="M345">
        <v>-2.9757647109140901</v>
      </c>
      <c r="N345">
        <f>(Table2[[#This Row],[1W Return vs Nifty]]-AVERAGE(Table2[1W Return vs Nifty]))/_xlfn.STDEV.P(Table2[1W Return vs Nifty])</f>
        <v>-0.49584868687754902</v>
      </c>
      <c r="O345">
        <v>2341.4499999999998</v>
      </c>
      <c r="P345">
        <v>2197.0607648571699</v>
      </c>
      <c r="Q345">
        <v>1951.8278090766901</v>
      </c>
      <c r="R345">
        <v>36.641962117050802</v>
      </c>
      <c r="S345" s="2">
        <f>(Table2[[#This Row],[Close Price]]-Table2[[#This Row],[20D EMA]])/Table2[[#This Row],[20D EMA]]</f>
        <v>-2.8294432936855369E-2</v>
      </c>
      <c r="T345" s="2">
        <f>(Table2[[#This Row],[Close Price]]-Table2[[#This Row],[50D EMA]])/Table2[[#This Row],[50D EMA]]</f>
        <v>3.5565350031595361E-2</v>
      </c>
      <c r="U345" s="2">
        <f>(Table2[[#This Row],[Close Price]]-Table2[[#This Row],[200D EMA]])/Table2[[#This Row],[200D EMA]]</f>
        <v>0.16567659781232474</v>
      </c>
      <c r="V345">
        <v>0.95660679860754705</v>
      </c>
      <c r="W345">
        <v>2262.85</v>
      </c>
      <c r="X345">
        <v>2350</v>
      </c>
      <c r="Y345">
        <v>2262.85</v>
      </c>
      <c r="Z345">
        <v>2690</v>
      </c>
      <c r="AA345">
        <v>2262.85</v>
      </c>
      <c r="AB345">
        <v>2690</v>
      </c>
      <c r="AC345" s="2">
        <f>(Table2[[#This Row],[Close Price]]/Table2[[#This Row],[Day Low]])-1</f>
        <v>5.4577192478511005E-3</v>
      </c>
      <c r="AD345" s="2">
        <f>(Table2[[#This Row],[Day High]]/Table2[[#This Row],[Close Price]])-1</f>
        <v>3.2876230661040839E-2</v>
      </c>
      <c r="AE345" s="2">
        <f>(Table2[[#This Row],[Close Price]]/Table2[[#This Row],[Current Week Low]])-1</f>
        <v>5.4577192478511005E-3</v>
      </c>
      <c r="AF345" s="2">
        <f>(Table2[[#This Row],[Current Week High]]/Table2[[#This Row],[Close Price]])-1</f>
        <v>0.18231364275668072</v>
      </c>
      <c r="AG345" s="2">
        <f>(Table2[[#This Row],[Close Price]]/Table2[[#This Row],[Current Month Low]])-1</f>
        <v>5.4577192478511005E-3</v>
      </c>
      <c r="AH345" s="2">
        <f>(Table2[[#This Row],[Current Month High]]/Table2[[#This Row],[Close Price]])-1</f>
        <v>0.18231364275668072</v>
      </c>
      <c r="AI345">
        <v>20.773997890295298</v>
      </c>
      <c r="AJ345">
        <v>58.440111420612801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-0.06</v>
      </c>
      <c r="AM345" t="s">
        <v>10512</v>
      </c>
      <c r="AN345">
        <v>-2.74</v>
      </c>
      <c r="AO345" t="s">
        <v>10512</v>
      </c>
      <c r="AP345">
        <v>4.0346127759432998E-2</v>
      </c>
      <c r="AQ345">
        <f>(Table2[[#This Row],[Sharpe Ratio]]-AVERAGE(Table2[Sharpe Ratio]))/_xlfn.STDEV.P(Table2[Sharpe Ratio])</f>
        <v>-9.5751244373007541E-2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0.6960912414250463</v>
      </c>
      <c r="AS345">
        <f>_xlfn.RANK.AVG(Table2[[#This Row],[1Y Return vs Nifty Z-Score]],Table2[1Y Return vs Nifty Z-Score])</f>
        <v>313</v>
      </c>
      <c r="AT345">
        <f>_xlfn.RANK.AVG(Table2[[#This Row],[6M Return vs Nifty Z-Score]],Table2[6M Return vs Nifty Z-Score])</f>
        <v>378</v>
      </c>
      <c r="AU345">
        <f>_xlfn.RANK.AVG(Table2[[#This Row],[Sharpe Ratio Z-Score]],Table2[Sharpe Ratio Z-Score])</f>
        <v>363</v>
      </c>
      <c r="AV345">
        <f>(Table2[[#This Row],[Rank 1Y]]+Table2[[#This Row],[Rank 6M]]+Table2[[#This Row],[Rank Sharpe]])/3</f>
        <v>351.33333333333331</v>
      </c>
    </row>
    <row r="346" spans="1:48" x14ac:dyDescent="0.3">
      <c r="A346" t="s">
        <v>892</v>
      </c>
      <c r="B346" t="s">
        <v>893</v>
      </c>
      <c r="C346" t="s">
        <v>632</v>
      </c>
      <c r="D346" t="s">
        <v>632</v>
      </c>
      <c r="E346">
        <v>16547.0865896</v>
      </c>
      <c r="F346">
        <v>172</v>
      </c>
      <c r="G346">
        <v>49.8757051234739</v>
      </c>
      <c r="H346">
        <f>(Table2[[#This Row],[1Y Return vs Nifty]]-AVERAGE(Table2[1Y Return vs Nifty]))/_xlfn.STDEV.P(Table2[1Y Return vs Nifty])</f>
        <v>0.133909362246833</v>
      </c>
      <c r="I346">
        <v>13.3151426996954</v>
      </c>
      <c r="J346">
        <f>(Table2[[#This Row],[1M Return vs Nifty]]-AVERAGE(Table2[1M Return vs Nifty]))/_xlfn.STDEV.P(Table2[1M Return vs Nifty])</f>
        <v>1.4250222918227498</v>
      </c>
      <c r="K346">
        <v>0.68271288915749795</v>
      </c>
      <c r="L346">
        <f>(Table2[[#This Row],[6M Return vs Nifty]]-AVERAGE(Table2[6M Return vs Nifty]))/_xlfn.STDEV.P(Table2[6M Return vs Nifty])</f>
        <v>-0.14069135862796878</v>
      </c>
      <c r="M346">
        <v>-0.36123908091092199</v>
      </c>
      <c r="N346">
        <f>(Table2[[#This Row],[1W Return vs Nifty]]-AVERAGE(Table2[1W Return vs Nifty]))/_xlfn.STDEV.P(Table2[1W Return vs Nifty])</f>
        <v>0.14078778666091196</v>
      </c>
      <c r="O346">
        <v>160.82</v>
      </c>
      <c r="P346">
        <v>152.883411184393</v>
      </c>
      <c r="Q346">
        <v>142.105420095217</v>
      </c>
      <c r="R346">
        <v>66.900268875980899</v>
      </c>
      <c r="S346" s="2">
        <f>(Table2[[#This Row],[Close Price]]-Table2[[#This Row],[20D EMA]])/Table2[[#This Row],[20D EMA]]</f>
        <v>6.9518716577540149E-2</v>
      </c>
      <c r="T346" s="2">
        <f>(Table2[[#This Row],[Close Price]]-Table2[[#This Row],[50D EMA]])/Table2[[#This Row],[50D EMA]]</f>
        <v>0.12504030795434337</v>
      </c>
      <c r="U346" s="2">
        <f>(Table2[[#This Row],[Close Price]]-Table2[[#This Row],[200D EMA]])/Table2[[#This Row],[200D EMA]]</f>
        <v>0.21036903367058268</v>
      </c>
      <c r="V346">
        <v>2.6922191666809998</v>
      </c>
      <c r="W346">
        <v>169.7</v>
      </c>
      <c r="X346">
        <v>177.35</v>
      </c>
      <c r="Y346">
        <v>167.03</v>
      </c>
      <c r="Z346">
        <v>177.35</v>
      </c>
      <c r="AA346">
        <v>149.32</v>
      </c>
      <c r="AB346">
        <v>178.79</v>
      </c>
      <c r="AC346" s="2">
        <f>(Table2[[#This Row],[Close Price]]/Table2[[#This Row],[Day Low]])-1</f>
        <v>1.3553329404832226E-2</v>
      </c>
      <c r="AD346" s="2">
        <f>(Table2[[#This Row],[Day High]]/Table2[[#This Row],[Close Price]])-1</f>
        <v>3.1104651162790597E-2</v>
      </c>
      <c r="AE346" s="2">
        <f>(Table2[[#This Row],[Close Price]]/Table2[[#This Row],[Current Week Low]])-1</f>
        <v>2.9755133808297973E-2</v>
      </c>
      <c r="AF346" s="2">
        <f>(Table2[[#This Row],[Current Week High]]/Table2[[#This Row],[Close Price]])-1</f>
        <v>3.1104651162790597E-2</v>
      </c>
      <c r="AG346" s="2">
        <f>(Table2[[#This Row],[Close Price]]/Table2[[#This Row],[Current Month Low]])-1</f>
        <v>0.15188856147870355</v>
      </c>
      <c r="AH346" s="2">
        <f>(Table2[[#This Row],[Current Month High]]/Table2[[#This Row],[Close Price]])-1</f>
        <v>3.9476744186046409E-2</v>
      </c>
      <c r="AI346">
        <v>3.94767441860464</v>
      </c>
      <c r="AJ346">
        <v>75.959079283887405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0.05</v>
      </c>
      <c r="AM346" t="s">
        <v>10511</v>
      </c>
      <c r="AN346">
        <v>13.85</v>
      </c>
      <c r="AO346" t="s">
        <v>10511</v>
      </c>
      <c r="AP346">
        <v>1.0075292727833999E-2</v>
      </c>
      <c r="AQ346">
        <f>(Table2[[#This Row],[Sharpe Ratio]]-AVERAGE(Table2[Sharpe Ratio]))/_xlfn.STDEV.P(Table2[Sharpe Ratio])</f>
        <v>-0.44312919271623774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1.1158988893862882</v>
      </c>
      <c r="AS346">
        <f>_xlfn.RANK.AVG(Table2[[#This Row],[1Y Return vs Nifty Z-Score]],Table2[1Y Return vs Nifty Z-Score])</f>
        <v>240</v>
      </c>
      <c r="AT346">
        <f>_xlfn.RANK.AVG(Table2[[#This Row],[6M Return vs Nifty Z-Score]],Table2[6M Return vs Nifty Z-Score])</f>
        <v>369</v>
      </c>
      <c r="AU346">
        <f>_xlfn.RANK.AVG(Table2[[#This Row],[Sharpe Ratio Z-Score]],Table2[Sharpe Ratio Z-Score])</f>
        <v>452</v>
      </c>
      <c r="AV346">
        <f>(Table2[[#This Row],[Rank 1Y]]+Table2[[#This Row],[Rank 6M]]+Table2[[#This Row],[Rank Sharpe]])/3</f>
        <v>353.66666666666669</v>
      </c>
    </row>
    <row r="347" spans="1:48" x14ac:dyDescent="0.3">
      <c r="A347" t="s">
        <v>317</v>
      </c>
      <c r="B347" t="s">
        <v>318</v>
      </c>
      <c r="C347" t="s">
        <v>10466</v>
      </c>
      <c r="D347" t="s">
        <v>62</v>
      </c>
      <c r="E347">
        <v>77976.710085719998</v>
      </c>
      <c r="F347">
        <v>1330.8</v>
      </c>
      <c r="G347">
        <v>53.493782397558597</v>
      </c>
      <c r="H347">
        <f>(Table2[[#This Row],[1Y Return vs Nifty]]-AVERAGE(Table2[1Y Return vs Nifty]))/_xlfn.STDEV.P(Table2[1Y Return vs Nifty])</f>
        <v>0.18180435689516203</v>
      </c>
      <c r="I347">
        <v>3.71978492979478</v>
      </c>
      <c r="J347">
        <f>(Table2[[#This Row],[1M Return vs Nifty]]-AVERAGE(Table2[1M Return vs Nifty]))/_xlfn.STDEV.P(Table2[1M Return vs Nifty])</f>
        <v>0.46535643644726793</v>
      </c>
      <c r="K347">
        <v>2.4013748034451701</v>
      </c>
      <c r="L347">
        <f>(Table2[[#This Row],[6M Return vs Nifty]]-AVERAGE(Table2[6M Return vs Nifty]))/_xlfn.STDEV.P(Table2[6M Return vs Nifty])</f>
        <v>-8.1336511196387615E-2</v>
      </c>
      <c r="M347">
        <v>1.2864117456997799</v>
      </c>
      <c r="N347">
        <f>(Table2[[#This Row],[1W Return vs Nifty]]-AVERAGE(Table2[1W Return vs Nifty]))/_xlfn.STDEV.P(Table2[1W Return vs Nifty])</f>
        <v>0.54199043690033477</v>
      </c>
      <c r="O347">
        <v>1295.48</v>
      </c>
      <c r="P347">
        <v>1241.8681314309599</v>
      </c>
      <c r="Q347">
        <v>1081.8155295684501</v>
      </c>
      <c r="R347">
        <v>58.268992447590598</v>
      </c>
      <c r="S347" s="2">
        <f>(Table2[[#This Row],[Close Price]]-Table2[[#This Row],[20D EMA]])/Table2[[#This Row],[20D EMA]]</f>
        <v>2.7264025689319741E-2</v>
      </c>
      <c r="T347" s="2">
        <f>(Table2[[#This Row],[Close Price]]-Table2[[#This Row],[50D EMA]])/Table2[[#This Row],[50D EMA]]</f>
        <v>7.1611362203623866E-2</v>
      </c>
      <c r="U347" s="2">
        <f>(Table2[[#This Row],[Close Price]]-Table2[[#This Row],[200D EMA]])/Table2[[#This Row],[200D EMA]]</f>
        <v>0.23015427642351644</v>
      </c>
      <c r="V347">
        <v>1.1461702611111</v>
      </c>
      <c r="W347">
        <v>1323.65</v>
      </c>
      <c r="X347">
        <v>1353.7</v>
      </c>
      <c r="Y347">
        <v>1320.1</v>
      </c>
      <c r="Z347">
        <v>1409.9</v>
      </c>
      <c r="AA347">
        <v>1203</v>
      </c>
      <c r="AB347">
        <v>1409.9</v>
      </c>
      <c r="AC347" s="2">
        <f>(Table2[[#This Row],[Close Price]]/Table2[[#This Row],[Day Low]])-1</f>
        <v>5.4017300645941013E-3</v>
      </c>
      <c r="AD347" s="2">
        <f>(Table2[[#This Row],[Day High]]/Table2[[#This Row],[Close Price]])-1</f>
        <v>1.7207694619777669E-2</v>
      </c>
      <c r="AE347" s="2">
        <f>(Table2[[#This Row],[Close Price]]/Table2[[#This Row],[Current Week Low]])-1</f>
        <v>8.1054465570791212E-3</v>
      </c>
      <c r="AF347" s="2">
        <f>(Table2[[#This Row],[Current Week High]]/Table2[[#This Row],[Close Price]])-1</f>
        <v>5.943793207093484E-2</v>
      </c>
      <c r="AG347" s="2">
        <f>(Table2[[#This Row],[Close Price]]/Table2[[#This Row],[Current Month Low]])-1</f>
        <v>0.10623441396508726</v>
      </c>
      <c r="AH347" s="2">
        <f>(Table2[[#This Row],[Current Month High]]/Table2[[#This Row],[Close Price]])-1</f>
        <v>5.943793207093484E-2</v>
      </c>
      <c r="AI347">
        <v>5.9437932070934796</v>
      </c>
      <c r="AJ347">
        <v>78.379465183298706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7.0000000000000007E-2</v>
      </c>
      <c r="AM347" t="s">
        <v>10511</v>
      </c>
      <c r="AN347">
        <v>9.7100000000000009</v>
      </c>
      <c r="AO347" t="s">
        <v>10511</v>
      </c>
      <c r="AP347">
        <v>3.368146105569E-3</v>
      </c>
      <c r="AQ347">
        <f>(Table2[[#This Row],[Sharpe Ratio]]-AVERAGE(Table2[Sharpe Ratio]))/_xlfn.STDEV.P(Table2[Sharpe Ratio])</f>
        <v>-0.52009815741270216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0.58771656163367503</v>
      </c>
      <c r="AS347">
        <f>_xlfn.RANK.AVG(Table2[[#This Row],[1Y Return vs Nifty Z-Score]],Table2[1Y Return vs Nifty Z-Score])</f>
        <v>230</v>
      </c>
      <c r="AT347">
        <f>_xlfn.RANK.AVG(Table2[[#This Row],[6M Return vs Nifty Z-Score]],Table2[6M Return vs Nifty Z-Score])</f>
        <v>352</v>
      </c>
      <c r="AU347">
        <f>_xlfn.RANK.AVG(Table2[[#This Row],[Sharpe Ratio Z-Score]],Table2[Sharpe Ratio Z-Score])</f>
        <v>482</v>
      </c>
      <c r="AV347">
        <f>(Table2[[#This Row],[Rank 1Y]]+Table2[[#This Row],[Rank 6M]]+Table2[[#This Row],[Rank Sharpe]])/3</f>
        <v>354.66666666666669</v>
      </c>
    </row>
    <row r="348" spans="1:48" x14ac:dyDescent="0.3">
      <c r="A348" t="s">
        <v>1305</v>
      </c>
      <c r="B348" t="s">
        <v>1306</v>
      </c>
      <c r="C348" t="s">
        <v>10470</v>
      </c>
      <c r="D348" t="s">
        <v>80</v>
      </c>
      <c r="E348">
        <v>8315.6078993579995</v>
      </c>
      <c r="F348">
        <v>205.74</v>
      </c>
      <c r="G348">
        <v>19.636530609272398</v>
      </c>
      <c r="H348">
        <f>(Table2[[#This Row],[1Y Return vs Nifty]]-AVERAGE(Table2[1Y Return vs Nifty]))/_xlfn.STDEV.P(Table2[1Y Return vs Nifty])</f>
        <v>-0.26638753353850131</v>
      </c>
      <c r="I348">
        <v>-10.826802598462001</v>
      </c>
      <c r="J348">
        <f>(Table2[[#This Row],[1M Return vs Nifty]]-AVERAGE(Table2[1M Return vs Nifty]))/_xlfn.STDEV.P(Table2[1M Return vs Nifty])</f>
        <v>-0.9894995155516374</v>
      </c>
      <c r="K348">
        <v>4.0808054239096201</v>
      </c>
      <c r="L348">
        <f>(Table2[[#This Row],[6M Return vs Nifty]]-AVERAGE(Table2[6M Return vs Nifty]))/_xlfn.STDEV.P(Table2[6M Return vs Nifty])</f>
        <v>-2.3336536087316721E-2</v>
      </c>
      <c r="M348">
        <v>-2.1931660257727801</v>
      </c>
      <c r="N348">
        <f>(Table2[[#This Row],[1W Return vs Nifty]]-AVERAGE(Table2[1W Return vs Nifty]))/_xlfn.STDEV.P(Table2[1W Return vs Nifty])</f>
        <v>-0.30528606190775814</v>
      </c>
      <c r="O348">
        <v>209.85</v>
      </c>
      <c r="P348">
        <v>213.54266692277</v>
      </c>
      <c r="Q348">
        <v>196.588435491383</v>
      </c>
      <c r="R348">
        <v>34.735247492328703</v>
      </c>
      <c r="S348" s="2">
        <f>(Table2[[#This Row],[Close Price]]-Table2[[#This Row],[20D EMA]])/Table2[[#This Row],[20D EMA]]</f>
        <v>-1.9585418155825519E-2</v>
      </c>
      <c r="T348" s="2">
        <f>(Table2[[#This Row],[Close Price]]-Table2[[#This Row],[50D EMA]])/Table2[[#This Row],[50D EMA]]</f>
        <v>-3.6539147118509599E-2</v>
      </c>
      <c r="U348" s="2">
        <f>(Table2[[#This Row],[Close Price]]-Table2[[#This Row],[200D EMA]])/Table2[[#This Row],[200D EMA]]</f>
        <v>4.6551896533192319E-2</v>
      </c>
      <c r="V348">
        <v>0.473328701916987</v>
      </c>
      <c r="W348">
        <v>203.5</v>
      </c>
      <c r="X348">
        <v>208.2</v>
      </c>
      <c r="Y348">
        <v>203.5</v>
      </c>
      <c r="Z348">
        <v>208.2</v>
      </c>
      <c r="AA348">
        <v>203.5</v>
      </c>
      <c r="AB348">
        <v>214</v>
      </c>
      <c r="AC348" s="2">
        <f>(Table2[[#This Row],[Close Price]]/Table2[[#This Row],[Day Low]])-1</f>
        <v>1.1007371007371036E-2</v>
      </c>
      <c r="AD348" s="2">
        <f>(Table2[[#This Row],[Day High]]/Table2[[#This Row],[Close Price]])-1</f>
        <v>1.195683872849207E-2</v>
      </c>
      <c r="AE348" s="2">
        <f>(Table2[[#This Row],[Close Price]]/Table2[[#This Row],[Current Week Low]])-1</f>
        <v>1.1007371007371036E-2</v>
      </c>
      <c r="AF348" s="2">
        <f>(Table2[[#This Row],[Current Week High]]/Table2[[#This Row],[Close Price]])-1</f>
        <v>1.195683872849207E-2</v>
      </c>
      <c r="AG348" s="2">
        <f>(Table2[[#This Row],[Close Price]]/Table2[[#This Row],[Current Month Low]])-1</f>
        <v>1.1007371007371036E-2</v>
      </c>
      <c r="AH348" s="2">
        <f>(Table2[[#This Row],[Current Month High]]/Table2[[#This Row],[Close Price]])-1</f>
        <v>4.0147759307864295E-2</v>
      </c>
      <c r="AI348">
        <v>24.4288908330903</v>
      </c>
      <c r="AJ348">
        <v>46.852248394004299</v>
      </c>
      <c r="AK348" t="str">
        <f>IF(AND(Table2[[#This Row],[20D EMA]]&gt;Table2[[#This Row],[50D EMA]],Table2[[#This Row],[50D EMA]]&gt;Table2[[#This Row],[200D EMA]]),"Uptrend","Downtrend/NoTrend")</f>
        <v>Downtrend/NoTrend</v>
      </c>
      <c r="AL348">
        <v>-0.18</v>
      </c>
      <c r="AM348" t="s">
        <v>10512</v>
      </c>
      <c r="AN348">
        <v>-2.2200000000000002</v>
      </c>
      <c r="AO348" t="s">
        <v>10512</v>
      </c>
      <c r="AP348">
        <v>4.3751496009703003E-2</v>
      </c>
      <c r="AQ348">
        <f>(Table2[[#This Row],[Sharpe Ratio]]-AVERAGE(Table2[Sharpe Ratio]))/_xlfn.STDEV.P(Table2[Sharpe Ratio])</f>
        <v>-5.6672380678064307E-2</v>
      </c>
      <c r="AR3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8">
        <f>_xlfn.RANK.AVG(Table2[[#This Row],[1Y Return vs Nifty Z-Score]],Table2[1Y Return vs Nifty Z-Score])</f>
        <v>383</v>
      </c>
      <c r="AT348">
        <f>_xlfn.RANK.AVG(Table2[[#This Row],[6M Return vs Nifty Z-Score]],Table2[6M Return vs Nifty Z-Score])</f>
        <v>327</v>
      </c>
      <c r="AU348">
        <f>_xlfn.RANK.AVG(Table2[[#This Row],[Sharpe Ratio Z-Score]],Table2[Sharpe Ratio Z-Score])</f>
        <v>356</v>
      </c>
      <c r="AV348">
        <f>(Table2[[#This Row],[Rank 1Y]]+Table2[[#This Row],[Rank 6M]]+Table2[[#This Row],[Rank Sharpe]])/3</f>
        <v>355.33333333333331</v>
      </c>
    </row>
    <row r="349" spans="1:48" x14ac:dyDescent="0.3">
      <c r="A349" t="s">
        <v>611</v>
      </c>
      <c r="B349" t="s">
        <v>612</v>
      </c>
      <c r="C349" t="s">
        <v>10476</v>
      </c>
      <c r="D349" t="s">
        <v>168</v>
      </c>
      <c r="E349">
        <v>29652.35355987</v>
      </c>
      <c r="F349">
        <v>880.7</v>
      </c>
      <c r="G349">
        <v>59.430394699446602</v>
      </c>
      <c r="H349">
        <f>(Table2[[#This Row],[1Y Return vs Nifty]]-AVERAGE(Table2[1Y Return vs Nifty]))/_xlfn.STDEV.P(Table2[1Y Return vs Nifty])</f>
        <v>0.26039140545400224</v>
      </c>
      <c r="I349">
        <v>3.3049989587957498</v>
      </c>
      <c r="J349">
        <f>(Table2[[#This Row],[1M Return vs Nifty]]-AVERAGE(Table2[1M Return vs Nifty]))/_xlfn.STDEV.P(Table2[1M Return vs Nifty])</f>
        <v>0.4238722163481296</v>
      </c>
      <c r="K349">
        <v>-5.7599611697666697</v>
      </c>
      <c r="L349">
        <f>(Table2[[#This Row],[6M Return vs Nifty]]-AVERAGE(Table2[6M Return vs Nifty]))/_xlfn.STDEV.P(Table2[6M Return vs Nifty])</f>
        <v>-0.36319232443155636</v>
      </c>
      <c r="M349">
        <v>-2.7348785720487401</v>
      </c>
      <c r="N349">
        <f>(Table2[[#This Row],[1W Return vs Nifty]]-AVERAGE(Table2[1W Return vs Nifty]))/_xlfn.STDEV.P(Table2[1W Return vs Nifty])</f>
        <v>-0.43719295973084416</v>
      </c>
      <c r="O349">
        <v>880.26</v>
      </c>
      <c r="P349">
        <v>855.45025957653797</v>
      </c>
      <c r="Q349">
        <v>768.39041947994394</v>
      </c>
      <c r="R349">
        <v>42.497976132321597</v>
      </c>
      <c r="S349" s="2">
        <f>(Table2[[#This Row],[Close Price]]-Table2[[#This Row],[20D EMA]])/Table2[[#This Row],[20D EMA]]</f>
        <v>4.9985231636113711E-4</v>
      </c>
      <c r="T349" s="2">
        <f>(Table2[[#This Row],[Close Price]]-Table2[[#This Row],[50D EMA]])/Table2[[#This Row],[50D EMA]]</f>
        <v>2.9516316279991673E-2</v>
      </c>
      <c r="U349" s="2">
        <f>(Table2[[#This Row],[Close Price]]-Table2[[#This Row],[200D EMA]])/Table2[[#This Row],[200D EMA]]</f>
        <v>0.14616213017865137</v>
      </c>
      <c r="V349">
        <v>0.83512847276270397</v>
      </c>
      <c r="W349">
        <v>874</v>
      </c>
      <c r="X349">
        <v>890</v>
      </c>
      <c r="Y349">
        <v>874</v>
      </c>
      <c r="Z349">
        <v>913.4</v>
      </c>
      <c r="AA349">
        <v>858.05</v>
      </c>
      <c r="AB349">
        <v>928.15</v>
      </c>
      <c r="AC349" s="2">
        <f>(Table2[[#This Row],[Close Price]]/Table2[[#This Row],[Day Low]])-1</f>
        <v>7.6659038901603083E-3</v>
      </c>
      <c r="AD349" s="2">
        <f>(Table2[[#This Row],[Day High]]/Table2[[#This Row],[Close Price]])-1</f>
        <v>1.0559781991597461E-2</v>
      </c>
      <c r="AE349" s="2">
        <f>(Table2[[#This Row],[Close Price]]/Table2[[#This Row],[Current Week Low]])-1</f>
        <v>7.6659038901603083E-3</v>
      </c>
      <c r="AF349" s="2">
        <f>(Table2[[#This Row],[Current Week High]]/Table2[[#This Row],[Close Price]])-1</f>
        <v>3.7129556034972033E-2</v>
      </c>
      <c r="AG349" s="2">
        <f>(Table2[[#This Row],[Close Price]]/Table2[[#This Row],[Current Month Low]])-1</f>
        <v>2.6397063108210661E-2</v>
      </c>
      <c r="AH349" s="2">
        <f>(Table2[[#This Row],[Current Month High]]/Table2[[#This Row],[Close Price]])-1</f>
        <v>5.3877597365731722E-2</v>
      </c>
      <c r="AI349">
        <v>12.410582491200101</v>
      </c>
      <c r="AJ349">
        <v>87.982924226253999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-0.12</v>
      </c>
      <c r="AM349" t="s">
        <v>10512</v>
      </c>
      <c r="AN349">
        <v>-1.91</v>
      </c>
      <c r="AO349" t="s">
        <v>10512</v>
      </c>
      <c r="AP349">
        <v>2.5371893118306E-2</v>
      </c>
      <c r="AQ349">
        <f>(Table2[[#This Row],[Sharpe Ratio]]-AVERAGE(Table2[Sharpe Ratio]))/_xlfn.STDEV.P(Table2[Sharpe Ratio])</f>
        <v>-0.26759053794435678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-0.38371220030462544</v>
      </c>
      <c r="AS349">
        <f>_xlfn.RANK.AVG(Table2[[#This Row],[1Y Return vs Nifty Z-Score]],Table2[1Y Return vs Nifty Z-Score])</f>
        <v>210</v>
      </c>
      <c r="AT349">
        <f>_xlfn.RANK.AVG(Table2[[#This Row],[6M Return vs Nifty Z-Score]],Table2[6M Return vs Nifty Z-Score])</f>
        <v>448</v>
      </c>
      <c r="AU349">
        <f>_xlfn.RANK.AVG(Table2[[#This Row],[Sharpe Ratio Z-Score]],Table2[Sharpe Ratio Z-Score])</f>
        <v>409</v>
      </c>
      <c r="AV349">
        <f>(Table2[[#This Row],[Rank 1Y]]+Table2[[#This Row],[Rank 6M]]+Table2[[#This Row],[Rank Sharpe]])/3</f>
        <v>355.66666666666669</v>
      </c>
    </row>
    <row r="350" spans="1:48" x14ac:dyDescent="0.3">
      <c r="A350" t="s">
        <v>771</v>
      </c>
      <c r="B350" t="s">
        <v>772</v>
      </c>
      <c r="C350" t="s">
        <v>10462</v>
      </c>
      <c r="D350" t="s">
        <v>29</v>
      </c>
      <c r="E350">
        <v>19967.631803577999</v>
      </c>
      <c r="F350">
        <v>102.14</v>
      </c>
      <c r="G350">
        <v>2.4902988512113202</v>
      </c>
      <c r="H350">
        <f>(Table2[[#This Row],[1Y Return vs Nifty]]-AVERAGE(Table2[1Y Return vs Nifty]))/_xlfn.STDEV.P(Table2[1Y Return vs Nifty])</f>
        <v>-0.49336407828327788</v>
      </c>
      <c r="I350">
        <v>19.017548335884701</v>
      </c>
      <c r="J350">
        <f>(Table2[[#This Row],[1M Return vs Nifty]]-AVERAGE(Table2[1M Return vs Nifty]))/_xlfn.STDEV.P(Table2[1M Return vs Nifty])</f>
        <v>1.9953401594605558</v>
      </c>
      <c r="K350">
        <v>0.86316531245055295</v>
      </c>
      <c r="L350">
        <f>(Table2[[#This Row],[6M Return vs Nifty]]-AVERAGE(Table2[6M Return vs Nifty]))/_xlfn.STDEV.P(Table2[6M Return vs Nifty])</f>
        <v>-0.13445934407980348</v>
      </c>
      <c r="M350">
        <v>29.404824944696699</v>
      </c>
      <c r="N350">
        <f>(Table2[[#This Row],[1W Return vs Nifty]]-AVERAGE(Table2[1W Return vs Nifty]))/_xlfn.STDEV.P(Table2[1W Return vs Nifty])</f>
        <v>7.3888184867309361</v>
      </c>
      <c r="O350">
        <v>81.23</v>
      </c>
      <c r="P350">
        <v>79.325815609548599</v>
      </c>
      <c r="Q350">
        <v>82.551534408842002</v>
      </c>
      <c r="R350">
        <v>93.535303380400904</v>
      </c>
      <c r="S350" s="2">
        <f>(Table2[[#This Row],[Close Price]]-Table2[[#This Row],[20D EMA]])/Table2[[#This Row],[20D EMA]]</f>
        <v>0.25741721039024984</v>
      </c>
      <c r="T350" s="2">
        <f>(Table2[[#This Row],[Close Price]]-Table2[[#This Row],[50D EMA]])/Table2[[#This Row],[50D EMA]]</f>
        <v>0.28760100624424234</v>
      </c>
      <c r="U350" s="2">
        <f>(Table2[[#This Row],[Close Price]]-Table2[[#This Row],[200D EMA]])/Table2[[#This Row],[200D EMA]]</f>
        <v>0.23728772252911509</v>
      </c>
      <c r="V350">
        <v>4.5326003608921104</v>
      </c>
      <c r="W350">
        <v>93.4</v>
      </c>
      <c r="X350">
        <v>111.4</v>
      </c>
      <c r="Y350">
        <v>76.010000000000005</v>
      </c>
      <c r="Z350">
        <v>111.4</v>
      </c>
      <c r="AA350">
        <v>74.349999999999994</v>
      </c>
      <c r="AB350">
        <v>111.4</v>
      </c>
      <c r="AC350" s="2">
        <f>(Table2[[#This Row],[Close Price]]/Table2[[#This Row],[Day Low]])-1</f>
        <v>9.3576017130621025E-2</v>
      </c>
      <c r="AD350" s="2">
        <f>(Table2[[#This Row],[Day High]]/Table2[[#This Row],[Close Price]])-1</f>
        <v>9.0659878598002841E-2</v>
      </c>
      <c r="AE350" s="2">
        <f>(Table2[[#This Row],[Close Price]]/Table2[[#This Row],[Current Week Low]])-1</f>
        <v>0.34377055650572275</v>
      </c>
      <c r="AF350" s="2">
        <f>(Table2[[#This Row],[Current Week High]]/Table2[[#This Row],[Close Price]])-1</f>
        <v>9.0659878598002841E-2</v>
      </c>
      <c r="AG350" s="2">
        <f>(Table2[[#This Row],[Close Price]]/Table2[[#This Row],[Current Month Low]])-1</f>
        <v>0.37377269670477475</v>
      </c>
      <c r="AH350" s="2">
        <f>(Table2[[#This Row],[Current Month High]]/Table2[[#This Row],[Close Price]])-1</f>
        <v>9.0659878598002841E-2</v>
      </c>
      <c r="AI350">
        <v>9.0659878598002805</v>
      </c>
      <c r="AJ350">
        <v>57.017678708685601</v>
      </c>
      <c r="AK350" t="str">
        <f>IF(AND(Table2[[#This Row],[20D EMA]]&gt;Table2[[#This Row],[50D EMA]],Table2[[#This Row],[50D EMA]]&gt;Table2[[#This Row],[200D EMA]]),"Uptrend","Downtrend/NoTrend")</f>
        <v>Downtrend/NoTrend</v>
      </c>
      <c r="AL350">
        <v>0.14000000000000001</v>
      </c>
      <c r="AM350" t="s">
        <v>10511</v>
      </c>
      <c r="AN350">
        <v>33.29</v>
      </c>
      <c r="AO350" t="s">
        <v>10511</v>
      </c>
      <c r="AP350">
        <v>8.4516031922962004E-2</v>
      </c>
      <c r="AQ350">
        <f>(Table2[[#This Row],[Sharpe Ratio]]-AVERAGE(Table2[Sharpe Ratio]))/_xlfn.STDEV.P(Table2[Sharpe Ratio])</f>
        <v>0.41112775882683611</v>
      </c>
      <c r="AR3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0">
        <f>_xlfn.RANK.AVG(Table2[[#This Row],[1Y Return vs Nifty Z-Score]],Table2[1Y Return vs Nifty Z-Score])</f>
        <v>471</v>
      </c>
      <c r="AT350">
        <f>_xlfn.RANK.AVG(Table2[[#This Row],[6M Return vs Nifty Z-Score]],Table2[6M Return vs Nifty Z-Score])</f>
        <v>368</v>
      </c>
      <c r="AU350">
        <f>_xlfn.RANK.AVG(Table2[[#This Row],[Sharpe Ratio Z-Score]],Table2[Sharpe Ratio Z-Score])</f>
        <v>232</v>
      </c>
      <c r="AV350">
        <f>(Table2[[#This Row],[Rank 1Y]]+Table2[[#This Row],[Rank 6M]]+Table2[[#This Row],[Rank Sharpe]])/3</f>
        <v>357</v>
      </c>
    </row>
    <row r="351" spans="1:48" x14ac:dyDescent="0.3">
      <c r="A351" t="s">
        <v>1349</v>
      </c>
      <c r="B351" t="s">
        <v>1350</v>
      </c>
      <c r="C351" t="s">
        <v>10479</v>
      </c>
      <c r="D351" t="s">
        <v>1351</v>
      </c>
      <c r="E351">
        <v>7653.6498170000004</v>
      </c>
      <c r="F351">
        <v>622.6</v>
      </c>
      <c r="G351">
        <v>-5.8254920686713803</v>
      </c>
      <c r="H351">
        <f>(Table2[[#This Row],[1Y Return vs Nifty]]-AVERAGE(Table2[1Y Return vs Nifty]))/_xlfn.STDEV.P(Table2[1Y Return vs Nifty])</f>
        <v>-0.60344596195591538</v>
      </c>
      <c r="I351">
        <v>16.697472578309</v>
      </c>
      <c r="J351">
        <f>(Table2[[#This Row],[1M Return vs Nifty]]-AVERAGE(Table2[1M Return vs Nifty]))/_xlfn.STDEV.P(Table2[1M Return vs Nifty])</f>
        <v>1.7633011318576419</v>
      </c>
      <c r="K351">
        <v>-4.0312931027980303</v>
      </c>
      <c r="L351">
        <f>(Table2[[#This Row],[6M Return vs Nifty]]-AVERAGE(Table2[6M Return vs Nifty]))/_xlfn.STDEV.P(Table2[6M Return vs Nifty])</f>
        <v>-0.30349190952052013</v>
      </c>
      <c r="M351">
        <v>-5.9810567155513397</v>
      </c>
      <c r="N351">
        <f>(Table2[[#This Row],[1W Return vs Nifty]]-AVERAGE(Table2[1W Return vs Nifty]))/_xlfn.STDEV.P(Table2[1W Return vs Nifty])</f>
        <v>-1.2276366953138147</v>
      </c>
      <c r="O351">
        <v>620.05999999999995</v>
      </c>
      <c r="P351">
        <v>579.25002363976103</v>
      </c>
      <c r="Q351">
        <v>528.16643187506202</v>
      </c>
      <c r="R351">
        <v>44.425101404947902</v>
      </c>
      <c r="S351" s="2">
        <f>(Table2[[#This Row],[Close Price]]-Table2[[#This Row],[20D EMA]])/Table2[[#This Row],[20D EMA]]</f>
        <v>4.0963777698933609E-3</v>
      </c>
      <c r="T351" s="2">
        <f>(Table2[[#This Row],[Close Price]]-Table2[[#This Row],[50D EMA]])/Table2[[#This Row],[50D EMA]]</f>
        <v>7.4838108918573995E-2</v>
      </c>
      <c r="U351" s="2">
        <f>(Table2[[#This Row],[Close Price]]-Table2[[#This Row],[200D EMA]])/Table2[[#This Row],[200D EMA]]</f>
        <v>0.17879509644277489</v>
      </c>
      <c r="V351">
        <v>1.0841546034193901</v>
      </c>
      <c r="W351">
        <v>618.6</v>
      </c>
      <c r="X351">
        <v>641.70000000000005</v>
      </c>
      <c r="Y351">
        <v>618.6</v>
      </c>
      <c r="Z351">
        <v>672.85</v>
      </c>
      <c r="AA351">
        <v>585.04999999999995</v>
      </c>
      <c r="AB351">
        <v>710</v>
      </c>
      <c r="AC351" s="2">
        <f>(Table2[[#This Row],[Close Price]]/Table2[[#This Row],[Day Low]])-1</f>
        <v>6.4662140316844585E-3</v>
      </c>
      <c r="AD351" s="2">
        <f>(Table2[[#This Row],[Day High]]/Table2[[#This Row],[Close Price]])-1</f>
        <v>3.0677802762608453E-2</v>
      </c>
      <c r="AE351" s="2">
        <f>(Table2[[#This Row],[Close Price]]/Table2[[#This Row],[Current Week Low]])-1</f>
        <v>6.4662140316844585E-3</v>
      </c>
      <c r="AF351" s="2">
        <f>(Table2[[#This Row],[Current Week High]]/Table2[[#This Row],[Close Price]])-1</f>
        <v>8.0709926116286468E-2</v>
      </c>
      <c r="AG351" s="2">
        <f>(Table2[[#This Row],[Close Price]]/Table2[[#This Row],[Current Month Low]])-1</f>
        <v>6.4182548500128389E-2</v>
      </c>
      <c r="AH351" s="2">
        <f>(Table2[[#This Row],[Current Month High]]/Table2[[#This Row],[Close Price]])-1</f>
        <v>0.14037905557340191</v>
      </c>
      <c r="AI351">
        <v>14.0379055573401</v>
      </c>
      <c r="AJ351">
        <v>52.991768030470503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0.03</v>
      </c>
      <c r="AM351" t="s">
        <v>10511</v>
      </c>
      <c r="AN351">
        <v>-1.56</v>
      </c>
      <c r="AO351" t="s">
        <v>10512</v>
      </c>
      <c r="AP351">
        <v>0.13913299963769701</v>
      </c>
      <c r="AQ351">
        <f>(Table2[[#This Row],[Sharpe Ratio]]-AVERAGE(Table2[Sharpe Ratio]))/_xlfn.STDEV.P(Table2[Sharpe Ratio])</f>
        <v>1.0378937588287491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0.66662032389614057</v>
      </c>
      <c r="AS351">
        <f>_xlfn.RANK.AVG(Table2[[#This Row],[1Y Return vs Nifty Z-Score]],Table2[1Y Return vs Nifty Z-Score])</f>
        <v>538</v>
      </c>
      <c r="AT351">
        <f>_xlfn.RANK.AVG(Table2[[#This Row],[6M Return vs Nifty Z-Score]],Table2[6M Return vs Nifty Z-Score])</f>
        <v>426</v>
      </c>
      <c r="AU351">
        <f>_xlfn.RANK.AVG(Table2[[#This Row],[Sharpe Ratio Z-Score]],Table2[Sharpe Ratio Z-Score])</f>
        <v>109</v>
      </c>
      <c r="AV351">
        <f>(Table2[[#This Row],[Rank 1Y]]+Table2[[#This Row],[Rank 6M]]+Table2[[#This Row],[Rank Sharpe]])/3</f>
        <v>357.66666666666669</v>
      </c>
    </row>
    <row r="352" spans="1:48" x14ac:dyDescent="0.3">
      <c r="A352" t="s">
        <v>1973</v>
      </c>
      <c r="B352" t="s">
        <v>1974</v>
      </c>
      <c r="C352" t="s">
        <v>10475</v>
      </c>
      <c r="D352" t="s">
        <v>271</v>
      </c>
      <c r="E352">
        <v>3154.97685</v>
      </c>
      <c r="F352">
        <v>1019</v>
      </c>
      <c r="G352">
        <v>43.4450226833332</v>
      </c>
      <c r="H352">
        <f>(Table2[[#This Row],[1Y Return vs Nifty]]-AVERAGE(Table2[1Y Return vs Nifty]))/_xlfn.STDEV.P(Table2[1Y Return vs Nifty])</f>
        <v>4.8781965089855578E-2</v>
      </c>
      <c r="I352">
        <v>7.0764801959216097</v>
      </c>
      <c r="J352">
        <f>(Table2[[#This Row],[1M Return vs Nifty]]-AVERAGE(Table2[1M Return vs Nifty]))/_xlfn.STDEV.P(Table2[1M Return vs Nifty])</f>
        <v>0.80107146772074977</v>
      </c>
      <c r="K352">
        <v>-1.0161522618927199</v>
      </c>
      <c r="L352">
        <f>(Table2[[#This Row],[6M Return vs Nifty]]-AVERAGE(Table2[6M Return vs Nifty]))/_xlfn.STDEV.P(Table2[6M Return vs Nifty])</f>
        <v>-0.19936251495554055</v>
      </c>
      <c r="M352">
        <v>1.45445177121171</v>
      </c>
      <c r="N352">
        <f>(Table2[[#This Row],[1W Return vs Nifty]]-AVERAGE(Table2[1W Return vs Nifty]))/_xlfn.STDEV.P(Table2[1W Return vs Nifty])</f>
        <v>0.5829081498604094</v>
      </c>
      <c r="O352">
        <v>944.7</v>
      </c>
      <c r="P352">
        <v>892.81149221484202</v>
      </c>
      <c r="Q352">
        <v>817.74878874874003</v>
      </c>
      <c r="R352">
        <v>81.772746719414599</v>
      </c>
      <c r="S352" s="2">
        <f>(Table2[[#This Row],[Close Price]]-Table2[[#This Row],[20D EMA]])/Table2[[#This Row],[20D EMA]]</f>
        <v>7.8649306658198317E-2</v>
      </c>
      <c r="T352" s="2">
        <f>(Table2[[#This Row],[Close Price]]-Table2[[#This Row],[50D EMA]])/Table2[[#This Row],[50D EMA]]</f>
        <v>0.14133835516847554</v>
      </c>
      <c r="U352" s="2">
        <f>(Table2[[#This Row],[Close Price]]-Table2[[#This Row],[200D EMA]])/Table2[[#This Row],[200D EMA]]</f>
        <v>0.2461039551757698</v>
      </c>
      <c r="V352">
        <v>3.1813211196832798</v>
      </c>
      <c r="W352">
        <v>982</v>
      </c>
      <c r="X352">
        <v>1044</v>
      </c>
      <c r="Y352">
        <v>980.1</v>
      </c>
      <c r="Z352">
        <v>1045</v>
      </c>
      <c r="AA352">
        <v>904.05</v>
      </c>
      <c r="AB352">
        <v>1045</v>
      </c>
      <c r="AC352" s="2">
        <f>(Table2[[#This Row],[Close Price]]/Table2[[#This Row],[Day Low]])-1</f>
        <v>3.7678207739307634E-2</v>
      </c>
      <c r="AD352" s="2">
        <f>(Table2[[#This Row],[Day High]]/Table2[[#This Row],[Close Price]])-1</f>
        <v>2.4533856722276814E-2</v>
      </c>
      <c r="AE352" s="2">
        <f>(Table2[[#This Row],[Close Price]]/Table2[[#This Row],[Current Week Low]])-1</f>
        <v>3.9689827568615499E-2</v>
      </c>
      <c r="AF352" s="2">
        <f>(Table2[[#This Row],[Current Week High]]/Table2[[#This Row],[Close Price]])-1</f>
        <v>2.5515210991167825E-2</v>
      </c>
      <c r="AG352" s="2">
        <f>(Table2[[#This Row],[Close Price]]/Table2[[#This Row],[Current Month Low]])-1</f>
        <v>0.12715004701067434</v>
      </c>
      <c r="AH352" s="2">
        <f>(Table2[[#This Row],[Current Month High]]/Table2[[#This Row],[Close Price]])-1</f>
        <v>2.5515210991167825E-2</v>
      </c>
      <c r="AI352">
        <v>2.5515210991167798</v>
      </c>
      <c r="AJ352">
        <v>69.269102990033204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0.17</v>
      </c>
      <c r="AM352" t="s">
        <v>10511</v>
      </c>
      <c r="AN352">
        <v>10.83</v>
      </c>
      <c r="AO352" t="s">
        <v>10511</v>
      </c>
      <c r="AP352">
        <v>2.314125475704E-2</v>
      </c>
      <c r="AQ352">
        <f>(Table2[[#This Row],[Sharpe Ratio]]-AVERAGE(Table2[Sharpe Ratio]))/_xlfn.STDEV.P(Table2[Sharpe Ratio])</f>
        <v>-0.29318859550119047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0.94021047221428367</v>
      </c>
      <c r="AS352">
        <f>_xlfn.RANK.AVG(Table2[[#This Row],[1Y Return vs Nifty Z-Score]],Table2[1Y Return vs Nifty Z-Score])</f>
        <v>268</v>
      </c>
      <c r="AT352">
        <f>_xlfn.RANK.AVG(Table2[[#This Row],[6M Return vs Nifty Z-Score]],Table2[6M Return vs Nifty Z-Score])</f>
        <v>391</v>
      </c>
      <c r="AU352">
        <f>_xlfn.RANK.AVG(Table2[[#This Row],[Sharpe Ratio Z-Score]],Table2[Sharpe Ratio Z-Score])</f>
        <v>417</v>
      </c>
      <c r="AV352">
        <f>(Table2[[#This Row],[Rank 1Y]]+Table2[[#This Row],[Rank 6M]]+Table2[[#This Row],[Rank Sharpe]])/3</f>
        <v>358.66666666666669</v>
      </c>
    </row>
    <row r="353" spans="1:48" x14ac:dyDescent="0.3">
      <c r="A353" t="s">
        <v>1500</v>
      </c>
      <c r="B353" t="s">
        <v>1501</v>
      </c>
      <c r="C353" t="s">
        <v>10469</v>
      </c>
      <c r="D353" t="s">
        <v>77</v>
      </c>
      <c r="E353">
        <v>6331.8628642100002</v>
      </c>
      <c r="F353">
        <v>3201.65</v>
      </c>
      <c r="G353">
        <v>19.317867513721801</v>
      </c>
      <c r="H353">
        <f>(Table2[[#This Row],[1Y Return vs Nifty]]-AVERAGE(Table2[1Y Return vs Nifty]))/_xlfn.STDEV.P(Table2[1Y Return vs Nifty])</f>
        <v>-0.27060589763075993</v>
      </c>
      <c r="I353">
        <v>14.6322700095269</v>
      </c>
      <c r="J353">
        <f>(Table2[[#This Row],[1M Return vs Nifty]]-AVERAGE(Table2[1M Return vs Nifty]))/_xlfn.STDEV.P(Table2[1M Return vs Nifty])</f>
        <v>1.5567528782937265</v>
      </c>
      <c r="K353">
        <v>41.329914194034103</v>
      </c>
      <c r="L353">
        <f>(Table2[[#This Row],[6M Return vs Nifty]]-AVERAGE(Table2[6M Return vs Nifty]))/_xlfn.STDEV.P(Table2[6M Return vs Nifty])</f>
        <v>1.2630800358010883</v>
      </c>
      <c r="M353">
        <v>0.40940628000546703</v>
      </c>
      <c r="N353">
        <f>(Table2[[#This Row],[1W Return vs Nifty]]-AVERAGE(Table2[1W Return vs Nifty]))/_xlfn.STDEV.P(Table2[1W Return vs Nifty])</f>
        <v>0.32843977954728115</v>
      </c>
      <c r="O353">
        <v>3091.23</v>
      </c>
      <c r="P353">
        <v>2760.8232694706699</v>
      </c>
      <c r="Q353">
        <v>2324.3305319902001</v>
      </c>
      <c r="R353">
        <v>56.132770020601299</v>
      </c>
      <c r="S353" s="2">
        <f>(Table2[[#This Row],[Close Price]]-Table2[[#This Row],[20D EMA]])/Table2[[#This Row],[20D EMA]]</f>
        <v>3.5720409028121514E-2</v>
      </c>
      <c r="T353" s="2">
        <f>(Table2[[#This Row],[Close Price]]-Table2[[#This Row],[50D EMA]])/Table2[[#This Row],[50D EMA]]</f>
        <v>0.15967220191310888</v>
      </c>
      <c r="U353" s="2">
        <f>(Table2[[#This Row],[Close Price]]-Table2[[#This Row],[200D EMA]])/Table2[[#This Row],[200D EMA]]</f>
        <v>0.37745039095562632</v>
      </c>
      <c r="V353">
        <v>0.87434612816608404</v>
      </c>
      <c r="W353">
        <v>3123.4</v>
      </c>
      <c r="X353">
        <v>3300</v>
      </c>
      <c r="Y353">
        <v>3123.4</v>
      </c>
      <c r="Z353">
        <v>3364.95</v>
      </c>
      <c r="AA353">
        <v>2784.1</v>
      </c>
      <c r="AB353">
        <v>3388</v>
      </c>
      <c r="AC353" s="2">
        <f>(Table2[[#This Row],[Close Price]]/Table2[[#This Row],[Day Low]])-1</f>
        <v>2.5052827047448378E-2</v>
      </c>
      <c r="AD353" s="2">
        <f>(Table2[[#This Row],[Day High]]/Table2[[#This Row],[Close Price]])-1</f>
        <v>3.0718535755001275E-2</v>
      </c>
      <c r="AE353" s="2">
        <f>(Table2[[#This Row],[Close Price]]/Table2[[#This Row],[Current Week Low]])-1</f>
        <v>2.5052827047448378E-2</v>
      </c>
      <c r="AF353" s="2">
        <f>(Table2[[#This Row],[Current Week High]]/Table2[[#This Row],[Close Price]])-1</f>
        <v>5.1004950572361096E-2</v>
      </c>
      <c r="AG353" s="2">
        <f>(Table2[[#This Row],[Close Price]]/Table2[[#This Row],[Current Month Low]])-1</f>
        <v>0.14997665313745911</v>
      </c>
      <c r="AH353" s="2">
        <f>(Table2[[#This Row],[Current Month High]]/Table2[[#This Row],[Close Price]])-1</f>
        <v>5.8204363375134571E-2</v>
      </c>
      <c r="AI353">
        <v>5.82043633751345</v>
      </c>
      <c r="AJ353">
        <v>100.73040752351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0.35</v>
      </c>
      <c r="AM353" t="s">
        <v>10511</v>
      </c>
      <c r="AN353">
        <v>10.5</v>
      </c>
      <c r="AO353" t="s">
        <v>10511</v>
      </c>
      <c r="AP353">
        <v>-4.4423324202305998E-2</v>
      </c>
      <c r="AQ353">
        <f>(Table2[[#This Row],[Sharpe Ratio]]-AVERAGE(Table2[Sharpe Ratio]))/_xlfn.STDEV.P(Table2[Sharpe Ratio])</f>
        <v>-1.068537038815409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1.8091297571959271</v>
      </c>
      <c r="AS353">
        <f>_xlfn.RANK.AVG(Table2[[#This Row],[1Y Return vs Nifty Z-Score]],Table2[1Y Return vs Nifty Z-Score])</f>
        <v>384</v>
      </c>
      <c r="AT353">
        <f>_xlfn.RANK.AVG(Table2[[#This Row],[6M Return vs Nifty Z-Score]],Table2[6M Return vs Nifty Z-Score])</f>
        <v>71</v>
      </c>
      <c r="AU353">
        <f>_xlfn.RANK.AVG(Table2[[#This Row],[Sharpe Ratio Z-Score]],Table2[Sharpe Ratio Z-Score])</f>
        <v>623</v>
      </c>
      <c r="AV353">
        <f>(Table2[[#This Row],[Rank 1Y]]+Table2[[#This Row],[Rank 6M]]+Table2[[#This Row],[Rank Sharpe]])/3</f>
        <v>359.33333333333331</v>
      </c>
    </row>
    <row r="354" spans="1:48" x14ac:dyDescent="0.3">
      <c r="A354" t="s">
        <v>1895</v>
      </c>
      <c r="B354" t="s">
        <v>1896</v>
      </c>
      <c r="C354" t="s">
        <v>10471</v>
      </c>
      <c r="D354" t="s">
        <v>487</v>
      </c>
      <c r="E354">
        <v>3486.4815244000001</v>
      </c>
      <c r="F354">
        <v>4035.5</v>
      </c>
      <c r="G354">
        <v>6.6361022328443999</v>
      </c>
      <c r="H354">
        <f>(Table2[[#This Row],[1Y Return vs Nifty]]-AVERAGE(Table2[1Y Return vs Nifty]))/_xlfn.STDEV.P(Table2[1Y Return vs Nifty])</f>
        <v>-0.43848320766213467</v>
      </c>
      <c r="I354">
        <v>-6.9838118817500403</v>
      </c>
      <c r="J354">
        <f>(Table2[[#This Row],[1M Return vs Nifty]]-AVERAGE(Table2[1M Return vs Nifty]))/_xlfn.STDEV.P(Table2[1M Return vs Nifty])</f>
        <v>-0.60514834681021201</v>
      </c>
      <c r="K354">
        <v>6.31243842289238</v>
      </c>
      <c r="L354">
        <f>(Table2[[#This Row],[6M Return vs Nifty]]-AVERAGE(Table2[6M Return vs Nifty]))/_xlfn.STDEV.P(Table2[6M Return vs Nifty])</f>
        <v>5.3734023908657322E-2</v>
      </c>
      <c r="M354">
        <v>-2.6918200633185299</v>
      </c>
      <c r="N354">
        <f>(Table2[[#This Row],[1W Return vs Nifty]]-AVERAGE(Table2[1W Return vs Nifty]))/_xlfn.STDEV.P(Table2[1W Return vs Nifty])</f>
        <v>-0.42670822137553771</v>
      </c>
      <c r="O354">
        <v>4061.93</v>
      </c>
      <c r="P354">
        <v>3848.5507444546402</v>
      </c>
      <c r="Q354">
        <v>3496.9005131751801</v>
      </c>
      <c r="R354">
        <v>35.642218322710796</v>
      </c>
      <c r="S354" s="2">
        <f>(Table2[[#This Row],[Close Price]]-Table2[[#This Row],[20D EMA]])/Table2[[#This Row],[20D EMA]]</f>
        <v>-6.5067591022001459E-3</v>
      </c>
      <c r="T354" s="2">
        <f>(Table2[[#This Row],[Close Price]]-Table2[[#This Row],[50D EMA]])/Table2[[#This Row],[50D EMA]]</f>
        <v>4.8576533858812748E-2</v>
      </c>
      <c r="U354" s="2">
        <f>(Table2[[#This Row],[Close Price]]-Table2[[#This Row],[200D EMA]])/Table2[[#This Row],[200D EMA]]</f>
        <v>0.15402196453560882</v>
      </c>
      <c r="V354">
        <v>0.45133093771960497</v>
      </c>
      <c r="W354">
        <v>3992.6</v>
      </c>
      <c r="X354">
        <v>4120</v>
      </c>
      <c r="Y354">
        <v>3970.85</v>
      </c>
      <c r="Z354">
        <v>4134.6499999999996</v>
      </c>
      <c r="AA354">
        <v>3959.75</v>
      </c>
      <c r="AB354">
        <v>4251.7</v>
      </c>
      <c r="AC354" s="2">
        <f>(Table2[[#This Row],[Close Price]]/Table2[[#This Row],[Day Low]])-1</f>
        <v>1.0744878024345095E-2</v>
      </c>
      <c r="AD354" s="2">
        <f>(Table2[[#This Row],[Day High]]/Table2[[#This Row],[Close Price]])-1</f>
        <v>2.0939164911411234E-2</v>
      </c>
      <c r="AE354" s="2">
        <f>(Table2[[#This Row],[Close Price]]/Table2[[#This Row],[Current Week Low]])-1</f>
        <v>1.6281148872407725E-2</v>
      </c>
      <c r="AF354" s="2">
        <f>(Table2[[#This Row],[Current Week High]]/Table2[[#This Row],[Close Price]])-1</f>
        <v>2.4569446165283004E-2</v>
      </c>
      <c r="AG354" s="2">
        <f>(Table2[[#This Row],[Close Price]]/Table2[[#This Row],[Current Month Low]])-1</f>
        <v>1.912999558052908E-2</v>
      </c>
      <c r="AH354" s="2">
        <f>(Table2[[#This Row],[Current Month High]]/Table2[[#This Row],[Close Price]])-1</f>
        <v>5.3574526081030749E-2</v>
      </c>
      <c r="AI354">
        <v>8.8340973857018792</v>
      </c>
      <c r="AJ354">
        <v>36.703929539295402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-0.01</v>
      </c>
      <c r="AM354" t="s">
        <v>10512</v>
      </c>
      <c r="AN354">
        <v>-2.88</v>
      </c>
      <c r="AO354" t="s">
        <v>10512</v>
      </c>
      <c r="AP354">
        <v>5.0681169701023002E-2</v>
      </c>
      <c r="AQ354">
        <f>(Table2[[#This Row],[Sharpe Ratio]]-AVERAGE(Table2[Sharpe Ratio]))/_xlfn.STDEV.P(Table2[Sharpe Ratio])</f>
        <v>2.285023001523058E-2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-1.3937555219239965</v>
      </c>
      <c r="AS354">
        <f>_xlfn.RANK.AVG(Table2[[#This Row],[1Y Return vs Nifty Z-Score]],Table2[1Y Return vs Nifty Z-Score])</f>
        <v>451</v>
      </c>
      <c r="AT354">
        <f>_xlfn.RANK.AVG(Table2[[#This Row],[6M Return vs Nifty Z-Score]],Table2[6M Return vs Nifty Z-Score])</f>
        <v>296</v>
      </c>
      <c r="AU354">
        <f>_xlfn.RANK.AVG(Table2[[#This Row],[Sharpe Ratio Z-Score]],Table2[Sharpe Ratio Z-Score])</f>
        <v>332</v>
      </c>
      <c r="AV354">
        <f>(Table2[[#This Row],[Rank 1Y]]+Table2[[#This Row],[Rank 6M]]+Table2[[#This Row],[Rank Sharpe]])/3</f>
        <v>359.66666666666669</v>
      </c>
    </row>
    <row r="355" spans="1:48" x14ac:dyDescent="0.3">
      <c r="A355" t="s">
        <v>57</v>
      </c>
      <c r="B355" t="s">
        <v>58</v>
      </c>
      <c r="C355" t="s">
        <v>10465</v>
      </c>
      <c r="D355" t="s">
        <v>59</v>
      </c>
      <c r="E355">
        <v>393767.21575481998</v>
      </c>
      <c r="F355">
        <v>12524.3</v>
      </c>
      <c r="G355">
        <v>7.9189986375761299</v>
      </c>
      <c r="H355">
        <f>(Table2[[#This Row],[1Y Return vs Nifty]]-AVERAGE(Table2[1Y Return vs Nifty]))/_xlfn.STDEV.P(Table2[1Y Return vs Nifty])</f>
        <v>-0.42150061945731782</v>
      </c>
      <c r="I355">
        <v>-3.96618182284538</v>
      </c>
      <c r="J355">
        <f>(Table2[[#This Row],[1M Return vs Nifty]]-AVERAGE(Table2[1M Return vs Nifty]))/_xlfn.STDEV.P(Table2[1M Return vs Nifty])</f>
        <v>-0.30334443275818818</v>
      </c>
      <c r="K355">
        <v>11.3212790184069</v>
      </c>
      <c r="L355">
        <f>(Table2[[#This Row],[6M Return vs Nifty]]-AVERAGE(Table2[6M Return vs Nifty]))/_xlfn.STDEV.P(Table2[6M Return vs Nifty])</f>
        <v>0.22671683506212081</v>
      </c>
      <c r="M355">
        <v>0.17774103413879799</v>
      </c>
      <c r="N355">
        <f>(Table2[[#This Row],[1W Return vs Nifty]]-AVERAGE(Table2[1W Return vs Nifty]))/_xlfn.STDEV.P(Table2[1W Return vs Nifty])</f>
        <v>0.27202933802110724</v>
      </c>
      <c r="O355">
        <v>12470.66</v>
      </c>
      <c r="P355">
        <v>12429.535598725801</v>
      </c>
      <c r="Q355">
        <v>11529.017390966799</v>
      </c>
      <c r="R355">
        <v>52.067223147590802</v>
      </c>
      <c r="S355" s="2">
        <f>(Table2[[#This Row],[Close Price]]-Table2[[#This Row],[20D EMA]])/Table2[[#This Row],[20D EMA]]</f>
        <v>4.3012960019757907E-3</v>
      </c>
      <c r="T355" s="2">
        <f>(Table2[[#This Row],[Close Price]]-Table2[[#This Row],[50D EMA]])/Table2[[#This Row],[50D EMA]]</f>
        <v>7.6241304851255359E-3</v>
      </c>
      <c r="U355" s="2">
        <f>(Table2[[#This Row],[Close Price]]-Table2[[#This Row],[200D EMA]])/Table2[[#This Row],[200D EMA]]</f>
        <v>8.6328485358433293E-2</v>
      </c>
      <c r="V355">
        <v>1.3693381950630099</v>
      </c>
      <c r="W355">
        <v>12496.45</v>
      </c>
      <c r="X355">
        <v>12710</v>
      </c>
      <c r="Y355">
        <v>12463</v>
      </c>
      <c r="Z355">
        <v>12798</v>
      </c>
      <c r="AA355">
        <v>11960</v>
      </c>
      <c r="AB355">
        <v>13300</v>
      </c>
      <c r="AC355" s="2">
        <f>(Table2[[#This Row],[Close Price]]/Table2[[#This Row],[Day Low]])-1</f>
        <v>2.2286329317524611E-3</v>
      </c>
      <c r="AD355" s="2">
        <f>(Table2[[#This Row],[Day High]]/Table2[[#This Row],[Close Price]])-1</f>
        <v>1.4827175969914563E-2</v>
      </c>
      <c r="AE355" s="2">
        <f>(Table2[[#This Row],[Close Price]]/Table2[[#This Row],[Current Week Low]])-1</f>
        <v>4.9185589344458158E-3</v>
      </c>
      <c r="AF355" s="2">
        <f>(Table2[[#This Row],[Current Week High]]/Table2[[#This Row],[Close Price]])-1</f>
        <v>2.1853516763411962E-2</v>
      </c>
      <c r="AG355" s="2">
        <f>(Table2[[#This Row],[Close Price]]/Table2[[#This Row],[Current Month Low]])-1</f>
        <v>4.7182274247491662E-2</v>
      </c>
      <c r="AH355" s="2">
        <f>(Table2[[#This Row],[Current Month High]]/Table2[[#This Row],[Close Price]])-1</f>
        <v>6.1935597199045178E-2</v>
      </c>
      <c r="AI355">
        <v>6.1935597199045098</v>
      </c>
      <c r="AJ355">
        <v>35.337119022276497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-0.12</v>
      </c>
      <c r="AM355" t="s">
        <v>10512</v>
      </c>
      <c r="AN355">
        <v>4</v>
      </c>
      <c r="AO355" t="s">
        <v>10511</v>
      </c>
      <c r="AP355">
        <v>3.5040149620656998E-2</v>
      </c>
      <c r="AQ355">
        <f>(Table2[[#This Row],[Sharpe Ratio]]-AVERAGE(Table2[Sharpe Ratio]))/_xlfn.STDEV.P(Table2[Sharpe Ratio])</f>
        <v>-0.15664086958083506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-0.38273974871311306</v>
      </c>
      <c r="AS355">
        <f>_xlfn.RANK.AVG(Table2[[#This Row],[1Y Return vs Nifty Z-Score]],Table2[1Y Return vs Nifty Z-Score])</f>
        <v>445</v>
      </c>
      <c r="AT355">
        <f>_xlfn.RANK.AVG(Table2[[#This Row],[6M Return vs Nifty Z-Score]],Table2[6M Return vs Nifty Z-Score])</f>
        <v>255</v>
      </c>
      <c r="AU355">
        <f>_xlfn.RANK.AVG(Table2[[#This Row],[Sharpe Ratio Z-Score]],Table2[Sharpe Ratio Z-Score])</f>
        <v>380</v>
      </c>
      <c r="AV355">
        <f>(Table2[[#This Row],[Rank 1Y]]+Table2[[#This Row],[Rank 6M]]+Table2[[#This Row],[Rank Sharpe]])/3</f>
        <v>360</v>
      </c>
    </row>
    <row r="356" spans="1:48" x14ac:dyDescent="0.3">
      <c r="A356" t="s">
        <v>1331</v>
      </c>
      <c r="B356" t="s">
        <v>1332</v>
      </c>
      <c r="C356" t="s">
        <v>10461</v>
      </c>
      <c r="D356" t="s">
        <v>21</v>
      </c>
      <c r="E356">
        <v>7901.9269622639904</v>
      </c>
      <c r="F356">
        <v>28.53</v>
      </c>
      <c r="G356">
        <v>62.784234832027302</v>
      </c>
      <c r="H356">
        <f>(Table2[[#This Row],[1Y Return vs Nifty]]-AVERAGE(Table2[1Y Return vs Nifty]))/_xlfn.STDEV.P(Table2[1Y Return vs Nifty])</f>
        <v>0.30478851005756286</v>
      </c>
      <c r="I356">
        <v>-14.1322987589164</v>
      </c>
      <c r="J356">
        <f>(Table2[[#This Row],[1M Return vs Nifty]]-AVERAGE(Table2[1M Return vs Nifty]))/_xlfn.STDEV.P(Table2[1M Return vs Nifty])</f>
        <v>-1.3200939421829747</v>
      </c>
      <c r="K356">
        <v>-5.3831464340010902</v>
      </c>
      <c r="L356">
        <f>(Table2[[#This Row],[6M Return vs Nifty]]-AVERAGE(Table2[6M Return vs Nifty]))/_xlfn.STDEV.P(Table2[6M Return vs Nifty])</f>
        <v>-0.35017883936773719</v>
      </c>
      <c r="M356">
        <v>-2.46833001936997</v>
      </c>
      <c r="N356">
        <f>(Table2[[#This Row],[1W Return vs Nifty]]-AVERAGE(Table2[1W Return vs Nifty]))/_xlfn.STDEV.P(Table2[1W Return vs Nifty])</f>
        <v>-0.37228843989869886</v>
      </c>
      <c r="O356">
        <v>30.15</v>
      </c>
      <c r="P356">
        <v>31.05577107469</v>
      </c>
      <c r="Q356">
        <v>28.662270168192698</v>
      </c>
      <c r="R356">
        <v>19.499766383971298</v>
      </c>
      <c r="S356" s="2">
        <f>(Table2[[#This Row],[Close Price]]-Table2[[#This Row],[20D EMA]])/Table2[[#This Row],[20D EMA]]</f>
        <v>-5.3731343283582006E-2</v>
      </c>
      <c r="T356" s="2">
        <f>(Table2[[#This Row],[Close Price]]-Table2[[#This Row],[50D EMA]])/Table2[[#This Row],[50D EMA]]</f>
        <v>-8.1330167865272085E-2</v>
      </c>
      <c r="U356" s="2">
        <f>(Table2[[#This Row],[Close Price]]-Table2[[#This Row],[200D EMA]])/Table2[[#This Row],[200D EMA]]</f>
        <v>-4.6147833865400169E-3</v>
      </c>
      <c r="V356">
        <v>0.77956369264724001</v>
      </c>
      <c r="W356">
        <v>28</v>
      </c>
      <c r="X356">
        <v>29.49</v>
      </c>
      <c r="Y356">
        <v>28</v>
      </c>
      <c r="Z356">
        <v>30.35</v>
      </c>
      <c r="AA356">
        <v>28</v>
      </c>
      <c r="AB356">
        <v>31.8</v>
      </c>
      <c r="AC356" s="2">
        <f>(Table2[[#This Row],[Close Price]]/Table2[[#This Row],[Day Low]])-1</f>
        <v>1.8928571428571406E-2</v>
      </c>
      <c r="AD356" s="2">
        <f>(Table2[[#This Row],[Day High]]/Table2[[#This Row],[Close Price]])-1</f>
        <v>3.3648790746582558E-2</v>
      </c>
      <c r="AE356" s="2">
        <f>(Table2[[#This Row],[Close Price]]/Table2[[#This Row],[Current Week Low]])-1</f>
        <v>1.8928571428571406E-2</v>
      </c>
      <c r="AF356" s="2">
        <f>(Table2[[#This Row],[Current Week High]]/Table2[[#This Row],[Close Price]])-1</f>
        <v>6.3792499123729307E-2</v>
      </c>
      <c r="AG356" s="2">
        <f>(Table2[[#This Row],[Close Price]]/Table2[[#This Row],[Current Month Low]])-1</f>
        <v>1.8928571428571406E-2</v>
      </c>
      <c r="AH356" s="2">
        <f>(Table2[[#This Row],[Current Month High]]/Table2[[#This Row],[Close Price]])-1</f>
        <v>0.11461619348054675</v>
      </c>
      <c r="AI356">
        <v>48.966000701016398</v>
      </c>
      <c r="AJ356">
        <v>108.24817518248101</v>
      </c>
      <c r="AK356" t="str">
        <f>IF(AND(Table2[[#This Row],[20D EMA]]&gt;Table2[[#This Row],[50D EMA]],Table2[[#This Row],[50D EMA]]&gt;Table2[[#This Row],[200D EMA]]),"Uptrend","Downtrend/NoTrend")</f>
        <v>Downtrend/NoTrend</v>
      </c>
      <c r="AL356">
        <v>-0.3</v>
      </c>
      <c r="AM356" t="s">
        <v>10512</v>
      </c>
      <c r="AN356">
        <v>-4.8</v>
      </c>
      <c r="AO356" t="s">
        <v>10512</v>
      </c>
      <c r="AP356">
        <v>1.3121659068574E-2</v>
      </c>
      <c r="AQ356">
        <f>(Table2[[#This Row],[Sharpe Ratio]]-AVERAGE(Table2[Sharpe Ratio]))/_xlfn.STDEV.P(Table2[Sharpe Ratio])</f>
        <v>-0.40817011450635476</v>
      </c>
      <c r="AR3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6">
        <f>_xlfn.RANK.AVG(Table2[[#This Row],[1Y Return vs Nifty Z-Score]],Table2[1Y Return vs Nifty Z-Score])</f>
        <v>195</v>
      </c>
      <c r="AT356">
        <f>_xlfn.RANK.AVG(Table2[[#This Row],[6M Return vs Nifty Z-Score]],Table2[6M Return vs Nifty Z-Score])</f>
        <v>444</v>
      </c>
      <c r="AU356">
        <f>_xlfn.RANK.AVG(Table2[[#This Row],[Sharpe Ratio Z-Score]],Table2[Sharpe Ratio Z-Score])</f>
        <v>442</v>
      </c>
      <c r="AV356">
        <f>(Table2[[#This Row],[Rank 1Y]]+Table2[[#This Row],[Rank 6M]]+Table2[[#This Row],[Rank Sharpe]])/3</f>
        <v>360.33333333333331</v>
      </c>
    </row>
    <row r="357" spans="1:48" x14ac:dyDescent="0.3">
      <c r="A357" t="s">
        <v>1971</v>
      </c>
      <c r="B357" t="s">
        <v>1972</v>
      </c>
      <c r="C357" t="s">
        <v>10461</v>
      </c>
      <c r="D357" t="s">
        <v>549</v>
      </c>
      <c r="E357">
        <v>3166.1868387599998</v>
      </c>
      <c r="F357">
        <v>54.36</v>
      </c>
      <c r="G357">
        <v>43.832906997349497</v>
      </c>
      <c r="H357">
        <f>(Table2[[#This Row],[1Y Return vs Nifty]]-AVERAGE(Table2[1Y Return vs Nifty]))/_xlfn.STDEV.P(Table2[1Y Return vs Nifty])</f>
        <v>5.391665839147422E-2</v>
      </c>
      <c r="I357">
        <v>10.5620684266603</v>
      </c>
      <c r="J357">
        <f>(Table2[[#This Row],[1M Return vs Nifty]]-AVERAGE(Table2[1M Return vs Nifty]))/_xlfn.STDEV.P(Table2[1M Return vs Nifty])</f>
        <v>1.1496775427783557</v>
      </c>
      <c r="K357">
        <v>23.475623888874999</v>
      </c>
      <c r="L357">
        <f>(Table2[[#This Row],[6M Return vs Nifty]]-AVERAGE(Table2[6M Return vs Nifty]))/_xlfn.STDEV.P(Table2[6M Return vs Nifty])</f>
        <v>0.64647320449121781</v>
      </c>
      <c r="M357">
        <v>7.1163082179265498</v>
      </c>
      <c r="N357">
        <f>(Table2[[#This Row],[1W Return vs Nifty]]-AVERAGE(Table2[1W Return vs Nifty]))/_xlfn.STDEV.P(Table2[1W Return vs Nifty])</f>
        <v>1.9615690742565377</v>
      </c>
      <c r="O357">
        <v>54.31</v>
      </c>
      <c r="P357">
        <v>50.794768340549403</v>
      </c>
      <c r="Q357">
        <v>45.107879344014698</v>
      </c>
      <c r="R357">
        <v>46.285657597338698</v>
      </c>
      <c r="S357" s="2">
        <f>(Table2[[#This Row],[Close Price]]-Table2[[#This Row],[20D EMA]])/Table2[[#This Row],[20D EMA]]</f>
        <v>9.2064076597306495E-4</v>
      </c>
      <c r="T357" s="2">
        <f>(Table2[[#This Row],[Close Price]]-Table2[[#This Row],[50D EMA]])/Table2[[#This Row],[50D EMA]]</f>
        <v>7.0188954018803471E-2</v>
      </c>
      <c r="U357" s="2">
        <f>(Table2[[#This Row],[Close Price]]-Table2[[#This Row],[200D EMA]])/Table2[[#This Row],[200D EMA]]</f>
        <v>0.20511096488097155</v>
      </c>
      <c r="V357">
        <v>1.1127156135290599</v>
      </c>
      <c r="W357">
        <v>53.86</v>
      </c>
      <c r="X357">
        <v>57.52</v>
      </c>
      <c r="Y357">
        <v>53.86</v>
      </c>
      <c r="Z357">
        <v>62.26</v>
      </c>
      <c r="AA357">
        <v>49.8</v>
      </c>
      <c r="AB357">
        <v>62.26</v>
      </c>
      <c r="AC357" s="2">
        <f>(Table2[[#This Row],[Close Price]]/Table2[[#This Row],[Day Low]])-1</f>
        <v>9.2833271444485721E-3</v>
      </c>
      <c r="AD357" s="2">
        <f>(Table2[[#This Row],[Day High]]/Table2[[#This Row],[Close Price]])-1</f>
        <v>5.8130978660779986E-2</v>
      </c>
      <c r="AE357" s="2">
        <f>(Table2[[#This Row],[Close Price]]/Table2[[#This Row],[Current Week Low]])-1</f>
        <v>9.2833271444485721E-3</v>
      </c>
      <c r="AF357" s="2">
        <f>(Table2[[#This Row],[Current Week High]]/Table2[[#This Row],[Close Price]])-1</f>
        <v>0.14532744665194985</v>
      </c>
      <c r="AG357" s="2">
        <f>(Table2[[#This Row],[Close Price]]/Table2[[#This Row],[Current Month Low]])-1</f>
        <v>9.1566265060241125E-2</v>
      </c>
      <c r="AH357" s="2">
        <f>(Table2[[#This Row],[Current Month High]]/Table2[[#This Row],[Close Price]])-1</f>
        <v>0.14532744665194985</v>
      </c>
      <c r="AI357">
        <v>14.532744665194899</v>
      </c>
      <c r="AJ357">
        <v>72.571428571428498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-0.03</v>
      </c>
      <c r="AM357" t="s">
        <v>10512</v>
      </c>
      <c r="AN357">
        <v>-6.31</v>
      </c>
      <c r="AO357" t="s">
        <v>10512</v>
      </c>
      <c r="AP357">
        <v>-6.4308287297074995E-2</v>
      </c>
      <c r="AQ357">
        <f>(Table2[[#This Row],[Sharpe Ratio]]-AVERAGE(Table2[Sharpe Ratio]))/_xlfn.STDEV.P(Table2[Sharpe Ratio])</f>
        <v>-1.2967302047961633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2.5149062751214224</v>
      </c>
      <c r="AS357">
        <f>_xlfn.RANK.AVG(Table2[[#This Row],[1Y Return vs Nifty Z-Score]],Table2[1Y Return vs Nifty Z-Score])</f>
        <v>267</v>
      </c>
      <c r="AT357">
        <f>_xlfn.RANK.AVG(Table2[[#This Row],[6M Return vs Nifty Z-Score]],Table2[6M Return vs Nifty Z-Score])</f>
        <v>159</v>
      </c>
      <c r="AU357">
        <f>_xlfn.RANK.AVG(Table2[[#This Row],[Sharpe Ratio Z-Score]],Table2[Sharpe Ratio Z-Score])</f>
        <v>657</v>
      </c>
      <c r="AV357">
        <f>(Table2[[#This Row],[Rank 1Y]]+Table2[[#This Row],[Rank 6M]]+Table2[[#This Row],[Rank Sharpe]])/3</f>
        <v>361</v>
      </c>
    </row>
    <row r="358" spans="1:48" x14ac:dyDescent="0.3">
      <c r="A358" t="s">
        <v>131</v>
      </c>
      <c r="B358" t="s">
        <v>132</v>
      </c>
      <c r="C358" t="s">
        <v>10461</v>
      </c>
      <c r="D358" t="s">
        <v>51</v>
      </c>
      <c r="E358">
        <v>215217.5018685</v>
      </c>
      <c r="F358">
        <v>338.75</v>
      </c>
      <c r="G358">
        <v>11.709387858284</v>
      </c>
      <c r="H358">
        <f>(Table2[[#This Row],[1Y Return vs Nifty]]-AVERAGE(Table2[1Y Return vs Nifty]))/_xlfn.STDEV.P(Table2[1Y Return vs Nifty])</f>
        <v>-0.37132461223347718</v>
      </c>
      <c r="I358">
        <v>-11.6315165706058</v>
      </c>
      <c r="J358">
        <f>(Table2[[#This Row],[1M Return vs Nifty]]-AVERAGE(Table2[1M Return vs Nifty]))/_xlfn.STDEV.P(Table2[1M Return vs Nifty])</f>
        <v>-1.0699818217802231</v>
      </c>
      <c r="K358">
        <v>24.112123524466799</v>
      </c>
      <c r="L358">
        <f>(Table2[[#This Row],[6M Return vs Nifty]]-AVERAGE(Table2[6M Return vs Nifty]))/_xlfn.STDEV.P(Table2[6M Return vs Nifty])</f>
        <v>0.66845503724537336</v>
      </c>
      <c r="M358">
        <v>-5.0538669662870896</v>
      </c>
      <c r="N358">
        <f>(Table2[[#This Row],[1W Return vs Nifty]]-AVERAGE(Table2[1W Return vs Nifty]))/_xlfn.STDEV.P(Table2[1W Return vs Nifty])</f>
        <v>-1.001866174842043</v>
      </c>
      <c r="O358">
        <v>349.41</v>
      </c>
      <c r="P358">
        <v>351.163369333194</v>
      </c>
      <c r="Q358">
        <v>296.64306333379602</v>
      </c>
      <c r="R358">
        <v>32.828852717434103</v>
      </c>
      <c r="S358" s="2">
        <f>(Table2[[#This Row],[Close Price]]-Table2[[#This Row],[20D EMA]])/Table2[[#This Row],[20D EMA]]</f>
        <v>-3.0508571592112489E-2</v>
      </c>
      <c r="T358" s="2">
        <f>(Table2[[#This Row],[Close Price]]-Table2[[#This Row],[50D EMA]])/Table2[[#This Row],[50D EMA]]</f>
        <v>-3.5349271641757808E-2</v>
      </c>
      <c r="U358" s="2">
        <f>(Table2[[#This Row],[Close Price]]-Table2[[#This Row],[200D EMA]])/Table2[[#This Row],[200D EMA]]</f>
        <v>0.1419447877627375</v>
      </c>
      <c r="V358">
        <v>0.76190569356455495</v>
      </c>
      <c r="W358">
        <v>332.05</v>
      </c>
      <c r="X358">
        <v>342</v>
      </c>
      <c r="Y358">
        <v>332.05</v>
      </c>
      <c r="Z358">
        <v>356.7</v>
      </c>
      <c r="AA358">
        <v>332.05</v>
      </c>
      <c r="AB358">
        <v>358.4</v>
      </c>
      <c r="AC358" s="2">
        <f>(Table2[[#This Row],[Close Price]]/Table2[[#This Row],[Day Low]])-1</f>
        <v>2.0177684083722225E-2</v>
      </c>
      <c r="AD358" s="2">
        <f>(Table2[[#This Row],[Day High]]/Table2[[#This Row],[Close Price]])-1</f>
        <v>9.5940959409595017E-3</v>
      </c>
      <c r="AE358" s="2">
        <f>(Table2[[#This Row],[Close Price]]/Table2[[#This Row],[Current Week Low]])-1</f>
        <v>2.0177684083722225E-2</v>
      </c>
      <c r="AF358" s="2">
        <f>(Table2[[#This Row],[Current Week High]]/Table2[[#This Row],[Close Price]])-1</f>
        <v>5.298892988929893E-2</v>
      </c>
      <c r="AG358" s="2">
        <f>(Table2[[#This Row],[Close Price]]/Table2[[#This Row],[Current Month Low]])-1</f>
        <v>2.0177684083722225E-2</v>
      </c>
      <c r="AH358" s="2">
        <f>(Table2[[#This Row],[Current Month High]]/Table2[[#This Row],[Close Price]])-1</f>
        <v>5.8007380073800574E-2</v>
      </c>
      <c r="AI358">
        <v>16.516605166051601</v>
      </c>
      <c r="AJ358">
        <v>67.036489151873695</v>
      </c>
      <c r="AK358" t="str">
        <f>IF(AND(Table2[[#This Row],[20D EMA]]&gt;Table2[[#This Row],[50D EMA]],Table2[[#This Row],[50D EMA]]&gt;Table2[[#This Row],[200D EMA]]),"Uptrend","Downtrend/NoTrend")</f>
        <v>Downtrend/NoTrend</v>
      </c>
      <c r="AL358">
        <v>-0.17</v>
      </c>
      <c r="AM358" t="s">
        <v>10512</v>
      </c>
      <c r="AN358">
        <v>-3.49</v>
      </c>
      <c r="AO358" t="s">
        <v>10512</v>
      </c>
      <c r="AQ358">
        <f>(Table2[[#This Row],[Sharpe Ratio]]-AVERAGE(Table2[Sharpe Ratio]))/_xlfn.STDEV.P(Table2[Sharpe Ratio])</f>
        <v>-0.55874987226138229</v>
      </c>
      <c r="AR3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8">
        <f>_xlfn.RANK.AVG(Table2[[#This Row],[1Y Return vs Nifty Z-Score]],Table2[1Y Return vs Nifty Z-Score])</f>
        <v>423</v>
      </c>
      <c r="AT358">
        <f>_xlfn.RANK.AVG(Table2[[#This Row],[6M Return vs Nifty Z-Score]],Table2[6M Return vs Nifty Z-Score])</f>
        <v>150</v>
      </c>
      <c r="AU358">
        <f>_xlfn.RANK.AVG(Table2[[#This Row],[Sharpe Ratio Z-Score]],Table2[Sharpe Ratio Z-Score])</f>
        <v>512.5</v>
      </c>
      <c r="AV358">
        <f>(Table2[[#This Row],[Rank 1Y]]+Table2[[#This Row],[Rank 6M]]+Table2[[#This Row],[Rank Sharpe]])/3</f>
        <v>361.83333333333331</v>
      </c>
    </row>
    <row r="359" spans="1:48" x14ac:dyDescent="0.3">
      <c r="A359" t="s">
        <v>44</v>
      </c>
      <c r="B359" t="s">
        <v>45</v>
      </c>
      <c r="C359" t="s">
        <v>10464</v>
      </c>
      <c r="D359" t="s">
        <v>46</v>
      </c>
      <c r="E359">
        <v>497488.7864324</v>
      </c>
      <c r="F359">
        <v>3618.5</v>
      </c>
      <c r="G359">
        <v>21.393132593966701</v>
      </c>
      <c r="H359">
        <f>(Table2[[#This Row],[1Y Return vs Nifty]]-AVERAGE(Table2[1Y Return vs Nifty]))/_xlfn.STDEV.P(Table2[1Y Return vs Nifty])</f>
        <v>-0.24313417649751282</v>
      </c>
      <c r="I359">
        <v>-5.0919465258897203</v>
      </c>
      <c r="J359">
        <f>(Table2[[#This Row],[1M Return vs Nifty]]-AVERAGE(Table2[1M Return vs Nifty]))/_xlfn.STDEV.P(Table2[1M Return vs Nifty])</f>
        <v>-0.41593616436485248</v>
      </c>
      <c r="K359">
        <v>-14.2055794864122</v>
      </c>
      <c r="L359">
        <f>(Table2[[#This Row],[6M Return vs Nifty]]-AVERAGE(Table2[6M Return vs Nifty]))/_xlfn.STDEV.P(Table2[6M Return vs Nifty])</f>
        <v>-0.65486597035489091</v>
      </c>
      <c r="M359">
        <v>0.59887734081414901</v>
      </c>
      <c r="N359">
        <f>(Table2[[#This Row],[1W Return vs Nifty]]-AVERAGE(Table2[1W Return vs Nifty]))/_xlfn.STDEV.P(Table2[1W Return vs Nifty])</f>
        <v>0.37457594536130084</v>
      </c>
      <c r="O359">
        <v>3619.03</v>
      </c>
      <c r="P359">
        <v>3593.69965862143</v>
      </c>
      <c r="Q359">
        <v>3363.960941839</v>
      </c>
      <c r="R359">
        <v>47.7107515277022</v>
      </c>
      <c r="S359" s="2">
        <f>(Table2[[#This Row],[Close Price]]-Table2[[#This Row],[20D EMA]])/Table2[[#This Row],[20D EMA]]</f>
        <v>-1.4644808139203049E-4</v>
      </c>
      <c r="T359" s="2">
        <f>(Table2[[#This Row],[Close Price]]-Table2[[#This Row],[50D EMA]])/Table2[[#This Row],[50D EMA]]</f>
        <v>6.9010612278277055E-3</v>
      </c>
      <c r="U359" s="2">
        <f>(Table2[[#This Row],[Close Price]]-Table2[[#This Row],[200D EMA]])/Table2[[#This Row],[200D EMA]]</f>
        <v>7.5666472519104008E-2</v>
      </c>
      <c r="V359">
        <v>0.67005317662115504</v>
      </c>
      <c r="W359">
        <v>3610</v>
      </c>
      <c r="X359">
        <v>3658.95</v>
      </c>
      <c r="Y359">
        <v>3598.65</v>
      </c>
      <c r="Z359">
        <v>3679.25</v>
      </c>
      <c r="AA359">
        <v>3514</v>
      </c>
      <c r="AB359">
        <v>3694</v>
      </c>
      <c r="AC359" s="2">
        <f>(Table2[[#This Row],[Close Price]]/Table2[[#This Row],[Day Low]])-1</f>
        <v>2.35457063711908E-3</v>
      </c>
      <c r="AD359" s="2">
        <f>(Table2[[#This Row],[Day High]]/Table2[[#This Row],[Close Price]])-1</f>
        <v>1.1178665192759452E-2</v>
      </c>
      <c r="AE359" s="2">
        <f>(Table2[[#This Row],[Close Price]]/Table2[[#This Row],[Current Week Low]])-1</f>
        <v>5.5159573729037792E-3</v>
      </c>
      <c r="AF359" s="2">
        <f>(Table2[[#This Row],[Current Week High]]/Table2[[#This Row],[Close Price]])-1</f>
        <v>1.6788724609644978E-2</v>
      </c>
      <c r="AG359" s="2">
        <f>(Table2[[#This Row],[Close Price]]/Table2[[#This Row],[Current Month Low]])-1</f>
        <v>2.9738190096755934E-2</v>
      </c>
      <c r="AH359" s="2">
        <f>(Table2[[#This Row],[Current Month High]]/Table2[[#This Row],[Close Price]])-1</f>
        <v>2.0864999309105903E-2</v>
      </c>
      <c r="AI359">
        <v>8.3294182672378092</v>
      </c>
      <c r="AJ359">
        <v>46.711806681803402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-0.05</v>
      </c>
      <c r="AM359" t="s">
        <v>10512</v>
      </c>
      <c r="AN359">
        <v>-0.22</v>
      </c>
      <c r="AO359" t="s">
        <v>10512</v>
      </c>
      <c r="AP359">
        <v>0.111347689043129</v>
      </c>
      <c r="AQ359">
        <f>(Table2[[#This Row],[Sharpe Ratio]]-AVERAGE(Table2[Sharpe Ratio]))/_xlfn.STDEV.P(Table2[Sharpe Ratio])</f>
        <v>0.71903885514522148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-0.22032151071073386</v>
      </c>
      <c r="AS359">
        <f>_xlfn.RANK.AVG(Table2[[#This Row],[1Y Return vs Nifty Z-Score]],Table2[1Y Return vs Nifty Z-Score])</f>
        <v>371</v>
      </c>
      <c r="AT359">
        <f>_xlfn.RANK.AVG(Table2[[#This Row],[6M Return vs Nifty Z-Score]],Table2[6M Return vs Nifty Z-Score])</f>
        <v>544</v>
      </c>
      <c r="AU359">
        <f>_xlfn.RANK.AVG(Table2[[#This Row],[Sharpe Ratio Z-Score]],Table2[Sharpe Ratio Z-Score])</f>
        <v>173</v>
      </c>
      <c r="AV359">
        <f>(Table2[[#This Row],[Rank 1Y]]+Table2[[#This Row],[Rank 6M]]+Table2[[#This Row],[Rank Sharpe]])/3</f>
        <v>362.66666666666669</v>
      </c>
    </row>
    <row r="360" spans="1:48" x14ac:dyDescent="0.3">
      <c r="A360" t="s">
        <v>321</v>
      </c>
      <c r="B360" t="s">
        <v>322</v>
      </c>
      <c r="C360" t="s">
        <v>10465</v>
      </c>
      <c r="D360" t="s">
        <v>323</v>
      </c>
      <c r="E360">
        <v>77411.803130860004</v>
      </c>
      <c r="F360">
        <v>4002.35</v>
      </c>
      <c r="G360">
        <v>1.6141913340696701</v>
      </c>
      <c r="H360">
        <f>(Table2[[#This Row],[1Y Return vs Nifty]]-AVERAGE(Table2[1Y Return vs Nifty]))/_xlfn.STDEV.P(Table2[1Y Return vs Nifty])</f>
        <v>-0.50496172025334207</v>
      </c>
      <c r="I360">
        <v>-9.5690748137743693</v>
      </c>
      <c r="J360">
        <f>(Table2[[#This Row],[1M Return vs Nifty]]-AVERAGE(Table2[1M Return vs Nifty]))/_xlfn.STDEV.P(Table2[1M Return vs Nifty])</f>
        <v>-0.86370968683801075</v>
      </c>
      <c r="K360">
        <v>-9.6155518868955898</v>
      </c>
      <c r="L360">
        <f>(Table2[[#This Row],[6M Return vs Nifty]]-AVERAGE(Table2[6M Return vs Nifty]))/_xlfn.STDEV.P(Table2[6M Return vs Nifty])</f>
        <v>-0.49634707515439269</v>
      </c>
      <c r="M360">
        <v>-3.9334847761096801</v>
      </c>
      <c r="N360">
        <f>(Table2[[#This Row],[1W Return vs Nifty]]-AVERAGE(Table2[1W Return vs Nifty]))/_xlfn.STDEV.P(Table2[1W Return vs Nifty])</f>
        <v>-0.72905333323720489</v>
      </c>
      <c r="O360">
        <v>4168.9799999999996</v>
      </c>
      <c r="P360">
        <v>4054.8592053843699</v>
      </c>
      <c r="Q360">
        <v>3666.97677488611</v>
      </c>
      <c r="R360">
        <v>34.804380553339499</v>
      </c>
      <c r="S360" s="2">
        <f>(Table2[[#This Row],[Close Price]]-Table2[[#This Row],[20D EMA]])/Table2[[#This Row],[20D EMA]]</f>
        <v>-3.9969009206088701E-2</v>
      </c>
      <c r="T360" s="2">
        <f>(Table2[[#This Row],[Close Price]]-Table2[[#This Row],[50D EMA]])/Table2[[#This Row],[50D EMA]]</f>
        <v>-1.2949698799564745E-2</v>
      </c>
      <c r="U360" s="2">
        <f>(Table2[[#This Row],[Close Price]]-Table2[[#This Row],[200D EMA]])/Table2[[#This Row],[200D EMA]]</f>
        <v>9.1457689999769914E-2</v>
      </c>
      <c r="V360">
        <v>1.4297914155915299</v>
      </c>
      <c r="W360">
        <v>3980</v>
      </c>
      <c r="X360">
        <v>4095.8</v>
      </c>
      <c r="Y360">
        <v>3980</v>
      </c>
      <c r="Z360">
        <v>4160.75</v>
      </c>
      <c r="AA360">
        <v>3980</v>
      </c>
      <c r="AB360">
        <v>4681.7</v>
      </c>
      <c r="AC360" s="2">
        <f>(Table2[[#This Row],[Close Price]]/Table2[[#This Row],[Day Low]])-1</f>
        <v>5.6155778894471098E-3</v>
      </c>
      <c r="AD360" s="2">
        <f>(Table2[[#This Row],[Day High]]/Table2[[#This Row],[Close Price]])-1</f>
        <v>2.3348782590228323E-2</v>
      </c>
      <c r="AE360" s="2">
        <f>(Table2[[#This Row],[Close Price]]/Table2[[#This Row],[Current Week Low]])-1</f>
        <v>5.6155778894471098E-3</v>
      </c>
      <c r="AF360" s="2">
        <f>(Table2[[#This Row],[Current Week High]]/Table2[[#This Row],[Close Price]])-1</f>
        <v>3.9576748660162142E-2</v>
      </c>
      <c r="AG360" s="2">
        <f>(Table2[[#This Row],[Close Price]]/Table2[[#This Row],[Current Month Low]])-1</f>
        <v>5.6155778894471098E-3</v>
      </c>
      <c r="AH360" s="2">
        <f>(Table2[[#This Row],[Current Month High]]/Table2[[#This Row],[Close Price]])-1</f>
        <v>0.16973777905480536</v>
      </c>
      <c r="AI360">
        <v>16.9737779054805</v>
      </c>
      <c r="AJ360">
        <v>45.117839013778102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-0.04</v>
      </c>
      <c r="AM360" t="s">
        <v>10512</v>
      </c>
      <c r="AN360">
        <v>-2.72</v>
      </c>
      <c r="AO360" t="s">
        <v>10512</v>
      </c>
      <c r="AP360">
        <v>0.136684547892724</v>
      </c>
      <c r="AQ360">
        <f>(Table2[[#This Row],[Sharpe Ratio]]-AVERAGE(Table2[Sharpe Ratio]))/_xlfn.STDEV.P(Table2[Sharpe Ratio])</f>
        <v>1.0097961479469129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-1.5842756675360374</v>
      </c>
      <c r="AS360">
        <f>_xlfn.RANK.AVG(Table2[[#This Row],[1Y Return vs Nifty Z-Score]],Table2[1Y Return vs Nifty Z-Score])</f>
        <v>479</v>
      </c>
      <c r="AT360">
        <f>_xlfn.RANK.AVG(Table2[[#This Row],[6M Return vs Nifty Z-Score]],Table2[6M Return vs Nifty Z-Score])</f>
        <v>494</v>
      </c>
      <c r="AU360">
        <f>_xlfn.RANK.AVG(Table2[[#This Row],[Sharpe Ratio Z-Score]],Table2[Sharpe Ratio Z-Score])</f>
        <v>117</v>
      </c>
      <c r="AV360">
        <f>(Table2[[#This Row],[Rank 1Y]]+Table2[[#This Row],[Rank 6M]]+Table2[[#This Row],[Rank Sharpe]])/3</f>
        <v>363.33333333333331</v>
      </c>
    </row>
    <row r="361" spans="1:48" x14ac:dyDescent="0.3">
      <c r="A361" t="s">
        <v>830</v>
      </c>
      <c r="B361" t="s">
        <v>831</v>
      </c>
      <c r="C361" t="s">
        <v>10461</v>
      </c>
      <c r="D361" t="s">
        <v>51</v>
      </c>
      <c r="E361">
        <v>18332.083360682002</v>
      </c>
      <c r="F361">
        <v>216.58</v>
      </c>
      <c r="G361">
        <v>48.681334619017299</v>
      </c>
      <c r="H361">
        <f>(Table2[[#This Row],[1Y Return vs Nifty]]-AVERAGE(Table2[1Y Return vs Nifty]))/_xlfn.STDEV.P(Table2[1Y Return vs Nifty])</f>
        <v>0.11809865269432836</v>
      </c>
      <c r="I361">
        <v>14.205809686936799</v>
      </c>
      <c r="J361">
        <f>(Table2[[#This Row],[1M Return vs Nifty]]-AVERAGE(Table2[1M Return vs Nifty]))/_xlfn.STDEV.P(Table2[1M Return vs Nifty])</f>
        <v>1.5141010647734505</v>
      </c>
      <c r="K361">
        <v>7.9500170392968998</v>
      </c>
      <c r="L361">
        <f>(Table2[[#This Row],[6M Return vs Nifty]]-AVERAGE(Table2[6M Return vs Nifty]))/_xlfn.STDEV.P(Table2[6M Return vs Nifty])</f>
        <v>0.11028861915852964</v>
      </c>
      <c r="M361">
        <v>6.3801679059002101</v>
      </c>
      <c r="N361">
        <f>(Table2[[#This Row],[1W Return vs Nifty]]-AVERAGE(Table2[1W Return vs Nifty]))/_xlfn.STDEV.P(Table2[1W Return vs Nifty])</f>
        <v>1.7823190539469704</v>
      </c>
      <c r="O361">
        <v>209.73</v>
      </c>
      <c r="P361">
        <v>197.80821814484099</v>
      </c>
      <c r="Q361">
        <v>175.71475230159501</v>
      </c>
      <c r="R361">
        <v>54.264833619297498</v>
      </c>
      <c r="S361" s="2">
        <f>(Table2[[#This Row],[Close Price]]-Table2[[#This Row],[20D EMA]])/Table2[[#This Row],[20D EMA]]</f>
        <v>3.2661040385257342E-2</v>
      </c>
      <c r="T361" s="2">
        <f>(Table2[[#This Row],[Close Price]]-Table2[[#This Row],[50D EMA]])/Table2[[#This Row],[50D EMA]]</f>
        <v>9.4898897685907924E-2</v>
      </c>
      <c r="U361" s="2">
        <f>(Table2[[#This Row],[Close Price]]-Table2[[#This Row],[200D EMA]])/Table2[[#This Row],[200D EMA]]</f>
        <v>0.23256583276664389</v>
      </c>
      <c r="V361">
        <v>1.3264010953882099</v>
      </c>
      <c r="W361">
        <v>216</v>
      </c>
      <c r="X361">
        <v>230.4</v>
      </c>
      <c r="Y361">
        <v>216</v>
      </c>
      <c r="Z361">
        <v>230.4</v>
      </c>
      <c r="AA361">
        <v>204.66</v>
      </c>
      <c r="AB361">
        <v>230.4</v>
      </c>
      <c r="AC361" s="2">
        <f>(Table2[[#This Row],[Close Price]]/Table2[[#This Row],[Day Low]])-1</f>
        <v>2.6851851851852349E-3</v>
      </c>
      <c r="AD361" s="2">
        <f>(Table2[[#This Row],[Day High]]/Table2[[#This Row],[Close Price]])-1</f>
        <v>6.38101394403916E-2</v>
      </c>
      <c r="AE361" s="2">
        <f>(Table2[[#This Row],[Close Price]]/Table2[[#This Row],[Current Week Low]])-1</f>
        <v>2.6851851851852349E-3</v>
      </c>
      <c r="AF361" s="2">
        <f>(Table2[[#This Row],[Current Week High]]/Table2[[#This Row],[Close Price]])-1</f>
        <v>6.38101394403916E-2</v>
      </c>
      <c r="AG361" s="2">
        <f>(Table2[[#This Row],[Close Price]]/Table2[[#This Row],[Current Month Low]])-1</f>
        <v>5.824293950943038E-2</v>
      </c>
      <c r="AH361" s="2">
        <f>(Table2[[#This Row],[Current Month High]]/Table2[[#This Row],[Close Price]])-1</f>
        <v>6.38101394403916E-2</v>
      </c>
      <c r="AI361">
        <v>6.38101394403916</v>
      </c>
      <c r="AJ361">
        <v>73.472166599919902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</v>
      </c>
      <c r="AM361" t="s">
        <v>10513</v>
      </c>
      <c r="AN361">
        <v>5.0199999999999996</v>
      </c>
      <c r="AO361" t="s">
        <v>10511</v>
      </c>
      <c r="AP361">
        <v>-1.5989194998908999E-2</v>
      </c>
      <c r="AQ361">
        <f>(Table2[[#This Row],[Sharpe Ratio]]-AVERAGE(Table2[Sharpe Ratio]))/_xlfn.STDEV.P(Table2[Sharpe Ratio])</f>
        <v>-0.74223651042590111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2.7825708801473779</v>
      </c>
      <c r="AS361">
        <f>_xlfn.RANK.AVG(Table2[[#This Row],[1Y Return vs Nifty Z-Score]],Table2[1Y Return vs Nifty Z-Score])</f>
        <v>246</v>
      </c>
      <c r="AT361">
        <f>_xlfn.RANK.AVG(Table2[[#This Row],[6M Return vs Nifty Z-Score]],Table2[6M Return vs Nifty Z-Score])</f>
        <v>280</v>
      </c>
      <c r="AU361">
        <f>_xlfn.RANK.AVG(Table2[[#This Row],[Sharpe Ratio Z-Score]],Table2[Sharpe Ratio Z-Score])</f>
        <v>565</v>
      </c>
      <c r="AV361">
        <f>(Table2[[#This Row],[Rank 1Y]]+Table2[[#This Row],[Rank 6M]]+Table2[[#This Row],[Rank Sharpe]])/3</f>
        <v>363.66666666666669</v>
      </c>
    </row>
    <row r="362" spans="1:48" x14ac:dyDescent="0.3">
      <c r="A362" t="s">
        <v>1343</v>
      </c>
      <c r="B362" t="s">
        <v>1344</v>
      </c>
      <c r="C362" t="s">
        <v>10466</v>
      </c>
      <c r="D362" t="s">
        <v>295</v>
      </c>
      <c r="E362">
        <v>7801.5100979999997</v>
      </c>
      <c r="F362">
        <v>760.4</v>
      </c>
      <c r="G362">
        <v>41.384741788310301</v>
      </c>
      <c r="H362">
        <f>(Table2[[#This Row],[1Y Return vs Nifty]]-AVERAGE(Table2[1Y Return vs Nifty]))/_xlfn.STDEV.P(Table2[1Y Return vs Nifty])</f>
        <v>2.150859999398717E-2</v>
      </c>
      <c r="I362">
        <v>-7.12106552550134</v>
      </c>
      <c r="J362">
        <f>(Table2[[#This Row],[1M Return vs Nifty]]-AVERAGE(Table2[1M Return vs Nifty]))/_xlfn.STDEV.P(Table2[1M Return vs Nifty])</f>
        <v>-0.61887557184888375</v>
      </c>
      <c r="K362">
        <v>3.56929347758008</v>
      </c>
      <c r="L362">
        <f>(Table2[[#This Row],[6M Return vs Nifty]]-AVERAGE(Table2[6M Return vs Nifty]))/_xlfn.STDEV.P(Table2[6M Return vs Nifty])</f>
        <v>-4.1001856579628022E-2</v>
      </c>
      <c r="M362">
        <v>-4.1769782908027002</v>
      </c>
      <c r="N362">
        <f>(Table2[[#This Row],[1W Return vs Nifty]]-AVERAGE(Table2[1W Return vs Nifty]))/_xlfn.STDEV.P(Table2[1W Return vs Nifty])</f>
        <v>-0.78834395588199502</v>
      </c>
      <c r="O362">
        <v>781.4</v>
      </c>
      <c r="P362">
        <v>767.50621741192106</v>
      </c>
      <c r="Q362">
        <v>668.86798588810905</v>
      </c>
      <c r="R362">
        <v>32.7475705744435</v>
      </c>
      <c r="S362" s="2">
        <f>(Table2[[#This Row],[Close Price]]-Table2[[#This Row],[20D EMA]])/Table2[[#This Row],[20D EMA]]</f>
        <v>-2.6874840030714105E-2</v>
      </c>
      <c r="T362" s="2">
        <f>(Table2[[#This Row],[Close Price]]-Table2[[#This Row],[50D EMA]])/Table2[[#This Row],[50D EMA]]</f>
        <v>-9.2588401900947307E-3</v>
      </c>
      <c r="U362" s="2">
        <f>(Table2[[#This Row],[Close Price]]-Table2[[#This Row],[200D EMA]])/Table2[[#This Row],[200D EMA]]</f>
        <v>0.13684615805069011</v>
      </c>
      <c r="V362">
        <v>1.05634510852193</v>
      </c>
      <c r="W362">
        <v>755.95</v>
      </c>
      <c r="X362">
        <v>772</v>
      </c>
      <c r="Y362">
        <v>753.05</v>
      </c>
      <c r="Z362">
        <v>787.8</v>
      </c>
      <c r="AA362">
        <v>745</v>
      </c>
      <c r="AB362">
        <v>863.7</v>
      </c>
      <c r="AC362" s="2">
        <f>(Table2[[#This Row],[Close Price]]/Table2[[#This Row],[Day Low]])-1</f>
        <v>5.8866327138036301E-3</v>
      </c>
      <c r="AD362" s="2">
        <f>(Table2[[#This Row],[Day High]]/Table2[[#This Row],[Close Price]])-1</f>
        <v>1.5255128879537061E-2</v>
      </c>
      <c r="AE362" s="2">
        <f>(Table2[[#This Row],[Close Price]]/Table2[[#This Row],[Current Week Low]])-1</f>
        <v>9.7603080804726794E-3</v>
      </c>
      <c r="AF362" s="2">
        <f>(Table2[[#This Row],[Current Week High]]/Table2[[#This Row],[Close Price]])-1</f>
        <v>3.6033666491320337E-2</v>
      </c>
      <c r="AG362" s="2">
        <f>(Table2[[#This Row],[Close Price]]/Table2[[#This Row],[Current Month Low]])-1</f>
        <v>2.067114093959721E-2</v>
      </c>
      <c r="AH362" s="2">
        <f>(Table2[[#This Row],[Current Month High]]/Table2[[#This Row],[Close Price]])-1</f>
        <v>0.13584955286691214</v>
      </c>
      <c r="AI362">
        <v>15.7285639137296</v>
      </c>
      <c r="AJ362">
        <v>73.905088622069698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0.01</v>
      </c>
      <c r="AM362" t="s">
        <v>10511</v>
      </c>
      <c r="AN362">
        <v>-2.72</v>
      </c>
      <c r="AO362" t="s">
        <v>10512</v>
      </c>
      <c r="AP362">
        <v>3.582247844327E-3</v>
      </c>
      <c r="AQ362">
        <f>(Table2[[#This Row],[Sharpe Ratio]]-AVERAGE(Table2[Sharpe Ratio]))/_xlfn.STDEV.P(Table2[Sharpe Ratio])</f>
        <v>-0.51764119768004746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-1.9443539819965672</v>
      </c>
      <c r="AS362">
        <f>_xlfn.RANK.AVG(Table2[[#This Row],[1Y Return vs Nifty Z-Score]],Table2[1Y Return vs Nifty Z-Score])</f>
        <v>278</v>
      </c>
      <c r="AT362">
        <f>_xlfn.RANK.AVG(Table2[[#This Row],[6M Return vs Nifty Z-Score]],Table2[6M Return vs Nifty Z-Score])</f>
        <v>335</v>
      </c>
      <c r="AU362">
        <f>_xlfn.RANK.AVG(Table2[[#This Row],[Sharpe Ratio Z-Score]],Table2[Sharpe Ratio Z-Score])</f>
        <v>479</v>
      </c>
      <c r="AV362">
        <f>(Table2[[#This Row],[Rank 1Y]]+Table2[[#This Row],[Rank 6M]]+Table2[[#This Row],[Rank Sharpe]])/3</f>
        <v>364</v>
      </c>
    </row>
    <row r="363" spans="1:48" x14ac:dyDescent="0.3">
      <c r="A363" t="s">
        <v>1168</v>
      </c>
      <c r="B363" t="s">
        <v>1169</v>
      </c>
      <c r="C363" t="s">
        <v>10473</v>
      </c>
      <c r="D363" t="s">
        <v>146</v>
      </c>
      <c r="E363">
        <v>9895.9470495000005</v>
      </c>
      <c r="F363">
        <v>716.05</v>
      </c>
      <c r="G363">
        <v>21.307065651101901</v>
      </c>
      <c r="H363">
        <f>(Table2[[#This Row],[1Y Return vs Nifty]]-AVERAGE(Table2[1Y Return vs Nifty]))/_xlfn.STDEV.P(Table2[1Y Return vs Nifty])</f>
        <v>-0.24427350422758473</v>
      </c>
      <c r="I363">
        <v>-9.3595724472411401</v>
      </c>
      <c r="J363">
        <f>(Table2[[#This Row],[1M Return vs Nifty]]-AVERAGE(Table2[1M Return vs Nifty]))/_xlfn.STDEV.P(Table2[1M Return vs Nifty])</f>
        <v>-0.8427566100894841</v>
      </c>
      <c r="K363">
        <v>17.095617964772401</v>
      </c>
      <c r="L363">
        <f>(Table2[[#This Row],[6M Return vs Nifty]]-AVERAGE(Table2[6M Return vs Nifty]))/_xlfn.STDEV.P(Table2[6M Return vs Nifty])</f>
        <v>0.42613651401731178</v>
      </c>
      <c r="M363">
        <v>-1.2078716213103999</v>
      </c>
      <c r="N363">
        <f>(Table2[[#This Row],[1W Return vs Nifty]]-AVERAGE(Table2[1W Return vs Nifty]))/_xlfn.STDEV.P(Table2[1W Return vs Nifty])</f>
        <v>-6.5367069393101621E-2</v>
      </c>
      <c r="O363">
        <v>738.98</v>
      </c>
      <c r="P363">
        <v>735.40077584047594</v>
      </c>
      <c r="Q363">
        <v>616.68730185484696</v>
      </c>
      <c r="R363">
        <v>36.877408646520102</v>
      </c>
      <c r="S363" s="2">
        <f>(Table2[[#This Row],[Close Price]]-Table2[[#This Row],[20D EMA]])/Table2[[#This Row],[20D EMA]]</f>
        <v>-3.1029256542802326E-2</v>
      </c>
      <c r="T363" s="2">
        <f>(Table2[[#This Row],[Close Price]]-Table2[[#This Row],[50D EMA]])/Table2[[#This Row],[50D EMA]]</f>
        <v>-2.6313238272505691E-2</v>
      </c>
      <c r="U363" s="2">
        <f>(Table2[[#This Row],[Close Price]]-Table2[[#This Row],[200D EMA]])/Table2[[#This Row],[200D EMA]]</f>
        <v>0.16112330811141062</v>
      </c>
      <c r="V363">
        <v>1.1138207618435101</v>
      </c>
      <c r="W363">
        <v>702.1</v>
      </c>
      <c r="X363">
        <v>727</v>
      </c>
      <c r="Y363">
        <v>698</v>
      </c>
      <c r="Z363">
        <v>733</v>
      </c>
      <c r="AA363">
        <v>695.55</v>
      </c>
      <c r="AB363">
        <v>794.95</v>
      </c>
      <c r="AC363" s="2">
        <f>(Table2[[#This Row],[Close Price]]/Table2[[#This Row],[Day Low]])-1</f>
        <v>1.9868964534966338E-2</v>
      </c>
      <c r="AD363" s="2">
        <f>(Table2[[#This Row],[Day High]]/Table2[[#This Row],[Close Price]])-1</f>
        <v>1.5292228196355007E-2</v>
      </c>
      <c r="AE363" s="2">
        <f>(Table2[[#This Row],[Close Price]]/Table2[[#This Row],[Current Week Low]])-1</f>
        <v>2.5859598853868127E-2</v>
      </c>
      <c r="AF363" s="2">
        <f>(Table2[[#This Row],[Current Week High]]/Table2[[#This Row],[Close Price]])-1</f>
        <v>2.3671531317645433E-2</v>
      </c>
      <c r="AG363" s="2">
        <f>(Table2[[#This Row],[Close Price]]/Table2[[#This Row],[Current Month Low]])-1</f>
        <v>2.9473078858457402E-2</v>
      </c>
      <c r="AH363" s="2">
        <f>(Table2[[#This Row],[Current Month High]]/Table2[[#This Row],[Close Price]])-1</f>
        <v>0.11018783604496907</v>
      </c>
      <c r="AI363">
        <v>13.1275748900216</v>
      </c>
      <c r="AJ363">
        <v>74.2002189514657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-0.11</v>
      </c>
      <c r="AM363" t="s">
        <v>10512</v>
      </c>
      <c r="AN363">
        <v>-7.13</v>
      </c>
      <c r="AO363" t="s">
        <v>10512</v>
      </c>
      <c r="AQ363">
        <f>(Table2[[#This Row],[Sharpe Ratio]]-AVERAGE(Table2[Sharpe Ratio]))/_xlfn.STDEV.P(Table2[Sharpe Ratio])</f>
        <v>-0.55874987226138229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-1.2850105419542408</v>
      </c>
      <c r="AS363">
        <f>_xlfn.RANK.AVG(Table2[[#This Row],[1Y Return vs Nifty Z-Score]],Table2[1Y Return vs Nifty Z-Score])</f>
        <v>374</v>
      </c>
      <c r="AT363">
        <f>_xlfn.RANK.AVG(Table2[[#This Row],[6M Return vs Nifty Z-Score]],Table2[6M Return vs Nifty Z-Score])</f>
        <v>207</v>
      </c>
      <c r="AU363">
        <f>_xlfn.RANK.AVG(Table2[[#This Row],[Sharpe Ratio Z-Score]],Table2[Sharpe Ratio Z-Score])</f>
        <v>512.5</v>
      </c>
      <c r="AV363">
        <f>(Table2[[#This Row],[Rank 1Y]]+Table2[[#This Row],[Rank 6M]]+Table2[[#This Row],[Rank Sharpe]])/3</f>
        <v>364.5</v>
      </c>
    </row>
    <row r="364" spans="1:48" x14ac:dyDescent="0.3">
      <c r="A364" t="s">
        <v>716</v>
      </c>
      <c r="B364" t="s">
        <v>717</v>
      </c>
      <c r="C364" t="s">
        <v>10465</v>
      </c>
      <c r="D364" t="s">
        <v>198</v>
      </c>
      <c r="E364">
        <v>22300.817331945</v>
      </c>
      <c r="F364">
        <v>587.85</v>
      </c>
      <c r="G364">
        <v>-10.168925576675999</v>
      </c>
      <c r="H364">
        <f>(Table2[[#This Row],[1Y Return vs Nifty]]-AVERAGE(Table2[1Y Return vs Nifty]))/_xlfn.STDEV.P(Table2[1Y Return vs Nifty])</f>
        <v>-0.66094299943250756</v>
      </c>
      <c r="I364">
        <v>-0.41956989212229701</v>
      </c>
      <c r="J364">
        <f>(Table2[[#This Row],[1M Return vs Nifty]]-AVERAGE(Table2[1M Return vs Nifty]))/_xlfn.STDEV.P(Table2[1M Return vs Nifty])</f>
        <v>5.1364839558763427E-2</v>
      </c>
      <c r="K364">
        <v>6.27372266431402</v>
      </c>
      <c r="L364">
        <f>(Table2[[#This Row],[6M Return vs Nifty]]-AVERAGE(Table2[6M Return vs Nifty]))/_xlfn.STDEV.P(Table2[6M Return vs Nifty])</f>
        <v>5.2396955853263247E-2</v>
      </c>
      <c r="M364">
        <v>-0.66651696975538399</v>
      </c>
      <c r="N364">
        <f>(Table2[[#This Row],[1W Return vs Nifty]]-AVERAGE(Table2[1W Return vs Nifty]))/_xlfn.STDEV.P(Table2[1W Return vs Nifty])</f>
        <v>6.6452681136255423E-2</v>
      </c>
      <c r="O364">
        <v>591.86</v>
      </c>
      <c r="P364">
        <v>562.88224137049201</v>
      </c>
      <c r="Q364">
        <v>503.54066157811201</v>
      </c>
      <c r="R364">
        <v>43.2392195768318</v>
      </c>
      <c r="S364" s="2">
        <f>(Table2[[#This Row],[Close Price]]-Table2[[#This Row],[20D EMA]])/Table2[[#This Row],[20D EMA]]</f>
        <v>-6.7752509039299682E-3</v>
      </c>
      <c r="T364" s="2">
        <f>(Table2[[#This Row],[Close Price]]-Table2[[#This Row],[50D EMA]])/Table2[[#This Row],[50D EMA]]</f>
        <v>4.4356984097983124E-2</v>
      </c>
      <c r="U364" s="2">
        <f>(Table2[[#This Row],[Close Price]]-Table2[[#This Row],[200D EMA]])/Table2[[#This Row],[200D EMA]]</f>
        <v>0.16743302945517835</v>
      </c>
      <c r="V364">
        <v>0.64865466599557997</v>
      </c>
      <c r="W364">
        <v>569.45000000000005</v>
      </c>
      <c r="X364">
        <v>595.6</v>
      </c>
      <c r="Y364">
        <v>569.45000000000005</v>
      </c>
      <c r="Z364">
        <v>618.20000000000005</v>
      </c>
      <c r="AA364">
        <v>569.45000000000005</v>
      </c>
      <c r="AB364">
        <v>622.4</v>
      </c>
      <c r="AC364" s="2">
        <f>(Table2[[#This Row],[Close Price]]/Table2[[#This Row],[Day Low]])-1</f>
        <v>3.2311879884098671E-2</v>
      </c>
      <c r="AD364" s="2">
        <f>(Table2[[#This Row],[Day High]]/Table2[[#This Row],[Close Price]])-1</f>
        <v>1.3183635281109218E-2</v>
      </c>
      <c r="AE364" s="2">
        <f>(Table2[[#This Row],[Close Price]]/Table2[[#This Row],[Current Week Low]])-1</f>
        <v>3.2311879884098671E-2</v>
      </c>
      <c r="AF364" s="2">
        <f>(Table2[[#This Row],[Current Week High]]/Table2[[#This Row],[Close Price]])-1</f>
        <v>5.1628816875053163E-2</v>
      </c>
      <c r="AG364" s="2">
        <f>(Table2[[#This Row],[Close Price]]/Table2[[#This Row],[Current Month Low]])-1</f>
        <v>3.2311879884098671E-2</v>
      </c>
      <c r="AH364" s="2">
        <f>(Table2[[#This Row],[Current Month High]]/Table2[[#This Row],[Close Price]])-1</f>
        <v>5.8773496640299294E-2</v>
      </c>
      <c r="AI364">
        <v>5.8773496640299197</v>
      </c>
      <c r="AJ364">
        <v>44.505899705014698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0.08</v>
      </c>
      <c r="AM364" t="s">
        <v>10511</v>
      </c>
      <c r="AN364">
        <v>-1.96</v>
      </c>
      <c r="AO364" t="s">
        <v>10512</v>
      </c>
      <c r="AP364">
        <v>7.9440011732535995E-2</v>
      </c>
      <c r="AQ364">
        <f>(Table2[[#This Row],[Sharpe Ratio]]-AVERAGE(Table2[Sharpe Ratio]))/_xlfn.STDEV.P(Table2[Sharpe Ratio])</f>
        <v>0.35287705389390855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-0.13785146899031692</v>
      </c>
      <c r="AS364">
        <f>_xlfn.RANK.AVG(Table2[[#This Row],[1Y Return vs Nifty Z-Score]],Table2[1Y Return vs Nifty Z-Score])</f>
        <v>561</v>
      </c>
      <c r="AT364">
        <f>_xlfn.RANK.AVG(Table2[[#This Row],[6M Return vs Nifty Z-Score]],Table2[6M Return vs Nifty Z-Score])</f>
        <v>299</v>
      </c>
      <c r="AU364">
        <f>_xlfn.RANK.AVG(Table2[[#This Row],[Sharpe Ratio Z-Score]],Table2[Sharpe Ratio Z-Score])</f>
        <v>239</v>
      </c>
      <c r="AV364">
        <f>(Table2[[#This Row],[Rank 1Y]]+Table2[[#This Row],[Rank 6M]]+Table2[[#This Row],[Rank Sharpe]])/3</f>
        <v>366.33333333333331</v>
      </c>
    </row>
    <row r="365" spans="1:48" x14ac:dyDescent="0.3">
      <c r="A365" t="s">
        <v>1400</v>
      </c>
      <c r="B365" t="s">
        <v>1401</v>
      </c>
      <c r="C365" t="s">
        <v>10465</v>
      </c>
      <c r="D365" t="s">
        <v>198</v>
      </c>
      <c r="E365">
        <v>7170.8937916699997</v>
      </c>
      <c r="F365">
        <v>517.9</v>
      </c>
      <c r="G365">
        <v>-2.97781127530964</v>
      </c>
      <c r="H365">
        <f>(Table2[[#This Row],[1Y Return vs Nifty]]-AVERAGE(Table2[1Y Return vs Nifty]))/_xlfn.STDEV.P(Table2[1Y Return vs Nifty])</f>
        <v>-0.5657492390762987</v>
      </c>
      <c r="I365">
        <v>-2.53449332284386</v>
      </c>
      <c r="J365">
        <f>(Table2[[#This Row],[1M Return vs Nifty]]-AVERAGE(Table2[1M Return vs Nifty]))/_xlfn.STDEV.P(Table2[1M Return vs Nifty])</f>
        <v>-0.16015617423435521</v>
      </c>
      <c r="K365">
        <v>19.531082840383501</v>
      </c>
      <c r="L365">
        <f>(Table2[[#This Row],[6M Return vs Nifty]]-AVERAGE(Table2[6M Return vs Nifty]))/_xlfn.STDEV.P(Table2[6M Return vs Nifty])</f>
        <v>0.51024650965702167</v>
      </c>
      <c r="M365">
        <v>-1.52903621745397</v>
      </c>
      <c r="N365">
        <f>(Table2[[#This Row],[1W Return vs Nifty]]-AVERAGE(Table2[1W Return vs Nifty]))/_xlfn.STDEV.P(Table2[1W Return vs Nifty])</f>
        <v>-0.14357058500139908</v>
      </c>
      <c r="O365">
        <v>516.98</v>
      </c>
      <c r="P365">
        <v>487.587644065321</v>
      </c>
      <c r="Q365">
        <v>431.22700833284802</v>
      </c>
      <c r="R365">
        <v>45.954899327834603</v>
      </c>
      <c r="S365" s="2">
        <f>(Table2[[#This Row],[Close Price]]-Table2[[#This Row],[20D EMA]])/Table2[[#This Row],[20D EMA]]</f>
        <v>1.7795659406552654E-3</v>
      </c>
      <c r="T365" s="2">
        <f>(Table2[[#This Row],[Close Price]]-Table2[[#This Row],[50D EMA]])/Table2[[#This Row],[50D EMA]]</f>
        <v>6.2168014927421127E-2</v>
      </c>
      <c r="U365" s="2">
        <f>(Table2[[#This Row],[Close Price]]-Table2[[#This Row],[200D EMA]])/Table2[[#This Row],[200D EMA]]</f>
        <v>0.20099156590918424</v>
      </c>
      <c r="V365">
        <v>1.03917934220362</v>
      </c>
      <c r="W365">
        <v>515.79999999999995</v>
      </c>
      <c r="X365">
        <v>533.35</v>
      </c>
      <c r="Y365">
        <v>513.45000000000005</v>
      </c>
      <c r="Z365">
        <v>541.1</v>
      </c>
      <c r="AA365">
        <v>510.75</v>
      </c>
      <c r="AB365">
        <v>553.70000000000005</v>
      </c>
      <c r="AC365" s="2">
        <f>(Table2[[#This Row],[Close Price]]/Table2[[#This Row],[Day Low]])-1</f>
        <v>4.0713454827452367E-3</v>
      </c>
      <c r="AD365" s="2">
        <f>(Table2[[#This Row],[Day High]]/Table2[[#This Row],[Close Price]])-1</f>
        <v>2.9832013902297838E-2</v>
      </c>
      <c r="AE365" s="2">
        <f>(Table2[[#This Row],[Close Price]]/Table2[[#This Row],[Current Week Low]])-1</f>
        <v>8.6668614275975386E-3</v>
      </c>
      <c r="AF365" s="2">
        <f>(Table2[[#This Row],[Current Week High]]/Table2[[#This Row],[Close Price]])-1</f>
        <v>4.4796292720602482E-2</v>
      </c>
      <c r="AG365" s="2">
        <f>(Table2[[#This Row],[Close Price]]/Table2[[#This Row],[Current Month Low]])-1</f>
        <v>1.3999021047479188E-2</v>
      </c>
      <c r="AH365" s="2">
        <f>(Table2[[#This Row],[Current Month High]]/Table2[[#This Row],[Close Price]])-1</f>
        <v>6.9125313767136598E-2</v>
      </c>
      <c r="AI365">
        <v>6.9125313767136598</v>
      </c>
      <c r="AJ365">
        <v>46.4028268551236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0.1</v>
      </c>
      <c r="AM365" t="s">
        <v>10511</v>
      </c>
      <c r="AN365">
        <v>-0.43</v>
      </c>
      <c r="AO365" t="s">
        <v>10512</v>
      </c>
      <c r="AP365">
        <v>3.1648609723766999E-2</v>
      </c>
      <c r="AQ365">
        <f>(Table2[[#This Row],[Sharpe Ratio]]-AVERAGE(Table2[Sharpe Ratio]))/_xlfn.STDEV.P(Table2[Sharpe Ratio])</f>
        <v>-0.19556104373116887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-0.55479053238620024</v>
      </c>
      <c r="AS365">
        <f>_xlfn.RANK.AVG(Table2[[#This Row],[1Y Return vs Nifty Z-Score]],Table2[1Y Return vs Nifty Z-Score])</f>
        <v>522</v>
      </c>
      <c r="AT365">
        <f>_xlfn.RANK.AVG(Table2[[#This Row],[6M Return vs Nifty Z-Score]],Table2[6M Return vs Nifty Z-Score])</f>
        <v>183</v>
      </c>
      <c r="AU365">
        <f>_xlfn.RANK.AVG(Table2[[#This Row],[Sharpe Ratio Z-Score]],Table2[Sharpe Ratio Z-Score])</f>
        <v>394</v>
      </c>
      <c r="AV365">
        <f>(Table2[[#This Row],[Rank 1Y]]+Table2[[#This Row],[Rank 6M]]+Table2[[#This Row],[Rank Sharpe]])/3</f>
        <v>366.33333333333331</v>
      </c>
    </row>
    <row r="366" spans="1:48" x14ac:dyDescent="0.3">
      <c r="A366" t="s">
        <v>953</v>
      </c>
      <c r="B366" t="s">
        <v>954</v>
      </c>
      <c r="C366" t="s">
        <v>10460</v>
      </c>
      <c r="D366" t="s">
        <v>286</v>
      </c>
      <c r="E366">
        <v>14693.994013275</v>
      </c>
      <c r="F366">
        <v>1070.75</v>
      </c>
      <c r="G366">
        <v>44.195427719342199</v>
      </c>
      <c r="H366">
        <f>(Table2[[#This Row],[1Y Return vs Nifty]]-AVERAGE(Table2[1Y Return vs Nifty]))/_xlfn.STDEV.P(Table2[1Y Return vs Nifty])</f>
        <v>5.8715596259417163E-2</v>
      </c>
      <c r="I366">
        <v>-1.71763808752403</v>
      </c>
      <c r="J366">
        <f>(Table2[[#This Row],[1M Return vs Nifty]]-AVERAGE(Table2[1M Return vs Nifty]))/_xlfn.STDEV.P(Table2[1M Return vs Nifty])</f>
        <v>-7.8459577096501545E-2</v>
      </c>
      <c r="K366">
        <v>2.4620682295491498</v>
      </c>
      <c r="L366">
        <f>(Table2[[#This Row],[6M Return vs Nifty]]-AVERAGE(Table2[6M Return vs Nifty]))/_xlfn.STDEV.P(Table2[6M Return vs Nifty])</f>
        <v>-7.9240433418347855E-2</v>
      </c>
      <c r="M366">
        <v>0.26584092820692101</v>
      </c>
      <c r="N366">
        <f>(Table2[[#This Row],[1W Return vs Nifty]]-AVERAGE(Table2[1W Return vs Nifty]))/_xlfn.STDEV.P(Table2[1W Return vs Nifty])</f>
        <v>0.2934816447933204</v>
      </c>
      <c r="O366">
        <v>1065.48</v>
      </c>
      <c r="P366">
        <v>1032.7939829137699</v>
      </c>
      <c r="Q366">
        <v>915.96653741528496</v>
      </c>
      <c r="R366">
        <v>47.925118958018999</v>
      </c>
      <c r="S366" s="2">
        <f>(Table2[[#This Row],[Close Price]]-Table2[[#This Row],[20D EMA]])/Table2[[#This Row],[20D EMA]]</f>
        <v>4.9461275669181798E-3</v>
      </c>
      <c r="T366" s="2">
        <f>(Table2[[#This Row],[Close Price]]-Table2[[#This Row],[50D EMA]])/Table2[[#This Row],[50D EMA]]</f>
        <v>3.6750811598598464E-2</v>
      </c>
      <c r="U366" s="2">
        <f>(Table2[[#This Row],[Close Price]]-Table2[[#This Row],[200D EMA]])/Table2[[#This Row],[200D EMA]]</f>
        <v>0.16898375242122915</v>
      </c>
      <c r="V366">
        <v>0.65904693392561398</v>
      </c>
      <c r="W366">
        <v>1063</v>
      </c>
      <c r="X366">
        <v>1115</v>
      </c>
      <c r="Y366">
        <v>1062</v>
      </c>
      <c r="Z366">
        <v>1122</v>
      </c>
      <c r="AA366">
        <v>1059</v>
      </c>
      <c r="AB366">
        <v>1143.1500000000001</v>
      </c>
      <c r="AC366" s="2">
        <f>(Table2[[#This Row],[Close Price]]/Table2[[#This Row],[Day Low]])-1</f>
        <v>7.2906867356539173E-3</v>
      </c>
      <c r="AD366" s="2">
        <f>(Table2[[#This Row],[Day High]]/Table2[[#This Row],[Close Price]])-1</f>
        <v>4.1326173243053876E-2</v>
      </c>
      <c r="AE366" s="2">
        <f>(Table2[[#This Row],[Close Price]]/Table2[[#This Row],[Current Week Low]])-1</f>
        <v>8.2391713747644868E-3</v>
      </c>
      <c r="AF366" s="2">
        <f>(Table2[[#This Row],[Current Week High]]/Table2[[#This Row],[Close Price]])-1</f>
        <v>4.7863646976418428E-2</v>
      </c>
      <c r="AG366" s="2">
        <f>(Table2[[#This Row],[Close Price]]/Table2[[#This Row],[Current Month Low]])-1</f>
        <v>1.1095372993390029E-2</v>
      </c>
      <c r="AH366" s="2">
        <f>(Table2[[#This Row],[Current Month High]]/Table2[[#This Row],[Close Price]])-1</f>
        <v>6.7616156899369617E-2</v>
      </c>
      <c r="AI366">
        <v>11.9775858043427</v>
      </c>
      <c r="AJ366">
        <v>87.194055944055904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-0.18</v>
      </c>
      <c r="AM366" t="s">
        <v>10512</v>
      </c>
      <c r="AN366">
        <v>-1.71</v>
      </c>
      <c r="AO366" t="s">
        <v>10512</v>
      </c>
      <c r="AP366">
        <v>1.8850247882780001E-3</v>
      </c>
      <c r="AQ366">
        <f>(Table2[[#This Row],[Sharpe Ratio]]-AVERAGE(Table2[Sharpe Ratio]))/_xlfn.STDEV.P(Table2[Sharpe Ratio])</f>
        <v>-0.53711796013062685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-0.3426207295927387</v>
      </c>
      <c r="AS366">
        <f>_xlfn.RANK.AVG(Table2[[#This Row],[1Y Return vs Nifty Z-Score]],Table2[1Y Return vs Nifty Z-Score])</f>
        <v>264</v>
      </c>
      <c r="AT366">
        <f>_xlfn.RANK.AVG(Table2[[#This Row],[6M Return vs Nifty Z-Score]],Table2[6M Return vs Nifty Z-Score])</f>
        <v>351</v>
      </c>
      <c r="AU366">
        <f>_xlfn.RANK.AVG(Table2[[#This Row],[Sharpe Ratio Z-Score]],Table2[Sharpe Ratio Z-Score])</f>
        <v>485</v>
      </c>
      <c r="AV366">
        <f>(Table2[[#This Row],[Rank 1Y]]+Table2[[#This Row],[Rank 6M]]+Table2[[#This Row],[Rank Sharpe]])/3</f>
        <v>366.66666666666669</v>
      </c>
    </row>
    <row r="367" spans="1:48" x14ac:dyDescent="0.3">
      <c r="A367" t="s">
        <v>684</v>
      </c>
      <c r="B367" t="s">
        <v>685</v>
      </c>
      <c r="C367" t="s">
        <v>10471</v>
      </c>
      <c r="D367" t="s">
        <v>389</v>
      </c>
      <c r="E367">
        <v>24564.79278</v>
      </c>
      <c r="F367">
        <v>3504.65</v>
      </c>
      <c r="G367">
        <v>10.242490986828001</v>
      </c>
      <c r="H367">
        <f>(Table2[[#This Row],[1Y Return vs Nifty]]-AVERAGE(Table2[1Y Return vs Nifty]))/_xlfn.STDEV.P(Table2[1Y Return vs Nifty])</f>
        <v>-0.39074294204950055</v>
      </c>
      <c r="I367">
        <v>-2.86925320554103</v>
      </c>
      <c r="J367">
        <f>(Table2[[#This Row],[1M Return vs Nifty]]-AVERAGE(Table2[1M Return vs Nifty]))/_xlfn.STDEV.P(Table2[1M Return vs Nifty])</f>
        <v>-0.19363670063866698</v>
      </c>
      <c r="K367">
        <v>-6.2525395206501697</v>
      </c>
      <c r="L367">
        <f>(Table2[[#This Row],[6M Return vs Nifty]]-AVERAGE(Table2[6M Return vs Nifty]))/_xlfn.STDEV.P(Table2[6M Return vs Nifty])</f>
        <v>-0.38020376375056159</v>
      </c>
      <c r="M367">
        <v>-4.9179224760900198</v>
      </c>
      <c r="N367">
        <f>(Table2[[#This Row],[1W Return vs Nifty]]-AVERAGE(Table2[1W Return vs Nifty]))/_xlfn.STDEV.P(Table2[1W Return vs Nifty])</f>
        <v>-0.96876371838001096</v>
      </c>
      <c r="O367">
        <v>3580.3</v>
      </c>
      <c r="P367">
        <v>3451.02746595998</v>
      </c>
      <c r="Q367">
        <v>3131.3205035015098</v>
      </c>
      <c r="R367">
        <v>29.4926318940256</v>
      </c>
      <c r="S367" s="2">
        <f>(Table2[[#This Row],[Close Price]]-Table2[[#This Row],[20D EMA]])/Table2[[#This Row],[20D EMA]]</f>
        <v>-2.1129514286512326E-2</v>
      </c>
      <c r="T367" s="2">
        <f>(Table2[[#This Row],[Close Price]]-Table2[[#This Row],[50D EMA]])/Table2[[#This Row],[50D EMA]]</f>
        <v>1.5538135980932805E-2</v>
      </c>
      <c r="U367" s="2">
        <f>(Table2[[#This Row],[Close Price]]-Table2[[#This Row],[200D EMA]])/Table2[[#This Row],[200D EMA]]</f>
        <v>0.11922430044482038</v>
      </c>
      <c r="V367">
        <v>0.93889936807991903</v>
      </c>
      <c r="W367">
        <v>3465.05</v>
      </c>
      <c r="X367">
        <v>3561.95</v>
      </c>
      <c r="Y367">
        <v>3461.95</v>
      </c>
      <c r="Z367">
        <v>3699</v>
      </c>
      <c r="AA367">
        <v>3461.95</v>
      </c>
      <c r="AB367">
        <v>3728.65</v>
      </c>
      <c r="AC367" s="2">
        <f>(Table2[[#This Row],[Close Price]]/Table2[[#This Row],[Day Low]])-1</f>
        <v>1.1428406516500456E-2</v>
      </c>
      <c r="AD367" s="2">
        <f>(Table2[[#This Row],[Day High]]/Table2[[#This Row],[Close Price]])-1</f>
        <v>1.6349706818084453E-2</v>
      </c>
      <c r="AE367" s="2">
        <f>(Table2[[#This Row],[Close Price]]/Table2[[#This Row],[Current Week Low]])-1</f>
        <v>1.2334089169398821E-2</v>
      </c>
      <c r="AF367" s="2">
        <f>(Table2[[#This Row],[Current Week High]]/Table2[[#This Row],[Close Price]])-1</f>
        <v>5.545489563865158E-2</v>
      </c>
      <c r="AG367" s="2">
        <f>(Table2[[#This Row],[Close Price]]/Table2[[#This Row],[Current Month Low]])-1</f>
        <v>1.2334089169398821E-2</v>
      </c>
      <c r="AH367" s="2">
        <f>(Table2[[#This Row],[Current Month High]]/Table2[[#This Row],[Close Price]])-1</f>
        <v>6.3915084245216969E-2</v>
      </c>
      <c r="AI367">
        <v>12.387827600473599</v>
      </c>
      <c r="AJ367">
        <v>40.616285834654001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0.1</v>
      </c>
      <c r="AM367" t="s">
        <v>10511</v>
      </c>
      <c r="AN367">
        <v>-3.15</v>
      </c>
      <c r="AO367" t="s">
        <v>10512</v>
      </c>
      <c r="AP367">
        <v>9.5048920907853995E-2</v>
      </c>
      <c r="AQ367">
        <f>(Table2[[#This Row],[Sharpe Ratio]]-AVERAGE(Table2[Sharpe Ratio]))/_xlfn.STDEV.P(Table2[Sharpe Ratio])</f>
        <v>0.53199965951538197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-1.401347465303358</v>
      </c>
      <c r="AS367">
        <f>_xlfn.RANK.AVG(Table2[[#This Row],[1Y Return vs Nifty Z-Score]],Table2[1Y Return vs Nifty Z-Score])</f>
        <v>435</v>
      </c>
      <c r="AT367">
        <f>_xlfn.RANK.AVG(Table2[[#This Row],[6M Return vs Nifty Z-Score]],Table2[6M Return vs Nifty Z-Score])</f>
        <v>456</v>
      </c>
      <c r="AU367">
        <f>_xlfn.RANK.AVG(Table2[[#This Row],[Sharpe Ratio Z-Score]],Table2[Sharpe Ratio Z-Score])</f>
        <v>210</v>
      </c>
      <c r="AV367">
        <f>(Table2[[#This Row],[Rank 1Y]]+Table2[[#This Row],[Rank 6M]]+Table2[[#This Row],[Rank Sharpe]])/3</f>
        <v>367</v>
      </c>
    </row>
    <row r="368" spans="1:48" x14ac:dyDescent="0.3">
      <c r="A368" t="s">
        <v>1074</v>
      </c>
      <c r="B368" t="s">
        <v>1075</v>
      </c>
      <c r="C368" t="s">
        <v>10466</v>
      </c>
      <c r="D368" t="s">
        <v>62</v>
      </c>
      <c r="E368">
        <v>11383.891651439901</v>
      </c>
      <c r="F368">
        <v>1497.65</v>
      </c>
      <c r="G368">
        <v>48.744709863096702</v>
      </c>
      <c r="H368">
        <f>(Table2[[#This Row],[1Y Return vs Nifty]]-AVERAGE(Table2[1Y Return vs Nifty]))/_xlfn.STDEV.P(Table2[1Y Return vs Nifty])</f>
        <v>0.11893759469199131</v>
      </c>
      <c r="I368">
        <v>4.4564569954340101</v>
      </c>
      <c r="J368">
        <f>(Table2[[#This Row],[1M Return vs Nifty]]-AVERAGE(Table2[1M Return vs Nifty]))/_xlfn.STDEV.P(Table2[1M Return vs Nifty])</f>
        <v>0.53903362962296508</v>
      </c>
      <c r="K368">
        <v>-12.066952405987401</v>
      </c>
      <c r="L368">
        <f>(Table2[[#This Row],[6M Return vs Nifty]]-AVERAGE(Table2[6M Return vs Nifty]))/_xlfn.STDEV.P(Table2[6M Return vs Nifty])</f>
        <v>-0.58100741619924512</v>
      </c>
      <c r="M368">
        <v>0.75725081685934603</v>
      </c>
      <c r="N368">
        <f>(Table2[[#This Row],[1W Return vs Nifty]]-AVERAGE(Table2[1W Return vs Nifty]))/_xlfn.STDEV.P(Table2[1W Return vs Nifty])</f>
        <v>0.41313985543906134</v>
      </c>
      <c r="O368">
        <v>1473.1</v>
      </c>
      <c r="P368">
        <v>1418.9470122561199</v>
      </c>
      <c r="Q368">
        <v>1293.22857678128</v>
      </c>
      <c r="R368">
        <v>52.906314996342097</v>
      </c>
      <c r="S368" s="2">
        <f>(Table2[[#This Row],[Close Price]]-Table2[[#This Row],[20D EMA]])/Table2[[#This Row],[20D EMA]]</f>
        <v>1.6665535265766196E-2</v>
      </c>
      <c r="T368" s="2">
        <f>(Table2[[#This Row],[Close Price]]-Table2[[#This Row],[50D EMA]])/Table2[[#This Row],[50D EMA]]</f>
        <v>5.5465769379747822E-2</v>
      </c>
      <c r="U368" s="2">
        <f>(Table2[[#This Row],[Close Price]]-Table2[[#This Row],[200D EMA]])/Table2[[#This Row],[200D EMA]]</f>
        <v>0.15807060475535198</v>
      </c>
      <c r="V368">
        <v>1.8168876570719901</v>
      </c>
      <c r="W368">
        <v>1461.1</v>
      </c>
      <c r="X368">
        <v>1523</v>
      </c>
      <c r="Y368">
        <v>1461.1</v>
      </c>
      <c r="Z368">
        <v>1594</v>
      </c>
      <c r="AA368">
        <v>1408</v>
      </c>
      <c r="AB368">
        <v>1594</v>
      </c>
      <c r="AC368" s="2">
        <f>(Table2[[#This Row],[Close Price]]/Table2[[#This Row],[Day Low]])-1</f>
        <v>2.5015399356649315E-2</v>
      </c>
      <c r="AD368" s="2">
        <f>(Table2[[#This Row],[Day High]]/Table2[[#This Row],[Close Price]])-1</f>
        <v>1.6926518211865194E-2</v>
      </c>
      <c r="AE368" s="2">
        <f>(Table2[[#This Row],[Close Price]]/Table2[[#This Row],[Current Week Low]])-1</f>
        <v>2.5015399356649315E-2</v>
      </c>
      <c r="AF368" s="2">
        <f>(Table2[[#This Row],[Current Week High]]/Table2[[#This Row],[Close Price]])-1</f>
        <v>6.4334123460087378E-2</v>
      </c>
      <c r="AG368" s="2">
        <f>(Table2[[#This Row],[Close Price]]/Table2[[#This Row],[Current Month Low]])-1</f>
        <v>6.3671875000000044E-2</v>
      </c>
      <c r="AH368" s="2">
        <f>(Table2[[#This Row],[Current Month High]]/Table2[[#This Row],[Close Price]])-1</f>
        <v>6.4334123460087378E-2</v>
      </c>
      <c r="AI368">
        <v>8.1060327846960103</v>
      </c>
      <c r="AJ368">
        <v>78.2916666666666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0.03</v>
      </c>
      <c r="AM368" t="s">
        <v>10511</v>
      </c>
      <c r="AN368">
        <v>3.29</v>
      </c>
      <c r="AO368" t="s">
        <v>10511</v>
      </c>
      <c r="AP368">
        <v>5.0537267305638997E-2</v>
      </c>
      <c r="AQ368">
        <f>(Table2[[#This Row],[Sharpe Ratio]]-AVERAGE(Table2[Sharpe Ratio]))/_xlfn.STDEV.P(Table2[Sharpe Ratio])</f>
        <v>2.119885439846976E-2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0.51130251795324244</v>
      </c>
      <c r="AS368">
        <f>_xlfn.RANK.AVG(Table2[[#This Row],[1Y Return vs Nifty Z-Score]],Table2[1Y Return vs Nifty Z-Score])</f>
        <v>245</v>
      </c>
      <c r="AT368">
        <f>_xlfn.RANK.AVG(Table2[[#This Row],[6M Return vs Nifty Z-Score]],Table2[6M Return vs Nifty Z-Score])</f>
        <v>525</v>
      </c>
      <c r="AU368">
        <f>_xlfn.RANK.AVG(Table2[[#This Row],[Sharpe Ratio Z-Score]],Table2[Sharpe Ratio Z-Score])</f>
        <v>333</v>
      </c>
      <c r="AV368">
        <f>(Table2[[#This Row],[Rank 1Y]]+Table2[[#This Row],[Rank 6M]]+Table2[[#This Row],[Rank Sharpe]])/3</f>
        <v>367.66666666666669</v>
      </c>
    </row>
    <row r="369" spans="1:48" x14ac:dyDescent="0.3">
      <c r="A369" t="s">
        <v>315</v>
      </c>
      <c r="B369" t="s">
        <v>316</v>
      </c>
      <c r="C369" t="s">
        <v>10469</v>
      </c>
      <c r="D369" t="s">
        <v>143</v>
      </c>
      <c r="E369">
        <v>79128</v>
      </c>
      <c r="F369">
        <v>989.1</v>
      </c>
      <c r="G369">
        <v>34.443142999610899</v>
      </c>
      <c r="H369">
        <f>(Table2[[#This Row],[1Y Return vs Nifty]]-AVERAGE(Table2[1Y Return vs Nifty]))/_xlfn.STDEV.P(Table2[1Y Return vs Nifty])</f>
        <v>-7.0382150714125596E-2</v>
      </c>
      <c r="I369">
        <v>-6.8013062329697798</v>
      </c>
      <c r="J369">
        <f>(Table2[[#This Row],[1M Return vs Nifty]]-AVERAGE(Table2[1M Return vs Nifty]))/_xlfn.STDEV.P(Table2[1M Return vs Nifty])</f>
        <v>-0.5868953078149417</v>
      </c>
      <c r="K369">
        <v>-12.912600868568299</v>
      </c>
      <c r="L369">
        <f>(Table2[[#This Row],[6M Return vs Nifty]]-AVERAGE(Table2[6M Return vs Nifty]))/_xlfn.STDEV.P(Table2[6M Return vs Nifty])</f>
        <v>-0.61021230813288874</v>
      </c>
      <c r="M369">
        <v>-2.1299457592483102</v>
      </c>
      <c r="N369">
        <f>(Table2[[#This Row],[1W Return vs Nifty]]-AVERAGE(Table2[1W Return vs Nifty]))/_xlfn.STDEV.P(Table2[1W Return vs Nifty])</f>
        <v>-0.28989193951919645</v>
      </c>
      <c r="O369">
        <v>1017.1</v>
      </c>
      <c r="P369">
        <v>1014.06402211945</v>
      </c>
      <c r="Q369">
        <v>918.83689653558304</v>
      </c>
      <c r="R369">
        <v>32.457087095192698</v>
      </c>
      <c r="S369" s="2">
        <f>(Table2[[#This Row],[Close Price]]-Table2[[#This Row],[20D EMA]])/Table2[[#This Row],[20D EMA]]</f>
        <v>-2.7529249827942189E-2</v>
      </c>
      <c r="T369" s="2">
        <f>(Table2[[#This Row],[Close Price]]-Table2[[#This Row],[50D EMA]])/Table2[[#This Row],[50D EMA]]</f>
        <v>-2.46177968796031E-2</v>
      </c>
      <c r="U369" s="2">
        <f>(Table2[[#This Row],[Close Price]]-Table2[[#This Row],[200D EMA]])/Table2[[#This Row],[200D EMA]]</f>
        <v>7.6469614715451259E-2</v>
      </c>
      <c r="V369">
        <v>0.99796531339369798</v>
      </c>
      <c r="W369">
        <v>985</v>
      </c>
      <c r="X369">
        <v>1014.95</v>
      </c>
      <c r="Y369">
        <v>985</v>
      </c>
      <c r="Z369">
        <v>1047.4000000000001</v>
      </c>
      <c r="AA369">
        <v>985</v>
      </c>
      <c r="AB369">
        <v>1059.45</v>
      </c>
      <c r="AC369" s="2">
        <f>(Table2[[#This Row],[Close Price]]/Table2[[#This Row],[Day Low]])-1</f>
        <v>4.1624365482233472E-3</v>
      </c>
      <c r="AD369" s="2">
        <f>(Table2[[#This Row],[Day High]]/Table2[[#This Row],[Close Price]])-1</f>
        <v>2.6134870083914796E-2</v>
      </c>
      <c r="AE369" s="2">
        <f>(Table2[[#This Row],[Close Price]]/Table2[[#This Row],[Current Week Low]])-1</f>
        <v>4.1624365482233472E-3</v>
      </c>
      <c r="AF369" s="2">
        <f>(Table2[[#This Row],[Current Week High]]/Table2[[#This Row],[Close Price]])-1</f>
        <v>5.8942472955211933E-2</v>
      </c>
      <c r="AG369" s="2">
        <f>(Table2[[#This Row],[Close Price]]/Table2[[#This Row],[Current Month Low]])-1</f>
        <v>4.1624365482233472E-3</v>
      </c>
      <c r="AH369" s="2">
        <f>(Table2[[#This Row],[Current Month High]]/Table2[[#This Row],[Close Price]])-1</f>
        <v>7.1125265392781412E-2</v>
      </c>
      <c r="AI369">
        <v>15.1450813871196</v>
      </c>
      <c r="AJ369">
        <v>60.672514619883003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-0.13</v>
      </c>
      <c r="AM369" t="s">
        <v>10512</v>
      </c>
      <c r="AN369">
        <v>-1.74</v>
      </c>
      <c r="AO369" t="s">
        <v>10512</v>
      </c>
      <c r="AP369">
        <v>7.0806079427044005E-2</v>
      </c>
      <c r="AQ369">
        <f>(Table2[[#This Row],[Sharpe Ratio]]-AVERAGE(Table2[Sharpe Ratio]))/_xlfn.STDEV.P(Table2[Sharpe Ratio])</f>
        <v>0.25379694304512257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-1.3035847631360298</v>
      </c>
      <c r="AS369">
        <f>_xlfn.RANK.AVG(Table2[[#This Row],[1Y Return vs Nifty Z-Score]],Table2[1Y Return vs Nifty Z-Score])</f>
        <v>307</v>
      </c>
      <c r="AT369">
        <f>_xlfn.RANK.AVG(Table2[[#This Row],[6M Return vs Nifty Z-Score]],Table2[6M Return vs Nifty Z-Score])</f>
        <v>536</v>
      </c>
      <c r="AU369">
        <f>_xlfn.RANK.AVG(Table2[[#This Row],[Sharpe Ratio Z-Score]],Table2[Sharpe Ratio Z-Score])</f>
        <v>261</v>
      </c>
      <c r="AV369">
        <f>(Table2[[#This Row],[Rank 1Y]]+Table2[[#This Row],[Rank 6M]]+Table2[[#This Row],[Rank Sharpe]])/3</f>
        <v>368</v>
      </c>
    </row>
    <row r="370" spans="1:48" x14ac:dyDescent="0.3">
      <c r="A370" t="s">
        <v>172</v>
      </c>
      <c r="B370" t="s">
        <v>173</v>
      </c>
      <c r="C370" t="s">
        <v>10463</v>
      </c>
      <c r="D370" t="s">
        <v>174</v>
      </c>
      <c r="E370">
        <v>148503.28356750999</v>
      </c>
      <c r="F370">
        <v>1451.9</v>
      </c>
      <c r="G370">
        <v>15.3978500644983</v>
      </c>
      <c r="H370">
        <f>(Table2[[#This Row],[1Y Return vs Nifty]]-AVERAGE(Table2[1Y Return vs Nifty]))/_xlfn.STDEV.P(Table2[1Y Return vs Nifty])</f>
        <v>-0.32249788349206598</v>
      </c>
      <c r="I370">
        <v>-0.39734528113649498</v>
      </c>
      <c r="J370">
        <f>(Table2[[#This Row],[1M Return vs Nifty]]-AVERAGE(Table2[1M Return vs Nifty]))/_xlfn.STDEV.P(Table2[1M Return vs Nifty])</f>
        <v>5.3587601942775911E-2</v>
      </c>
      <c r="K370">
        <v>12.883237769135301</v>
      </c>
      <c r="L370">
        <f>(Table2[[#This Row],[6M Return vs Nifty]]-AVERAGE(Table2[6M Return vs Nifty]))/_xlfn.STDEV.P(Table2[6M Return vs Nifty])</f>
        <v>0.28065986048974395</v>
      </c>
      <c r="M370">
        <v>1.00412643609828</v>
      </c>
      <c r="N370">
        <f>(Table2[[#This Row],[1W Return vs Nifty]]-AVERAGE(Table2[1W Return vs Nifty]))/_xlfn.STDEV.P(Table2[1W Return vs Nifty])</f>
        <v>0.47325401987152416</v>
      </c>
      <c r="O370">
        <v>1415.44</v>
      </c>
      <c r="P370">
        <v>1369.0942430002499</v>
      </c>
      <c r="Q370">
        <v>1222.66945101494</v>
      </c>
      <c r="R370">
        <v>62.758850692322603</v>
      </c>
      <c r="S370" s="2">
        <f>(Table2[[#This Row],[Close Price]]-Table2[[#This Row],[20D EMA]])/Table2[[#This Row],[20D EMA]]</f>
        <v>2.5758774656643894E-2</v>
      </c>
      <c r="T370" s="2">
        <f>(Table2[[#This Row],[Close Price]]-Table2[[#This Row],[50D EMA]])/Table2[[#This Row],[50D EMA]]</f>
        <v>6.0482145347634103E-2</v>
      </c>
      <c r="U370" s="2">
        <f>(Table2[[#This Row],[Close Price]]-Table2[[#This Row],[200D EMA]])/Table2[[#This Row],[200D EMA]]</f>
        <v>0.18748366436633826</v>
      </c>
      <c r="V370">
        <v>0.987892313798028</v>
      </c>
      <c r="W370">
        <v>1435.95</v>
      </c>
      <c r="X370">
        <v>1476.95</v>
      </c>
      <c r="Y370">
        <v>1434.1</v>
      </c>
      <c r="Z370">
        <v>1476.95</v>
      </c>
      <c r="AA370">
        <v>1359.2</v>
      </c>
      <c r="AB370">
        <v>1476.95</v>
      </c>
      <c r="AC370" s="2">
        <f>(Table2[[#This Row],[Close Price]]/Table2[[#This Row],[Day Low]])-1</f>
        <v>1.1107629095720606E-2</v>
      </c>
      <c r="AD370" s="2">
        <f>(Table2[[#This Row],[Day High]]/Table2[[#This Row],[Close Price]])-1</f>
        <v>1.7253254356360603E-2</v>
      </c>
      <c r="AE370" s="2">
        <f>(Table2[[#This Row],[Close Price]]/Table2[[#This Row],[Current Week Low]])-1</f>
        <v>1.2411965692769034E-2</v>
      </c>
      <c r="AF370" s="2">
        <f>(Table2[[#This Row],[Current Week High]]/Table2[[#This Row],[Close Price]])-1</f>
        <v>1.7253254356360603E-2</v>
      </c>
      <c r="AG370" s="2">
        <f>(Table2[[#This Row],[Close Price]]/Table2[[#This Row],[Current Month Low]])-1</f>
        <v>6.8201883460859314E-2</v>
      </c>
      <c r="AH370" s="2">
        <f>(Table2[[#This Row],[Current Month High]]/Table2[[#This Row],[Close Price]])-1</f>
        <v>1.7253254356360603E-2</v>
      </c>
      <c r="AI370">
        <v>1.7253254356360599</v>
      </c>
      <c r="AJ370">
        <v>51.271098145446899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0.06</v>
      </c>
      <c r="AM370" t="s">
        <v>10511</v>
      </c>
      <c r="AN370">
        <v>5.89</v>
      </c>
      <c r="AO370" t="s">
        <v>10511</v>
      </c>
      <c r="AP370">
        <v>7.4320134599669997E-3</v>
      </c>
      <c r="AQ370">
        <f>(Table2[[#This Row],[Sharpe Ratio]]-AVERAGE(Table2[Sharpe Ratio]))/_xlfn.STDEV.P(Table2[Sharpe Ratio])</f>
        <v>-0.47346257889509041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1.1541019916887663E-2</v>
      </c>
      <c r="AS370">
        <f>_xlfn.RANK.AVG(Table2[[#This Row],[1Y Return vs Nifty Z-Score]],Table2[1Y Return vs Nifty Z-Score])</f>
        <v>402</v>
      </c>
      <c r="AT370">
        <f>_xlfn.RANK.AVG(Table2[[#This Row],[6M Return vs Nifty Z-Score]],Table2[6M Return vs Nifty Z-Score])</f>
        <v>241</v>
      </c>
      <c r="AU370">
        <f>_xlfn.RANK.AVG(Table2[[#This Row],[Sharpe Ratio Z-Score]],Table2[Sharpe Ratio Z-Score])</f>
        <v>463</v>
      </c>
      <c r="AV370">
        <f>(Table2[[#This Row],[Rank 1Y]]+Table2[[#This Row],[Rank 6M]]+Table2[[#This Row],[Rank Sharpe]])/3</f>
        <v>368.66666666666669</v>
      </c>
    </row>
    <row r="371" spans="1:48" x14ac:dyDescent="0.3">
      <c r="A371" t="s">
        <v>1099</v>
      </c>
      <c r="B371" t="s">
        <v>1100</v>
      </c>
      <c r="C371" t="s">
        <v>10467</v>
      </c>
      <c r="D371" t="s">
        <v>69</v>
      </c>
      <c r="E371">
        <v>10894.025259792001</v>
      </c>
      <c r="F371">
        <v>27.12</v>
      </c>
      <c r="G371">
        <v>49.604381421014303</v>
      </c>
      <c r="H371">
        <f>(Table2[[#This Row],[1Y Return vs Nifty]]-AVERAGE(Table2[1Y Return vs Nifty]))/_xlfn.STDEV.P(Table2[1Y Return vs Nifty])</f>
        <v>0.13031766248675677</v>
      </c>
      <c r="I371">
        <v>-14.717069106597799</v>
      </c>
      <c r="J371">
        <f>(Table2[[#This Row],[1M Return vs Nifty]]-AVERAGE(Table2[1M Return vs Nifty]))/_xlfn.STDEV.P(Table2[1M Return vs Nifty])</f>
        <v>-1.378578904324381</v>
      </c>
      <c r="K371">
        <v>-21.674678505989998</v>
      </c>
      <c r="L371">
        <f>(Table2[[#This Row],[6M Return vs Nifty]]-AVERAGE(Table2[6M Return vs Nifty]))/_xlfn.STDEV.P(Table2[6M Return vs Nifty])</f>
        <v>-0.91281503472463166</v>
      </c>
      <c r="M371">
        <v>2.6186860086916699E-2</v>
      </c>
      <c r="N371">
        <f>(Table2[[#This Row],[1W Return vs Nifty]]-AVERAGE(Table2[1W Return vs Nifty]))/_xlfn.STDEV.P(Table2[1W Return vs Nifty])</f>
        <v>0.23512592662930271</v>
      </c>
      <c r="O371">
        <v>28.19</v>
      </c>
      <c r="P371">
        <v>27.805243440873198</v>
      </c>
      <c r="Q371">
        <v>24.9148703474401</v>
      </c>
      <c r="R371">
        <v>35.564746869353002</v>
      </c>
      <c r="S371" s="2">
        <f>(Table2[[#This Row],[Close Price]]-Table2[[#This Row],[20D EMA]])/Table2[[#This Row],[20D EMA]]</f>
        <v>-3.7956722241929773E-2</v>
      </c>
      <c r="T371" s="2">
        <f>(Table2[[#This Row],[Close Price]]-Table2[[#This Row],[50D EMA]])/Table2[[#This Row],[50D EMA]]</f>
        <v>-2.4644396382658605E-2</v>
      </c>
      <c r="U371" s="2">
        <f>(Table2[[#This Row],[Close Price]]-Table2[[#This Row],[200D EMA]])/Table2[[#This Row],[200D EMA]]</f>
        <v>8.8506567435799183E-2</v>
      </c>
      <c r="V371">
        <v>0.69854839632408405</v>
      </c>
      <c r="W371">
        <v>27</v>
      </c>
      <c r="X371">
        <v>27.9</v>
      </c>
      <c r="Y371">
        <v>26.85</v>
      </c>
      <c r="Z371">
        <v>29.53</v>
      </c>
      <c r="AA371">
        <v>26.85</v>
      </c>
      <c r="AB371">
        <v>29.53</v>
      </c>
      <c r="AC371" s="2">
        <f>(Table2[[#This Row],[Close Price]]/Table2[[#This Row],[Day Low]])-1</f>
        <v>4.4444444444444731E-3</v>
      </c>
      <c r="AD371" s="2">
        <f>(Table2[[#This Row],[Day High]]/Table2[[#This Row],[Close Price]])-1</f>
        <v>2.8761061946902533E-2</v>
      </c>
      <c r="AE371" s="2">
        <f>(Table2[[#This Row],[Close Price]]/Table2[[#This Row],[Current Week Low]])-1</f>
        <v>1.0055865921787754E-2</v>
      </c>
      <c r="AF371" s="2">
        <f>(Table2[[#This Row],[Current Week High]]/Table2[[#This Row],[Close Price]])-1</f>
        <v>8.886430678466084E-2</v>
      </c>
      <c r="AG371" s="2">
        <f>(Table2[[#This Row],[Close Price]]/Table2[[#This Row],[Current Month Low]])-1</f>
        <v>1.0055865921787754E-2</v>
      </c>
      <c r="AH371" s="2">
        <f>(Table2[[#This Row],[Current Month High]]/Table2[[#This Row],[Close Price]])-1</f>
        <v>8.886430678466084E-2</v>
      </c>
      <c r="AI371">
        <v>27.028023598819999</v>
      </c>
      <c r="AJ371">
        <v>78.421052631578902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-0.05</v>
      </c>
      <c r="AM371" t="s">
        <v>10512</v>
      </c>
      <c r="AN371">
        <v>-5.54</v>
      </c>
      <c r="AO371" t="s">
        <v>10512</v>
      </c>
      <c r="AP371">
        <v>7.1927989901607994E-2</v>
      </c>
      <c r="AQ371">
        <f>(Table2[[#This Row],[Sharpe Ratio]]-AVERAGE(Table2[Sharpe Ratio]))/_xlfn.STDEV.P(Table2[Sharpe Ratio])</f>
        <v>0.2666716113016141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-1.6592787386313392</v>
      </c>
      <c r="AS371">
        <f>_xlfn.RANK.AVG(Table2[[#This Row],[1Y Return vs Nifty Z-Score]],Table2[1Y Return vs Nifty Z-Score])</f>
        <v>242</v>
      </c>
      <c r="AT371">
        <f>_xlfn.RANK.AVG(Table2[[#This Row],[6M Return vs Nifty Z-Score]],Table2[6M Return vs Nifty Z-Score])</f>
        <v>609</v>
      </c>
      <c r="AU371">
        <f>_xlfn.RANK.AVG(Table2[[#This Row],[Sharpe Ratio Z-Score]],Table2[Sharpe Ratio Z-Score])</f>
        <v>259</v>
      </c>
      <c r="AV371">
        <f>(Table2[[#This Row],[Rank 1Y]]+Table2[[#This Row],[Rank 6M]]+Table2[[#This Row],[Rank Sharpe]])/3</f>
        <v>370</v>
      </c>
    </row>
    <row r="372" spans="1:48" x14ac:dyDescent="0.3">
      <c r="A372" t="s">
        <v>852</v>
      </c>
      <c r="B372" t="s">
        <v>853</v>
      </c>
      <c r="C372" t="s">
        <v>10463</v>
      </c>
      <c r="D372" t="s">
        <v>119</v>
      </c>
      <c r="E372">
        <v>17464.157055</v>
      </c>
      <c r="F372">
        <v>697.5</v>
      </c>
      <c r="G372">
        <v>31.780045794326</v>
      </c>
      <c r="H372">
        <f>(Table2[[#This Row],[1Y Return vs Nifty]]-AVERAGE(Table2[1Y Return vs Nifty]))/_xlfn.STDEV.P(Table2[1Y Return vs Nifty])</f>
        <v>-0.10563541280133949</v>
      </c>
      <c r="I372">
        <v>-8.7988715346038298</v>
      </c>
      <c r="J372">
        <f>(Table2[[#This Row],[1M Return vs Nifty]]-AVERAGE(Table2[1M Return vs Nifty]))/_xlfn.STDEV.P(Table2[1M Return vs Nifty])</f>
        <v>-0.78667891774706811</v>
      </c>
      <c r="K372">
        <v>7.6319110499609897</v>
      </c>
      <c r="L372">
        <f>(Table2[[#This Row],[6M Return vs Nifty]]-AVERAGE(Table2[6M Return vs Nifty]))/_xlfn.STDEV.P(Table2[6M Return vs Nifty])</f>
        <v>9.9302669969139057E-2</v>
      </c>
      <c r="M372">
        <v>-0.96347964005321796</v>
      </c>
      <c r="N372">
        <f>(Table2[[#This Row],[1W Return vs Nifty]]-AVERAGE(Table2[1W Return vs Nifty]))/_xlfn.STDEV.P(Table2[1W Return vs Nifty])</f>
        <v>-5.85767031772845E-3</v>
      </c>
      <c r="O372">
        <v>700.32</v>
      </c>
      <c r="P372">
        <v>658.69475210661903</v>
      </c>
      <c r="Q372">
        <v>563.61053893082601</v>
      </c>
      <c r="R372">
        <v>42.008554675345501</v>
      </c>
      <c r="S372" s="2">
        <f>(Table2[[#This Row],[Close Price]]-Table2[[#This Row],[20D EMA]])/Table2[[#This Row],[20D EMA]]</f>
        <v>-4.0267306374229634E-3</v>
      </c>
      <c r="T372" s="2">
        <f>(Table2[[#This Row],[Close Price]]-Table2[[#This Row],[50D EMA]])/Table2[[#This Row],[50D EMA]]</f>
        <v>5.8912338028009353E-2</v>
      </c>
      <c r="U372" s="2">
        <f>(Table2[[#This Row],[Close Price]]-Table2[[#This Row],[200D EMA]])/Table2[[#This Row],[200D EMA]]</f>
        <v>0.23755670240511015</v>
      </c>
      <c r="V372">
        <v>0.58848431044278204</v>
      </c>
      <c r="W372">
        <v>691.3</v>
      </c>
      <c r="X372">
        <v>708.55</v>
      </c>
      <c r="Y372">
        <v>691.3</v>
      </c>
      <c r="Z372">
        <v>724.9</v>
      </c>
      <c r="AA372">
        <v>685.25</v>
      </c>
      <c r="AB372">
        <v>739</v>
      </c>
      <c r="AC372" s="2">
        <f>(Table2[[#This Row],[Close Price]]/Table2[[#This Row],[Day Low]])-1</f>
        <v>8.9686098654708779E-3</v>
      </c>
      <c r="AD372" s="2">
        <f>(Table2[[#This Row],[Day High]]/Table2[[#This Row],[Close Price]])-1</f>
        <v>1.5842293906809912E-2</v>
      </c>
      <c r="AE372" s="2">
        <f>(Table2[[#This Row],[Close Price]]/Table2[[#This Row],[Current Week Low]])-1</f>
        <v>8.9686098654708779E-3</v>
      </c>
      <c r="AF372" s="2">
        <f>(Table2[[#This Row],[Current Week High]]/Table2[[#This Row],[Close Price]])-1</f>
        <v>3.9283154121863673E-2</v>
      </c>
      <c r="AG372" s="2">
        <f>(Table2[[#This Row],[Close Price]]/Table2[[#This Row],[Current Month Low]])-1</f>
        <v>1.787668734038661E-2</v>
      </c>
      <c r="AH372" s="2">
        <f>(Table2[[#This Row],[Current Month High]]/Table2[[#This Row],[Close Price]])-1</f>
        <v>5.9498207885304577E-2</v>
      </c>
      <c r="AI372">
        <v>7.0967741935483897</v>
      </c>
      <c r="AJ372">
        <v>63.502109704641299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0.16</v>
      </c>
      <c r="AM372" t="s">
        <v>10511</v>
      </c>
      <c r="AN372">
        <v>-3.63</v>
      </c>
      <c r="AO372" t="s">
        <v>10512</v>
      </c>
      <c r="AQ372">
        <f>(Table2[[#This Row],[Sharpe Ratio]]-AVERAGE(Table2[Sharpe Ratio]))/_xlfn.STDEV.P(Table2[Sharpe Ratio])</f>
        <v>-0.55874987226138229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-1.3576192031583794</v>
      </c>
      <c r="AS372">
        <f>_xlfn.RANK.AVG(Table2[[#This Row],[1Y Return vs Nifty Z-Score]],Table2[1Y Return vs Nifty Z-Score])</f>
        <v>318</v>
      </c>
      <c r="AT372">
        <f>_xlfn.RANK.AVG(Table2[[#This Row],[6M Return vs Nifty Z-Score]],Table2[6M Return vs Nifty Z-Score])</f>
        <v>281</v>
      </c>
      <c r="AU372">
        <f>_xlfn.RANK.AVG(Table2[[#This Row],[Sharpe Ratio Z-Score]],Table2[Sharpe Ratio Z-Score])</f>
        <v>512.5</v>
      </c>
      <c r="AV372">
        <f>(Table2[[#This Row],[Rank 1Y]]+Table2[[#This Row],[Rank 6M]]+Table2[[#This Row],[Rank Sharpe]])/3</f>
        <v>370.5</v>
      </c>
    </row>
    <row r="373" spans="1:48" x14ac:dyDescent="0.3">
      <c r="A373" t="s">
        <v>644</v>
      </c>
      <c r="B373" t="s">
        <v>645</v>
      </c>
      <c r="C373" t="s">
        <v>10466</v>
      </c>
      <c r="D373" t="s">
        <v>62</v>
      </c>
      <c r="E373">
        <v>27790.898034900001</v>
      </c>
      <c r="F373">
        <v>1790.5</v>
      </c>
      <c r="G373">
        <v>18.228164994894399</v>
      </c>
      <c r="H373">
        <f>(Table2[[#This Row],[1Y Return vs Nifty]]-AVERAGE(Table2[1Y Return vs Nifty]))/_xlfn.STDEV.P(Table2[1Y Return vs Nifty])</f>
        <v>-0.28503104456759876</v>
      </c>
      <c r="I373">
        <v>-4.4621938372275602</v>
      </c>
      <c r="J373">
        <f>(Table2[[#This Row],[1M Return vs Nifty]]-AVERAGE(Table2[1M Return vs Nifty]))/_xlfn.STDEV.P(Table2[1M Return vs Nifty])</f>
        <v>-0.35295235832733773</v>
      </c>
      <c r="K373">
        <v>-2.7318526314921998</v>
      </c>
      <c r="L373">
        <f>(Table2[[#This Row],[6M Return vs Nifty]]-AVERAGE(Table2[6M Return vs Nifty]))/_xlfn.STDEV.P(Table2[6M Return vs Nifty])</f>
        <v>-0.25861508396245414</v>
      </c>
      <c r="M373">
        <v>3.3964090625808199</v>
      </c>
      <c r="N373">
        <f>(Table2[[#This Row],[1W Return vs Nifty]]-AVERAGE(Table2[1W Return vs Nifty]))/_xlfn.STDEV.P(Table2[1W Return vs Nifty])</f>
        <v>1.0557743660305807</v>
      </c>
      <c r="O373">
        <v>1772.09</v>
      </c>
      <c r="P373">
        <v>1770.44540713166</v>
      </c>
      <c r="Q373">
        <v>1629.2108414894501</v>
      </c>
      <c r="R373">
        <v>57.638260730687001</v>
      </c>
      <c r="S373" s="2">
        <f>(Table2[[#This Row],[Close Price]]-Table2[[#This Row],[20D EMA]])/Table2[[#This Row],[20D EMA]]</f>
        <v>1.0388862868138797E-2</v>
      </c>
      <c r="T373" s="2">
        <f>(Table2[[#This Row],[Close Price]]-Table2[[#This Row],[50D EMA]])/Table2[[#This Row],[50D EMA]]</f>
        <v>1.1327427994987396E-2</v>
      </c>
      <c r="U373" s="2">
        <f>(Table2[[#This Row],[Close Price]]-Table2[[#This Row],[200D EMA]])/Table2[[#This Row],[200D EMA]]</f>
        <v>9.8998333673680203E-2</v>
      </c>
      <c r="V373">
        <v>0.94686205678060997</v>
      </c>
      <c r="W373">
        <v>1772.2</v>
      </c>
      <c r="X373">
        <v>1813.8</v>
      </c>
      <c r="Y373">
        <v>1727.1</v>
      </c>
      <c r="Z373">
        <v>1815</v>
      </c>
      <c r="AA373">
        <v>1690.1</v>
      </c>
      <c r="AB373">
        <v>1906</v>
      </c>
      <c r="AC373" s="2">
        <f>(Table2[[#This Row],[Close Price]]/Table2[[#This Row],[Day Low]])-1</f>
        <v>1.0326148290260573E-2</v>
      </c>
      <c r="AD373" s="2">
        <f>(Table2[[#This Row],[Day High]]/Table2[[#This Row],[Close Price]])-1</f>
        <v>1.3013124825467681E-2</v>
      </c>
      <c r="AE373" s="2">
        <f>(Table2[[#This Row],[Close Price]]/Table2[[#This Row],[Current Week Low]])-1</f>
        <v>3.6708934051299824E-2</v>
      </c>
      <c r="AF373" s="2">
        <f>(Table2[[#This Row],[Current Week High]]/Table2[[#This Row],[Close Price]])-1</f>
        <v>1.3683328679139795E-2</v>
      </c>
      <c r="AG373" s="2">
        <f>(Table2[[#This Row],[Close Price]]/Table2[[#This Row],[Current Month Low]])-1</f>
        <v>5.9404768948583042E-2</v>
      </c>
      <c r="AH373" s="2">
        <f>(Table2[[#This Row],[Current Month High]]/Table2[[#This Row],[Close Price]])-1</f>
        <v>6.4507120915945348E-2</v>
      </c>
      <c r="AI373">
        <v>8.3496230103322997</v>
      </c>
      <c r="AJ373">
        <v>51.2502111843216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-0.13</v>
      </c>
      <c r="AM373" t="s">
        <v>10512</v>
      </c>
      <c r="AN373">
        <v>0.1</v>
      </c>
      <c r="AO373" t="s">
        <v>10511</v>
      </c>
      <c r="AP373">
        <v>5.4840079668073E-2</v>
      </c>
      <c r="AQ373">
        <f>(Table2[[#This Row],[Sharpe Ratio]]-AVERAGE(Table2[Sharpe Ratio]))/_xlfn.STDEV.P(Table2[Sharpe Ratio])</f>
        <v>7.0576485673191039E-2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0.22975236484638106</v>
      </c>
      <c r="AS373">
        <f>_xlfn.RANK.AVG(Table2[[#This Row],[1Y Return vs Nifty Z-Score]],Table2[1Y Return vs Nifty Z-Score])</f>
        <v>388</v>
      </c>
      <c r="AT373">
        <f>_xlfn.RANK.AVG(Table2[[#This Row],[6M Return vs Nifty Z-Score]],Table2[6M Return vs Nifty Z-Score])</f>
        <v>413</v>
      </c>
      <c r="AU373">
        <f>_xlfn.RANK.AVG(Table2[[#This Row],[Sharpe Ratio Z-Score]],Table2[Sharpe Ratio Z-Score])</f>
        <v>313</v>
      </c>
      <c r="AV373">
        <f>(Table2[[#This Row],[Rank 1Y]]+Table2[[#This Row],[Rank 6M]]+Table2[[#This Row],[Rank Sharpe]])/3</f>
        <v>371.33333333333331</v>
      </c>
    </row>
    <row r="374" spans="1:48" x14ac:dyDescent="0.3">
      <c r="A374" t="s">
        <v>230</v>
      </c>
      <c r="B374" t="s">
        <v>231</v>
      </c>
      <c r="C374" t="s">
        <v>10473</v>
      </c>
      <c r="D374" t="s">
        <v>232</v>
      </c>
      <c r="E374">
        <v>110870.6375295</v>
      </c>
      <c r="F374">
        <v>1768.5</v>
      </c>
      <c r="G374">
        <v>5.9690718166745897</v>
      </c>
      <c r="H374">
        <f>(Table2[[#This Row],[1Y Return vs Nifty]]-AVERAGE(Table2[1Y Return vs Nifty]))/_xlfn.STDEV.P(Table2[1Y Return vs Nifty])</f>
        <v>-0.44731315124613613</v>
      </c>
      <c r="I374">
        <v>-2.9856794594222098</v>
      </c>
      <c r="J374">
        <f>(Table2[[#This Row],[1M Return vs Nifty]]-AVERAGE(Table2[1M Return vs Nifty]))/_xlfn.STDEV.P(Table2[1M Return vs Nifty])</f>
        <v>-0.20528090434616486</v>
      </c>
      <c r="K374">
        <v>14.5200165866317</v>
      </c>
      <c r="L374">
        <f>(Table2[[#This Row],[6M Return vs Nifty]]-AVERAGE(Table2[6M Return vs Nifty]))/_xlfn.STDEV.P(Table2[6M Return vs Nifty])</f>
        <v>0.33718683428494112</v>
      </c>
      <c r="M374">
        <v>-3.3537843418267799</v>
      </c>
      <c r="N374">
        <f>(Table2[[#This Row],[1W Return vs Nifty]]-AVERAGE(Table2[1W Return vs Nifty]))/_xlfn.STDEV.P(Table2[1W Return vs Nifty])</f>
        <v>-0.58789639220154455</v>
      </c>
      <c r="O374">
        <v>1866.76</v>
      </c>
      <c r="P374">
        <v>1813.582622463</v>
      </c>
      <c r="Q374">
        <v>1579.4232114352901</v>
      </c>
      <c r="R374">
        <v>21.574779485185399</v>
      </c>
      <c r="S374" s="2">
        <f>(Table2[[#This Row],[Close Price]]-Table2[[#This Row],[20D EMA]])/Table2[[#This Row],[20D EMA]]</f>
        <v>-5.2636653881591632E-2</v>
      </c>
      <c r="T374" s="2">
        <f>(Table2[[#This Row],[Close Price]]-Table2[[#This Row],[50D EMA]])/Table2[[#This Row],[50D EMA]]</f>
        <v>-2.4858322915431313E-2</v>
      </c>
      <c r="U374" s="2">
        <f>(Table2[[#This Row],[Close Price]]-Table2[[#This Row],[200D EMA]])/Table2[[#This Row],[200D EMA]]</f>
        <v>0.1197125553149796</v>
      </c>
      <c r="V374">
        <v>0.73909923369169706</v>
      </c>
      <c r="W374">
        <v>1765</v>
      </c>
      <c r="X374">
        <v>1894</v>
      </c>
      <c r="Y374">
        <v>1765</v>
      </c>
      <c r="Z374">
        <v>1939.1</v>
      </c>
      <c r="AA374">
        <v>1765</v>
      </c>
      <c r="AB374">
        <v>1949.7</v>
      </c>
      <c r="AC374" s="2">
        <f>(Table2[[#This Row],[Close Price]]/Table2[[#This Row],[Day Low]])-1</f>
        <v>1.9830028328611249E-3</v>
      </c>
      <c r="AD374" s="2">
        <f>(Table2[[#This Row],[Day High]]/Table2[[#This Row],[Close Price]])-1</f>
        <v>7.0964093864857247E-2</v>
      </c>
      <c r="AE374" s="2">
        <f>(Table2[[#This Row],[Close Price]]/Table2[[#This Row],[Current Week Low]])-1</f>
        <v>1.9830028328611249E-3</v>
      </c>
      <c r="AF374" s="2">
        <f>(Table2[[#This Row],[Current Week High]]/Table2[[#This Row],[Close Price]])-1</f>
        <v>9.646593158043526E-2</v>
      </c>
      <c r="AG374" s="2">
        <f>(Table2[[#This Row],[Close Price]]/Table2[[#This Row],[Current Month Low]])-1</f>
        <v>1.9830028328611249E-3</v>
      </c>
      <c r="AH374" s="2">
        <f>(Table2[[#This Row],[Current Month High]]/Table2[[#This Row],[Close Price]])-1</f>
        <v>0.10245971162001699</v>
      </c>
      <c r="AI374">
        <v>12.264631043256999</v>
      </c>
      <c r="AJ374">
        <v>43.448108042340898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</v>
      </c>
      <c r="AM374" t="s">
        <v>10513</v>
      </c>
      <c r="AN374">
        <v>-2.5499999999999998</v>
      </c>
      <c r="AO374" t="s">
        <v>10512</v>
      </c>
      <c r="AP374">
        <v>1.7564013280817001E-2</v>
      </c>
      <c r="AQ374">
        <f>(Table2[[#This Row],[Sharpe Ratio]]-AVERAGE(Table2[Sharpe Ratio]))/_xlfn.STDEV.P(Table2[Sharpe Ratio])</f>
        <v>-0.35719114777312805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-1.2604947612820323</v>
      </c>
      <c r="AS374">
        <f>_xlfn.RANK.AVG(Table2[[#This Row],[1Y Return vs Nifty Z-Score]],Table2[1Y Return vs Nifty Z-Score])</f>
        <v>458</v>
      </c>
      <c r="AT374">
        <f>_xlfn.RANK.AVG(Table2[[#This Row],[6M Return vs Nifty Z-Score]],Table2[6M Return vs Nifty Z-Score])</f>
        <v>225</v>
      </c>
      <c r="AU374">
        <f>_xlfn.RANK.AVG(Table2[[#This Row],[Sharpe Ratio Z-Score]],Table2[Sharpe Ratio Z-Score])</f>
        <v>432</v>
      </c>
      <c r="AV374">
        <f>(Table2[[#This Row],[Rank 1Y]]+Table2[[#This Row],[Rank 6M]]+Table2[[#This Row],[Rank Sharpe]])/3</f>
        <v>371.66666666666669</v>
      </c>
    </row>
    <row r="375" spans="1:48" x14ac:dyDescent="0.3">
      <c r="A375" t="s">
        <v>870</v>
      </c>
      <c r="B375" t="s">
        <v>871</v>
      </c>
      <c r="C375" t="s">
        <v>10472</v>
      </c>
      <c r="D375" t="s">
        <v>872</v>
      </c>
      <c r="E375">
        <v>16858.451904022</v>
      </c>
      <c r="F375">
        <v>244.69</v>
      </c>
      <c r="G375">
        <v>53.753820635891998</v>
      </c>
      <c r="H375">
        <f>(Table2[[#This Row],[1Y Return vs Nifty]]-AVERAGE(Table2[1Y Return vs Nifty]))/_xlfn.STDEV.P(Table2[1Y Return vs Nifty])</f>
        <v>0.18524666315062749</v>
      </c>
      <c r="I375">
        <v>17.624030968728999</v>
      </c>
      <c r="J375">
        <f>(Table2[[#This Row],[1M Return vs Nifty]]-AVERAGE(Table2[1M Return vs Nifty]))/_xlfn.STDEV.P(Table2[1M Return vs Nifty])</f>
        <v>1.8559695316839619</v>
      </c>
      <c r="K375">
        <v>6.0553872545325804</v>
      </c>
      <c r="L375">
        <f>(Table2[[#This Row],[6M Return vs Nifty]]-AVERAGE(Table2[6M Return vs Nifty]))/_xlfn.STDEV.P(Table2[6M Return vs Nifty])</f>
        <v>4.485663344967971E-2</v>
      </c>
      <c r="M375">
        <v>5.8367194994935603E-2</v>
      </c>
      <c r="N375">
        <f>(Table2[[#This Row],[1W Return vs Nifty]]-AVERAGE(Table2[1W Return vs Nifty]))/_xlfn.STDEV.P(Table2[1W Return vs Nifty])</f>
        <v>0.24296183181149936</v>
      </c>
      <c r="O375">
        <v>233.24</v>
      </c>
      <c r="P375">
        <v>217.474388961156</v>
      </c>
      <c r="Q375">
        <v>192.14760713387901</v>
      </c>
      <c r="R375">
        <v>59.576263074332502</v>
      </c>
      <c r="S375" s="2">
        <f>(Table2[[#This Row],[Close Price]]-Table2[[#This Row],[20D EMA]])/Table2[[#This Row],[20D EMA]]</f>
        <v>4.9091064997427492E-2</v>
      </c>
      <c r="T375" s="2">
        <f>(Table2[[#This Row],[Close Price]]-Table2[[#This Row],[50D EMA]])/Table2[[#This Row],[50D EMA]]</f>
        <v>0.12514398209761193</v>
      </c>
      <c r="U375" s="2">
        <f>(Table2[[#This Row],[Close Price]]-Table2[[#This Row],[200D EMA]])/Table2[[#This Row],[200D EMA]]</f>
        <v>0.27344807281160693</v>
      </c>
      <c r="V375">
        <v>1.8841922075214601</v>
      </c>
      <c r="W375">
        <v>241.6</v>
      </c>
      <c r="X375">
        <v>258.58999999999997</v>
      </c>
      <c r="Y375">
        <v>241.6</v>
      </c>
      <c r="Z375">
        <v>258.58999999999997</v>
      </c>
      <c r="AA375">
        <v>208.45</v>
      </c>
      <c r="AB375">
        <v>258.95</v>
      </c>
      <c r="AC375" s="2">
        <f>(Table2[[#This Row],[Close Price]]/Table2[[#This Row],[Day Low]])-1</f>
        <v>1.2789735099337785E-2</v>
      </c>
      <c r="AD375" s="2">
        <f>(Table2[[#This Row],[Day High]]/Table2[[#This Row],[Close Price]])-1</f>
        <v>5.6806571580366949E-2</v>
      </c>
      <c r="AE375" s="2">
        <f>(Table2[[#This Row],[Close Price]]/Table2[[#This Row],[Current Week Low]])-1</f>
        <v>1.2789735099337785E-2</v>
      </c>
      <c r="AF375" s="2">
        <f>(Table2[[#This Row],[Current Week High]]/Table2[[#This Row],[Close Price]])-1</f>
        <v>5.6806571580366949E-2</v>
      </c>
      <c r="AG375" s="2">
        <f>(Table2[[#This Row],[Close Price]]/Table2[[#This Row],[Current Month Low]])-1</f>
        <v>0.17385464140081552</v>
      </c>
      <c r="AH375" s="2">
        <f>(Table2[[#This Row],[Current Month High]]/Table2[[#This Row],[Close Price]])-1</f>
        <v>5.8277820916261325E-2</v>
      </c>
      <c r="AI375">
        <v>5.8277820916261298</v>
      </c>
      <c r="AJ375">
        <v>82.196574832464606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-0.04</v>
      </c>
      <c r="AM375" t="s">
        <v>10512</v>
      </c>
      <c r="AN375">
        <v>8.08</v>
      </c>
      <c r="AO375" t="s">
        <v>10511</v>
      </c>
      <c r="AP375">
        <v>-2.5926043672569999E-2</v>
      </c>
      <c r="AQ375">
        <f>(Table2[[#This Row],[Sharpe Ratio]]-AVERAGE(Table2[Sharpe Ratio]))/_xlfn.STDEV.P(Table2[Sharpe Ratio])</f>
        <v>-0.85626845244699867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1.4727662076487698</v>
      </c>
      <c r="AS375">
        <f>_xlfn.RANK.AVG(Table2[[#This Row],[1Y Return vs Nifty Z-Score]],Table2[1Y Return vs Nifty Z-Score])</f>
        <v>228</v>
      </c>
      <c r="AT375">
        <f>_xlfn.RANK.AVG(Table2[[#This Row],[6M Return vs Nifty Z-Score]],Table2[6M Return vs Nifty Z-Score])</f>
        <v>303</v>
      </c>
      <c r="AU375">
        <f>_xlfn.RANK.AVG(Table2[[#This Row],[Sharpe Ratio Z-Score]],Table2[Sharpe Ratio Z-Score])</f>
        <v>585</v>
      </c>
      <c r="AV375">
        <f>(Table2[[#This Row],[Rank 1Y]]+Table2[[#This Row],[Rank 6M]]+Table2[[#This Row],[Rank Sharpe]])/3</f>
        <v>372</v>
      </c>
    </row>
    <row r="376" spans="1:48" x14ac:dyDescent="0.3">
      <c r="A376" t="s">
        <v>1130</v>
      </c>
      <c r="B376" t="s">
        <v>1131</v>
      </c>
      <c r="C376" t="s">
        <v>10475</v>
      </c>
      <c r="D376" t="s">
        <v>271</v>
      </c>
      <c r="E376">
        <v>10429.29174852</v>
      </c>
      <c r="F376">
        <v>276.3</v>
      </c>
      <c r="G376">
        <v>50.470595856109199</v>
      </c>
      <c r="H376">
        <f>(Table2[[#This Row],[1Y Return vs Nifty]]-AVERAGE(Table2[1Y Return vs Nifty]))/_xlfn.STDEV.P(Table2[1Y Return vs Nifty])</f>
        <v>0.14178434287811767</v>
      </c>
      <c r="I376">
        <v>8.4895735525908407</v>
      </c>
      <c r="J376">
        <f>(Table2[[#This Row],[1M Return vs Nifty]]-AVERAGE(Table2[1M Return vs Nifty]))/_xlfn.STDEV.P(Table2[1M Return vs Nifty])</f>
        <v>0.94239995982839053</v>
      </c>
      <c r="K376">
        <v>-24.379761521041701</v>
      </c>
      <c r="L376">
        <f>(Table2[[#This Row],[6M Return vs Nifty]]-AVERAGE(Table2[6M Return vs Nifty]))/_xlfn.STDEV.P(Table2[6M Return vs Nifty])</f>
        <v>-1.0062364274449691</v>
      </c>
      <c r="M376">
        <v>2.7572591180847201</v>
      </c>
      <c r="N376">
        <f>(Table2[[#This Row],[1W Return vs Nifty]]-AVERAGE(Table2[1W Return vs Nifty]))/_xlfn.STDEV.P(Table2[1W Return vs Nifty])</f>
        <v>0.90014148102198877</v>
      </c>
      <c r="O376">
        <v>269.10000000000002</v>
      </c>
      <c r="P376">
        <v>262.849262853445</v>
      </c>
      <c r="Q376">
        <v>246.787514491515</v>
      </c>
      <c r="R376">
        <v>54.447958404028597</v>
      </c>
      <c r="S376" s="2">
        <f>(Table2[[#This Row],[Close Price]]-Table2[[#This Row],[20D EMA]])/Table2[[#This Row],[20D EMA]]</f>
        <v>2.6755852842809319E-2</v>
      </c>
      <c r="T376" s="2">
        <f>(Table2[[#This Row],[Close Price]]-Table2[[#This Row],[50D EMA]])/Table2[[#This Row],[50D EMA]]</f>
        <v>5.1172816695531864E-2</v>
      </c>
      <c r="U376" s="2">
        <f>(Table2[[#This Row],[Close Price]]-Table2[[#This Row],[200D EMA]])/Table2[[#This Row],[200D EMA]]</f>
        <v>0.11958662321022609</v>
      </c>
      <c r="V376">
        <v>2.0909520166640698</v>
      </c>
      <c r="W376">
        <v>275</v>
      </c>
      <c r="X376">
        <v>285.5</v>
      </c>
      <c r="Y376">
        <v>271</v>
      </c>
      <c r="Z376">
        <v>297.5</v>
      </c>
      <c r="AA376">
        <v>252</v>
      </c>
      <c r="AB376">
        <v>297.5</v>
      </c>
      <c r="AC376" s="2">
        <f>(Table2[[#This Row],[Close Price]]/Table2[[#This Row],[Day Low]])-1</f>
        <v>4.7272727272726911E-3</v>
      </c>
      <c r="AD376" s="2">
        <f>(Table2[[#This Row],[Day High]]/Table2[[#This Row],[Close Price]])-1</f>
        <v>3.3297140788997481E-2</v>
      </c>
      <c r="AE376" s="2">
        <f>(Table2[[#This Row],[Close Price]]/Table2[[#This Row],[Current Week Low]])-1</f>
        <v>1.9557195571955788E-2</v>
      </c>
      <c r="AF376" s="2">
        <f>(Table2[[#This Row],[Current Week High]]/Table2[[#This Row],[Close Price]])-1</f>
        <v>7.6728193992037674E-2</v>
      </c>
      <c r="AG376" s="2">
        <f>(Table2[[#This Row],[Close Price]]/Table2[[#This Row],[Current Month Low]])-1</f>
        <v>9.642857142857153E-2</v>
      </c>
      <c r="AH376" s="2">
        <f>(Table2[[#This Row],[Current Month High]]/Table2[[#This Row],[Close Price]])-1</f>
        <v>7.6728193992037674E-2</v>
      </c>
      <c r="AI376">
        <v>24.321389793702402</v>
      </c>
      <c r="AJ376">
        <v>82.677685950413206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-0.02</v>
      </c>
      <c r="AM376" t="s">
        <v>10512</v>
      </c>
      <c r="AN376">
        <v>8.16</v>
      </c>
      <c r="AO376" t="s">
        <v>10511</v>
      </c>
      <c r="AP376">
        <v>7.7685703445730003E-2</v>
      </c>
      <c r="AQ376">
        <f>(Table2[[#This Row],[Sharpe Ratio]]-AVERAGE(Table2[Sharpe Ratio]))/_xlfn.STDEV.P(Table2[Sharpe Ratio])</f>
        <v>0.33274520048464362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1.3108345567681716</v>
      </c>
      <c r="AS376">
        <f>_xlfn.RANK.AVG(Table2[[#This Row],[1Y Return vs Nifty Z-Score]],Table2[1Y Return vs Nifty Z-Score])</f>
        <v>238</v>
      </c>
      <c r="AT376">
        <f>_xlfn.RANK.AVG(Table2[[#This Row],[6M Return vs Nifty Z-Score]],Table2[6M Return vs Nifty Z-Score])</f>
        <v>634</v>
      </c>
      <c r="AU376">
        <f>_xlfn.RANK.AVG(Table2[[#This Row],[Sharpe Ratio Z-Score]],Table2[Sharpe Ratio Z-Score])</f>
        <v>244</v>
      </c>
      <c r="AV376">
        <f>(Table2[[#This Row],[Rank 1Y]]+Table2[[#This Row],[Rank 6M]]+Table2[[#This Row],[Rank Sharpe]])/3</f>
        <v>372</v>
      </c>
    </row>
    <row r="377" spans="1:48" x14ac:dyDescent="0.3">
      <c r="A377" t="s">
        <v>378</v>
      </c>
      <c r="B377" t="s">
        <v>379</v>
      </c>
      <c r="C377" t="s">
        <v>10472</v>
      </c>
      <c r="D377" t="s">
        <v>380</v>
      </c>
      <c r="E377">
        <v>61596.61211106</v>
      </c>
      <c r="F377">
        <v>1010.95</v>
      </c>
      <c r="G377">
        <v>23.703936726489701</v>
      </c>
      <c r="H377">
        <f>(Table2[[#This Row],[1Y Return vs Nifty]]-AVERAGE(Table2[1Y Return vs Nifty]))/_xlfn.STDEV.P(Table2[1Y Return vs Nifty])</f>
        <v>-0.21254446180201214</v>
      </c>
      <c r="I377">
        <v>-12.655730338187301</v>
      </c>
      <c r="J377">
        <f>(Table2[[#This Row],[1M Return vs Nifty]]-AVERAGE(Table2[1M Return vs Nifty]))/_xlfn.STDEV.P(Table2[1M Return vs Nifty])</f>
        <v>-1.1724170831767999</v>
      </c>
      <c r="K377">
        <v>4.2789617210323998</v>
      </c>
      <c r="L377">
        <f>(Table2[[#This Row],[6M Return vs Nifty]]-AVERAGE(Table2[6M Return vs Nifty]))/_xlfn.STDEV.P(Table2[6M Return vs Nifty])</f>
        <v>-1.6493109415931836E-2</v>
      </c>
      <c r="M377">
        <v>-2.4424810826775398</v>
      </c>
      <c r="N377">
        <f>(Table2[[#This Row],[1W Return vs Nifty]]-AVERAGE(Table2[1W Return vs Nifty]))/_xlfn.STDEV.P(Table2[1W Return vs Nifty])</f>
        <v>-0.36599422892912892</v>
      </c>
      <c r="O377">
        <v>1048.72</v>
      </c>
      <c r="P377">
        <v>1043.60878873205</v>
      </c>
      <c r="Q377">
        <v>930.04790726514898</v>
      </c>
      <c r="R377">
        <v>27.486587303398</v>
      </c>
      <c r="S377" s="2">
        <f>(Table2[[#This Row],[Close Price]]-Table2[[#This Row],[20D EMA]])/Table2[[#This Row],[20D EMA]]</f>
        <v>-3.6015332977343793E-2</v>
      </c>
      <c r="T377" s="2">
        <f>(Table2[[#This Row],[Close Price]]-Table2[[#This Row],[50D EMA]])/Table2[[#This Row],[50D EMA]]</f>
        <v>-3.1294091315318753E-2</v>
      </c>
      <c r="U377" s="2">
        <f>(Table2[[#This Row],[Close Price]]-Table2[[#This Row],[200D EMA]])/Table2[[#This Row],[200D EMA]]</f>
        <v>8.6987016585788141E-2</v>
      </c>
      <c r="V377">
        <v>1.07206880668404</v>
      </c>
      <c r="W377">
        <v>1007.2</v>
      </c>
      <c r="X377">
        <v>1040.5</v>
      </c>
      <c r="Y377">
        <v>1007.2</v>
      </c>
      <c r="Z377">
        <v>1075</v>
      </c>
      <c r="AA377">
        <v>1007.2</v>
      </c>
      <c r="AB377">
        <v>1075</v>
      </c>
      <c r="AC377" s="2">
        <f>(Table2[[#This Row],[Close Price]]/Table2[[#This Row],[Day Low]])-1</f>
        <v>3.7231930103256428E-3</v>
      </c>
      <c r="AD377" s="2">
        <f>(Table2[[#This Row],[Day High]]/Table2[[#This Row],[Close Price]])-1</f>
        <v>2.9229932241950696E-2</v>
      </c>
      <c r="AE377" s="2">
        <f>(Table2[[#This Row],[Close Price]]/Table2[[#This Row],[Current Week Low]])-1</f>
        <v>3.7231930103256428E-3</v>
      </c>
      <c r="AF377" s="2">
        <f>(Table2[[#This Row],[Current Week High]]/Table2[[#This Row],[Close Price]])-1</f>
        <v>6.3356249072654469E-2</v>
      </c>
      <c r="AG377" s="2">
        <f>(Table2[[#This Row],[Close Price]]/Table2[[#This Row],[Current Month Low]])-1</f>
        <v>3.7231930103256428E-3</v>
      </c>
      <c r="AH377" s="2">
        <f>(Table2[[#This Row],[Current Month High]]/Table2[[#This Row],[Close Price]])-1</f>
        <v>6.3356249072654469E-2</v>
      </c>
      <c r="AI377">
        <v>16.721895247044799</v>
      </c>
      <c r="AJ377">
        <v>56.518036847809199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-0.08</v>
      </c>
      <c r="AM377" t="s">
        <v>10512</v>
      </c>
      <c r="AN377">
        <v>-1.59</v>
      </c>
      <c r="AO377" t="s">
        <v>10512</v>
      </c>
      <c r="AP377">
        <v>1.8544797784913001E-2</v>
      </c>
      <c r="AQ377">
        <f>(Table2[[#This Row],[Sharpe Ratio]]-AVERAGE(Table2[Sharpe Ratio]))/_xlfn.STDEV.P(Table2[Sharpe Ratio])</f>
        <v>-0.34593599381242462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-2.1133848771362973</v>
      </c>
      <c r="AS377">
        <f>_xlfn.RANK.AVG(Table2[[#This Row],[1Y Return vs Nifty Z-Score]],Table2[1Y Return vs Nifty Z-Score])</f>
        <v>363</v>
      </c>
      <c r="AT377">
        <f>_xlfn.RANK.AVG(Table2[[#This Row],[6M Return vs Nifty Z-Score]],Table2[6M Return vs Nifty Z-Score])</f>
        <v>325</v>
      </c>
      <c r="AU377">
        <f>_xlfn.RANK.AVG(Table2[[#This Row],[Sharpe Ratio Z-Score]],Table2[Sharpe Ratio Z-Score])</f>
        <v>429</v>
      </c>
      <c r="AV377">
        <f>(Table2[[#This Row],[Rank 1Y]]+Table2[[#This Row],[Rank 6M]]+Table2[[#This Row],[Rank Sharpe]])/3</f>
        <v>372.33333333333331</v>
      </c>
    </row>
    <row r="378" spans="1:48" x14ac:dyDescent="0.3">
      <c r="A378" t="s">
        <v>593</v>
      </c>
      <c r="B378" t="s">
        <v>594</v>
      </c>
      <c r="C378" t="s">
        <v>10477</v>
      </c>
      <c r="D378" t="s">
        <v>595</v>
      </c>
      <c r="E378">
        <v>30947.465208599999</v>
      </c>
      <c r="F378">
        <v>785.3</v>
      </c>
      <c r="G378">
        <v>27.915963199049799</v>
      </c>
      <c r="H378">
        <f>(Table2[[#This Row],[1Y Return vs Nifty]]-AVERAGE(Table2[1Y Return vs Nifty]))/_xlfn.STDEV.P(Table2[1Y Return vs Nifty])</f>
        <v>-0.15678695026215123</v>
      </c>
      <c r="I378">
        <v>0.82857195793203098</v>
      </c>
      <c r="J378">
        <f>(Table2[[#This Row],[1M Return vs Nifty]]-AVERAGE(Table2[1M Return vs Nifty]))/_xlfn.STDEV.P(Table2[1M Return vs Nifty])</f>
        <v>0.176195944858418</v>
      </c>
      <c r="K378">
        <v>3.8626842963680099</v>
      </c>
      <c r="L378">
        <f>(Table2[[#This Row],[6M Return vs Nifty]]-AVERAGE(Table2[6M Return vs Nifty]))/_xlfn.STDEV.P(Table2[6M Return vs Nifty])</f>
        <v>-3.0869458146744935E-2</v>
      </c>
      <c r="M378">
        <v>-1.81058817562885</v>
      </c>
      <c r="N378">
        <f>(Table2[[#This Row],[1W Return vs Nifty]]-AVERAGE(Table2[1W Return vs Nifty]))/_xlfn.STDEV.P(Table2[1W Return vs Nifty])</f>
        <v>-0.21212843110294471</v>
      </c>
      <c r="O378">
        <v>782.1</v>
      </c>
      <c r="P378">
        <v>741.13861802228405</v>
      </c>
      <c r="Q378">
        <v>660.61531677555399</v>
      </c>
      <c r="R378">
        <v>46.254791951162403</v>
      </c>
      <c r="S378" s="2">
        <f>(Table2[[#This Row],[Close Price]]-Table2[[#This Row],[20D EMA]])/Table2[[#This Row],[20D EMA]]</f>
        <v>4.0915483953457765E-3</v>
      </c>
      <c r="T378" s="2">
        <f>(Table2[[#This Row],[Close Price]]-Table2[[#This Row],[50D EMA]])/Table2[[#This Row],[50D EMA]]</f>
        <v>5.9585860058891292E-2</v>
      </c>
      <c r="U378" s="2">
        <f>(Table2[[#This Row],[Close Price]]-Table2[[#This Row],[200D EMA]])/Table2[[#This Row],[200D EMA]]</f>
        <v>0.18874022454251987</v>
      </c>
      <c r="V378">
        <v>0.97818935075953894</v>
      </c>
      <c r="W378">
        <v>782.05</v>
      </c>
      <c r="X378">
        <v>801.25</v>
      </c>
      <c r="Y378">
        <v>782.05</v>
      </c>
      <c r="Z378">
        <v>823.45</v>
      </c>
      <c r="AA378">
        <v>753.55</v>
      </c>
      <c r="AB378">
        <v>823.45</v>
      </c>
      <c r="AC378" s="2">
        <f>(Table2[[#This Row],[Close Price]]/Table2[[#This Row],[Day Low]])-1</f>
        <v>4.1557445176139129E-3</v>
      </c>
      <c r="AD378" s="2">
        <f>(Table2[[#This Row],[Day High]]/Table2[[#This Row],[Close Price]])-1</f>
        <v>2.0310709283076545E-2</v>
      </c>
      <c r="AE378" s="2">
        <f>(Table2[[#This Row],[Close Price]]/Table2[[#This Row],[Current Week Low]])-1</f>
        <v>4.1557445176139129E-3</v>
      </c>
      <c r="AF378" s="2">
        <f>(Table2[[#This Row],[Current Week High]]/Table2[[#This Row],[Close Price]])-1</f>
        <v>4.8580160448236542E-2</v>
      </c>
      <c r="AG378" s="2">
        <f>(Table2[[#This Row],[Close Price]]/Table2[[#This Row],[Current Month Low]])-1</f>
        <v>4.2133899542167175E-2</v>
      </c>
      <c r="AH378" s="2">
        <f>(Table2[[#This Row],[Current Month High]]/Table2[[#This Row],[Close Price]])-1</f>
        <v>4.8580160448236542E-2</v>
      </c>
      <c r="AI378">
        <v>4.8580160448236498</v>
      </c>
      <c r="AJ378">
        <v>55.381875741986498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0.16</v>
      </c>
      <c r="AM378" t="s">
        <v>10511</v>
      </c>
      <c r="AN378">
        <v>0.16</v>
      </c>
      <c r="AO378" t="s">
        <v>10511</v>
      </c>
      <c r="AP378">
        <v>8.8267074985140005E-3</v>
      </c>
      <c r="AQ378">
        <f>(Table2[[#This Row],[Sharpe Ratio]]-AVERAGE(Table2[Sharpe Ratio]))/_xlfn.STDEV.P(Table2[Sharpe Ratio])</f>
        <v>-0.45745753796472793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-0.68104643261815079</v>
      </c>
      <c r="AS378">
        <f>_xlfn.RANK.AVG(Table2[[#This Row],[1Y Return vs Nifty Z-Score]],Table2[1Y Return vs Nifty Z-Score])</f>
        <v>336</v>
      </c>
      <c r="AT378">
        <f>_xlfn.RANK.AVG(Table2[[#This Row],[6M Return vs Nifty Z-Score]],Table2[6M Return vs Nifty Z-Score])</f>
        <v>331</v>
      </c>
      <c r="AU378">
        <f>_xlfn.RANK.AVG(Table2[[#This Row],[Sharpe Ratio Z-Score]],Table2[Sharpe Ratio Z-Score])</f>
        <v>460</v>
      </c>
      <c r="AV378">
        <f>(Table2[[#This Row],[Rank 1Y]]+Table2[[#This Row],[Rank 6M]]+Table2[[#This Row],[Rank Sharpe]])/3</f>
        <v>375.66666666666669</v>
      </c>
    </row>
    <row r="379" spans="1:48" x14ac:dyDescent="0.3">
      <c r="A379" t="s">
        <v>1184</v>
      </c>
      <c r="B379" t="s">
        <v>1185</v>
      </c>
      <c r="C379" t="s">
        <v>10464</v>
      </c>
      <c r="D379" t="s">
        <v>46</v>
      </c>
      <c r="E379">
        <v>9668.8455479999993</v>
      </c>
      <c r="F379">
        <v>343.8</v>
      </c>
      <c r="G379">
        <v>19.788361115493402</v>
      </c>
      <c r="H379">
        <f>(Table2[[#This Row],[1Y Return vs Nifty]]-AVERAGE(Table2[1Y Return vs Nifty]))/_xlfn.STDEV.P(Table2[1Y Return vs Nifty])</f>
        <v>-0.26437764797442148</v>
      </c>
      <c r="I379">
        <v>-9.7458925243302694</v>
      </c>
      <c r="J379">
        <f>(Table2[[#This Row],[1M Return vs Nifty]]-AVERAGE(Table2[1M Return vs Nifty]))/_xlfn.STDEV.P(Table2[1M Return vs Nifty])</f>
        <v>-0.88139385490295197</v>
      </c>
      <c r="K379">
        <v>17.8452155706163</v>
      </c>
      <c r="L379">
        <f>(Table2[[#This Row],[6M Return vs Nifty]]-AVERAGE(Table2[6M Return vs Nifty]))/_xlfn.STDEV.P(Table2[6M Return vs Nifty])</f>
        <v>0.45202424165011018</v>
      </c>
      <c r="M379">
        <v>-6.7521561747952301</v>
      </c>
      <c r="N379">
        <f>(Table2[[#This Row],[1W Return vs Nifty]]-AVERAGE(Table2[1W Return vs Nifty]))/_xlfn.STDEV.P(Table2[1W Return vs Nifty])</f>
        <v>-1.4153992610530726</v>
      </c>
      <c r="O379">
        <v>354.76</v>
      </c>
      <c r="P379">
        <v>333.45074106825598</v>
      </c>
      <c r="Q379">
        <v>290.28371643767503</v>
      </c>
      <c r="R379">
        <v>33.394054728698997</v>
      </c>
      <c r="S379" s="2">
        <f>(Table2[[#This Row],[Close Price]]-Table2[[#This Row],[20D EMA]])/Table2[[#This Row],[20D EMA]]</f>
        <v>-3.0894125606043467E-2</v>
      </c>
      <c r="T379" s="2">
        <f>(Table2[[#This Row],[Close Price]]-Table2[[#This Row],[50D EMA]])/Table2[[#This Row],[50D EMA]]</f>
        <v>3.1036844898256147E-2</v>
      </c>
      <c r="U379" s="2">
        <f>(Table2[[#This Row],[Close Price]]-Table2[[#This Row],[200D EMA]])/Table2[[#This Row],[200D EMA]]</f>
        <v>0.18435854487144521</v>
      </c>
      <c r="V379">
        <v>0.674003675021138</v>
      </c>
      <c r="W379">
        <v>342.05</v>
      </c>
      <c r="X379">
        <v>353.4</v>
      </c>
      <c r="Y379">
        <v>342.05</v>
      </c>
      <c r="Z379">
        <v>368.75</v>
      </c>
      <c r="AA379">
        <v>339.5</v>
      </c>
      <c r="AB379">
        <v>381.75</v>
      </c>
      <c r="AC379" s="2">
        <f>(Table2[[#This Row],[Close Price]]/Table2[[#This Row],[Day Low]])-1</f>
        <v>5.1162110802513983E-3</v>
      </c>
      <c r="AD379" s="2">
        <f>(Table2[[#This Row],[Day High]]/Table2[[#This Row],[Close Price]])-1</f>
        <v>2.7923211169284423E-2</v>
      </c>
      <c r="AE379" s="2">
        <f>(Table2[[#This Row],[Close Price]]/Table2[[#This Row],[Current Week Low]])-1</f>
        <v>5.1162110802513983E-3</v>
      </c>
      <c r="AF379" s="2">
        <f>(Table2[[#This Row],[Current Week High]]/Table2[[#This Row],[Close Price]])-1</f>
        <v>7.2571262361838196E-2</v>
      </c>
      <c r="AG379" s="2">
        <f>(Table2[[#This Row],[Close Price]]/Table2[[#This Row],[Current Month Low]])-1</f>
        <v>1.2665684830633239E-2</v>
      </c>
      <c r="AH379" s="2">
        <f>(Table2[[#This Row],[Current Month High]]/Table2[[#This Row],[Close Price]])-1</f>
        <v>0.11038394415357766</v>
      </c>
      <c r="AI379">
        <v>18.382780686445599</v>
      </c>
      <c r="AJ379">
        <v>45.216473072861596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0.22</v>
      </c>
      <c r="AM379" t="s">
        <v>10511</v>
      </c>
      <c r="AN379">
        <v>0.88</v>
      </c>
      <c r="AO379" t="s">
        <v>10511</v>
      </c>
      <c r="AP379">
        <v>-9.7553336380450002E-3</v>
      </c>
      <c r="AQ379">
        <f>(Table2[[#This Row],[Sharpe Ratio]]-AVERAGE(Table2[Sharpe Ratio]))/_xlfn.STDEV.P(Table2[Sharpe Ratio])</f>
        <v>-0.67069880862373565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-2.7798453309040716</v>
      </c>
      <c r="AS379">
        <f>_xlfn.RANK.AVG(Table2[[#This Row],[1Y Return vs Nifty Z-Score]],Table2[1Y Return vs Nifty Z-Score])</f>
        <v>381</v>
      </c>
      <c r="AT379">
        <f>_xlfn.RANK.AVG(Table2[[#This Row],[6M Return vs Nifty Z-Score]],Table2[6M Return vs Nifty Z-Score])</f>
        <v>198</v>
      </c>
      <c r="AU379">
        <f>_xlfn.RANK.AVG(Table2[[#This Row],[Sharpe Ratio Z-Score]],Table2[Sharpe Ratio Z-Score])</f>
        <v>551</v>
      </c>
      <c r="AV379">
        <f>(Table2[[#This Row],[Rank 1Y]]+Table2[[#This Row],[Rank 6M]]+Table2[[#This Row],[Rank Sharpe]])/3</f>
        <v>376.66666666666669</v>
      </c>
    </row>
    <row r="380" spans="1:48" x14ac:dyDescent="0.3">
      <c r="A380" t="s">
        <v>302</v>
      </c>
      <c r="B380" t="s">
        <v>303</v>
      </c>
      <c r="C380" t="s">
        <v>10461</v>
      </c>
      <c r="D380" t="s">
        <v>244</v>
      </c>
      <c r="E380">
        <v>86844.303100499994</v>
      </c>
      <c r="F380">
        <v>4066.15</v>
      </c>
      <c r="G380">
        <v>45.166684261282001</v>
      </c>
      <c r="H380">
        <f>(Table2[[#This Row],[1Y Return vs Nifty]]-AVERAGE(Table2[1Y Return vs Nifty]))/_xlfn.STDEV.P(Table2[1Y Return vs Nifty])</f>
        <v>7.1572791768081248E-2</v>
      </c>
      <c r="I380">
        <v>0.600471036023834</v>
      </c>
      <c r="J380">
        <f>(Table2[[#This Row],[1M Return vs Nifty]]-AVERAGE(Table2[1M Return vs Nifty]))/_xlfn.STDEV.P(Table2[1M Return vs Nifty])</f>
        <v>0.15338276044317622</v>
      </c>
      <c r="K380">
        <v>3.4357272570590398</v>
      </c>
      <c r="L380">
        <f>(Table2[[#This Row],[6M Return vs Nifty]]-AVERAGE(Table2[6M Return vs Nifty]))/_xlfn.STDEV.P(Table2[6M Return vs Nifty])</f>
        <v>-4.5614632702222831E-2</v>
      </c>
      <c r="M380">
        <v>-8.7297591120532494E-2</v>
      </c>
      <c r="N380">
        <f>(Table2[[#This Row],[1W Return vs Nifty]]-AVERAGE(Table2[1W Return vs Nifty]))/_xlfn.STDEV.P(Table2[1W Return vs Nifty])</f>
        <v>0.20749248521680813</v>
      </c>
      <c r="O380">
        <v>4096.66</v>
      </c>
      <c r="P380">
        <v>3979.7856495454498</v>
      </c>
      <c r="Q380">
        <v>3501.7768433205001</v>
      </c>
      <c r="R380">
        <v>42.788573297365701</v>
      </c>
      <c r="S380" s="2">
        <f>(Table2[[#This Row],[Close Price]]-Table2[[#This Row],[20D EMA]])/Table2[[#This Row],[20D EMA]]</f>
        <v>-7.4475304272260245E-3</v>
      </c>
      <c r="T380" s="2">
        <f>(Table2[[#This Row],[Close Price]]-Table2[[#This Row],[50D EMA]])/Table2[[#This Row],[50D EMA]]</f>
        <v>2.1700754276656672E-2</v>
      </c>
      <c r="U380" s="2">
        <f>(Table2[[#This Row],[Close Price]]-Table2[[#This Row],[200D EMA]])/Table2[[#This Row],[200D EMA]]</f>
        <v>0.16116765343171977</v>
      </c>
      <c r="V380">
        <v>1.1686789391903301</v>
      </c>
      <c r="W380">
        <v>4042</v>
      </c>
      <c r="X380">
        <v>4198</v>
      </c>
      <c r="Y380">
        <v>4042</v>
      </c>
      <c r="Z380">
        <v>4296.3999999999996</v>
      </c>
      <c r="AA380">
        <v>3982.65</v>
      </c>
      <c r="AB380">
        <v>4296.3999999999996</v>
      </c>
      <c r="AC380" s="2">
        <f>(Table2[[#This Row],[Close Price]]/Table2[[#This Row],[Day Low]])-1</f>
        <v>5.9747649678376646E-3</v>
      </c>
      <c r="AD380" s="2">
        <f>(Table2[[#This Row],[Day High]]/Table2[[#This Row],[Close Price]])-1</f>
        <v>3.2426250876135931E-2</v>
      </c>
      <c r="AE380" s="2">
        <f>(Table2[[#This Row],[Close Price]]/Table2[[#This Row],[Current Week Low]])-1</f>
        <v>5.9747649678376646E-3</v>
      </c>
      <c r="AF380" s="2">
        <f>(Table2[[#This Row],[Current Week High]]/Table2[[#This Row],[Close Price]])-1</f>
        <v>5.6626046751841352E-2</v>
      </c>
      <c r="AG380" s="2">
        <f>(Table2[[#This Row],[Close Price]]/Table2[[#This Row],[Current Month Low]])-1</f>
        <v>2.0965939763725183E-2</v>
      </c>
      <c r="AH380" s="2">
        <f>(Table2[[#This Row],[Current Month High]]/Table2[[#This Row],[Close Price]])-1</f>
        <v>5.6626046751841352E-2</v>
      </c>
      <c r="AI380">
        <v>5.6626046751841299</v>
      </c>
      <c r="AJ380">
        <v>72.148602878916094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-0.03</v>
      </c>
      <c r="AM380" t="s">
        <v>10512</v>
      </c>
      <c r="AN380">
        <v>-0.73</v>
      </c>
      <c r="AO380" t="s">
        <v>10512</v>
      </c>
      <c r="AP380">
        <v>-8.3630796903899998E-4</v>
      </c>
      <c r="AQ380">
        <f>(Table2[[#This Row],[Sharpe Ratio]]-AVERAGE(Table2[Sharpe Ratio]))/_xlfn.STDEV.P(Table2[Sharpe Ratio])</f>
        <v>-0.56834706197103524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-0.18151365724519247</v>
      </c>
      <c r="AS380">
        <f>_xlfn.RANK.AVG(Table2[[#This Row],[1Y Return vs Nifty Z-Score]],Table2[1Y Return vs Nifty Z-Score])</f>
        <v>261</v>
      </c>
      <c r="AT380">
        <f>_xlfn.RANK.AVG(Table2[[#This Row],[6M Return vs Nifty Z-Score]],Table2[6M Return vs Nifty Z-Score])</f>
        <v>336</v>
      </c>
      <c r="AU380">
        <f>_xlfn.RANK.AVG(Table2[[#This Row],[Sharpe Ratio Z-Score]],Table2[Sharpe Ratio Z-Score])</f>
        <v>537</v>
      </c>
      <c r="AV380">
        <f>(Table2[[#This Row],[Rank 1Y]]+Table2[[#This Row],[Rank 6M]]+Table2[[#This Row],[Rank Sharpe]])/3</f>
        <v>378</v>
      </c>
    </row>
    <row r="381" spans="1:48" x14ac:dyDescent="0.3">
      <c r="A381" t="s">
        <v>1847</v>
      </c>
      <c r="B381" t="s">
        <v>1848</v>
      </c>
      <c r="C381" t="s">
        <v>10471</v>
      </c>
      <c r="D381" t="s">
        <v>130</v>
      </c>
      <c r="E381">
        <v>3691.8531779999998</v>
      </c>
      <c r="F381">
        <v>640.9</v>
      </c>
      <c r="G381">
        <v>-33.291430977314697</v>
      </c>
      <c r="H381">
        <f>(Table2[[#This Row],[1Y Return vs Nifty]]-AVERAGE(Table2[1Y Return vs Nifty]))/_xlfn.STDEV.P(Table2[1Y Return vs Nifty])</f>
        <v>-0.96703161737108179</v>
      </c>
      <c r="I381">
        <v>21.957698505682501</v>
      </c>
      <c r="J381">
        <f>(Table2[[#This Row],[1M Return vs Nifty]]-AVERAGE(Table2[1M Return vs Nifty]))/_xlfn.STDEV.P(Table2[1M Return vs Nifty])</f>
        <v>2.2893950342545155</v>
      </c>
      <c r="K381">
        <v>-2.4441402379801</v>
      </c>
      <c r="L381">
        <f>(Table2[[#This Row],[6M Return vs Nifty]]-AVERAGE(Table2[6M Return vs Nifty]))/_xlfn.STDEV.P(Table2[6M Return vs Nifty])</f>
        <v>-0.2486787927820194</v>
      </c>
      <c r="M381">
        <v>4.6194646605400003</v>
      </c>
      <c r="N381">
        <f>(Table2[[#This Row],[1W Return vs Nifty]]-AVERAGE(Table2[1W Return vs Nifty]))/_xlfn.STDEV.P(Table2[1W Return vs Nifty])</f>
        <v>1.3535881621130705</v>
      </c>
      <c r="O381">
        <v>614.03</v>
      </c>
      <c r="P381">
        <v>579.82760861487702</v>
      </c>
      <c r="Q381">
        <v>553.883367869788</v>
      </c>
      <c r="R381">
        <v>56.841772809986097</v>
      </c>
      <c r="S381" s="2">
        <f>(Table2[[#This Row],[Close Price]]-Table2[[#This Row],[20D EMA]])/Table2[[#This Row],[20D EMA]]</f>
        <v>4.3760076869208353E-2</v>
      </c>
      <c r="T381" s="2">
        <f>(Table2[[#This Row],[Close Price]]-Table2[[#This Row],[50D EMA]])/Table2[[#This Row],[50D EMA]]</f>
        <v>0.10532853296002224</v>
      </c>
      <c r="U381" s="2">
        <f>(Table2[[#This Row],[Close Price]]-Table2[[#This Row],[200D EMA]])/Table2[[#This Row],[200D EMA]]</f>
        <v>0.15710280751861941</v>
      </c>
      <c r="V381">
        <v>2.2068240882868499</v>
      </c>
      <c r="W381">
        <v>616.79999999999995</v>
      </c>
      <c r="X381">
        <v>675</v>
      </c>
      <c r="Y381">
        <v>616.79999999999995</v>
      </c>
      <c r="Z381">
        <v>677.95</v>
      </c>
      <c r="AA381">
        <v>580.4</v>
      </c>
      <c r="AB381">
        <v>687.9</v>
      </c>
      <c r="AC381" s="2">
        <f>(Table2[[#This Row],[Close Price]]/Table2[[#This Row],[Day Low]])-1</f>
        <v>3.9072632944228358E-2</v>
      </c>
      <c r="AD381" s="2">
        <f>(Table2[[#This Row],[Day High]]/Table2[[#This Row],[Close Price]])-1</f>
        <v>5.320642845997825E-2</v>
      </c>
      <c r="AE381" s="2">
        <f>(Table2[[#This Row],[Close Price]]/Table2[[#This Row],[Current Week Low]])-1</f>
        <v>3.9072632944228358E-2</v>
      </c>
      <c r="AF381" s="2">
        <f>(Table2[[#This Row],[Current Week High]]/Table2[[#This Row],[Close Price]])-1</f>
        <v>5.7809330628803446E-2</v>
      </c>
      <c r="AG381" s="2">
        <f>(Table2[[#This Row],[Close Price]]/Table2[[#This Row],[Current Month Low]])-1</f>
        <v>0.10423845623707795</v>
      </c>
      <c r="AH381" s="2">
        <f>(Table2[[#This Row],[Current Month High]]/Table2[[#This Row],[Close Price]])-1</f>
        <v>7.3334373537213393E-2</v>
      </c>
      <c r="AI381">
        <v>13.785301919176099</v>
      </c>
      <c r="AJ381">
        <v>39.326086956521699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0.11</v>
      </c>
      <c r="AM381" t="s">
        <v>10511</v>
      </c>
      <c r="AN381">
        <v>5.75</v>
      </c>
      <c r="AO381" t="s">
        <v>10511</v>
      </c>
      <c r="AP381">
        <v>0.18291951622536201</v>
      </c>
      <c r="AQ381">
        <f>(Table2[[#This Row],[Sharpe Ratio]]-AVERAGE(Table2[Sharpe Ratio]))/_xlfn.STDEV.P(Table2[Sharpe Ratio])</f>
        <v>1.5403731348169583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3.9676459210314432</v>
      </c>
      <c r="AS381">
        <f>_xlfn.RANK.AVG(Table2[[#This Row],[1Y Return vs Nifty Z-Score]],Table2[1Y Return vs Nifty Z-Score])</f>
        <v>678</v>
      </c>
      <c r="AT381">
        <f>_xlfn.RANK.AVG(Table2[[#This Row],[6M Return vs Nifty Z-Score]],Table2[6M Return vs Nifty Z-Score])</f>
        <v>409</v>
      </c>
      <c r="AU381">
        <f>_xlfn.RANK.AVG(Table2[[#This Row],[Sharpe Ratio Z-Score]],Table2[Sharpe Ratio Z-Score])</f>
        <v>47</v>
      </c>
      <c r="AV381">
        <f>(Table2[[#This Row],[Rank 1Y]]+Table2[[#This Row],[Rank 6M]]+Table2[[#This Row],[Rank Sharpe]])/3</f>
        <v>378</v>
      </c>
    </row>
    <row r="382" spans="1:48" x14ac:dyDescent="0.3">
      <c r="A382" t="s">
        <v>613</v>
      </c>
      <c r="B382" t="s">
        <v>614</v>
      </c>
      <c r="C382" t="s">
        <v>10471</v>
      </c>
      <c r="D382" t="s">
        <v>266</v>
      </c>
      <c r="E382">
        <v>29372.915626999998</v>
      </c>
      <c r="F382">
        <v>3905</v>
      </c>
      <c r="G382">
        <v>-6.4102816261062996</v>
      </c>
      <c r="H382">
        <f>(Table2[[#This Row],[1Y Return vs Nifty]]-AVERAGE(Table2[1Y Return vs Nifty]))/_xlfn.STDEV.P(Table2[1Y Return vs Nifty])</f>
        <v>-0.61118722633530309</v>
      </c>
      <c r="I382">
        <v>-20.650654625750501</v>
      </c>
      <c r="J382">
        <f>(Table2[[#This Row],[1M Return vs Nifty]]-AVERAGE(Table2[1M Return vs Nifty]))/_xlfn.STDEV.P(Table2[1M Return vs Nifty])</f>
        <v>-1.9720178942225373</v>
      </c>
      <c r="K382">
        <v>1.0043842749288601</v>
      </c>
      <c r="L382">
        <f>(Table2[[#This Row],[6M Return vs Nifty]]-AVERAGE(Table2[6M Return vs Nifty]))/_xlfn.STDEV.P(Table2[6M Return vs Nifty])</f>
        <v>-0.12958227669228289</v>
      </c>
      <c r="M382">
        <v>-5.1536650507022097</v>
      </c>
      <c r="N382">
        <f>(Table2[[#This Row],[1W Return vs Nifty]]-AVERAGE(Table2[1W Return vs Nifty]))/_xlfn.STDEV.P(Table2[1W Return vs Nifty])</f>
        <v>-1.0261669886488898</v>
      </c>
      <c r="O382">
        <v>4147.25</v>
      </c>
      <c r="P382">
        <v>4024.86314710737</v>
      </c>
      <c r="Q382">
        <v>3479.5292247928901</v>
      </c>
      <c r="R382">
        <v>18.989397490414699</v>
      </c>
      <c r="S382" s="2">
        <f>(Table2[[#This Row],[Close Price]]-Table2[[#This Row],[20D EMA]])/Table2[[#This Row],[20D EMA]]</f>
        <v>-5.8412200855988909E-2</v>
      </c>
      <c r="T382" s="2">
        <f>(Table2[[#This Row],[Close Price]]-Table2[[#This Row],[50D EMA]])/Table2[[#This Row],[50D EMA]]</f>
        <v>-2.9780676442008828E-2</v>
      </c>
      <c r="U382" s="2">
        <f>(Table2[[#This Row],[Close Price]]-Table2[[#This Row],[200D EMA]])/Table2[[#This Row],[200D EMA]]</f>
        <v>0.12227825884475362</v>
      </c>
      <c r="V382">
        <v>0.61593748435251505</v>
      </c>
      <c r="W382">
        <v>3843</v>
      </c>
      <c r="X382">
        <v>3984.6</v>
      </c>
      <c r="Y382">
        <v>3843</v>
      </c>
      <c r="Z382">
        <v>4090.5</v>
      </c>
      <c r="AA382">
        <v>3843</v>
      </c>
      <c r="AB382">
        <v>4534.95</v>
      </c>
      <c r="AC382" s="2">
        <f>(Table2[[#This Row],[Close Price]]/Table2[[#This Row],[Day Low]])-1</f>
        <v>1.6133229247983438E-2</v>
      </c>
      <c r="AD382" s="2">
        <f>(Table2[[#This Row],[Day High]]/Table2[[#This Row],[Close Price]])-1</f>
        <v>2.0384122919334224E-2</v>
      </c>
      <c r="AE382" s="2">
        <f>(Table2[[#This Row],[Close Price]]/Table2[[#This Row],[Current Week Low]])-1</f>
        <v>1.6133229247983438E-2</v>
      </c>
      <c r="AF382" s="2">
        <f>(Table2[[#This Row],[Current Week High]]/Table2[[#This Row],[Close Price]])-1</f>
        <v>4.7503201024327701E-2</v>
      </c>
      <c r="AG382" s="2">
        <f>(Table2[[#This Row],[Close Price]]/Table2[[#This Row],[Current Month Low]])-1</f>
        <v>1.6133229247983438E-2</v>
      </c>
      <c r="AH382" s="2">
        <f>(Table2[[#This Row],[Current Month High]]/Table2[[#This Row],[Close Price]])-1</f>
        <v>0.16131882202304726</v>
      </c>
      <c r="AI382">
        <v>23.377720870678498</v>
      </c>
      <c r="AJ382">
        <v>54.684095860566401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0.05</v>
      </c>
      <c r="AM382" t="s">
        <v>10511</v>
      </c>
      <c r="AN382">
        <v>-8.8000000000000007</v>
      </c>
      <c r="AO382" t="s">
        <v>10512</v>
      </c>
      <c r="AP382">
        <v>8.6725219100852999E-2</v>
      </c>
      <c r="AQ382">
        <f>(Table2[[#This Row],[Sharpe Ratio]]-AVERAGE(Table2[Sharpe Ratio]))/_xlfn.STDEV.P(Table2[Sharpe Ratio])</f>
        <v>0.43647964979914827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-3.3024747360998647</v>
      </c>
      <c r="AS382">
        <f>_xlfn.RANK.AVG(Table2[[#This Row],[1Y Return vs Nifty Z-Score]],Table2[1Y Return vs Nifty Z-Score])</f>
        <v>542</v>
      </c>
      <c r="AT382">
        <f>_xlfn.RANK.AVG(Table2[[#This Row],[6M Return vs Nifty Z-Score]],Table2[6M Return vs Nifty Z-Score])</f>
        <v>365</v>
      </c>
      <c r="AU382">
        <f>_xlfn.RANK.AVG(Table2[[#This Row],[Sharpe Ratio Z-Score]],Table2[Sharpe Ratio Z-Score])</f>
        <v>228</v>
      </c>
      <c r="AV382">
        <f>(Table2[[#This Row],[Rank 1Y]]+Table2[[#This Row],[Rank 6M]]+Table2[[#This Row],[Rank Sharpe]])/3</f>
        <v>378.33333333333331</v>
      </c>
    </row>
    <row r="383" spans="1:48" x14ac:dyDescent="0.3">
      <c r="A383" t="s">
        <v>1029</v>
      </c>
      <c r="B383" t="s">
        <v>1030</v>
      </c>
      <c r="C383" t="s">
        <v>10466</v>
      </c>
      <c r="D383" t="s">
        <v>62</v>
      </c>
      <c r="E383">
        <v>12191.1464148</v>
      </c>
      <c r="F383">
        <v>503</v>
      </c>
      <c r="G383">
        <v>36.785811216289801</v>
      </c>
      <c r="H383">
        <f>(Table2[[#This Row],[1Y Return vs Nifty]]-AVERAGE(Table2[1Y Return vs Nifty]))/_xlfn.STDEV.P(Table2[1Y Return vs Nifty])</f>
        <v>-3.9370629068548955E-2</v>
      </c>
      <c r="I383">
        <v>4.1821767460446999</v>
      </c>
      <c r="J383">
        <f>(Table2[[#This Row],[1M Return vs Nifty]]-AVERAGE(Table2[1M Return vs Nifty]))/_xlfn.STDEV.P(Table2[1M Return vs Nifty])</f>
        <v>0.51160188643476723</v>
      </c>
      <c r="K383">
        <v>5.68652110830973</v>
      </c>
      <c r="L383">
        <f>(Table2[[#This Row],[6M Return vs Nifty]]-AVERAGE(Table2[6M Return vs Nifty]))/_xlfn.STDEV.P(Table2[6M Return vs Nifty])</f>
        <v>3.2117656894883051E-2</v>
      </c>
      <c r="M383">
        <v>0.71810147740625396</v>
      </c>
      <c r="N383">
        <f>(Table2[[#This Row],[1W Return vs Nifty]]-AVERAGE(Table2[1W Return vs Nifty]))/_xlfn.STDEV.P(Table2[1W Return vs Nifty])</f>
        <v>0.40360699902917929</v>
      </c>
      <c r="O383">
        <v>503.56</v>
      </c>
      <c r="P383">
        <v>477.14349836702303</v>
      </c>
      <c r="Q383">
        <v>421.70402671589301</v>
      </c>
      <c r="R383">
        <v>41.582137429100399</v>
      </c>
      <c r="S383" s="2">
        <f>(Table2[[#This Row],[Close Price]]-Table2[[#This Row],[20D EMA]])/Table2[[#This Row],[20D EMA]]</f>
        <v>-1.1120819763285454E-3</v>
      </c>
      <c r="T383" s="2">
        <f>(Table2[[#This Row],[Close Price]]-Table2[[#This Row],[50D EMA]])/Table2[[#This Row],[50D EMA]]</f>
        <v>5.4190200058197004E-2</v>
      </c>
      <c r="U383" s="2">
        <f>(Table2[[#This Row],[Close Price]]-Table2[[#This Row],[200D EMA]])/Table2[[#This Row],[200D EMA]]</f>
        <v>0.19277969413101442</v>
      </c>
      <c r="V383">
        <v>0.799167633343146</v>
      </c>
      <c r="W383">
        <v>500.65</v>
      </c>
      <c r="X383">
        <v>517.79999999999995</v>
      </c>
      <c r="Y383">
        <v>500.65</v>
      </c>
      <c r="Z383">
        <v>525.35</v>
      </c>
      <c r="AA383">
        <v>484.55</v>
      </c>
      <c r="AB383">
        <v>530.65</v>
      </c>
      <c r="AC383" s="2">
        <f>(Table2[[#This Row],[Close Price]]/Table2[[#This Row],[Day Low]])-1</f>
        <v>4.6938979326875963E-3</v>
      </c>
      <c r="AD383" s="2">
        <f>(Table2[[#This Row],[Day High]]/Table2[[#This Row],[Close Price]])-1</f>
        <v>2.9423459244532824E-2</v>
      </c>
      <c r="AE383" s="2">
        <f>(Table2[[#This Row],[Close Price]]/Table2[[#This Row],[Current Week Low]])-1</f>
        <v>4.6938979326875963E-3</v>
      </c>
      <c r="AF383" s="2">
        <f>(Table2[[#This Row],[Current Week High]]/Table2[[#This Row],[Close Price]])-1</f>
        <v>4.4433399602385792E-2</v>
      </c>
      <c r="AG383" s="2">
        <f>(Table2[[#This Row],[Close Price]]/Table2[[#This Row],[Current Month Low]])-1</f>
        <v>3.8076565885873492E-2</v>
      </c>
      <c r="AH383" s="2">
        <f>(Table2[[#This Row],[Current Month High]]/Table2[[#This Row],[Close Price]])-1</f>
        <v>5.4970178926441404E-2</v>
      </c>
      <c r="AI383">
        <v>5.4970178926441404</v>
      </c>
      <c r="AJ383">
        <v>74.8348974626347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0.1</v>
      </c>
      <c r="AM383" t="s">
        <v>10511</v>
      </c>
      <c r="AN383">
        <v>2.4</v>
      </c>
      <c r="AO383" t="s">
        <v>10511</v>
      </c>
      <c r="AP383">
        <v>-4.2113581208090001E-3</v>
      </c>
      <c r="AQ383">
        <f>(Table2[[#This Row],[Sharpe Ratio]]-AVERAGE(Table2[Sharpe Ratio]))/_xlfn.STDEV.P(Table2[Sharpe Ratio])</f>
        <v>-0.60707800533792644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0.3008779079523542</v>
      </c>
      <c r="AS383">
        <f>_xlfn.RANK.AVG(Table2[[#This Row],[1Y Return vs Nifty Z-Score]],Table2[1Y Return vs Nifty Z-Score])</f>
        <v>296</v>
      </c>
      <c r="AT383">
        <f>_xlfn.RANK.AVG(Table2[[#This Row],[6M Return vs Nifty Z-Score]],Table2[6M Return vs Nifty Z-Score])</f>
        <v>309</v>
      </c>
      <c r="AU383">
        <f>_xlfn.RANK.AVG(Table2[[#This Row],[Sharpe Ratio Z-Score]],Table2[Sharpe Ratio Z-Score])</f>
        <v>541</v>
      </c>
      <c r="AV383">
        <f>(Table2[[#This Row],[Rank 1Y]]+Table2[[#This Row],[Rank 6M]]+Table2[[#This Row],[Rank Sharpe]])/3</f>
        <v>382</v>
      </c>
    </row>
    <row r="384" spans="1:48" x14ac:dyDescent="0.3">
      <c r="A384" t="s">
        <v>506</v>
      </c>
      <c r="B384" t="s">
        <v>507</v>
      </c>
      <c r="C384" t="s">
        <v>10471</v>
      </c>
      <c r="D384" t="s">
        <v>266</v>
      </c>
      <c r="E384">
        <v>40300.264489900001</v>
      </c>
      <c r="F384">
        <v>4272.7</v>
      </c>
      <c r="G384">
        <v>-2.5385869828065699</v>
      </c>
      <c r="H384">
        <f>(Table2[[#This Row],[1Y Return vs Nifty]]-AVERAGE(Table2[1Y Return vs Nifty]))/_xlfn.STDEV.P(Table2[1Y Return vs Nifty])</f>
        <v>-0.5599349229229289</v>
      </c>
      <c r="I384">
        <v>-2.0091167171629301</v>
      </c>
      <c r="J384">
        <f>(Table2[[#This Row],[1M Return vs Nifty]]-AVERAGE(Table2[1M Return vs Nifty]))/_xlfn.STDEV.P(Table2[1M Return vs Nifty])</f>
        <v>-0.10761139145756057</v>
      </c>
      <c r="K384">
        <v>1.6118895969290601</v>
      </c>
      <c r="L384">
        <f>(Table2[[#This Row],[6M Return vs Nifty]]-AVERAGE(Table2[6M Return vs Nifty]))/_xlfn.STDEV.P(Table2[6M Return vs Nifty])</f>
        <v>-0.10860177703645592</v>
      </c>
      <c r="M384">
        <v>-1.2910565390106701</v>
      </c>
      <c r="N384">
        <f>(Table2[[#This Row],[1W Return vs Nifty]]-AVERAGE(Table2[1W Return vs Nifty]))/_xlfn.STDEV.P(Table2[1W Return vs Nifty])</f>
        <v>-8.562258039232748E-2</v>
      </c>
      <c r="O384">
        <v>4200.41</v>
      </c>
      <c r="P384">
        <v>4056.38806428723</v>
      </c>
      <c r="Q384">
        <v>3770.3574092951499</v>
      </c>
      <c r="R384">
        <v>55.994872164022802</v>
      </c>
      <c r="S384" s="2">
        <f>(Table2[[#This Row],[Close Price]]-Table2[[#This Row],[20D EMA]])/Table2[[#This Row],[20D EMA]]</f>
        <v>1.7210224716158653E-2</v>
      </c>
      <c r="T384" s="2">
        <f>(Table2[[#This Row],[Close Price]]-Table2[[#This Row],[50D EMA]])/Table2[[#This Row],[50D EMA]]</f>
        <v>5.3326243023244659E-2</v>
      </c>
      <c r="U384" s="2">
        <f>(Table2[[#This Row],[Close Price]]-Table2[[#This Row],[200D EMA]])/Table2[[#This Row],[200D EMA]]</f>
        <v>0.13323474041649555</v>
      </c>
      <c r="V384">
        <v>1.0610586175824299</v>
      </c>
      <c r="W384">
        <v>4232.3</v>
      </c>
      <c r="X384">
        <v>4699.95</v>
      </c>
      <c r="Y384">
        <v>4186.8999999999996</v>
      </c>
      <c r="Z384">
        <v>4699.95</v>
      </c>
      <c r="AA384">
        <v>4167.7</v>
      </c>
      <c r="AB384">
        <v>4699.95</v>
      </c>
      <c r="AC384" s="2">
        <f>(Table2[[#This Row],[Close Price]]/Table2[[#This Row],[Day Low]])-1</f>
        <v>9.5456371240223437E-3</v>
      </c>
      <c r="AD384" s="2">
        <f>(Table2[[#This Row],[Day High]]/Table2[[#This Row],[Close Price]])-1</f>
        <v>9.9995319119058124E-2</v>
      </c>
      <c r="AE384" s="2">
        <f>(Table2[[#This Row],[Close Price]]/Table2[[#This Row],[Current Week Low]])-1</f>
        <v>2.0492488475960746E-2</v>
      </c>
      <c r="AF384" s="2">
        <f>(Table2[[#This Row],[Current Week High]]/Table2[[#This Row],[Close Price]])-1</f>
        <v>9.9995319119058124E-2</v>
      </c>
      <c r="AG384" s="2">
        <f>(Table2[[#This Row],[Close Price]]/Table2[[#This Row],[Current Month Low]])-1</f>
        <v>2.5193751949516452E-2</v>
      </c>
      <c r="AH384" s="2">
        <f>(Table2[[#This Row],[Current Month High]]/Table2[[#This Row],[Close Price]])-1</f>
        <v>9.9995319119058124E-2</v>
      </c>
      <c r="AI384">
        <v>9.9995319119058106</v>
      </c>
      <c r="AJ384">
        <v>28.4636199639206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0.01</v>
      </c>
      <c r="AM384" t="s">
        <v>10511</v>
      </c>
      <c r="AN384">
        <v>1.36</v>
      </c>
      <c r="AO384" t="s">
        <v>10511</v>
      </c>
      <c r="AP384">
        <v>6.7650393853962001E-2</v>
      </c>
      <c r="AQ384">
        <f>(Table2[[#This Row],[Sharpe Ratio]]-AVERAGE(Table2[Sharpe Ratio]))/_xlfn.STDEV.P(Table2[Sharpe Ratio])</f>
        <v>0.21758335399648074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-0.64418731781279215</v>
      </c>
      <c r="AS384">
        <f>_xlfn.RANK.AVG(Table2[[#This Row],[1Y Return vs Nifty Z-Score]],Table2[1Y Return vs Nifty Z-Score])</f>
        <v>521</v>
      </c>
      <c r="AT384">
        <f>_xlfn.RANK.AVG(Table2[[#This Row],[6M Return vs Nifty Z-Score]],Table2[6M Return vs Nifty Z-Score])</f>
        <v>356</v>
      </c>
      <c r="AU384">
        <f>_xlfn.RANK.AVG(Table2[[#This Row],[Sharpe Ratio Z-Score]],Table2[Sharpe Ratio Z-Score])</f>
        <v>270</v>
      </c>
      <c r="AV384">
        <f>(Table2[[#This Row],[Rank 1Y]]+Table2[[#This Row],[Rank 6M]]+Table2[[#This Row],[Rank Sharpe]])/3</f>
        <v>382.33333333333331</v>
      </c>
    </row>
    <row r="385" spans="1:48" x14ac:dyDescent="0.3">
      <c r="A385" t="s">
        <v>1897</v>
      </c>
      <c r="B385" t="s">
        <v>1898</v>
      </c>
      <c r="C385" t="s">
        <v>632</v>
      </c>
      <c r="D385" t="s">
        <v>472</v>
      </c>
      <c r="E385">
        <v>3481.0248006100001</v>
      </c>
      <c r="F385">
        <v>549.85</v>
      </c>
      <c r="G385">
        <v>8.15635130839852</v>
      </c>
      <c r="H385">
        <f>(Table2[[#This Row],[1Y Return vs Nifty]]-AVERAGE(Table2[1Y Return vs Nifty]))/_xlfn.STDEV.P(Table2[1Y Return vs Nifty])</f>
        <v>-0.41835861777033589</v>
      </c>
      <c r="I385">
        <v>-5.7029110173941504</v>
      </c>
      <c r="J385">
        <f>(Table2[[#This Row],[1M Return vs Nifty]]-AVERAGE(Table2[1M Return vs Nifty]))/_xlfn.STDEV.P(Table2[1M Return vs Nifty])</f>
        <v>-0.47704089598651861</v>
      </c>
      <c r="K385">
        <v>31.398513686700099</v>
      </c>
      <c r="L385">
        <f>(Table2[[#This Row],[6M Return vs Nifty]]-AVERAGE(Table2[6M Return vs Nifty]))/_xlfn.STDEV.P(Table2[6M Return vs Nifty])</f>
        <v>0.92009415999022159</v>
      </c>
      <c r="M385">
        <v>1.1676992087513201</v>
      </c>
      <c r="N385">
        <f>(Table2[[#This Row],[1W Return vs Nifty]]-AVERAGE(Table2[1W Return vs Nifty]))/_xlfn.STDEV.P(Table2[1W Return vs Nifty])</f>
        <v>0.5130839576444477</v>
      </c>
      <c r="O385">
        <v>538.76</v>
      </c>
      <c r="P385">
        <v>513.37440202613504</v>
      </c>
      <c r="Q385">
        <v>449.58277785746901</v>
      </c>
      <c r="R385">
        <v>60.5576138061774</v>
      </c>
      <c r="S385" s="2">
        <f>(Table2[[#This Row],[Close Price]]-Table2[[#This Row],[20D EMA]])/Table2[[#This Row],[20D EMA]]</f>
        <v>2.0584304699680808E-2</v>
      </c>
      <c r="T385" s="2">
        <f>(Table2[[#This Row],[Close Price]]-Table2[[#This Row],[50D EMA]])/Table2[[#This Row],[50D EMA]]</f>
        <v>7.1050675354880799E-2</v>
      </c>
      <c r="U385" s="2">
        <f>(Table2[[#This Row],[Close Price]]-Table2[[#This Row],[200D EMA]])/Table2[[#This Row],[200D EMA]]</f>
        <v>0.22302282712065691</v>
      </c>
      <c r="V385">
        <v>0.55452754451550301</v>
      </c>
      <c r="W385">
        <v>533.29999999999995</v>
      </c>
      <c r="X385">
        <v>552.9</v>
      </c>
      <c r="Y385">
        <v>530.1</v>
      </c>
      <c r="Z385">
        <v>556.5</v>
      </c>
      <c r="AA385">
        <v>516.04999999999995</v>
      </c>
      <c r="AB385">
        <v>570.20000000000005</v>
      </c>
      <c r="AC385" s="2">
        <f>(Table2[[#This Row],[Close Price]]/Table2[[#This Row],[Day Low]])-1</f>
        <v>3.103318957434853E-2</v>
      </c>
      <c r="AD385" s="2">
        <f>(Table2[[#This Row],[Day High]]/Table2[[#This Row],[Close Price]])-1</f>
        <v>5.5469673547330345E-3</v>
      </c>
      <c r="AE385" s="2">
        <f>(Table2[[#This Row],[Close Price]]/Table2[[#This Row],[Current Week Low]])-1</f>
        <v>3.725712129786829E-2</v>
      </c>
      <c r="AF385" s="2">
        <f>(Table2[[#This Row],[Current Week High]]/Table2[[#This Row],[Close Price]])-1</f>
        <v>1.2094207511139432E-2</v>
      </c>
      <c r="AG385" s="2">
        <f>(Table2[[#This Row],[Close Price]]/Table2[[#This Row],[Current Month Low]])-1</f>
        <v>6.5497529309175517E-2</v>
      </c>
      <c r="AH385" s="2">
        <f>(Table2[[#This Row],[Current Month High]]/Table2[[#This Row],[Close Price]])-1</f>
        <v>3.7010093661907772E-2</v>
      </c>
      <c r="AI385">
        <v>3.96471765026824</v>
      </c>
      <c r="AJ385">
        <v>67.127659574467998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0.11</v>
      </c>
      <c r="AM385" t="s">
        <v>10511</v>
      </c>
      <c r="AN385">
        <v>-1.38</v>
      </c>
      <c r="AO385" t="s">
        <v>10512</v>
      </c>
      <c r="AP385">
        <v>-3.3088016348179997E-2</v>
      </c>
      <c r="AQ385">
        <f>(Table2[[#This Row],[Sharpe Ratio]]-AVERAGE(Table2[Sharpe Ratio]))/_xlfn.STDEV.P(Table2[Sharpe Ratio])</f>
        <v>-0.93845684835833054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-0.40067824448051581</v>
      </c>
      <c r="AS385">
        <f>_xlfn.RANK.AVG(Table2[[#This Row],[1Y Return vs Nifty Z-Score]],Table2[1Y Return vs Nifty Z-Score])</f>
        <v>441</v>
      </c>
      <c r="AT385">
        <f>_xlfn.RANK.AVG(Table2[[#This Row],[6M Return vs Nifty Z-Score]],Table2[6M Return vs Nifty Z-Score])</f>
        <v>106</v>
      </c>
      <c r="AU385">
        <f>_xlfn.RANK.AVG(Table2[[#This Row],[Sharpe Ratio Z-Score]],Table2[Sharpe Ratio Z-Score])</f>
        <v>600</v>
      </c>
      <c r="AV385">
        <f>(Table2[[#This Row],[Rank 1Y]]+Table2[[#This Row],[Rank 6M]]+Table2[[#This Row],[Rank Sharpe]])/3</f>
        <v>382.33333333333331</v>
      </c>
    </row>
    <row r="386" spans="1:48" x14ac:dyDescent="0.3">
      <c r="A386" t="s">
        <v>397</v>
      </c>
      <c r="B386" t="s">
        <v>398</v>
      </c>
      <c r="C386" t="s">
        <v>10468</v>
      </c>
      <c r="D386" t="s">
        <v>130</v>
      </c>
      <c r="E386">
        <v>58579.109648598002</v>
      </c>
      <c r="F386">
        <v>141.82</v>
      </c>
      <c r="G386">
        <v>32.503073909508501</v>
      </c>
      <c r="H386">
        <f>(Table2[[#This Row],[1Y Return vs Nifty]]-AVERAGE(Table2[1Y Return vs Nifty]))/_xlfn.STDEV.P(Table2[1Y Return vs Nifty])</f>
        <v>-9.6064188893188476E-2</v>
      </c>
      <c r="I386">
        <v>-8.2833174649810193</v>
      </c>
      <c r="J386">
        <f>(Table2[[#This Row],[1M Return vs Nifty]]-AVERAGE(Table2[1M Return vs Nifty]))/_xlfn.STDEV.P(Table2[1M Return vs Nifty])</f>
        <v>-0.73511652173418762</v>
      </c>
      <c r="K386">
        <v>10.843150275424399</v>
      </c>
      <c r="L386">
        <f>(Table2[[#This Row],[6M Return vs Nifty]]-AVERAGE(Table2[6M Return vs Nifty]))/_xlfn.STDEV.P(Table2[6M Return vs Nifty])</f>
        <v>0.21020442016745422</v>
      </c>
      <c r="M386">
        <v>-3.0511775450107201</v>
      </c>
      <c r="N386">
        <f>(Table2[[#This Row],[1W Return vs Nifty]]-AVERAGE(Table2[1W Return vs Nifty]))/_xlfn.STDEV.P(Table2[1W Return vs Nifty])</f>
        <v>-0.51421169705724323</v>
      </c>
      <c r="O386">
        <v>150.47999999999999</v>
      </c>
      <c r="P386">
        <v>151.36043729759601</v>
      </c>
      <c r="Q386">
        <v>132.231943247347</v>
      </c>
      <c r="R386">
        <v>27.882513144915698</v>
      </c>
      <c r="S386" s="2">
        <f>(Table2[[#This Row],[Close Price]]-Table2[[#This Row],[20D EMA]])/Table2[[#This Row],[20D EMA]]</f>
        <v>-5.7549175970228586E-2</v>
      </c>
      <c r="T386" s="2">
        <f>(Table2[[#This Row],[Close Price]]-Table2[[#This Row],[50D EMA]])/Table2[[#This Row],[50D EMA]]</f>
        <v>-6.3031248243807375E-2</v>
      </c>
      <c r="U386" s="2">
        <f>(Table2[[#This Row],[Close Price]]-Table2[[#This Row],[200D EMA]])/Table2[[#This Row],[200D EMA]]</f>
        <v>7.2509384020153209E-2</v>
      </c>
      <c r="V386">
        <v>0.84368035161487698</v>
      </c>
      <c r="W386">
        <v>140.83000000000001</v>
      </c>
      <c r="X386">
        <v>147.44999999999999</v>
      </c>
      <c r="Y386">
        <v>140.83000000000001</v>
      </c>
      <c r="Z386">
        <v>153.94999999999999</v>
      </c>
      <c r="AA386">
        <v>140.83000000000001</v>
      </c>
      <c r="AB386">
        <v>158.75</v>
      </c>
      <c r="AC386" s="2">
        <f>(Table2[[#This Row],[Close Price]]/Table2[[#This Row],[Day Low]])-1</f>
        <v>7.0297521834834509E-3</v>
      </c>
      <c r="AD386" s="2">
        <f>(Table2[[#This Row],[Day High]]/Table2[[#This Row],[Close Price]])-1</f>
        <v>3.9698208997320572E-2</v>
      </c>
      <c r="AE386" s="2">
        <f>(Table2[[#This Row],[Close Price]]/Table2[[#This Row],[Current Week Low]])-1</f>
        <v>7.0297521834834509E-3</v>
      </c>
      <c r="AF386" s="2">
        <f>(Table2[[#This Row],[Current Week High]]/Table2[[#This Row],[Close Price]])-1</f>
        <v>8.553095473134964E-2</v>
      </c>
      <c r="AG386" s="2">
        <f>(Table2[[#This Row],[Close Price]]/Table2[[#This Row],[Current Month Low]])-1</f>
        <v>7.0297521834834509E-3</v>
      </c>
      <c r="AH386" s="2">
        <f>(Table2[[#This Row],[Current Month High]]/Table2[[#This Row],[Close Price]])-1</f>
        <v>0.11937667465801716</v>
      </c>
      <c r="AI386">
        <v>23.6426456071076</v>
      </c>
      <c r="AJ386">
        <v>73.374083129584307</v>
      </c>
      <c r="AK386" t="str">
        <f>IF(AND(Table2[[#This Row],[20D EMA]]&gt;Table2[[#This Row],[50D EMA]],Table2[[#This Row],[50D EMA]]&gt;Table2[[#This Row],[200D EMA]]),"Uptrend","Downtrend/NoTrend")</f>
        <v>Downtrend/NoTrend</v>
      </c>
      <c r="AL386">
        <v>-0.14000000000000001</v>
      </c>
      <c r="AM386" t="s">
        <v>10512</v>
      </c>
      <c r="AN386">
        <v>-3.31</v>
      </c>
      <c r="AO386" t="s">
        <v>10512</v>
      </c>
      <c r="AP386">
        <v>-2.0301337732059999E-2</v>
      </c>
      <c r="AQ386">
        <f>(Table2[[#This Row],[Sharpe Ratio]]-AVERAGE(Table2[Sharpe Ratio]))/_xlfn.STDEV.P(Table2[Sharpe Ratio])</f>
        <v>-0.79172121390505845</v>
      </c>
      <c r="AR3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6">
        <f>_xlfn.RANK.AVG(Table2[[#This Row],[1Y Return vs Nifty Z-Score]],Table2[1Y Return vs Nifty Z-Score])</f>
        <v>316</v>
      </c>
      <c r="AT386">
        <f>_xlfn.RANK.AVG(Table2[[#This Row],[6M Return vs Nifty Z-Score]],Table2[6M Return vs Nifty Z-Score])</f>
        <v>258</v>
      </c>
      <c r="AU386">
        <f>_xlfn.RANK.AVG(Table2[[#This Row],[Sharpe Ratio Z-Score]],Table2[Sharpe Ratio Z-Score])</f>
        <v>574</v>
      </c>
      <c r="AV386">
        <f>(Table2[[#This Row],[Rank 1Y]]+Table2[[#This Row],[Rank 6M]]+Table2[[#This Row],[Rank Sharpe]])/3</f>
        <v>382.66666666666669</v>
      </c>
    </row>
    <row r="387" spans="1:48" x14ac:dyDescent="0.3">
      <c r="A387" t="s">
        <v>410</v>
      </c>
      <c r="B387" t="s">
        <v>411</v>
      </c>
      <c r="C387" t="s">
        <v>10461</v>
      </c>
      <c r="D387" t="s">
        <v>412</v>
      </c>
      <c r="E387">
        <v>56113.925352443897</v>
      </c>
      <c r="F387">
        <v>215.64</v>
      </c>
      <c r="G387">
        <v>-7.2814951036716096</v>
      </c>
      <c r="H387">
        <f>(Table2[[#This Row],[1Y Return vs Nifty]]-AVERAGE(Table2[1Y Return vs Nifty]))/_xlfn.STDEV.P(Table2[1Y Return vs Nifty])</f>
        <v>-0.62272008251403099</v>
      </c>
      <c r="I387">
        <v>-9.9186669639668796</v>
      </c>
      <c r="J387">
        <f>(Table2[[#This Row],[1M Return vs Nifty]]-AVERAGE(Table2[1M Return vs Nifty]))/_xlfn.STDEV.P(Table2[1M Return vs Nifty])</f>
        <v>-0.89867364106381797</v>
      </c>
      <c r="K387">
        <v>9.9831308205131304</v>
      </c>
      <c r="L387">
        <f>(Table2[[#This Row],[6M Return vs Nifty]]-AVERAGE(Table2[6M Return vs Nifty]))/_xlfn.STDEV.P(Table2[6M Return vs Nifty])</f>
        <v>0.18050321883746084</v>
      </c>
      <c r="M387">
        <v>-2.1322062032784599</v>
      </c>
      <c r="N387">
        <f>(Table2[[#This Row],[1W Return vs Nifty]]-AVERAGE(Table2[1W Return vs Nifty]))/_xlfn.STDEV.P(Table2[1W Return vs Nifty])</f>
        <v>-0.29044235719323691</v>
      </c>
      <c r="O387">
        <v>229.1</v>
      </c>
      <c r="P387">
        <v>226.34214927724</v>
      </c>
      <c r="Q387">
        <v>200.588408172436</v>
      </c>
      <c r="R387">
        <v>15.6591514440866</v>
      </c>
      <c r="S387" s="2">
        <f>(Table2[[#This Row],[Close Price]]-Table2[[#This Row],[20D EMA]])/Table2[[#This Row],[20D EMA]]</f>
        <v>-5.8751636839807983E-2</v>
      </c>
      <c r="T387" s="2">
        <f>(Table2[[#This Row],[Close Price]]-Table2[[#This Row],[50D EMA]])/Table2[[#This Row],[50D EMA]]</f>
        <v>-4.7283059348045935E-2</v>
      </c>
      <c r="U387" s="2">
        <f>(Table2[[#This Row],[Close Price]]-Table2[[#This Row],[200D EMA]])/Table2[[#This Row],[200D EMA]]</f>
        <v>7.5037196639124171E-2</v>
      </c>
      <c r="V387">
        <v>0.43219372959950503</v>
      </c>
      <c r="W387">
        <v>215.05</v>
      </c>
      <c r="X387">
        <v>223.34</v>
      </c>
      <c r="Y387">
        <v>215.05</v>
      </c>
      <c r="Z387">
        <v>228.18</v>
      </c>
      <c r="AA387">
        <v>215.05</v>
      </c>
      <c r="AB387">
        <v>242.41</v>
      </c>
      <c r="AC387" s="2">
        <f>(Table2[[#This Row],[Close Price]]/Table2[[#This Row],[Day Low]])-1</f>
        <v>2.7435480120900912E-3</v>
      </c>
      <c r="AD387" s="2">
        <f>(Table2[[#This Row],[Day High]]/Table2[[#This Row],[Close Price]])-1</f>
        <v>3.5707660916342032E-2</v>
      </c>
      <c r="AE387" s="2">
        <f>(Table2[[#This Row],[Close Price]]/Table2[[#This Row],[Current Week Low]])-1</f>
        <v>2.7435480120900912E-3</v>
      </c>
      <c r="AF387" s="2">
        <f>(Table2[[#This Row],[Current Week High]]/Table2[[#This Row],[Close Price]])-1</f>
        <v>5.8152476349471405E-2</v>
      </c>
      <c r="AG387" s="2">
        <f>(Table2[[#This Row],[Close Price]]/Table2[[#This Row],[Current Month Low]])-1</f>
        <v>2.7435480120900912E-3</v>
      </c>
      <c r="AH387" s="2">
        <f>(Table2[[#This Row],[Current Month High]]/Table2[[#This Row],[Close Price]])-1</f>
        <v>0.12414208866629584</v>
      </c>
      <c r="AI387">
        <v>14.496382860322701</v>
      </c>
      <c r="AJ387">
        <v>39.1225806451612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-0.14000000000000001</v>
      </c>
      <c r="AM387" t="s">
        <v>10512</v>
      </c>
      <c r="AN387">
        <v>-8.84</v>
      </c>
      <c r="AO387" t="s">
        <v>10512</v>
      </c>
      <c r="AP387">
        <v>4.9263219276718999E-2</v>
      </c>
      <c r="AQ387">
        <f>(Table2[[#This Row],[Sharpe Ratio]]-AVERAGE(Table2[Sharpe Ratio]))/_xlfn.STDEV.P(Table2[Sharpe Ratio])</f>
        <v>6.5783066033735628E-3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-1.6247545553302514</v>
      </c>
      <c r="AS387">
        <f>_xlfn.RANK.AVG(Table2[[#This Row],[1Y Return vs Nifty Z-Score]],Table2[1Y Return vs Nifty Z-Score])</f>
        <v>548</v>
      </c>
      <c r="AT387">
        <f>_xlfn.RANK.AVG(Table2[[#This Row],[6M Return vs Nifty Z-Score]],Table2[6M Return vs Nifty Z-Score])</f>
        <v>265</v>
      </c>
      <c r="AU387">
        <f>_xlfn.RANK.AVG(Table2[[#This Row],[Sharpe Ratio Z-Score]],Table2[Sharpe Ratio Z-Score])</f>
        <v>336</v>
      </c>
      <c r="AV387">
        <f>(Table2[[#This Row],[Rank 1Y]]+Table2[[#This Row],[Rank 6M]]+Table2[[#This Row],[Rank Sharpe]])/3</f>
        <v>383</v>
      </c>
    </row>
    <row r="388" spans="1:48" x14ac:dyDescent="0.3">
      <c r="A388" t="s">
        <v>55</v>
      </c>
      <c r="B388" t="s">
        <v>56</v>
      </c>
      <c r="C388" t="s">
        <v>10461</v>
      </c>
      <c r="D388" t="s">
        <v>24</v>
      </c>
      <c r="E388">
        <v>399460.67076567002</v>
      </c>
      <c r="F388">
        <v>1292.3499999999999</v>
      </c>
      <c r="G388">
        <v>10.3331426041998</v>
      </c>
      <c r="H388">
        <f>(Table2[[#This Row],[1Y Return vs Nifty]]-AVERAGE(Table2[1Y Return vs Nifty]))/_xlfn.STDEV.P(Table2[1Y Return vs Nifty])</f>
        <v>-0.38954292380777217</v>
      </c>
      <c r="I388">
        <v>5.6900958729202697</v>
      </c>
      <c r="J388">
        <f>(Table2[[#This Row],[1M Return vs Nifty]]-AVERAGE(Table2[1M Return vs Nifty]))/_xlfn.STDEV.P(Table2[1M Return vs Nifty])</f>
        <v>0.66241424105790092</v>
      </c>
      <c r="K388">
        <v>2.29360032244427</v>
      </c>
      <c r="L388">
        <f>(Table2[[#This Row],[6M Return vs Nifty]]-AVERAGE(Table2[6M Return vs Nifty]))/_xlfn.STDEV.P(Table2[6M Return vs Nifty])</f>
        <v>-8.5058556715431763E-2</v>
      </c>
      <c r="M388">
        <v>0.78425848795858499</v>
      </c>
      <c r="N388">
        <f>(Table2[[#This Row],[1W Return vs Nifty]]-AVERAGE(Table2[1W Return vs Nifty]))/_xlfn.STDEV.P(Table2[1W Return vs Nifty])</f>
        <v>0.41971621800739667</v>
      </c>
      <c r="O388">
        <v>1276.6400000000001</v>
      </c>
      <c r="P388">
        <v>1223.9985384899501</v>
      </c>
      <c r="Q388">
        <v>1110.9751431351599</v>
      </c>
      <c r="R388">
        <v>53.0966709401862</v>
      </c>
      <c r="S388" s="2">
        <f>(Table2[[#This Row],[Close Price]]-Table2[[#This Row],[20D EMA]])/Table2[[#This Row],[20D EMA]]</f>
        <v>1.2305740067677503E-2</v>
      </c>
      <c r="T388" s="2">
        <f>(Table2[[#This Row],[Close Price]]-Table2[[#This Row],[50D EMA]])/Table2[[#This Row],[50D EMA]]</f>
        <v>5.584276399085835E-2</v>
      </c>
      <c r="U388" s="2">
        <f>(Table2[[#This Row],[Close Price]]-Table2[[#This Row],[200D EMA]])/Table2[[#This Row],[200D EMA]]</f>
        <v>0.16325734917254955</v>
      </c>
      <c r="V388">
        <v>0.70708911549109899</v>
      </c>
      <c r="W388">
        <v>1288.2</v>
      </c>
      <c r="X388">
        <v>1309</v>
      </c>
      <c r="Y388">
        <v>1288.2</v>
      </c>
      <c r="Z388">
        <v>1324.4</v>
      </c>
      <c r="AA388">
        <v>1238.25</v>
      </c>
      <c r="AB388">
        <v>1339.65</v>
      </c>
      <c r="AC388" s="2">
        <f>(Table2[[#This Row],[Close Price]]/Table2[[#This Row],[Day Low]])-1</f>
        <v>3.2215494488432306E-3</v>
      </c>
      <c r="AD388" s="2">
        <f>(Table2[[#This Row],[Day High]]/Table2[[#This Row],[Close Price]])-1</f>
        <v>1.2883506789956423E-2</v>
      </c>
      <c r="AE388" s="2">
        <f>(Table2[[#This Row],[Close Price]]/Table2[[#This Row],[Current Week Low]])-1</f>
        <v>3.2215494488432306E-3</v>
      </c>
      <c r="AF388" s="2">
        <f>(Table2[[#This Row],[Current Week High]]/Table2[[#This Row],[Close Price]])-1</f>
        <v>2.479978334042654E-2</v>
      </c>
      <c r="AG388" s="2">
        <f>(Table2[[#This Row],[Close Price]]/Table2[[#This Row],[Current Month Low]])-1</f>
        <v>4.3690692509590123E-2</v>
      </c>
      <c r="AH388" s="2">
        <f>(Table2[[#This Row],[Current Month High]]/Table2[[#This Row],[Close Price]])-1</f>
        <v>3.6599992262158265E-2</v>
      </c>
      <c r="AI388">
        <v>3.6599992262158199</v>
      </c>
      <c r="AJ388">
        <v>39.389527045246098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0.05</v>
      </c>
      <c r="AM388" t="s">
        <v>10511</v>
      </c>
      <c r="AN388">
        <v>3.11</v>
      </c>
      <c r="AO388" t="s">
        <v>10511</v>
      </c>
      <c r="AP388">
        <v>3.9276740198038999E-2</v>
      </c>
      <c r="AQ388">
        <f>(Table2[[#This Row],[Sharpe Ratio]]-AVERAGE(Table2[Sharpe Ratio]))/_xlfn.STDEV.P(Table2[Sharpe Ratio])</f>
        <v>-0.10802317729699318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0.49950580124510047</v>
      </c>
      <c r="AS388">
        <f>_xlfn.RANK.AVG(Table2[[#This Row],[1Y Return vs Nifty Z-Score]],Table2[1Y Return vs Nifty Z-Score])</f>
        <v>434</v>
      </c>
      <c r="AT388">
        <f>_xlfn.RANK.AVG(Table2[[#This Row],[6M Return vs Nifty Z-Score]],Table2[6M Return vs Nifty Z-Score])</f>
        <v>353</v>
      </c>
      <c r="AU388">
        <f>_xlfn.RANK.AVG(Table2[[#This Row],[Sharpe Ratio Z-Score]],Table2[Sharpe Ratio Z-Score])</f>
        <v>365</v>
      </c>
      <c r="AV388">
        <f>(Table2[[#This Row],[Rank 1Y]]+Table2[[#This Row],[Rank 6M]]+Table2[[#This Row],[Rank Sharpe]])/3</f>
        <v>384</v>
      </c>
    </row>
    <row r="389" spans="1:48" x14ac:dyDescent="0.3">
      <c r="A389" t="s">
        <v>521</v>
      </c>
      <c r="B389" t="s">
        <v>522</v>
      </c>
      <c r="C389" t="s">
        <v>10475</v>
      </c>
      <c r="D389" t="s">
        <v>271</v>
      </c>
      <c r="E389">
        <v>38091.166525275003</v>
      </c>
      <c r="F389">
        <v>2792.75</v>
      </c>
      <c r="G389">
        <v>16.48731086255</v>
      </c>
      <c r="H389">
        <f>(Table2[[#This Row],[1Y Return vs Nifty]]-AVERAGE(Table2[1Y Return vs Nifty]))/_xlfn.STDEV.P(Table2[1Y Return vs Nifty])</f>
        <v>-0.30807593638054365</v>
      </c>
      <c r="I389">
        <v>11.9947270433174</v>
      </c>
      <c r="J389">
        <f>(Table2[[#This Row],[1M Return vs Nifty]]-AVERAGE(Table2[1M Return vs Nifty]))/_xlfn.STDEV.P(Table2[1M Return vs Nifty])</f>
        <v>1.2929628261190238</v>
      </c>
      <c r="K389">
        <v>5.0512388967965904</v>
      </c>
      <c r="L389">
        <f>(Table2[[#This Row],[6M Return vs Nifty]]-AVERAGE(Table2[6M Return vs Nifty]))/_xlfn.STDEV.P(Table2[6M Return vs Nifty])</f>
        <v>1.0177868489210377E-2</v>
      </c>
      <c r="M389">
        <v>2.1223050154482901</v>
      </c>
      <c r="N389">
        <f>(Table2[[#This Row],[1W Return vs Nifty]]-AVERAGE(Table2[1W Return vs Nifty]))/_xlfn.STDEV.P(Table2[1W Return vs Nifty])</f>
        <v>0.74553028267594501</v>
      </c>
      <c r="O389">
        <v>2674.22</v>
      </c>
      <c r="P389">
        <v>2536.3388026888601</v>
      </c>
      <c r="Q389">
        <v>2329.1893959506501</v>
      </c>
      <c r="R389">
        <v>70.430725343685197</v>
      </c>
      <c r="S389" s="2">
        <f>(Table2[[#This Row],[Close Price]]-Table2[[#This Row],[20D EMA]])/Table2[[#This Row],[20D EMA]]</f>
        <v>4.4323204523188151E-2</v>
      </c>
      <c r="T389" s="2">
        <f>(Table2[[#This Row],[Close Price]]-Table2[[#This Row],[50D EMA]])/Table2[[#This Row],[50D EMA]]</f>
        <v>0.10109501027201473</v>
      </c>
      <c r="U389" s="2">
        <f>(Table2[[#This Row],[Close Price]]-Table2[[#This Row],[200D EMA]])/Table2[[#This Row],[200D EMA]]</f>
        <v>0.19902228855036896</v>
      </c>
      <c r="V389">
        <v>1.0641005629319999</v>
      </c>
      <c r="W389">
        <v>2761</v>
      </c>
      <c r="X389">
        <v>2851.35</v>
      </c>
      <c r="Y389">
        <v>2752.05</v>
      </c>
      <c r="Z389">
        <v>2851.35</v>
      </c>
      <c r="AA389">
        <v>2510</v>
      </c>
      <c r="AB389">
        <v>2851.35</v>
      </c>
      <c r="AC389" s="2">
        <f>(Table2[[#This Row],[Close Price]]/Table2[[#This Row],[Day Low]])-1</f>
        <v>1.1499456718580214E-2</v>
      </c>
      <c r="AD389" s="2">
        <f>(Table2[[#This Row],[Day High]]/Table2[[#This Row],[Close Price]])-1</f>
        <v>2.0982902157371752E-2</v>
      </c>
      <c r="AE389" s="2">
        <f>(Table2[[#This Row],[Close Price]]/Table2[[#This Row],[Current Week Low]])-1</f>
        <v>1.4788975490997558E-2</v>
      </c>
      <c r="AF389" s="2">
        <f>(Table2[[#This Row],[Current Week High]]/Table2[[#This Row],[Close Price]])-1</f>
        <v>2.0982902157371752E-2</v>
      </c>
      <c r="AG389" s="2">
        <f>(Table2[[#This Row],[Close Price]]/Table2[[#This Row],[Current Month Low]])-1</f>
        <v>0.1126494023904383</v>
      </c>
      <c r="AH389" s="2">
        <f>(Table2[[#This Row],[Current Month High]]/Table2[[#This Row],[Close Price]])-1</f>
        <v>2.0982902157371752E-2</v>
      </c>
      <c r="AI389">
        <v>2.0982902157371699</v>
      </c>
      <c r="AJ389">
        <v>45.315711423888402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0.11</v>
      </c>
      <c r="AM389" t="s">
        <v>10511</v>
      </c>
      <c r="AN389">
        <v>3.95</v>
      </c>
      <c r="AO389" t="s">
        <v>10511</v>
      </c>
      <c r="AP389">
        <v>1.3717681318888E-2</v>
      </c>
      <c r="AQ389">
        <f>(Table2[[#This Row],[Sharpe Ratio]]-AVERAGE(Table2[Sharpe Ratio]))/_xlfn.STDEV.P(Table2[Sharpe Ratio])</f>
        <v>-0.40133036309993125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1.3392646778037043</v>
      </c>
      <c r="AS389">
        <f>_xlfn.RANK.AVG(Table2[[#This Row],[1Y Return vs Nifty Z-Score]],Table2[1Y Return vs Nifty Z-Score])</f>
        <v>396</v>
      </c>
      <c r="AT389">
        <f>_xlfn.RANK.AVG(Table2[[#This Row],[6M Return vs Nifty Z-Score]],Table2[6M Return vs Nifty Z-Score])</f>
        <v>316</v>
      </c>
      <c r="AU389">
        <f>_xlfn.RANK.AVG(Table2[[#This Row],[Sharpe Ratio Z-Score]],Table2[Sharpe Ratio Z-Score])</f>
        <v>440</v>
      </c>
      <c r="AV389">
        <f>(Table2[[#This Row],[Rank 1Y]]+Table2[[#This Row],[Rank 6M]]+Table2[[#This Row],[Rank Sharpe]])/3</f>
        <v>384</v>
      </c>
    </row>
    <row r="390" spans="1:48" x14ac:dyDescent="0.3">
      <c r="A390" t="s">
        <v>630</v>
      </c>
      <c r="B390" t="s">
        <v>631</v>
      </c>
      <c r="C390" t="s">
        <v>632</v>
      </c>
      <c r="D390" t="s">
        <v>632</v>
      </c>
      <c r="E390">
        <v>28403.034329999999</v>
      </c>
      <c r="F390">
        <v>830.95</v>
      </c>
      <c r="G390">
        <v>6.9888681060519096</v>
      </c>
      <c r="H390">
        <f>(Table2[[#This Row],[1Y Return vs Nifty]]-AVERAGE(Table2[1Y Return vs Nifty]))/_xlfn.STDEV.P(Table2[1Y Return vs Nifty])</f>
        <v>-0.43381340148347558</v>
      </c>
      <c r="I390">
        <v>-6.2644324068937598</v>
      </c>
      <c r="J390">
        <f>(Table2[[#This Row],[1M Return vs Nifty]]-AVERAGE(Table2[1M Return vs Nifty]))/_xlfn.STDEV.P(Table2[1M Return vs Nifty])</f>
        <v>-0.53320064713786641</v>
      </c>
      <c r="K390">
        <v>-5.9267423308578504</v>
      </c>
      <c r="L390">
        <f>(Table2[[#This Row],[6M Return vs Nifty]]-AVERAGE(Table2[6M Return vs Nifty]))/_xlfn.STDEV.P(Table2[6M Return vs Nifty])</f>
        <v>-0.36895219511277288</v>
      </c>
      <c r="M390">
        <v>-0.111491081589579</v>
      </c>
      <c r="N390">
        <f>(Table2[[#This Row],[1W Return vs Nifty]]-AVERAGE(Table2[1W Return vs Nifty]))/_xlfn.STDEV.P(Table2[1W Return vs Nifty])</f>
        <v>0.20160137507504927</v>
      </c>
      <c r="O390">
        <v>862.86</v>
      </c>
      <c r="P390">
        <v>851.513549723393</v>
      </c>
      <c r="Q390">
        <v>797.56443439224597</v>
      </c>
      <c r="R390">
        <v>35.789211231823103</v>
      </c>
      <c r="S390" s="2">
        <f>(Table2[[#This Row],[Close Price]]-Table2[[#This Row],[20D EMA]])/Table2[[#This Row],[20D EMA]]</f>
        <v>-3.6981665623623726E-2</v>
      </c>
      <c r="T390" s="2">
        <f>(Table2[[#This Row],[Close Price]]-Table2[[#This Row],[50D EMA]])/Table2[[#This Row],[50D EMA]]</f>
        <v>-2.4149409871484544E-2</v>
      </c>
      <c r="U390" s="2">
        <f>(Table2[[#This Row],[Close Price]]-Table2[[#This Row],[200D EMA]])/Table2[[#This Row],[200D EMA]]</f>
        <v>4.1859396141697681E-2</v>
      </c>
      <c r="V390">
        <v>1.29613096328055</v>
      </c>
      <c r="W390">
        <v>826.05</v>
      </c>
      <c r="X390">
        <v>858.8</v>
      </c>
      <c r="Y390">
        <v>826.05</v>
      </c>
      <c r="Z390">
        <v>895</v>
      </c>
      <c r="AA390">
        <v>826.05</v>
      </c>
      <c r="AB390">
        <v>934</v>
      </c>
      <c r="AC390" s="2">
        <f>(Table2[[#This Row],[Close Price]]/Table2[[#This Row],[Day Low]])-1</f>
        <v>5.9318443193512316E-3</v>
      </c>
      <c r="AD390" s="2">
        <f>(Table2[[#This Row],[Day High]]/Table2[[#This Row],[Close Price]])-1</f>
        <v>3.3515855346290202E-2</v>
      </c>
      <c r="AE390" s="2">
        <f>(Table2[[#This Row],[Close Price]]/Table2[[#This Row],[Current Week Low]])-1</f>
        <v>5.9318443193512316E-3</v>
      </c>
      <c r="AF390" s="2">
        <f>(Table2[[#This Row],[Current Week High]]/Table2[[#This Row],[Close Price]])-1</f>
        <v>7.7080450087249508E-2</v>
      </c>
      <c r="AG390" s="2">
        <f>(Table2[[#This Row],[Close Price]]/Table2[[#This Row],[Current Month Low]])-1</f>
        <v>5.9318443193512316E-3</v>
      </c>
      <c r="AH390" s="2">
        <f>(Table2[[#This Row],[Current Month High]]/Table2[[#This Row],[Close Price]])-1</f>
        <v>0.12401468199049281</v>
      </c>
      <c r="AI390">
        <v>12.4014681990492</v>
      </c>
      <c r="AJ390">
        <v>35.113821138211399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-0.1</v>
      </c>
      <c r="AM390" t="s">
        <v>10512</v>
      </c>
      <c r="AN390">
        <v>-6.52</v>
      </c>
      <c r="AO390" t="s">
        <v>10512</v>
      </c>
      <c r="AP390">
        <v>7.2870279403241006E-2</v>
      </c>
      <c r="AQ390">
        <f>(Table2[[#This Row],[Sharpe Ratio]]-AVERAGE(Table2[Sharpe Ratio]))/_xlfn.STDEV.P(Table2[Sharpe Ratio])</f>
        <v>0.27748500952736332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-0.85687985913170228</v>
      </c>
      <c r="AS390">
        <f>_xlfn.RANK.AVG(Table2[[#This Row],[1Y Return vs Nifty Z-Score]],Table2[1Y Return vs Nifty Z-Score])</f>
        <v>449</v>
      </c>
      <c r="AT390">
        <f>_xlfn.RANK.AVG(Table2[[#This Row],[6M Return vs Nifty Z-Score]],Table2[6M Return vs Nifty Z-Score])</f>
        <v>452</v>
      </c>
      <c r="AU390">
        <f>_xlfn.RANK.AVG(Table2[[#This Row],[Sharpe Ratio Z-Score]],Table2[Sharpe Ratio Z-Score])</f>
        <v>254</v>
      </c>
      <c r="AV390">
        <f>(Table2[[#This Row],[Rank 1Y]]+Table2[[#This Row],[Rank 6M]]+Table2[[#This Row],[Rank Sharpe]])/3</f>
        <v>385</v>
      </c>
    </row>
    <row r="391" spans="1:48" x14ac:dyDescent="0.3">
      <c r="A391" t="s">
        <v>1198</v>
      </c>
      <c r="B391" t="s">
        <v>1199</v>
      </c>
      <c r="C391" t="s">
        <v>10475</v>
      </c>
      <c r="D391" t="s">
        <v>371</v>
      </c>
      <c r="E391">
        <v>9502.5522768749997</v>
      </c>
      <c r="F391">
        <v>752.75</v>
      </c>
      <c r="G391">
        <v>0.82774799446711</v>
      </c>
      <c r="H391">
        <f>(Table2[[#This Row],[1Y Return vs Nifty]]-AVERAGE(Table2[1Y Return vs Nifty]))/_xlfn.STDEV.P(Table2[1Y Return vs Nifty])</f>
        <v>-0.51537241540661449</v>
      </c>
      <c r="I391">
        <v>15.7238975422339</v>
      </c>
      <c r="J391">
        <f>(Table2[[#This Row],[1M Return vs Nifty]]-AVERAGE(Table2[1M Return vs Nifty]))/_xlfn.STDEV.P(Table2[1M Return vs Nifty])</f>
        <v>1.6659304300899576</v>
      </c>
      <c r="K391">
        <v>3.2993503053975299</v>
      </c>
      <c r="L391">
        <f>(Table2[[#This Row],[6M Return vs Nifty]]-AVERAGE(Table2[6M Return vs Nifty]))/_xlfn.STDEV.P(Table2[6M Return vs Nifty])</f>
        <v>-5.0324478828305166E-2</v>
      </c>
      <c r="M391">
        <v>-0.23620344502989099</v>
      </c>
      <c r="N391">
        <f>(Table2[[#This Row],[1W Return vs Nifty]]-AVERAGE(Table2[1W Return vs Nifty]))/_xlfn.STDEV.P(Table2[1W Return vs Nifty])</f>
        <v>0.17123393925565328</v>
      </c>
      <c r="O391">
        <v>728.31</v>
      </c>
      <c r="P391">
        <v>665.33774632625898</v>
      </c>
      <c r="Q391">
        <v>610.50736838232604</v>
      </c>
      <c r="R391">
        <v>54.305489829280802</v>
      </c>
      <c r="S391" s="2">
        <f>(Table2[[#This Row],[Close Price]]-Table2[[#This Row],[20D EMA]])/Table2[[#This Row],[20D EMA]]</f>
        <v>3.3557139130315466E-2</v>
      </c>
      <c r="T391" s="2">
        <f>(Table2[[#This Row],[Close Price]]-Table2[[#This Row],[50D EMA]])/Table2[[#This Row],[50D EMA]]</f>
        <v>0.13138027138306538</v>
      </c>
      <c r="U391" s="2">
        <f>(Table2[[#This Row],[Close Price]]-Table2[[#This Row],[200D EMA]])/Table2[[#This Row],[200D EMA]]</f>
        <v>0.23299085151842999</v>
      </c>
      <c r="V391">
        <v>0.96758663365670705</v>
      </c>
      <c r="W391">
        <v>743.7</v>
      </c>
      <c r="X391">
        <v>764.4</v>
      </c>
      <c r="Y391">
        <v>743.7</v>
      </c>
      <c r="Z391">
        <v>804</v>
      </c>
      <c r="AA391">
        <v>677.2</v>
      </c>
      <c r="AB391">
        <v>804</v>
      </c>
      <c r="AC391" s="2">
        <f>(Table2[[#This Row],[Close Price]]/Table2[[#This Row],[Day Low]])-1</f>
        <v>1.2168885303213584E-2</v>
      </c>
      <c r="AD391" s="2">
        <f>(Table2[[#This Row],[Day High]]/Table2[[#This Row],[Close Price]])-1</f>
        <v>1.547658585187639E-2</v>
      </c>
      <c r="AE391" s="2">
        <f>(Table2[[#This Row],[Close Price]]/Table2[[#This Row],[Current Week Low]])-1</f>
        <v>1.2168885303213584E-2</v>
      </c>
      <c r="AF391" s="2">
        <f>(Table2[[#This Row],[Current Week High]]/Table2[[#This Row],[Close Price]])-1</f>
        <v>6.8083693125207567E-2</v>
      </c>
      <c r="AG391" s="2">
        <f>(Table2[[#This Row],[Close Price]]/Table2[[#This Row],[Current Month Low]])-1</f>
        <v>0.11156231541642048</v>
      </c>
      <c r="AH391" s="2">
        <f>(Table2[[#This Row],[Current Month High]]/Table2[[#This Row],[Close Price]])-1</f>
        <v>6.8083693125207567E-2</v>
      </c>
      <c r="AI391">
        <v>6.8083693125207496</v>
      </c>
      <c r="AJ391">
        <v>67.2777777777777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0.2</v>
      </c>
      <c r="AM391" t="s">
        <v>10511</v>
      </c>
      <c r="AN391">
        <v>5.22</v>
      </c>
      <c r="AO391" t="s">
        <v>10511</v>
      </c>
      <c r="AP391">
        <v>5.1135137576810999E-2</v>
      </c>
      <c r="AQ391">
        <f>(Table2[[#This Row],[Sharpe Ratio]]-AVERAGE(Table2[Sharpe Ratio]))/_xlfn.STDEV.P(Table2[Sharpe Ratio])</f>
        <v>2.8059813072333274E-2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1.2995272881830244</v>
      </c>
      <c r="AS391">
        <f>_xlfn.RANK.AVG(Table2[[#This Row],[1Y Return vs Nifty Z-Score]],Table2[1Y Return vs Nifty Z-Score])</f>
        <v>487</v>
      </c>
      <c r="AT391">
        <f>_xlfn.RANK.AVG(Table2[[#This Row],[6M Return vs Nifty Z-Score]],Table2[6M Return vs Nifty Z-Score])</f>
        <v>339</v>
      </c>
      <c r="AU391">
        <f>_xlfn.RANK.AVG(Table2[[#This Row],[Sharpe Ratio Z-Score]],Table2[Sharpe Ratio Z-Score])</f>
        <v>330</v>
      </c>
      <c r="AV391">
        <f>(Table2[[#This Row],[Rank 1Y]]+Table2[[#This Row],[Rank 6M]]+Table2[[#This Row],[Rank Sharpe]])/3</f>
        <v>385.33333333333331</v>
      </c>
    </row>
    <row r="392" spans="1:48" x14ac:dyDescent="0.3">
      <c r="A392" t="s">
        <v>576</v>
      </c>
      <c r="B392" t="s">
        <v>577</v>
      </c>
      <c r="C392" t="s">
        <v>10465</v>
      </c>
      <c r="D392" t="s">
        <v>538</v>
      </c>
      <c r="E392">
        <v>32092.822478388</v>
      </c>
      <c r="F392">
        <v>72.59</v>
      </c>
      <c r="G392">
        <v>0.71810246648475096</v>
      </c>
      <c r="H392">
        <f>(Table2[[#This Row],[1Y Return vs Nifty]]-AVERAGE(Table2[1Y Return vs Nifty]))/_xlfn.STDEV.P(Table2[1Y Return vs Nifty])</f>
        <v>-0.51682386919770495</v>
      </c>
      <c r="I392">
        <v>-10.973257414700299</v>
      </c>
      <c r="J392">
        <f>(Table2[[#This Row],[1M Return vs Nifty]]-AVERAGE(Table2[1M Return vs Nifty]))/_xlfn.STDEV.P(Table2[1M Return vs Nifty])</f>
        <v>-1.004146982573666</v>
      </c>
      <c r="K392">
        <v>4.3895808387261699</v>
      </c>
      <c r="L392">
        <f>(Table2[[#This Row],[6M Return vs Nifty]]-AVERAGE(Table2[6M Return vs Nifty]))/_xlfn.STDEV.P(Table2[6M Return vs Nifty])</f>
        <v>-1.2672822948217132E-2</v>
      </c>
      <c r="M392">
        <v>1.6181102015133</v>
      </c>
      <c r="N392">
        <f>(Table2[[#This Row],[1W Return vs Nifty]]-AVERAGE(Table2[1W Return vs Nifty]))/_xlfn.STDEV.P(Table2[1W Return vs Nifty])</f>
        <v>0.62275894525380482</v>
      </c>
      <c r="O392">
        <v>73.47</v>
      </c>
      <c r="P392">
        <v>71.859975742095003</v>
      </c>
      <c r="Q392">
        <v>66.938639600989802</v>
      </c>
      <c r="R392">
        <v>40.848694662345999</v>
      </c>
      <c r="S392" s="2">
        <f>(Table2[[#This Row],[Close Price]]-Table2[[#This Row],[20D EMA]])/Table2[[#This Row],[20D EMA]]</f>
        <v>-1.1977677963794684E-2</v>
      </c>
      <c r="T392" s="2">
        <f>(Table2[[#This Row],[Close Price]]-Table2[[#This Row],[50D EMA]])/Table2[[#This Row],[50D EMA]]</f>
        <v>1.0158982804629006E-2</v>
      </c>
      <c r="U392" s="2">
        <f>(Table2[[#This Row],[Close Price]]-Table2[[#This Row],[200D EMA]])/Table2[[#This Row],[200D EMA]]</f>
        <v>8.4425982253255052E-2</v>
      </c>
      <c r="V392">
        <v>1.0219234400023101</v>
      </c>
      <c r="W392">
        <v>71.75</v>
      </c>
      <c r="X392">
        <v>74.44</v>
      </c>
      <c r="Y392">
        <v>71.75</v>
      </c>
      <c r="Z392">
        <v>76.45</v>
      </c>
      <c r="AA392">
        <v>70.8</v>
      </c>
      <c r="AB392">
        <v>76.45</v>
      </c>
      <c r="AC392" s="2">
        <f>(Table2[[#This Row],[Close Price]]/Table2[[#This Row],[Day Low]])-1</f>
        <v>1.1707317073170742E-2</v>
      </c>
      <c r="AD392" s="2">
        <f>(Table2[[#This Row],[Day High]]/Table2[[#This Row],[Close Price]])-1</f>
        <v>2.5485604077696511E-2</v>
      </c>
      <c r="AE392" s="2">
        <f>(Table2[[#This Row],[Close Price]]/Table2[[#This Row],[Current Week Low]])-1</f>
        <v>1.1707317073170742E-2</v>
      </c>
      <c r="AF392" s="2">
        <f>(Table2[[#This Row],[Current Week High]]/Table2[[#This Row],[Close Price]])-1</f>
        <v>5.3175368508058929E-2</v>
      </c>
      <c r="AG392" s="2">
        <f>(Table2[[#This Row],[Close Price]]/Table2[[#This Row],[Current Month Low]])-1</f>
        <v>2.5282485875706362E-2</v>
      </c>
      <c r="AH392" s="2">
        <f>(Table2[[#This Row],[Current Month High]]/Table2[[#This Row],[Close Price]])-1</f>
        <v>5.3175368508058929E-2</v>
      </c>
      <c r="AI392">
        <v>10.2080176332828</v>
      </c>
      <c r="AJ392">
        <v>26.0243055555555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0.04</v>
      </c>
      <c r="AM392" t="s">
        <v>10511</v>
      </c>
      <c r="AN392">
        <v>-0.41</v>
      </c>
      <c r="AO392" t="s">
        <v>10512</v>
      </c>
      <c r="AP392">
        <v>4.6916095293032999E-2</v>
      </c>
      <c r="AQ392">
        <f>(Table2[[#This Row],[Sharpe Ratio]]-AVERAGE(Table2[Sharpe Ratio]))/_xlfn.STDEV.P(Table2[Sharpe Ratio])</f>
        <v>-2.0356500880758251E-2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-0.93124123034654149</v>
      </c>
      <c r="AS392">
        <f>_xlfn.RANK.AVG(Table2[[#This Row],[1Y Return vs Nifty Z-Score]],Table2[1Y Return vs Nifty Z-Score])</f>
        <v>488</v>
      </c>
      <c r="AT392">
        <f>_xlfn.RANK.AVG(Table2[[#This Row],[6M Return vs Nifty Z-Score]],Table2[6M Return vs Nifty Z-Score])</f>
        <v>324</v>
      </c>
      <c r="AU392">
        <f>_xlfn.RANK.AVG(Table2[[#This Row],[Sharpe Ratio Z-Score]],Table2[Sharpe Ratio Z-Score])</f>
        <v>347</v>
      </c>
      <c r="AV392">
        <f>(Table2[[#This Row],[Rank 1Y]]+Table2[[#This Row],[Rank 6M]]+Table2[[#This Row],[Rank Sharpe]])/3</f>
        <v>386.33333333333331</v>
      </c>
    </row>
    <row r="393" spans="1:48" x14ac:dyDescent="0.3">
      <c r="A393" t="s">
        <v>666</v>
      </c>
      <c r="B393" t="s">
        <v>667</v>
      </c>
      <c r="C393" t="s">
        <v>10473</v>
      </c>
      <c r="D393" t="s">
        <v>359</v>
      </c>
      <c r="E393">
        <v>25479.669618899999</v>
      </c>
      <c r="F393">
        <v>2008.3</v>
      </c>
      <c r="G393">
        <v>18.834813106610898</v>
      </c>
      <c r="H393">
        <f>(Table2[[#This Row],[1Y Return vs Nifty]]-AVERAGE(Table2[1Y Return vs Nifty]))/_xlfn.STDEV.P(Table2[1Y Return vs Nifty])</f>
        <v>-0.27700042336660985</v>
      </c>
      <c r="I393">
        <v>7.4434565533287502</v>
      </c>
      <c r="J393">
        <f>(Table2[[#This Row],[1M Return vs Nifty]]-AVERAGE(Table2[1M Return vs Nifty]))/_xlfn.STDEV.P(Table2[1M Return vs Nifty])</f>
        <v>0.83777407833506468</v>
      </c>
      <c r="K393">
        <v>34.675239088132699</v>
      </c>
      <c r="L393">
        <f>(Table2[[#This Row],[6M Return vs Nifty]]-AVERAGE(Table2[6M Return vs Nifty]))/_xlfn.STDEV.P(Table2[6M Return vs Nifty])</f>
        <v>1.033257507976453</v>
      </c>
      <c r="M393">
        <v>1.3839040529025499</v>
      </c>
      <c r="N393">
        <f>(Table2[[#This Row],[1W Return vs Nifty]]-AVERAGE(Table2[1W Return vs Nifty]))/_xlfn.STDEV.P(Table2[1W Return vs Nifty])</f>
        <v>0.5657297944122458</v>
      </c>
      <c r="O393">
        <v>1953.29</v>
      </c>
      <c r="P393">
        <v>1779.76647895478</v>
      </c>
      <c r="Q393">
        <v>1551.2065937004099</v>
      </c>
      <c r="R393">
        <v>55.462798174500897</v>
      </c>
      <c r="S393" s="2">
        <f>(Table2[[#This Row],[Close Price]]-Table2[[#This Row],[20D EMA]])/Table2[[#This Row],[20D EMA]]</f>
        <v>2.8162740811656227E-2</v>
      </c>
      <c r="T393" s="2">
        <f>(Table2[[#This Row],[Close Price]]-Table2[[#This Row],[50D EMA]])/Table2[[#This Row],[50D EMA]]</f>
        <v>0.12840646441404657</v>
      </c>
      <c r="U393" s="2">
        <f>(Table2[[#This Row],[Close Price]]-Table2[[#This Row],[200D EMA]])/Table2[[#This Row],[200D EMA]]</f>
        <v>0.29466958698853374</v>
      </c>
      <c r="V393">
        <v>0.55761255934655696</v>
      </c>
      <c r="W393">
        <v>1993.95</v>
      </c>
      <c r="X393">
        <v>2040.5</v>
      </c>
      <c r="Y393">
        <v>1941.1</v>
      </c>
      <c r="Z393">
        <v>2070</v>
      </c>
      <c r="AA393">
        <v>1921</v>
      </c>
      <c r="AB393">
        <v>2080</v>
      </c>
      <c r="AC393" s="2">
        <f>(Table2[[#This Row],[Close Price]]/Table2[[#This Row],[Day Low]])-1</f>
        <v>7.1967702299455816E-3</v>
      </c>
      <c r="AD393" s="2">
        <f>(Table2[[#This Row],[Day High]]/Table2[[#This Row],[Close Price]])-1</f>
        <v>1.6033461136284455E-2</v>
      </c>
      <c r="AE393" s="2">
        <f>(Table2[[#This Row],[Close Price]]/Table2[[#This Row],[Current Week Low]])-1</f>
        <v>3.4619545618463698E-2</v>
      </c>
      <c r="AF393" s="2">
        <f>(Table2[[#This Row],[Current Week High]]/Table2[[#This Row],[Close Price]])-1</f>
        <v>3.0722501618284159E-2</v>
      </c>
      <c r="AG393" s="2">
        <f>(Table2[[#This Row],[Close Price]]/Table2[[#This Row],[Current Month Low]])-1</f>
        <v>4.5445080687142037E-2</v>
      </c>
      <c r="AH393" s="2">
        <f>(Table2[[#This Row],[Current Month High]]/Table2[[#This Row],[Close Price]])-1</f>
        <v>3.5701837374894296E-2</v>
      </c>
      <c r="AI393">
        <v>9.4955932878553995</v>
      </c>
      <c r="AJ393">
        <v>69.319618919146706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0.22</v>
      </c>
      <c r="AM393" t="s">
        <v>10511</v>
      </c>
      <c r="AN393">
        <v>3.45</v>
      </c>
      <c r="AO393" t="s">
        <v>10511</v>
      </c>
      <c r="AP393">
        <v>-8.0718312812913001E-2</v>
      </c>
      <c r="AQ393">
        <f>(Table2[[#This Row],[Sharpe Ratio]]-AVERAGE(Table2[Sharpe Ratio]))/_xlfn.STDEV.P(Table2[Sharpe Ratio])</f>
        <v>-1.4850461528035859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0.67471480455356769</v>
      </c>
      <c r="AS393">
        <f>_xlfn.RANK.AVG(Table2[[#This Row],[1Y Return vs Nifty Z-Score]],Table2[1Y Return vs Nifty Z-Score])</f>
        <v>385</v>
      </c>
      <c r="AT393">
        <f>_xlfn.RANK.AVG(Table2[[#This Row],[6M Return vs Nifty Z-Score]],Table2[6M Return vs Nifty Z-Score])</f>
        <v>93</v>
      </c>
      <c r="AU393">
        <f>_xlfn.RANK.AVG(Table2[[#This Row],[Sharpe Ratio Z-Score]],Table2[Sharpe Ratio Z-Score])</f>
        <v>683</v>
      </c>
      <c r="AV393">
        <f>(Table2[[#This Row],[Rank 1Y]]+Table2[[#This Row],[Rank 6M]]+Table2[[#This Row],[Rank Sharpe]])/3</f>
        <v>387</v>
      </c>
    </row>
    <row r="394" spans="1:48" x14ac:dyDescent="0.3">
      <c r="A394" t="s">
        <v>911</v>
      </c>
      <c r="B394" t="s">
        <v>912</v>
      </c>
      <c r="C394" t="s">
        <v>10466</v>
      </c>
      <c r="D394" t="s">
        <v>62</v>
      </c>
      <c r="E394">
        <v>15869.5</v>
      </c>
      <c r="F394">
        <v>6347.8</v>
      </c>
      <c r="G394">
        <v>43.018830692536497</v>
      </c>
      <c r="H394">
        <f>(Table2[[#This Row],[1Y Return vs Nifty]]-AVERAGE(Table2[1Y Return vs Nifty]))/_xlfn.STDEV.P(Table2[1Y Return vs Nifty])</f>
        <v>4.3140166539952375E-2</v>
      </c>
      <c r="I394">
        <v>-4.5932193096587497</v>
      </c>
      <c r="J394">
        <f>(Table2[[#This Row],[1M Return vs Nifty]]-AVERAGE(Table2[1M Return vs Nifty]))/_xlfn.STDEV.P(Table2[1M Return vs Nifty])</f>
        <v>-0.36605668180249634</v>
      </c>
      <c r="K394">
        <v>-12.675802172439401</v>
      </c>
      <c r="L394">
        <f>(Table2[[#This Row],[6M Return vs Nifty]]-AVERAGE(Table2[6M Return vs Nifty]))/_xlfn.STDEV.P(Table2[6M Return vs Nifty])</f>
        <v>-0.60203434691556945</v>
      </c>
      <c r="M394">
        <v>-6.4709318115576302</v>
      </c>
      <c r="N394">
        <f>(Table2[[#This Row],[1W Return vs Nifty]]-AVERAGE(Table2[1W Return vs Nifty]))/_xlfn.STDEV.P(Table2[1W Return vs Nifty])</f>
        <v>-1.3469211842539295</v>
      </c>
      <c r="O394">
        <v>6541.75</v>
      </c>
      <c r="P394">
        <v>6266.9386475604497</v>
      </c>
      <c r="Q394">
        <v>5488.0251299387</v>
      </c>
      <c r="R394">
        <v>36.525777104155402</v>
      </c>
      <c r="S394" s="2">
        <f>(Table2[[#This Row],[Close Price]]-Table2[[#This Row],[20D EMA]])/Table2[[#This Row],[20D EMA]]</f>
        <v>-2.9648029961401739E-2</v>
      </c>
      <c r="T394" s="2">
        <f>(Table2[[#This Row],[Close Price]]-Table2[[#This Row],[50D EMA]])/Table2[[#This Row],[50D EMA]]</f>
        <v>1.290284730504385E-2</v>
      </c>
      <c r="U394" s="2">
        <f>(Table2[[#This Row],[Close Price]]-Table2[[#This Row],[200D EMA]])/Table2[[#This Row],[200D EMA]]</f>
        <v>0.15666379976487163</v>
      </c>
      <c r="V394">
        <v>0.67993401943557896</v>
      </c>
      <c r="W394">
        <v>6307.4</v>
      </c>
      <c r="X394">
        <v>6510.3</v>
      </c>
      <c r="Y394">
        <v>6307.4</v>
      </c>
      <c r="Z394">
        <v>6850</v>
      </c>
      <c r="AA394">
        <v>6150</v>
      </c>
      <c r="AB394">
        <v>7572.2</v>
      </c>
      <c r="AC394" s="2">
        <f>(Table2[[#This Row],[Close Price]]/Table2[[#This Row],[Day Low]])-1</f>
        <v>6.405174873957753E-3</v>
      </c>
      <c r="AD394" s="2">
        <f>(Table2[[#This Row],[Day High]]/Table2[[#This Row],[Close Price]])-1</f>
        <v>2.5599420271590123E-2</v>
      </c>
      <c r="AE394" s="2">
        <f>(Table2[[#This Row],[Close Price]]/Table2[[#This Row],[Current Week Low]])-1</f>
        <v>6.405174873957753E-3</v>
      </c>
      <c r="AF394" s="2">
        <f>(Table2[[#This Row],[Current Week High]]/Table2[[#This Row],[Close Price]])-1</f>
        <v>7.9114023756261975E-2</v>
      </c>
      <c r="AG394" s="2">
        <f>(Table2[[#This Row],[Close Price]]/Table2[[#This Row],[Current Month Low]])-1</f>
        <v>3.2162601626016363E-2</v>
      </c>
      <c r="AH394" s="2">
        <f>(Table2[[#This Row],[Current Month High]]/Table2[[#This Row],[Close Price]])-1</f>
        <v>0.19288572418790761</v>
      </c>
      <c r="AI394">
        <v>19.2885724187907</v>
      </c>
      <c r="AJ394">
        <v>69.283695130406898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0.11</v>
      </c>
      <c r="AM394" t="s">
        <v>10511</v>
      </c>
      <c r="AN394">
        <v>-0.25</v>
      </c>
      <c r="AO394" t="s">
        <v>10512</v>
      </c>
      <c r="AP394">
        <v>4.2505492205890998E-2</v>
      </c>
      <c r="AQ394">
        <f>(Table2[[#This Row],[Sharpe Ratio]]-AVERAGE(Table2[Sharpe Ratio]))/_xlfn.STDEV.P(Table2[Sharpe Ratio])</f>
        <v>-7.0971102353374879E-2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-2.342843148785418</v>
      </c>
      <c r="AS394">
        <f>_xlfn.RANK.AVG(Table2[[#This Row],[1Y Return vs Nifty Z-Score]],Table2[1Y Return vs Nifty Z-Score])</f>
        <v>272</v>
      </c>
      <c r="AT394">
        <f>_xlfn.RANK.AVG(Table2[[#This Row],[6M Return vs Nifty Z-Score]],Table2[6M Return vs Nifty Z-Score])</f>
        <v>530</v>
      </c>
      <c r="AU394">
        <f>_xlfn.RANK.AVG(Table2[[#This Row],[Sharpe Ratio Z-Score]],Table2[Sharpe Ratio Z-Score])</f>
        <v>359</v>
      </c>
      <c r="AV394">
        <f>(Table2[[#This Row],[Rank 1Y]]+Table2[[#This Row],[Rank 6M]]+Table2[[#This Row],[Rank Sharpe]])/3</f>
        <v>387</v>
      </c>
    </row>
    <row r="395" spans="1:48" x14ac:dyDescent="0.3">
      <c r="A395" t="s">
        <v>767</v>
      </c>
      <c r="B395" t="s">
        <v>768</v>
      </c>
      <c r="C395" t="s">
        <v>10460</v>
      </c>
      <c r="D395" t="s">
        <v>21</v>
      </c>
      <c r="E395">
        <v>19982.529881189999</v>
      </c>
      <c r="F395">
        <v>723.9</v>
      </c>
      <c r="G395">
        <v>60.2780684518793</v>
      </c>
      <c r="H395">
        <f>(Table2[[#This Row],[1Y Return vs Nifty]]-AVERAGE(Table2[1Y Return vs Nifty]))/_xlfn.STDEV.P(Table2[1Y Return vs Nifty])</f>
        <v>0.27161264998824558</v>
      </c>
      <c r="I395">
        <v>4.1743713430262703</v>
      </c>
      <c r="J395">
        <f>(Table2[[#This Row],[1M Return vs Nifty]]-AVERAGE(Table2[1M Return vs Nifty]))/_xlfn.STDEV.P(Table2[1M Return vs Nifty])</f>
        <v>0.51082124031985865</v>
      </c>
      <c r="K395">
        <v>-22.867583022876701</v>
      </c>
      <c r="L395">
        <f>(Table2[[#This Row],[6M Return vs Nifty]]-AVERAGE(Table2[6M Return vs Nifty]))/_xlfn.STDEV.P(Table2[6M Return vs Nifty])</f>
        <v>-0.95401258789761889</v>
      </c>
      <c r="M395">
        <v>5.8344552574560904</v>
      </c>
      <c r="N395">
        <f>(Table2[[#This Row],[1W Return vs Nifty]]-AVERAGE(Table2[1W Return vs Nifty]))/_xlfn.STDEV.P(Table2[1W Return vs Nifty])</f>
        <v>1.6494381320374853</v>
      </c>
      <c r="O395">
        <v>708.17</v>
      </c>
      <c r="P395">
        <v>689.60662809685198</v>
      </c>
      <c r="Q395">
        <v>650.67468856778305</v>
      </c>
      <c r="R395">
        <v>54.756452407496703</v>
      </c>
      <c r="S395" s="2">
        <f>(Table2[[#This Row],[Close Price]]-Table2[[#This Row],[20D EMA]])/Table2[[#This Row],[20D EMA]]</f>
        <v>2.2212180691077027E-2</v>
      </c>
      <c r="T395" s="2">
        <f>(Table2[[#This Row],[Close Price]]-Table2[[#This Row],[50D EMA]])/Table2[[#This Row],[50D EMA]]</f>
        <v>4.9728889639285283E-2</v>
      </c>
      <c r="U395" s="2">
        <f>(Table2[[#This Row],[Close Price]]-Table2[[#This Row],[200D EMA]])/Table2[[#This Row],[200D EMA]]</f>
        <v>0.11253751332081945</v>
      </c>
      <c r="V395">
        <v>1.2543854519169899</v>
      </c>
      <c r="W395">
        <v>720.4</v>
      </c>
      <c r="X395">
        <v>760.45</v>
      </c>
      <c r="Y395">
        <v>720.4</v>
      </c>
      <c r="Z395">
        <v>760.45</v>
      </c>
      <c r="AA395">
        <v>683.05</v>
      </c>
      <c r="AB395">
        <v>760.45</v>
      </c>
      <c r="AC395" s="2">
        <f>(Table2[[#This Row],[Close Price]]/Table2[[#This Row],[Day Low]])-1</f>
        <v>4.8584119933370307E-3</v>
      </c>
      <c r="AD395" s="2">
        <f>(Table2[[#This Row],[Day High]]/Table2[[#This Row],[Close Price]])-1</f>
        <v>5.0490399226412519E-2</v>
      </c>
      <c r="AE395" s="2">
        <f>(Table2[[#This Row],[Close Price]]/Table2[[#This Row],[Current Week Low]])-1</f>
        <v>4.8584119933370307E-3</v>
      </c>
      <c r="AF395" s="2">
        <f>(Table2[[#This Row],[Current Week High]]/Table2[[#This Row],[Close Price]])-1</f>
        <v>5.0490399226412519E-2</v>
      </c>
      <c r="AG395" s="2">
        <f>(Table2[[#This Row],[Close Price]]/Table2[[#This Row],[Current Month Low]])-1</f>
        <v>5.9805285118219809E-2</v>
      </c>
      <c r="AH395" s="2">
        <f>(Table2[[#This Row],[Current Month High]]/Table2[[#This Row],[Close Price]])-1</f>
        <v>5.0490399226412519E-2</v>
      </c>
      <c r="AI395">
        <v>19.056499516507799</v>
      </c>
      <c r="AJ395">
        <v>92.988536390295806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-7.0000000000000007E-2</v>
      </c>
      <c r="AM395" t="s">
        <v>10512</v>
      </c>
      <c r="AN395">
        <v>2.12</v>
      </c>
      <c r="AO395" t="s">
        <v>10511</v>
      </c>
      <c r="AP395">
        <v>4.8469995755609001E-2</v>
      </c>
      <c r="AQ395">
        <f>(Table2[[#This Row],[Sharpe Ratio]]-AVERAGE(Table2[Sharpe Ratio]))/_xlfn.STDEV.P(Table2[Sharpe Ratio])</f>
        <v>-2.52446043470602E-3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1.4753349740132646</v>
      </c>
      <c r="AS395">
        <f>_xlfn.RANK.AVG(Table2[[#This Row],[1Y Return vs Nifty Z-Score]],Table2[1Y Return vs Nifty Z-Score])</f>
        <v>203</v>
      </c>
      <c r="AT395">
        <f>_xlfn.RANK.AVG(Table2[[#This Row],[6M Return vs Nifty Z-Score]],Table2[6M Return vs Nifty Z-Score])</f>
        <v>621</v>
      </c>
      <c r="AU395">
        <f>_xlfn.RANK.AVG(Table2[[#This Row],[Sharpe Ratio Z-Score]],Table2[Sharpe Ratio Z-Score])</f>
        <v>339</v>
      </c>
      <c r="AV395">
        <f>(Table2[[#This Row],[Rank 1Y]]+Table2[[#This Row],[Rank 6M]]+Table2[[#This Row],[Rank Sharpe]])/3</f>
        <v>387.66666666666669</v>
      </c>
    </row>
    <row r="396" spans="1:48" x14ac:dyDescent="0.3">
      <c r="A396" t="s">
        <v>1708</v>
      </c>
      <c r="B396" t="s">
        <v>1709</v>
      </c>
      <c r="C396" t="s">
        <v>10465</v>
      </c>
      <c r="D396" t="s">
        <v>266</v>
      </c>
      <c r="E396">
        <v>4452.5433233599997</v>
      </c>
      <c r="F396">
        <v>1418.35</v>
      </c>
      <c r="G396">
        <v>-5.3820744809212799</v>
      </c>
      <c r="H396">
        <f>(Table2[[#This Row],[1Y Return vs Nifty]]-AVERAGE(Table2[1Y Return vs Nifty]))/_xlfn.STDEV.P(Table2[1Y Return vs Nifty])</f>
        <v>-0.5975761362492108</v>
      </c>
      <c r="I396">
        <v>11.622765170578299</v>
      </c>
      <c r="J396">
        <f>(Table2[[#This Row],[1M Return vs Nifty]]-AVERAGE(Table2[1M Return vs Nifty]))/_xlfn.STDEV.P(Table2[1M Return vs Nifty])</f>
        <v>1.2557615963859365</v>
      </c>
      <c r="K396">
        <v>-6.0737826393432002</v>
      </c>
      <c r="L396">
        <f>(Table2[[#This Row],[6M Return vs Nifty]]-AVERAGE(Table2[6M Return vs Nifty]))/_xlfn.STDEV.P(Table2[6M Return vs Nifty])</f>
        <v>-0.37403030559156231</v>
      </c>
      <c r="M396">
        <v>0.89698940642466796</v>
      </c>
      <c r="N396">
        <f>(Table2[[#This Row],[1W Return vs Nifty]]-AVERAGE(Table2[1W Return vs Nifty]))/_xlfn.STDEV.P(Table2[1W Return vs Nifty])</f>
        <v>0.44716617434647898</v>
      </c>
      <c r="O396">
        <v>1406.18</v>
      </c>
      <c r="P396">
        <v>1344.0079399172801</v>
      </c>
      <c r="Q396">
        <v>1219.2236247645901</v>
      </c>
      <c r="R396">
        <v>47.623143166886301</v>
      </c>
      <c r="S396" s="2">
        <f>(Table2[[#This Row],[Close Price]]-Table2[[#This Row],[20D EMA]])/Table2[[#This Row],[20D EMA]]</f>
        <v>8.6546530316174639E-3</v>
      </c>
      <c r="T396" s="2">
        <f>(Table2[[#This Row],[Close Price]]-Table2[[#This Row],[50D EMA]])/Table2[[#This Row],[50D EMA]]</f>
        <v>5.5313706024158908E-2</v>
      </c>
      <c r="U396" s="2">
        <f>(Table2[[#This Row],[Close Price]]-Table2[[#This Row],[200D EMA]])/Table2[[#This Row],[200D EMA]]</f>
        <v>0.163322274266017</v>
      </c>
      <c r="V396">
        <v>0.99467289591094099</v>
      </c>
      <c r="W396">
        <v>1413.55</v>
      </c>
      <c r="X396">
        <v>1448.55</v>
      </c>
      <c r="Y396">
        <v>1413.55</v>
      </c>
      <c r="Z396">
        <v>1485.05</v>
      </c>
      <c r="AA396">
        <v>1380</v>
      </c>
      <c r="AB396">
        <v>1526.6</v>
      </c>
      <c r="AC396" s="2">
        <f>(Table2[[#This Row],[Close Price]]/Table2[[#This Row],[Day Low]])-1</f>
        <v>3.3957058469809009E-3</v>
      </c>
      <c r="AD396" s="2">
        <f>(Table2[[#This Row],[Day High]]/Table2[[#This Row],[Close Price]])-1</f>
        <v>2.1292346740931389E-2</v>
      </c>
      <c r="AE396" s="2">
        <f>(Table2[[#This Row],[Close Price]]/Table2[[#This Row],[Current Week Low]])-1</f>
        <v>3.3957058469809009E-3</v>
      </c>
      <c r="AF396" s="2">
        <f>(Table2[[#This Row],[Current Week High]]/Table2[[#This Row],[Close Price]])-1</f>
        <v>4.702647442450747E-2</v>
      </c>
      <c r="AG396" s="2">
        <f>(Table2[[#This Row],[Close Price]]/Table2[[#This Row],[Current Month Low]])-1</f>
        <v>2.7789855072463787E-2</v>
      </c>
      <c r="AH396" s="2">
        <f>(Table2[[#This Row],[Current Month High]]/Table2[[#This Row],[Close Price]])-1</f>
        <v>7.6321077308139751E-2</v>
      </c>
      <c r="AI396">
        <v>7.6321077308139698</v>
      </c>
      <c r="AJ396">
        <v>47.1470069509285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</v>
      </c>
      <c r="AM396" t="s">
        <v>10513</v>
      </c>
      <c r="AN396">
        <v>-3.58</v>
      </c>
      <c r="AO396" t="s">
        <v>10512</v>
      </c>
      <c r="AP396">
        <v>0.111964428042476</v>
      </c>
      <c r="AQ396">
        <f>(Table2[[#This Row],[Sharpe Ratio]]-AVERAGE(Table2[Sharpe Ratio]))/_xlfn.STDEV.P(Table2[Sharpe Ratio])</f>
        <v>0.72611634501402678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1.4574376739056691</v>
      </c>
      <c r="AS396">
        <f>_xlfn.RANK.AVG(Table2[[#This Row],[1Y Return vs Nifty Z-Score]],Table2[1Y Return vs Nifty Z-Score])</f>
        <v>537</v>
      </c>
      <c r="AT396">
        <f>_xlfn.RANK.AVG(Table2[[#This Row],[6M Return vs Nifty Z-Score]],Table2[6M Return vs Nifty Z-Score])</f>
        <v>454</v>
      </c>
      <c r="AU396">
        <f>_xlfn.RANK.AVG(Table2[[#This Row],[Sharpe Ratio Z-Score]],Table2[Sharpe Ratio Z-Score])</f>
        <v>172</v>
      </c>
      <c r="AV396">
        <f>(Table2[[#This Row],[Rank 1Y]]+Table2[[#This Row],[Rank 6M]]+Table2[[#This Row],[Rank Sharpe]])/3</f>
        <v>387.66666666666669</v>
      </c>
    </row>
    <row r="397" spans="1:48" x14ac:dyDescent="0.3">
      <c r="A397" t="s">
        <v>898</v>
      </c>
      <c r="B397" t="s">
        <v>899</v>
      </c>
      <c r="C397" t="s">
        <v>10464</v>
      </c>
      <c r="D397" t="s">
        <v>46</v>
      </c>
      <c r="E397">
        <v>16417.793898</v>
      </c>
      <c r="F397">
        <v>1698</v>
      </c>
      <c r="G397">
        <v>6.3588330867386</v>
      </c>
      <c r="H397">
        <f>(Table2[[#This Row],[1Y Return vs Nifty]]-AVERAGE(Table2[1Y Return vs Nifty]))/_xlfn.STDEV.P(Table2[1Y Return vs Nifty])</f>
        <v>-0.44215361137739079</v>
      </c>
      <c r="I397">
        <v>-4.0978884256879402</v>
      </c>
      <c r="J397">
        <f>(Table2[[#This Row],[1M Return vs Nifty]]-AVERAGE(Table2[1M Return vs Nifty]))/_xlfn.STDEV.P(Table2[1M Return vs Nifty])</f>
        <v>-0.31651687850815147</v>
      </c>
      <c r="K397">
        <v>34.008506745646002</v>
      </c>
      <c r="L397">
        <f>(Table2[[#This Row],[6M Return vs Nifty]]-AVERAGE(Table2[6M Return vs Nifty]))/_xlfn.STDEV.P(Table2[6M Return vs Nifty])</f>
        <v>1.0102315735928424</v>
      </c>
      <c r="M397">
        <v>-2.67383381702777</v>
      </c>
      <c r="N397">
        <f>(Table2[[#This Row],[1W Return vs Nifty]]-AVERAGE(Table2[1W Return vs Nifty]))/_xlfn.STDEV.P(Table2[1W Return vs Nifty])</f>
        <v>-0.42232857396289031</v>
      </c>
      <c r="O397">
        <v>1733.44</v>
      </c>
      <c r="P397">
        <v>1645.38390463987</v>
      </c>
      <c r="Q397">
        <v>1403.7145023087201</v>
      </c>
      <c r="R397">
        <v>39.289090976429002</v>
      </c>
      <c r="S397" s="2">
        <f>(Table2[[#This Row],[Close Price]]-Table2[[#This Row],[20D EMA]])/Table2[[#This Row],[20D EMA]]</f>
        <v>-2.0444895698726262E-2</v>
      </c>
      <c r="T397" s="2">
        <f>(Table2[[#This Row],[Close Price]]-Table2[[#This Row],[50D EMA]])/Table2[[#This Row],[50D EMA]]</f>
        <v>3.1978005383276317E-2</v>
      </c>
      <c r="U397" s="2">
        <f>(Table2[[#This Row],[Close Price]]-Table2[[#This Row],[200D EMA]])/Table2[[#This Row],[200D EMA]]</f>
        <v>0.20964768634025091</v>
      </c>
      <c r="V397">
        <v>0.50269027034788605</v>
      </c>
      <c r="W397">
        <v>1673.8</v>
      </c>
      <c r="X397">
        <v>1737.05</v>
      </c>
      <c r="Y397">
        <v>1673.8</v>
      </c>
      <c r="Z397">
        <v>1805</v>
      </c>
      <c r="AA397">
        <v>1673.8</v>
      </c>
      <c r="AB397">
        <v>1844.85</v>
      </c>
      <c r="AC397" s="2">
        <f>(Table2[[#This Row],[Close Price]]/Table2[[#This Row],[Day Low]])-1</f>
        <v>1.4458119249611601E-2</v>
      </c>
      <c r="AD397" s="2">
        <f>(Table2[[#This Row],[Day High]]/Table2[[#This Row],[Close Price]])-1</f>
        <v>2.2997644287396923E-2</v>
      </c>
      <c r="AE397" s="2">
        <f>(Table2[[#This Row],[Close Price]]/Table2[[#This Row],[Current Week Low]])-1</f>
        <v>1.4458119249611601E-2</v>
      </c>
      <c r="AF397" s="2">
        <f>(Table2[[#This Row],[Current Week High]]/Table2[[#This Row],[Close Price]])-1</f>
        <v>6.3015312131919909E-2</v>
      </c>
      <c r="AG397" s="2">
        <f>(Table2[[#This Row],[Close Price]]/Table2[[#This Row],[Current Month Low]])-1</f>
        <v>1.4458119249611601E-2</v>
      </c>
      <c r="AH397" s="2">
        <f>(Table2[[#This Row],[Current Month High]]/Table2[[#This Row],[Close Price]])-1</f>
        <v>8.6484098939929366E-2</v>
      </c>
      <c r="AI397">
        <v>9.54063604240282</v>
      </c>
      <c r="AJ397">
        <v>65.666617883799105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0.17</v>
      </c>
      <c r="AM397" t="s">
        <v>10511</v>
      </c>
      <c r="AN397">
        <v>-1.28</v>
      </c>
      <c r="AO397" t="s">
        <v>10512</v>
      </c>
      <c r="AP397">
        <v>-4.0698829719141003E-2</v>
      </c>
      <c r="AQ397">
        <f>(Table2[[#This Row],[Sharpe Ratio]]-AVERAGE(Table2[Sharpe Ratio]))/_xlfn.STDEV.P(Table2[Sharpe Ratio])</f>
        <v>-1.0257959895240047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-1.1965634797795948</v>
      </c>
      <c r="AS397">
        <f>_xlfn.RANK.AVG(Table2[[#This Row],[1Y Return vs Nifty Z-Score]],Table2[1Y Return vs Nifty Z-Score])</f>
        <v>454</v>
      </c>
      <c r="AT397">
        <f>_xlfn.RANK.AVG(Table2[[#This Row],[6M Return vs Nifty Z-Score]],Table2[6M Return vs Nifty Z-Score])</f>
        <v>96</v>
      </c>
      <c r="AU397">
        <f>_xlfn.RANK.AVG(Table2[[#This Row],[Sharpe Ratio Z-Score]],Table2[Sharpe Ratio Z-Score])</f>
        <v>620</v>
      </c>
      <c r="AV397">
        <f>(Table2[[#This Row],[Rank 1Y]]+Table2[[#This Row],[Rank 6M]]+Table2[[#This Row],[Rank Sharpe]])/3</f>
        <v>390</v>
      </c>
    </row>
    <row r="398" spans="1:48" x14ac:dyDescent="0.3">
      <c r="A398" t="s">
        <v>652</v>
      </c>
      <c r="B398" t="s">
        <v>653</v>
      </c>
      <c r="C398" t="s">
        <v>10473</v>
      </c>
      <c r="D398" t="s">
        <v>359</v>
      </c>
      <c r="E398">
        <v>27525.911662039998</v>
      </c>
      <c r="F398">
        <v>427.9</v>
      </c>
      <c r="G398">
        <v>22.130651197176199</v>
      </c>
      <c r="H398">
        <f>(Table2[[#This Row],[1Y Return vs Nifty]]-AVERAGE(Table2[1Y Return vs Nifty]))/_xlfn.STDEV.P(Table2[1Y Return vs Nifty])</f>
        <v>-0.23337113196367318</v>
      </c>
      <c r="I398">
        <v>-4.5583912821065899</v>
      </c>
      <c r="J398">
        <f>(Table2[[#This Row],[1M Return vs Nifty]]-AVERAGE(Table2[1M Return vs Nifty]))/_xlfn.STDEV.P(Table2[1M Return vs Nifty])</f>
        <v>-0.3625734069050528</v>
      </c>
      <c r="K398">
        <v>23.9824279707173</v>
      </c>
      <c r="L398">
        <f>(Table2[[#This Row],[6M Return vs Nifty]]-AVERAGE(Table2[6M Return vs Nifty]))/_xlfn.STDEV.P(Table2[6M Return vs Nifty])</f>
        <v>0.6639759365325687</v>
      </c>
      <c r="M398">
        <v>1.43505663107596</v>
      </c>
      <c r="N398">
        <f>(Table2[[#This Row],[1W Return vs Nifty]]-AVERAGE(Table2[1W Return vs Nifty]))/_xlfn.STDEV.P(Table2[1W Return vs Nifty])</f>
        <v>0.57818543707530157</v>
      </c>
      <c r="O398">
        <v>421.56</v>
      </c>
      <c r="P398">
        <v>398.41309511047302</v>
      </c>
      <c r="Q398">
        <v>340.50895251120301</v>
      </c>
      <c r="R398">
        <v>56.899457737259802</v>
      </c>
      <c r="S398" s="2">
        <f>(Table2[[#This Row],[Close Price]]-Table2[[#This Row],[20D EMA]])/Table2[[#This Row],[20D EMA]]</f>
        <v>1.5039377550052128E-2</v>
      </c>
      <c r="T398" s="2">
        <f>(Table2[[#This Row],[Close Price]]-Table2[[#This Row],[50D EMA]])/Table2[[#This Row],[50D EMA]]</f>
        <v>7.401088280331436E-2</v>
      </c>
      <c r="U398" s="2">
        <f>(Table2[[#This Row],[Close Price]]-Table2[[#This Row],[200D EMA]])/Table2[[#This Row],[200D EMA]]</f>
        <v>0.25664831084264</v>
      </c>
      <c r="V398">
        <v>0.91833409110612096</v>
      </c>
      <c r="W398">
        <v>422</v>
      </c>
      <c r="X398">
        <v>436.95</v>
      </c>
      <c r="Y398">
        <v>416</v>
      </c>
      <c r="Z398">
        <v>436.95</v>
      </c>
      <c r="AA398">
        <v>403.95</v>
      </c>
      <c r="AB398">
        <v>441.95</v>
      </c>
      <c r="AC398" s="2">
        <f>(Table2[[#This Row],[Close Price]]/Table2[[#This Row],[Day Low]])-1</f>
        <v>1.3981042654028331E-2</v>
      </c>
      <c r="AD398" s="2">
        <f>(Table2[[#This Row],[Day High]]/Table2[[#This Row],[Close Price]])-1</f>
        <v>2.1149801355456965E-2</v>
      </c>
      <c r="AE398" s="2">
        <f>(Table2[[#This Row],[Close Price]]/Table2[[#This Row],[Current Week Low]])-1</f>
        <v>2.8605769230769074E-2</v>
      </c>
      <c r="AF398" s="2">
        <f>(Table2[[#This Row],[Current Week High]]/Table2[[#This Row],[Close Price]])-1</f>
        <v>2.1149801355456965E-2</v>
      </c>
      <c r="AG398" s="2">
        <f>(Table2[[#This Row],[Close Price]]/Table2[[#This Row],[Current Month Low]])-1</f>
        <v>5.9289516029211509E-2</v>
      </c>
      <c r="AH398" s="2">
        <f>(Table2[[#This Row],[Current Month High]]/Table2[[#This Row],[Close Price]])-1</f>
        <v>3.2834774480018813E-2</v>
      </c>
      <c r="AI398">
        <v>3.28347744800188</v>
      </c>
      <c r="AJ398">
        <v>63.789473684210499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0.23</v>
      </c>
      <c r="AM398" t="s">
        <v>10511</v>
      </c>
      <c r="AN398">
        <v>3.67</v>
      </c>
      <c r="AO398" t="s">
        <v>10511</v>
      </c>
      <c r="AP398">
        <v>-6.2780682023977005E-2</v>
      </c>
      <c r="AQ398">
        <f>(Table2[[#This Row],[Sharpe Ratio]]-AVERAGE(Table2[Sharpe Ratio]))/_xlfn.STDEV.P(Table2[Sharpe Ratio])</f>
        <v>-1.2791999191237282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-0.63298308438458373</v>
      </c>
      <c r="AS398">
        <f>_xlfn.RANK.AVG(Table2[[#This Row],[1Y Return vs Nifty Z-Score]],Table2[1Y Return vs Nifty Z-Score])</f>
        <v>367</v>
      </c>
      <c r="AT398">
        <f>_xlfn.RANK.AVG(Table2[[#This Row],[6M Return vs Nifty Z-Score]],Table2[6M Return vs Nifty Z-Score])</f>
        <v>153</v>
      </c>
      <c r="AU398">
        <f>_xlfn.RANK.AVG(Table2[[#This Row],[Sharpe Ratio Z-Score]],Table2[Sharpe Ratio Z-Score])</f>
        <v>651</v>
      </c>
      <c r="AV398">
        <f>(Table2[[#This Row],[Rank 1Y]]+Table2[[#This Row],[Rank 6M]]+Table2[[#This Row],[Rank Sharpe]])/3</f>
        <v>390.33333333333331</v>
      </c>
    </row>
    <row r="399" spans="1:48" x14ac:dyDescent="0.3">
      <c r="A399" t="s">
        <v>562</v>
      </c>
      <c r="B399" t="s">
        <v>563</v>
      </c>
      <c r="C399" t="s">
        <v>10465</v>
      </c>
      <c r="D399" t="s">
        <v>394</v>
      </c>
      <c r="E399">
        <v>33380.905721759998</v>
      </c>
      <c r="F399">
        <v>525.6</v>
      </c>
      <c r="G399">
        <v>1.41182581843979</v>
      </c>
      <c r="H399">
        <f>(Table2[[#This Row],[1Y Return vs Nifty]]-AVERAGE(Table2[1Y Return vs Nifty]))/_xlfn.STDEV.P(Table2[1Y Return vs Nifty])</f>
        <v>-0.50764057273599161</v>
      </c>
      <c r="I399">
        <v>8.8426512165432207</v>
      </c>
      <c r="J399">
        <f>(Table2[[#This Row],[1M Return vs Nifty]]-AVERAGE(Table2[1M Return vs Nifty]))/_xlfn.STDEV.P(Table2[1M Return vs Nifty])</f>
        <v>0.97771251268115889</v>
      </c>
      <c r="K399">
        <v>-9.0516857852050592</v>
      </c>
      <c r="L399">
        <f>(Table2[[#This Row],[6M Return vs Nifty]]-AVERAGE(Table2[6M Return vs Nifty]))/_xlfn.STDEV.P(Table2[6M Return vs Nifty])</f>
        <v>-0.47687367776340361</v>
      </c>
      <c r="M399">
        <v>4.1089497221805704</v>
      </c>
      <c r="N399">
        <f>(Table2[[#This Row],[1W Return vs Nifty]]-AVERAGE(Table2[1W Return vs Nifty]))/_xlfn.STDEV.P(Table2[1W Return vs Nifty])</f>
        <v>1.2292778756442175</v>
      </c>
      <c r="O399">
        <v>524.97</v>
      </c>
      <c r="P399">
        <v>508.14871334422901</v>
      </c>
      <c r="Q399">
        <v>470.05742070642202</v>
      </c>
      <c r="R399">
        <v>46.519499700010002</v>
      </c>
      <c r="S399" s="2">
        <f>(Table2[[#This Row],[Close Price]]-Table2[[#This Row],[20D EMA]])/Table2[[#This Row],[20D EMA]]</f>
        <v>1.2000685753471539E-3</v>
      </c>
      <c r="T399" s="2">
        <f>(Table2[[#This Row],[Close Price]]-Table2[[#This Row],[50D EMA]])/Table2[[#This Row],[50D EMA]]</f>
        <v>3.4342872858853825E-2</v>
      </c>
      <c r="U399" s="2">
        <f>(Table2[[#This Row],[Close Price]]-Table2[[#This Row],[200D EMA]])/Table2[[#This Row],[200D EMA]]</f>
        <v>0.11816126466019042</v>
      </c>
      <c r="V399">
        <v>1.297209216887</v>
      </c>
      <c r="W399">
        <v>501.55</v>
      </c>
      <c r="X399">
        <v>538</v>
      </c>
      <c r="Y399">
        <v>501.55</v>
      </c>
      <c r="Z399">
        <v>555.15</v>
      </c>
      <c r="AA399">
        <v>501.55</v>
      </c>
      <c r="AB399">
        <v>555.15</v>
      </c>
      <c r="AC399" s="2">
        <f>(Table2[[#This Row],[Close Price]]/Table2[[#This Row],[Day Low]])-1</f>
        <v>4.7951350812481364E-2</v>
      </c>
      <c r="AD399" s="2">
        <f>(Table2[[#This Row],[Day High]]/Table2[[#This Row],[Close Price]])-1</f>
        <v>2.3592085235920823E-2</v>
      </c>
      <c r="AE399" s="2">
        <f>(Table2[[#This Row],[Close Price]]/Table2[[#This Row],[Current Week Low]])-1</f>
        <v>4.7951350812481364E-2</v>
      </c>
      <c r="AF399" s="2">
        <f>(Table2[[#This Row],[Current Week High]]/Table2[[#This Row],[Close Price]])-1</f>
        <v>5.6221461187214494E-2</v>
      </c>
      <c r="AG399" s="2">
        <f>(Table2[[#This Row],[Close Price]]/Table2[[#This Row],[Current Month Low]])-1</f>
        <v>4.7951350812481364E-2</v>
      </c>
      <c r="AH399" s="2">
        <f>(Table2[[#This Row],[Current Month High]]/Table2[[#This Row],[Close Price]])-1</f>
        <v>5.6221461187214494E-2</v>
      </c>
      <c r="AI399">
        <v>6.1453576864535604</v>
      </c>
      <c r="AJ399">
        <v>44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-7.0000000000000007E-2</v>
      </c>
      <c r="AM399" t="s">
        <v>10512</v>
      </c>
      <c r="AN399">
        <v>-1.85</v>
      </c>
      <c r="AO399" t="s">
        <v>10512</v>
      </c>
      <c r="AP399">
        <v>9.6306180072659994E-2</v>
      </c>
      <c r="AQ399">
        <f>(Table2[[#This Row],[Sharpe Ratio]]-AVERAGE(Table2[Sharpe Ratio]))/_xlfn.STDEV.P(Table2[Sharpe Ratio])</f>
        <v>0.54642754393780124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1.7689036817637822</v>
      </c>
      <c r="AS399">
        <f>_xlfn.RANK.AVG(Table2[[#This Row],[1Y Return vs Nifty Z-Score]],Table2[1Y Return vs Nifty Z-Score])</f>
        <v>483</v>
      </c>
      <c r="AT399">
        <f>_xlfn.RANK.AVG(Table2[[#This Row],[6M Return vs Nifty Z-Score]],Table2[6M Return vs Nifty Z-Score])</f>
        <v>487</v>
      </c>
      <c r="AU399">
        <f>_xlfn.RANK.AVG(Table2[[#This Row],[Sharpe Ratio Z-Score]],Table2[Sharpe Ratio Z-Score])</f>
        <v>204</v>
      </c>
      <c r="AV399">
        <f>(Table2[[#This Row],[Rank 1Y]]+Table2[[#This Row],[Rank 6M]]+Table2[[#This Row],[Rank Sharpe]])/3</f>
        <v>391.33333333333331</v>
      </c>
    </row>
    <row r="400" spans="1:48" x14ac:dyDescent="0.3">
      <c r="A400" t="s">
        <v>1984</v>
      </c>
      <c r="B400" t="s">
        <v>1985</v>
      </c>
      <c r="C400" t="s">
        <v>10466</v>
      </c>
      <c r="D400" t="s">
        <v>62</v>
      </c>
      <c r="E400">
        <v>3110.2578060000001</v>
      </c>
      <c r="F400">
        <v>386.45</v>
      </c>
      <c r="G400">
        <v>36.069744157708797</v>
      </c>
      <c r="H400">
        <f>(Table2[[#This Row],[1Y Return vs Nifty]]-AVERAGE(Table2[1Y Return vs Nifty]))/_xlfn.STDEV.P(Table2[1Y Return vs Nifty])</f>
        <v>-4.8849704649447961E-2</v>
      </c>
      <c r="I400">
        <v>-4.3407849974485497</v>
      </c>
      <c r="J400">
        <f>(Table2[[#This Row],[1M Return vs Nifty]]-AVERAGE(Table2[1M Return vs Nifty]))/_xlfn.STDEV.P(Table2[1M Return vs Nifty])</f>
        <v>-0.340809828484193</v>
      </c>
      <c r="K400">
        <v>13.3991559099703</v>
      </c>
      <c r="L400">
        <f>(Table2[[#This Row],[6M Return vs Nifty]]-AVERAGE(Table2[6M Return vs Nifty]))/_xlfn.STDEV.P(Table2[6M Return vs Nifty])</f>
        <v>0.29847735110955459</v>
      </c>
      <c r="M400">
        <v>-0.142336641886534</v>
      </c>
      <c r="N400">
        <f>(Table2[[#This Row],[1W Return vs Nifty]]-AVERAGE(Table2[1W Return vs Nifty]))/_xlfn.STDEV.P(Table2[1W Return vs Nifty])</f>
        <v>0.19409048724651892</v>
      </c>
      <c r="O400">
        <v>397.34</v>
      </c>
      <c r="P400">
        <v>387.37076197336501</v>
      </c>
      <c r="Q400">
        <v>343.24372858784801</v>
      </c>
      <c r="R400">
        <v>38.906223600015203</v>
      </c>
      <c r="S400" s="2">
        <f>(Table2[[#This Row],[Close Price]]-Table2[[#This Row],[20D EMA]])/Table2[[#This Row],[20D EMA]]</f>
        <v>-2.7407258267478703E-2</v>
      </c>
      <c r="T400" s="2">
        <f>(Table2[[#This Row],[Close Price]]-Table2[[#This Row],[50D EMA]])/Table2[[#This Row],[50D EMA]]</f>
        <v>-2.3769526865538904E-3</v>
      </c>
      <c r="U400" s="2">
        <f>(Table2[[#This Row],[Close Price]]-Table2[[#This Row],[200D EMA]])/Table2[[#This Row],[200D EMA]]</f>
        <v>0.12587636077113057</v>
      </c>
      <c r="V400">
        <v>1.0987092485955501</v>
      </c>
      <c r="W400">
        <v>385</v>
      </c>
      <c r="X400">
        <v>410.45</v>
      </c>
      <c r="Y400">
        <v>385</v>
      </c>
      <c r="Z400">
        <v>419.75</v>
      </c>
      <c r="AA400">
        <v>380</v>
      </c>
      <c r="AB400">
        <v>424.7</v>
      </c>
      <c r="AC400" s="2">
        <f>(Table2[[#This Row],[Close Price]]/Table2[[#This Row],[Day Low]])-1</f>
        <v>3.7662337662336398E-3</v>
      </c>
      <c r="AD400" s="2">
        <f>(Table2[[#This Row],[Day High]]/Table2[[#This Row],[Close Price]])-1</f>
        <v>6.2103765040755654E-2</v>
      </c>
      <c r="AE400" s="2">
        <f>(Table2[[#This Row],[Close Price]]/Table2[[#This Row],[Current Week Low]])-1</f>
        <v>3.7662337662336398E-3</v>
      </c>
      <c r="AF400" s="2">
        <f>(Table2[[#This Row],[Current Week High]]/Table2[[#This Row],[Close Price]])-1</f>
        <v>8.6168973994048326E-2</v>
      </c>
      <c r="AG400" s="2">
        <f>(Table2[[#This Row],[Close Price]]/Table2[[#This Row],[Current Month Low]])-1</f>
        <v>1.6973684210526363E-2</v>
      </c>
      <c r="AH400" s="2">
        <f>(Table2[[#This Row],[Current Month High]]/Table2[[#This Row],[Close Price]])-1</f>
        <v>9.8977875533704296E-2</v>
      </c>
      <c r="AI400">
        <v>9.8977875533704296</v>
      </c>
      <c r="AJ400">
        <v>65.645092156022201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-0.1</v>
      </c>
      <c r="AM400" t="s">
        <v>10512</v>
      </c>
      <c r="AN400">
        <v>-3.46</v>
      </c>
      <c r="AO400" t="s">
        <v>10512</v>
      </c>
      <c r="AP400">
        <v>-5.3414620654234003E-2</v>
      </c>
      <c r="AQ400">
        <f>(Table2[[#This Row],[Sharpe Ratio]]-AVERAGE(Table2[Sharpe Ratio]))/_xlfn.STDEV.P(Table2[Sharpe Ratio])</f>
        <v>-1.1717181407293831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-1.0688098355069504</v>
      </c>
      <c r="AS400">
        <f>_xlfn.RANK.AVG(Table2[[#This Row],[1Y Return vs Nifty Z-Score]],Table2[1Y Return vs Nifty Z-Score])</f>
        <v>299</v>
      </c>
      <c r="AT400">
        <f>_xlfn.RANK.AVG(Table2[[#This Row],[6M Return vs Nifty Z-Score]],Table2[6M Return vs Nifty Z-Score])</f>
        <v>236</v>
      </c>
      <c r="AU400">
        <f>_xlfn.RANK.AVG(Table2[[#This Row],[Sharpe Ratio Z-Score]],Table2[Sharpe Ratio Z-Score])</f>
        <v>640</v>
      </c>
      <c r="AV400">
        <f>(Table2[[#This Row],[Rank 1Y]]+Table2[[#This Row],[Rank 6M]]+Table2[[#This Row],[Rank Sharpe]])/3</f>
        <v>391.66666666666669</v>
      </c>
    </row>
    <row r="401" spans="1:48" x14ac:dyDescent="0.3">
      <c r="A401" t="s">
        <v>1272</v>
      </c>
      <c r="B401" t="s">
        <v>1273</v>
      </c>
      <c r="C401" t="s">
        <v>10469</v>
      </c>
      <c r="D401" t="s">
        <v>77</v>
      </c>
      <c r="E401">
        <v>8572.2502533850002</v>
      </c>
      <c r="F401">
        <v>779.45</v>
      </c>
      <c r="G401">
        <v>-22.832371388645502</v>
      </c>
      <c r="H401">
        <f>(Table2[[#This Row],[1Y Return vs Nifty]]-AVERAGE(Table2[1Y Return vs Nifty]))/_xlfn.STDEV.P(Table2[1Y Return vs Nifty])</f>
        <v>-0.82857780196643638</v>
      </c>
      <c r="I401">
        <v>8.0316714676549807</v>
      </c>
      <c r="J401">
        <f>(Table2[[#This Row],[1M Return vs Nifty]]-AVERAGE(Table2[1M Return vs Nifty]))/_xlfn.STDEV.P(Table2[1M Return vs Nifty])</f>
        <v>0.89660354383683338</v>
      </c>
      <c r="K401">
        <v>-1.27603862132733</v>
      </c>
      <c r="L401">
        <f>(Table2[[#This Row],[6M Return vs Nifty]]-AVERAGE(Table2[6M Return vs Nifty]))/_xlfn.STDEV.P(Table2[6M Return vs Nifty])</f>
        <v>-0.20833782015405233</v>
      </c>
      <c r="M401">
        <v>-2.1675458469074398</v>
      </c>
      <c r="N401">
        <f>(Table2[[#This Row],[1W Return vs Nifty]]-AVERAGE(Table2[1W Return vs Nifty]))/_xlfn.STDEV.P(Table2[1W Return vs Nifty])</f>
        <v>-0.29904755342381756</v>
      </c>
      <c r="O401">
        <v>793.28</v>
      </c>
      <c r="P401">
        <v>768.58257812990996</v>
      </c>
      <c r="Q401">
        <v>734.90542160486905</v>
      </c>
      <c r="R401">
        <v>42.629261415380903</v>
      </c>
      <c r="S401" s="2">
        <f>(Table2[[#This Row],[Close Price]]-Table2[[#This Row],[20D EMA]])/Table2[[#This Row],[20D EMA]]</f>
        <v>-1.7433945139168929E-2</v>
      </c>
      <c r="T401" s="2">
        <f>(Table2[[#This Row],[Close Price]]-Table2[[#This Row],[50D EMA]])/Table2[[#This Row],[50D EMA]]</f>
        <v>1.4139563111789939E-2</v>
      </c>
      <c r="U401" s="2">
        <f>(Table2[[#This Row],[Close Price]]-Table2[[#This Row],[200D EMA]])/Table2[[#This Row],[200D EMA]]</f>
        <v>6.061266808707929E-2</v>
      </c>
      <c r="V401">
        <v>3.11643378952368</v>
      </c>
      <c r="W401">
        <v>770.05</v>
      </c>
      <c r="X401">
        <v>799.95</v>
      </c>
      <c r="Y401">
        <v>770.05</v>
      </c>
      <c r="Z401">
        <v>857.55</v>
      </c>
      <c r="AA401">
        <v>746.2</v>
      </c>
      <c r="AB401">
        <v>920</v>
      </c>
      <c r="AC401" s="2">
        <f>(Table2[[#This Row],[Close Price]]/Table2[[#This Row],[Day Low]])-1</f>
        <v>1.2206999545484098E-2</v>
      </c>
      <c r="AD401" s="2">
        <f>(Table2[[#This Row],[Day High]]/Table2[[#This Row],[Close Price]])-1</f>
        <v>2.6300596574507562E-2</v>
      </c>
      <c r="AE401" s="2">
        <f>(Table2[[#This Row],[Close Price]]/Table2[[#This Row],[Current Week Low]])-1</f>
        <v>1.2206999545484098E-2</v>
      </c>
      <c r="AF401" s="2">
        <f>(Table2[[#This Row],[Current Week High]]/Table2[[#This Row],[Close Price]])-1</f>
        <v>0.10019885816922169</v>
      </c>
      <c r="AG401" s="2">
        <f>(Table2[[#This Row],[Close Price]]/Table2[[#This Row],[Current Month Low]])-1</f>
        <v>4.4559099437148308E-2</v>
      </c>
      <c r="AH401" s="2">
        <f>(Table2[[#This Row],[Current Month High]]/Table2[[#This Row],[Close Price]])-1</f>
        <v>0.18031945602668542</v>
      </c>
      <c r="AI401">
        <v>18.0319456026685</v>
      </c>
      <c r="AJ401">
        <v>26.534090909090899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-0.01</v>
      </c>
      <c r="AM401" t="s">
        <v>10512</v>
      </c>
      <c r="AN401">
        <v>2.9</v>
      </c>
      <c r="AO401" t="s">
        <v>10511</v>
      </c>
      <c r="AP401">
        <v>0.122688882049117</v>
      </c>
      <c r="AQ401">
        <f>(Table2[[#This Row],[Sharpe Ratio]]-AVERAGE(Table2[Sharpe Ratio]))/_xlfn.STDEV.P(Table2[Sharpe Ratio])</f>
        <v>0.84918658163086913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0.40982694992339624</v>
      </c>
      <c r="AS401">
        <f>_xlfn.RANK.AVG(Table2[[#This Row],[1Y Return vs Nifty Z-Score]],Table2[1Y Return vs Nifty Z-Score])</f>
        <v>631</v>
      </c>
      <c r="AT401">
        <f>_xlfn.RANK.AVG(Table2[[#This Row],[6M Return vs Nifty Z-Score]],Table2[6M Return vs Nifty Z-Score])</f>
        <v>394</v>
      </c>
      <c r="AU401">
        <f>_xlfn.RANK.AVG(Table2[[#This Row],[Sharpe Ratio Z-Score]],Table2[Sharpe Ratio Z-Score])</f>
        <v>153</v>
      </c>
      <c r="AV401">
        <f>(Table2[[#This Row],[Rank 1Y]]+Table2[[#This Row],[Rank 6M]]+Table2[[#This Row],[Rank Sharpe]])/3</f>
        <v>392.66666666666669</v>
      </c>
    </row>
    <row r="402" spans="1:48" x14ac:dyDescent="0.3">
      <c r="A402" t="s">
        <v>1504</v>
      </c>
      <c r="B402" t="s">
        <v>1505</v>
      </c>
      <c r="C402" t="s">
        <v>10469</v>
      </c>
      <c r="D402" t="s">
        <v>632</v>
      </c>
      <c r="E402">
        <v>6313.0860877949999</v>
      </c>
      <c r="F402">
        <v>473.95</v>
      </c>
      <c r="G402">
        <v>15.998291453791801</v>
      </c>
      <c r="H402">
        <f>(Table2[[#This Row],[1Y Return vs Nifty]]-AVERAGE(Table2[1Y Return vs Nifty]))/_xlfn.STDEV.P(Table2[1Y Return vs Nifty])</f>
        <v>-0.31454942497437921</v>
      </c>
      <c r="I402">
        <v>-2.1371805374752699</v>
      </c>
      <c r="J402">
        <f>(Table2[[#This Row],[1M Return vs Nifty]]-AVERAGE(Table2[1M Return vs Nifty]))/_xlfn.STDEV.P(Table2[1M Return vs Nifty])</f>
        <v>-0.12041950957153127</v>
      </c>
      <c r="K402">
        <v>-14.6911698858565</v>
      </c>
      <c r="L402">
        <f>(Table2[[#This Row],[6M Return vs Nifty]]-AVERAGE(Table2[6M Return vs Nifty]))/_xlfn.STDEV.P(Table2[6M Return vs Nifty])</f>
        <v>-0.67163607728147789</v>
      </c>
      <c r="M402">
        <v>-4.7865600359421396</v>
      </c>
      <c r="N402">
        <f>(Table2[[#This Row],[1W Return vs Nifty]]-AVERAGE(Table2[1W Return vs Nifty]))/_xlfn.STDEV.P(Table2[1W Return vs Nifty])</f>
        <v>-0.93677699019825189</v>
      </c>
      <c r="O402">
        <v>505</v>
      </c>
      <c r="P402">
        <v>491.32831046376202</v>
      </c>
      <c r="Q402">
        <v>442.90912224985101</v>
      </c>
      <c r="R402">
        <v>21.738075629780099</v>
      </c>
      <c r="S402" s="2">
        <f>(Table2[[#This Row],[Close Price]]-Table2[[#This Row],[20D EMA]])/Table2[[#This Row],[20D EMA]]</f>
        <v>-6.1485148514851505E-2</v>
      </c>
      <c r="T402" s="2">
        <f>(Table2[[#This Row],[Close Price]]-Table2[[#This Row],[50D EMA]])/Table2[[#This Row],[50D EMA]]</f>
        <v>-3.5370057238018192E-2</v>
      </c>
      <c r="U402" s="2">
        <f>(Table2[[#This Row],[Close Price]]-Table2[[#This Row],[200D EMA]])/Table2[[#This Row],[200D EMA]]</f>
        <v>7.0084078631007296E-2</v>
      </c>
      <c r="V402">
        <v>0.975831776387177</v>
      </c>
      <c r="W402">
        <v>469.6</v>
      </c>
      <c r="X402">
        <v>498.6</v>
      </c>
      <c r="Y402">
        <v>469.6</v>
      </c>
      <c r="Z402">
        <v>524.70000000000005</v>
      </c>
      <c r="AA402">
        <v>469.6</v>
      </c>
      <c r="AB402">
        <v>541.29999999999995</v>
      </c>
      <c r="AC402" s="2">
        <f>(Table2[[#This Row],[Close Price]]/Table2[[#This Row],[Day Low]])-1</f>
        <v>9.2632027257240068E-3</v>
      </c>
      <c r="AD402" s="2">
        <f>(Table2[[#This Row],[Day High]]/Table2[[#This Row],[Close Price]])-1</f>
        <v>5.2009705665154726E-2</v>
      </c>
      <c r="AE402" s="2">
        <f>(Table2[[#This Row],[Close Price]]/Table2[[#This Row],[Current Week Low]])-1</f>
        <v>9.2632027257240068E-3</v>
      </c>
      <c r="AF402" s="2">
        <f>(Table2[[#This Row],[Current Week High]]/Table2[[#This Row],[Close Price]])-1</f>
        <v>0.10707880578120066</v>
      </c>
      <c r="AG402" s="2">
        <f>(Table2[[#This Row],[Close Price]]/Table2[[#This Row],[Current Month Low]])-1</f>
        <v>9.2632027257240068E-3</v>
      </c>
      <c r="AH402" s="2">
        <f>(Table2[[#This Row],[Current Month High]]/Table2[[#This Row],[Close Price]])-1</f>
        <v>0.14210359742588863</v>
      </c>
      <c r="AI402">
        <v>18.113725076484801</v>
      </c>
      <c r="AJ402">
        <v>59.150436534586902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-0.1</v>
      </c>
      <c r="AM402" t="s">
        <v>10512</v>
      </c>
      <c r="AN402">
        <v>-8.1199999999999992</v>
      </c>
      <c r="AO402" t="s">
        <v>10512</v>
      </c>
      <c r="AP402">
        <v>8.1728323860639995E-2</v>
      </c>
      <c r="AQ402">
        <f>(Table2[[#This Row],[Sharpe Ratio]]-AVERAGE(Table2[Sharpe Ratio]))/_xlfn.STDEV.P(Table2[Sharpe Ratio])</f>
        <v>0.37913695625206656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-1.6642450457735736</v>
      </c>
      <c r="AS402">
        <f>_xlfn.RANK.AVG(Table2[[#This Row],[1Y Return vs Nifty Z-Score]],Table2[1Y Return vs Nifty Z-Score])</f>
        <v>397</v>
      </c>
      <c r="AT402">
        <f>_xlfn.RANK.AVG(Table2[[#This Row],[6M Return vs Nifty Z-Score]],Table2[6M Return vs Nifty Z-Score])</f>
        <v>551</v>
      </c>
      <c r="AU402">
        <f>_xlfn.RANK.AVG(Table2[[#This Row],[Sharpe Ratio Z-Score]],Table2[Sharpe Ratio Z-Score])</f>
        <v>235</v>
      </c>
      <c r="AV402">
        <f>(Table2[[#This Row],[Rank 1Y]]+Table2[[#This Row],[Rank 6M]]+Table2[[#This Row],[Rank Sharpe]])/3</f>
        <v>394.33333333333331</v>
      </c>
    </row>
    <row r="403" spans="1:48" x14ac:dyDescent="0.3">
      <c r="A403" t="s">
        <v>570</v>
      </c>
      <c r="B403" t="s">
        <v>571</v>
      </c>
      <c r="C403" t="s">
        <v>10466</v>
      </c>
      <c r="D403" t="s">
        <v>295</v>
      </c>
      <c r="E403">
        <v>32341.161214259999</v>
      </c>
      <c r="F403">
        <v>1204.3</v>
      </c>
      <c r="G403">
        <v>47.6101404449659</v>
      </c>
      <c r="H403">
        <f>(Table2[[#This Row],[1Y Return vs Nifty]]-AVERAGE(Table2[1Y Return vs Nifty]))/_xlfn.STDEV.P(Table2[1Y Return vs Nifty])</f>
        <v>0.10391851353561121</v>
      </c>
      <c r="I403">
        <v>-16.4252740485434</v>
      </c>
      <c r="J403">
        <f>(Table2[[#This Row],[1M Return vs Nifty]]-AVERAGE(Table2[1M Return vs Nifty]))/_xlfn.STDEV.P(Table2[1M Return vs Nifty])</f>
        <v>-1.549422555606581</v>
      </c>
      <c r="K403">
        <v>-3.33383179536402</v>
      </c>
      <c r="L403">
        <f>(Table2[[#This Row],[6M Return vs Nifty]]-AVERAGE(Table2[6M Return vs Nifty]))/_xlfn.STDEV.P(Table2[6M Return vs Nifty])</f>
        <v>-0.27940473498780533</v>
      </c>
      <c r="M403">
        <v>-3.63109921250234</v>
      </c>
      <c r="N403">
        <f>(Table2[[#This Row],[1W Return vs Nifty]]-AVERAGE(Table2[1W Return vs Nifty]))/_xlfn.STDEV.P(Table2[1W Return vs Nifty])</f>
        <v>-0.65542250833544879</v>
      </c>
      <c r="O403">
        <v>1246.47</v>
      </c>
      <c r="P403">
        <v>1269.46484239038</v>
      </c>
      <c r="Q403">
        <v>1135.5703118219501</v>
      </c>
      <c r="R403">
        <v>24.321382848415599</v>
      </c>
      <c r="S403" s="2">
        <f>(Table2[[#This Row],[Close Price]]-Table2[[#This Row],[20D EMA]])/Table2[[#This Row],[20D EMA]]</f>
        <v>-3.3831540269721752E-2</v>
      </c>
      <c r="T403" s="2">
        <f>(Table2[[#This Row],[Close Price]]-Table2[[#This Row],[50D EMA]])/Table2[[#This Row],[50D EMA]]</f>
        <v>-5.1332530224055511E-2</v>
      </c>
      <c r="U403" s="2">
        <f>(Table2[[#This Row],[Close Price]]-Table2[[#This Row],[200D EMA]])/Table2[[#This Row],[200D EMA]]</f>
        <v>6.0524379215037297E-2</v>
      </c>
      <c r="V403">
        <v>0.61594930983470397</v>
      </c>
      <c r="W403">
        <v>1199.95</v>
      </c>
      <c r="X403">
        <v>1214.4000000000001</v>
      </c>
      <c r="Y403">
        <v>1185</v>
      </c>
      <c r="Z403">
        <v>1223.45</v>
      </c>
      <c r="AA403">
        <v>1185</v>
      </c>
      <c r="AB403">
        <v>1292.2</v>
      </c>
      <c r="AC403" s="2">
        <f>(Table2[[#This Row],[Close Price]]/Table2[[#This Row],[Day Low]])-1</f>
        <v>3.625151047960351E-3</v>
      </c>
      <c r="AD403" s="2">
        <f>(Table2[[#This Row],[Day High]]/Table2[[#This Row],[Close Price]])-1</f>
        <v>8.386614630905953E-3</v>
      </c>
      <c r="AE403" s="2">
        <f>(Table2[[#This Row],[Close Price]]/Table2[[#This Row],[Current Week Low]])-1</f>
        <v>1.6286919831223656E-2</v>
      </c>
      <c r="AF403" s="2">
        <f>(Table2[[#This Row],[Current Week High]]/Table2[[#This Row],[Close Price]])-1</f>
        <v>1.5901353483351421E-2</v>
      </c>
      <c r="AG403" s="2">
        <f>(Table2[[#This Row],[Close Price]]/Table2[[#This Row],[Current Month Low]])-1</f>
        <v>1.6286919831223656E-2</v>
      </c>
      <c r="AH403" s="2">
        <f>(Table2[[#This Row],[Current Month High]]/Table2[[#This Row],[Close Price]])-1</f>
        <v>7.2988458025408987E-2</v>
      </c>
      <c r="AI403">
        <v>25.7078800963215</v>
      </c>
      <c r="AJ403">
        <v>83.680317242431101</v>
      </c>
      <c r="AK403" t="str">
        <f>IF(AND(Table2[[#This Row],[20D EMA]]&gt;Table2[[#This Row],[50D EMA]],Table2[[#This Row],[50D EMA]]&gt;Table2[[#This Row],[200D EMA]]),"Uptrend","Downtrend/NoTrend")</f>
        <v>Downtrend/NoTrend</v>
      </c>
      <c r="AL403">
        <v>-0.23</v>
      </c>
      <c r="AM403" t="s">
        <v>10512</v>
      </c>
      <c r="AN403">
        <v>-5.56</v>
      </c>
      <c r="AO403" t="s">
        <v>10512</v>
      </c>
      <c r="AQ403">
        <f>(Table2[[#This Row],[Sharpe Ratio]]-AVERAGE(Table2[Sharpe Ratio]))/_xlfn.STDEV.P(Table2[Sharpe Ratio])</f>
        <v>-0.55874987226138229</v>
      </c>
      <c r="AR4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3">
        <f>_xlfn.RANK.AVG(Table2[[#This Row],[1Y Return vs Nifty Z-Score]],Table2[1Y Return vs Nifty Z-Score])</f>
        <v>254</v>
      </c>
      <c r="AT403">
        <f>_xlfn.RANK.AVG(Table2[[#This Row],[6M Return vs Nifty Z-Score]],Table2[6M Return vs Nifty Z-Score])</f>
        <v>418</v>
      </c>
      <c r="AU403">
        <f>_xlfn.RANK.AVG(Table2[[#This Row],[Sharpe Ratio Z-Score]],Table2[Sharpe Ratio Z-Score])</f>
        <v>512.5</v>
      </c>
      <c r="AV403">
        <f>(Table2[[#This Row],[Rank 1Y]]+Table2[[#This Row],[Rank 6M]]+Table2[[#This Row],[Rank Sharpe]])/3</f>
        <v>394.83333333333331</v>
      </c>
    </row>
    <row r="404" spans="1:48" x14ac:dyDescent="0.3">
      <c r="A404" t="s">
        <v>455</v>
      </c>
      <c r="B404" t="s">
        <v>456</v>
      </c>
      <c r="C404" t="s">
        <v>10471</v>
      </c>
      <c r="D404" t="s">
        <v>127</v>
      </c>
      <c r="E404">
        <v>47212.052930630001</v>
      </c>
      <c r="F404">
        <v>53398.1</v>
      </c>
      <c r="G404">
        <v>1.3020309239429499</v>
      </c>
      <c r="H404">
        <f>(Table2[[#This Row],[1Y Return vs Nifty]]-AVERAGE(Table2[1Y Return vs Nifty]))/_xlfn.STDEV.P(Table2[1Y Return vs Nifty])</f>
        <v>-0.50909400379508085</v>
      </c>
      <c r="I404">
        <v>-10.135800739013099</v>
      </c>
      <c r="J404">
        <f>(Table2[[#This Row],[1M Return vs Nifty]]-AVERAGE(Table2[1M Return vs Nifty]))/_xlfn.STDEV.P(Table2[1M Return vs Nifty])</f>
        <v>-0.92038996211797253</v>
      </c>
      <c r="K404">
        <v>28.880789173326601</v>
      </c>
      <c r="L404">
        <f>(Table2[[#This Row],[6M Return vs Nifty]]-AVERAGE(Table2[6M Return vs Nifty]))/_xlfn.STDEV.P(Table2[6M Return vs Nifty])</f>
        <v>0.83314328668366233</v>
      </c>
      <c r="M404">
        <v>-4.0570399577678398</v>
      </c>
      <c r="N404">
        <f>(Table2[[#This Row],[1W Return vs Nifty]]-AVERAGE(Table2[1W Return vs Nifty]))/_xlfn.STDEV.P(Table2[1W Return vs Nifty])</f>
        <v>-0.75913899552163222</v>
      </c>
      <c r="O404">
        <v>55896.639999999999</v>
      </c>
      <c r="P404">
        <v>53385.632110305</v>
      </c>
      <c r="Q404">
        <v>45257.985739001197</v>
      </c>
      <c r="R404">
        <v>22.141653853891501</v>
      </c>
      <c r="S404" s="2">
        <f>(Table2[[#This Row],[Close Price]]-Table2[[#This Row],[20D EMA]])/Table2[[#This Row],[20D EMA]]</f>
        <v>-4.4699287828391845E-2</v>
      </c>
      <c r="T404" s="2">
        <f>(Table2[[#This Row],[Close Price]]-Table2[[#This Row],[50D EMA]])/Table2[[#This Row],[50D EMA]]</f>
        <v>2.3354391813209158E-4</v>
      </c>
      <c r="U404" s="2">
        <f>(Table2[[#This Row],[Close Price]]-Table2[[#This Row],[200D EMA]])/Table2[[#This Row],[200D EMA]]</f>
        <v>0.1798602860485688</v>
      </c>
      <c r="V404">
        <v>0.37185640754367</v>
      </c>
      <c r="W404">
        <v>53003.85</v>
      </c>
      <c r="X404">
        <v>55479.9</v>
      </c>
      <c r="Y404">
        <v>53003.85</v>
      </c>
      <c r="Z404">
        <v>56999</v>
      </c>
      <c r="AA404">
        <v>53003.85</v>
      </c>
      <c r="AB404">
        <v>59000</v>
      </c>
      <c r="AC404" s="2">
        <f>(Table2[[#This Row],[Close Price]]/Table2[[#This Row],[Day Low]])-1</f>
        <v>7.4381389276438892E-3</v>
      </c>
      <c r="AD404" s="2">
        <f>(Table2[[#This Row],[Day High]]/Table2[[#This Row],[Close Price]])-1</f>
        <v>3.8986405883355557E-2</v>
      </c>
      <c r="AE404" s="2">
        <f>(Table2[[#This Row],[Close Price]]/Table2[[#This Row],[Current Week Low]])-1</f>
        <v>7.4381389276438892E-3</v>
      </c>
      <c r="AF404" s="2">
        <f>(Table2[[#This Row],[Current Week High]]/Table2[[#This Row],[Close Price]])-1</f>
        <v>6.7434983641740054E-2</v>
      </c>
      <c r="AG404" s="2">
        <f>(Table2[[#This Row],[Close Price]]/Table2[[#This Row],[Current Month Low]])-1</f>
        <v>7.4381389276438892E-3</v>
      </c>
      <c r="AH404" s="2">
        <f>(Table2[[#This Row],[Current Month High]]/Table2[[#This Row],[Close Price]])-1</f>
        <v>0.10490822707174985</v>
      </c>
      <c r="AI404">
        <v>12.352312160919499</v>
      </c>
      <c r="AJ404">
        <v>52.663268310952397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0.08</v>
      </c>
      <c r="AM404" t="s">
        <v>10511</v>
      </c>
      <c r="AN404">
        <v>-5.97</v>
      </c>
      <c r="AO404" t="s">
        <v>10512</v>
      </c>
      <c r="AP404">
        <v>-2.4583402366799002E-2</v>
      </c>
      <c r="AQ404">
        <f>(Table2[[#This Row],[Sharpe Ratio]]-AVERAGE(Table2[Sharpe Ratio]))/_xlfn.STDEV.P(Table2[Sharpe Ratio])</f>
        <v>-0.8408607512166647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-2.196340425967688</v>
      </c>
      <c r="AS404">
        <f>_xlfn.RANK.AVG(Table2[[#This Row],[1Y Return vs Nifty Z-Score]],Table2[1Y Return vs Nifty Z-Score])</f>
        <v>484</v>
      </c>
      <c r="AT404">
        <f>_xlfn.RANK.AVG(Table2[[#This Row],[6M Return vs Nifty Z-Score]],Table2[6M Return vs Nifty Z-Score])</f>
        <v>120</v>
      </c>
      <c r="AU404">
        <f>_xlfn.RANK.AVG(Table2[[#This Row],[Sharpe Ratio Z-Score]],Table2[Sharpe Ratio Z-Score])</f>
        <v>581</v>
      </c>
      <c r="AV404">
        <f>(Table2[[#This Row],[Rank 1Y]]+Table2[[#This Row],[Rank 6M]]+Table2[[#This Row],[Rank Sharpe]])/3</f>
        <v>395</v>
      </c>
    </row>
    <row r="405" spans="1:48" x14ac:dyDescent="0.3">
      <c r="A405" t="s">
        <v>788</v>
      </c>
      <c r="B405" t="s">
        <v>789</v>
      </c>
      <c r="C405" t="s">
        <v>10471</v>
      </c>
      <c r="D405" t="s">
        <v>538</v>
      </c>
      <c r="E405">
        <v>19600.567442334999</v>
      </c>
      <c r="F405">
        <v>1737.35</v>
      </c>
      <c r="G405">
        <v>21.328462338981002</v>
      </c>
      <c r="H405">
        <f>(Table2[[#This Row],[1Y Return vs Nifty]]-AVERAGE(Table2[1Y Return vs Nifty]))/_xlfn.STDEV.P(Table2[1Y Return vs Nifty])</f>
        <v>-0.24399026145142796</v>
      </c>
      <c r="I405">
        <v>-3.75942926867903</v>
      </c>
      <c r="J405">
        <f>(Table2[[#This Row],[1M Return vs Nifty]]-AVERAGE(Table2[1M Return vs Nifty]))/_xlfn.STDEV.P(Table2[1M Return vs Nifty])</f>
        <v>-0.28266637452387067</v>
      </c>
      <c r="K405">
        <v>6.06095075999289</v>
      </c>
      <c r="L405">
        <f>(Table2[[#This Row],[6M Return vs Nifty]]-AVERAGE(Table2[6M Return vs Nifty]))/_xlfn.STDEV.P(Table2[6M Return vs Nifty])</f>
        <v>4.5048771888913298E-2</v>
      </c>
      <c r="M405">
        <v>-2.2663967715996201</v>
      </c>
      <c r="N405">
        <f>(Table2[[#This Row],[1W Return vs Nifty]]-AVERAGE(Table2[1W Return vs Nifty]))/_xlfn.STDEV.P(Table2[1W Return vs Nifty])</f>
        <v>-0.32311773402555422</v>
      </c>
      <c r="O405">
        <v>1774.18</v>
      </c>
      <c r="P405">
        <v>1735.5780009499099</v>
      </c>
      <c r="Q405">
        <v>1576.83949265569</v>
      </c>
      <c r="R405">
        <v>31.787209930171301</v>
      </c>
      <c r="S405" s="2">
        <f>(Table2[[#This Row],[Close Price]]-Table2[[#This Row],[20D EMA]])/Table2[[#This Row],[20D EMA]]</f>
        <v>-2.0758885795127975E-2</v>
      </c>
      <c r="T405" s="2">
        <f>(Table2[[#This Row],[Close Price]]-Table2[[#This Row],[50D EMA]])/Table2[[#This Row],[50D EMA]]</f>
        <v>1.0209849681893715E-3</v>
      </c>
      <c r="U405" s="2">
        <f>(Table2[[#This Row],[Close Price]]-Table2[[#This Row],[200D EMA]])/Table2[[#This Row],[200D EMA]]</f>
        <v>0.10179254647787926</v>
      </c>
      <c r="V405">
        <v>0.78629026813534697</v>
      </c>
      <c r="W405">
        <v>1725</v>
      </c>
      <c r="X405">
        <v>1781.2</v>
      </c>
      <c r="Y405">
        <v>1725</v>
      </c>
      <c r="Z405">
        <v>1801.9</v>
      </c>
      <c r="AA405">
        <v>1725</v>
      </c>
      <c r="AB405">
        <v>1850</v>
      </c>
      <c r="AC405" s="2">
        <f>(Table2[[#This Row],[Close Price]]/Table2[[#This Row],[Day Low]])-1</f>
        <v>7.1594202898550563E-3</v>
      </c>
      <c r="AD405" s="2">
        <f>(Table2[[#This Row],[Day High]]/Table2[[#This Row],[Close Price]])-1</f>
        <v>2.5239589029268705E-2</v>
      </c>
      <c r="AE405" s="2">
        <f>(Table2[[#This Row],[Close Price]]/Table2[[#This Row],[Current Week Low]])-1</f>
        <v>7.1594202898550563E-3</v>
      </c>
      <c r="AF405" s="2">
        <f>(Table2[[#This Row],[Current Week High]]/Table2[[#This Row],[Close Price]])-1</f>
        <v>3.7154286701010175E-2</v>
      </c>
      <c r="AG405" s="2">
        <f>(Table2[[#This Row],[Close Price]]/Table2[[#This Row],[Current Month Low]])-1</f>
        <v>7.1594202898550563E-3</v>
      </c>
      <c r="AH405" s="2">
        <f>(Table2[[#This Row],[Current Month High]]/Table2[[#This Row],[Close Price]])-1</f>
        <v>6.4840130083172687E-2</v>
      </c>
      <c r="AI405">
        <v>9.4741992114427198</v>
      </c>
      <c r="AJ405">
        <v>52.8281140042223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-0.04</v>
      </c>
      <c r="AM405" t="s">
        <v>10512</v>
      </c>
      <c r="AN405">
        <v>-1</v>
      </c>
      <c r="AO405" t="s">
        <v>10512</v>
      </c>
      <c r="AQ405">
        <f>(Table2[[#This Row],[Sharpe Ratio]]-AVERAGE(Table2[Sharpe Ratio]))/_xlfn.STDEV.P(Table2[Sharpe Ratio])</f>
        <v>-0.55874987226138229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-1.3634754703733221</v>
      </c>
      <c r="AS405">
        <f>_xlfn.RANK.AVG(Table2[[#This Row],[1Y Return vs Nifty Z-Score]],Table2[1Y Return vs Nifty Z-Score])</f>
        <v>372</v>
      </c>
      <c r="AT405">
        <f>_xlfn.RANK.AVG(Table2[[#This Row],[6M Return vs Nifty Z-Score]],Table2[6M Return vs Nifty Z-Score])</f>
        <v>302</v>
      </c>
      <c r="AU405">
        <f>_xlfn.RANK.AVG(Table2[[#This Row],[Sharpe Ratio Z-Score]],Table2[Sharpe Ratio Z-Score])</f>
        <v>512.5</v>
      </c>
      <c r="AV405">
        <f>(Table2[[#This Row],[Rank 1Y]]+Table2[[#This Row],[Rank 6M]]+Table2[[#This Row],[Rank Sharpe]])/3</f>
        <v>395.5</v>
      </c>
    </row>
    <row r="406" spans="1:48" x14ac:dyDescent="0.3">
      <c r="A406" t="s">
        <v>1033</v>
      </c>
      <c r="B406" t="s">
        <v>1034</v>
      </c>
      <c r="C406" t="s">
        <v>10461</v>
      </c>
      <c r="D406" t="s">
        <v>24</v>
      </c>
      <c r="E406">
        <v>12184.583953095</v>
      </c>
      <c r="F406">
        <v>110.65</v>
      </c>
      <c r="G406">
        <v>34.724527054857802</v>
      </c>
      <c r="H406">
        <f>(Table2[[#This Row],[1Y Return vs Nifty]]-AVERAGE(Table2[1Y Return vs Nifty]))/_xlfn.STDEV.P(Table2[1Y Return vs Nifty])</f>
        <v>-6.66572750967067E-2</v>
      </c>
      <c r="I406">
        <v>-12.2653689829498</v>
      </c>
      <c r="J406">
        <f>(Table2[[#This Row],[1M Return vs Nifty]]-AVERAGE(Table2[1M Return vs Nifty]))/_xlfn.STDEV.P(Table2[1M Return vs Nifty])</f>
        <v>-1.1333756557633636</v>
      </c>
      <c r="K406">
        <v>-32.743815487777297</v>
      </c>
      <c r="L406">
        <f>(Table2[[#This Row],[6M Return vs Nifty]]-AVERAGE(Table2[6M Return vs Nifty]))/_xlfn.STDEV.P(Table2[6M Return vs Nifty])</f>
        <v>-1.2950932078146342</v>
      </c>
      <c r="M406">
        <v>3.9236317007577801</v>
      </c>
      <c r="N406">
        <f>(Table2[[#This Row],[1W Return vs Nifty]]-AVERAGE(Table2[1W Return vs Nifty]))/_xlfn.STDEV.P(Table2[1W Return vs Nifty])</f>
        <v>1.184152974098851</v>
      </c>
      <c r="O406">
        <v>113.42</v>
      </c>
      <c r="P406">
        <v>119.27273238767999</v>
      </c>
      <c r="Q406">
        <v>117.36990394457</v>
      </c>
      <c r="R406">
        <v>44.081757433604601</v>
      </c>
      <c r="S406" s="2">
        <f>(Table2[[#This Row],[Close Price]]-Table2[[#This Row],[20D EMA]])/Table2[[#This Row],[20D EMA]]</f>
        <v>-2.4422500440839323E-2</v>
      </c>
      <c r="T406" s="2">
        <f>(Table2[[#This Row],[Close Price]]-Table2[[#This Row],[50D EMA]])/Table2[[#This Row],[50D EMA]]</f>
        <v>-7.2294247101281753E-2</v>
      </c>
      <c r="U406" s="2">
        <f>(Table2[[#This Row],[Close Price]]-Table2[[#This Row],[200D EMA]])/Table2[[#This Row],[200D EMA]]</f>
        <v>-5.7254063594902364E-2</v>
      </c>
      <c r="V406">
        <v>1.11258109908253</v>
      </c>
      <c r="W406">
        <v>109.79</v>
      </c>
      <c r="X406">
        <v>112.7</v>
      </c>
      <c r="Y406">
        <v>106.8</v>
      </c>
      <c r="Z406">
        <v>115.84</v>
      </c>
      <c r="AA406">
        <v>105.66</v>
      </c>
      <c r="AB406">
        <v>118.7</v>
      </c>
      <c r="AC406" s="2">
        <f>(Table2[[#This Row],[Close Price]]/Table2[[#This Row],[Day Low]])-1</f>
        <v>7.8331359868839545E-3</v>
      </c>
      <c r="AD406" s="2">
        <f>(Table2[[#This Row],[Day High]]/Table2[[#This Row],[Close Price]])-1</f>
        <v>1.8526886579304014E-2</v>
      </c>
      <c r="AE406" s="2">
        <f>(Table2[[#This Row],[Close Price]]/Table2[[#This Row],[Current Week Low]])-1</f>
        <v>3.604868913857695E-2</v>
      </c>
      <c r="AF406" s="2">
        <f>(Table2[[#This Row],[Current Week High]]/Table2[[#This Row],[Close Price]])-1</f>
        <v>4.6904654315409022E-2</v>
      </c>
      <c r="AG406" s="2">
        <f>(Table2[[#This Row],[Close Price]]/Table2[[#This Row],[Current Month Low]])-1</f>
        <v>4.7226954381980102E-2</v>
      </c>
      <c r="AH406" s="2">
        <f>(Table2[[#This Row],[Current Month High]]/Table2[[#This Row],[Close Price]])-1</f>
        <v>7.2751920469950271E-2</v>
      </c>
      <c r="AI406">
        <v>37.821961138725698</v>
      </c>
      <c r="AJ406">
        <v>67.651515151515099</v>
      </c>
      <c r="AK406" t="str">
        <f>IF(AND(Table2[[#This Row],[20D EMA]]&gt;Table2[[#This Row],[50D EMA]],Table2[[#This Row],[50D EMA]]&gt;Table2[[#This Row],[200D EMA]]),"Uptrend","Downtrend/NoTrend")</f>
        <v>Downtrend/NoTrend</v>
      </c>
      <c r="AL406">
        <v>-0.23</v>
      </c>
      <c r="AM406" t="s">
        <v>10512</v>
      </c>
      <c r="AN406">
        <v>-5.6</v>
      </c>
      <c r="AO406" t="s">
        <v>10512</v>
      </c>
      <c r="AP406">
        <v>0.105879233032129</v>
      </c>
      <c r="AQ406">
        <f>(Table2[[#This Row],[Sharpe Ratio]]-AVERAGE(Table2[Sharpe Ratio]))/_xlfn.STDEV.P(Table2[Sharpe Ratio])</f>
        <v>0.6562846883796396</v>
      </c>
      <c r="AR4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6">
        <f>_xlfn.RANK.AVG(Table2[[#This Row],[1Y Return vs Nifty Z-Score]],Table2[1Y Return vs Nifty Z-Score])</f>
        <v>305</v>
      </c>
      <c r="AT406">
        <f>_xlfn.RANK.AVG(Table2[[#This Row],[6M Return vs Nifty Z-Score]],Table2[6M Return vs Nifty Z-Score])</f>
        <v>696</v>
      </c>
      <c r="AU406">
        <f>_xlfn.RANK.AVG(Table2[[#This Row],[Sharpe Ratio Z-Score]],Table2[Sharpe Ratio Z-Score])</f>
        <v>186</v>
      </c>
      <c r="AV406">
        <f>(Table2[[#This Row],[Rank 1Y]]+Table2[[#This Row],[Rank 6M]]+Table2[[#This Row],[Rank Sharpe]])/3</f>
        <v>395.66666666666669</v>
      </c>
    </row>
    <row r="407" spans="1:48" x14ac:dyDescent="0.3">
      <c r="A407" t="s">
        <v>1208</v>
      </c>
      <c r="B407" t="s">
        <v>1209</v>
      </c>
      <c r="C407" t="s">
        <v>10474</v>
      </c>
      <c r="D407" t="s">
        <v>138</v>
      </c>
      <c r="E407">
        <v>9264.2618686699898</v>
      </c>
      <c r="F407">
        <v>597.54999999999995</v>
      </c>
      <c r="G407">
        <v>-0.378470613336926</v>
      </c>
      <c r="H407">
        <f>(Table2[[#This Row],[1Y Return vs Nifty]]-AVERAGE(Table2[1Y Return vs Nifty]))/_xlfn.STDEV.P(Table2[1Y Return vs Nifty])</f>
        <v>-0.53133996650876836</v>
      </c>
      <c r="I407">
        <v>-9.7272756806783693</v>
      </c>
      <c r="J407">
        <f>(Table2[[#This Row],[1M Return vs Nifty]]-AVERAGE(Table2[1M Return vs Nifty]))/_xlfn.STDEV.P(Table2[1M Return vs Nifty])</f>
        <v>-0.87953191816062071</v>
      </c>
      <c r="K407">
        <v>-7.9237344331983799</v>
      </c>
      <c r="L407">
        <f>(Table2[[#This Row],[6M Return vs Nifty]]-AVERAGE(Table2[6M Return vs Nifty]))/_xlfn.STDEV.P(Table2[6M Return vs Nifty])</f>
        <v>-0.4379193145742068</v>
      </c>
      <c r="M407">
        <v>0.81050695019366703</v>
      </c>
      <c r="N407">
        <f>(Table2[[#This Row],[1W Return vs Nifty]]-AVERAGE(Table2[1W Return vs Nifty]))/_xlfn.STDEV.P(Table2[1W Return vs Nifty])</f>
        <v>0.42610771336754344</v>
      </c>
      <c r="O407">
        <v>606.91</v>
      </c>
      <c r="P407">
        <v>605.46371046370302</v>
      </c>
      <c r="Q407">
        <v>570.92085842642996</v>
      </c>
      <c r="R407">
        <v>39.972420178038902</v>
      </c>
      <c r="S407" s="2">
        <f>(Table2[[#This Row],[Close Price]]-Table2[[#This Row],[20D EMA]])/Table2[[#This Row],[20D EMA]]</f>
        <v>-1.5422385526684375E-2</v>
      </c>
      <c r="T407" s="2">
        <f>(Table2[[#This Row],[Close Price]]-Table2[[#This Row],[50D EMA]])/Table2[[#This Row],[50D EMA]]</f>
        <v>-1.3070495104722694E-2</v>
      </c>
      <c r="U407" s="2">
        <f>(Table2[[#This Row],[Close Price]]-Table2[[#This Row],[200D EMA]])/Table2[[#This Row],[200D EMA]]</f>
        <v>4.6642439456433843E-2</v>
      </c>
      <c r="V407">
        <v>1.3775845926766399</v>
      </c>
      <c r="W407">
        <v>594.04999999999995</v>
      </c>
      <c r="X407">
        <v>613.85</v>
      </c>
      <c r="Y407">
        <v>594.04999999999995</v>
      </c>
      <c r="Z407">
        <v>615.65</v>
      </c>
      <c r="AA407">
        <v>592</v>
      </c>
      <c r="AB407">
        <v>647</v>
      </c>
      <c r="AC407" s="2">
        <f>(Table2[[#This Row],[Close Price]]/Table2[[#This Row],[Day Low]])-1</f>
        <v>5.8917599528658382E-3</v>
      </c>
      <c r="AD407" s="2">
        <f>(Table2[[#This Row],[Day High]]/Table2[[#This Row],[Close Price]])-1</f>
        <v>2.7278052045853984E-2</v>
      </c>
      <c r="AE407" s="2">
        <f>(Table2[[#This Row],[Close Price]]/Table2[[#This Row],[Current Week Low]])-1</f>
        <v>5.8917599528658382E-3</v>
      </c>
      <c r="AF407" s="2">
        <f>(Table2[[#This Row],[Current Week High]]/Table2[[#This Row],[Close Price]])-1</f>
        <v>3.0290352271776566E-2</v>
      </c>
      <c r="AG407" s="2">
        <f>(Table2[[#This Row],[Close Price]]/Table2[[#This Row],[Current Month Low]])-1</f>
        <v>9.3749999999999112E-3</v>
      </c>
      <c r="AH407" s="2">
        <f>(Table2[[#This Row],[Current Month High]]/Table2[[#This Row],[Close Price]])-1</f>
        <v>8.2754581206593736E-2</v>
      </c>
      <c r="AI407">
        <v>13.5971885197891</v>
      </c>
      <c r="AJ407">
        <v>26.358638189892101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-0.17</v>
      </c>
      <c r="AM407" t="s">
        <v>10512</v>
      </c>
      <c r="AN407">
        <v>-0.71</v>
      </c>
      <c r="AO407" t="s">
        <v>10512</v>
      </c>
      <c r="AP407">
        <v>9.4277572621989006E-2</v>
      </c>
      <c r="AQ407">
        <f>(Table2[[#This Row],[Sharpe Ratio]]-AVERAGE(Table2[Sharpe Ratio]))/_xlfn.STDEV.P(Table2[Sharpe Ratio])</f>
        <v>0.52314792533883414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-0.89953556053721817</v>
      </c>
      <c r="AS407">
        <f>_xlfn.RANK.AVG(Table2[[#This Row],[1Y Return vs Nifty Z-Score]],Table2[1Y Return vs Nifty Z-Score])</f>
        <v>501</v>
      </c>
      <c r="AT407">
        <f>_xlfn.RANK.AVG(Table2[[#This Row],[6M Return vs Nifty Z-Score]],Table2[6M Return vs Nifty Z-Score])</f>
        <v>474</v>
      </c>
      <c r="AU407">
        <f>_xlfn.RANK.AVG(Table2[[#This Row],[Sharpe Ratio Z-Score]],Table2[Sharpe Ratio Z-Score])</f>
        <v>212</v>
      </c>
      <c r="AV407">
        <f>(Table2[[#This Row],[Rank 1Y]]+Table2[[#This Row],[Rank 6M]]+Table2[[#This Row],[Rank Sharpe]])/3</f>
        <v>395.66666666666669</v>
      </c>
    </row>
    <row r="408" spans="1:48" x14ac:dyDescent="0.3">
      <c r="A408" t="s">
        <v>1379</v>
      </c>
      <c r="B408" t="s">
        <v>1380</v>
      </c>
      <c r="C408" t="s">
        <v>10473</v>
      </c>
      <c r="D408" t="s">
        <v>1381</v>
      </c>
      <c r="E408">
        <v>7351.7306007999996</v>
      </c>
      <c r="F408">
        <v>275.75</v>
      </c>
      <c r="G408">
        <v>24.208524580106801</v>
      </c>
      <c r="H408">
        <f>(Table2[[#This Row],[1Y Return vs Nifty]]-AVERAGE(Table2[1Y Return vs Nifty]))/_xlfn.STDEV.P(Table2[1Y Return vs Nifty])</f>
        <v>-0.20586488292134364</v>
      </c>
      <c r="I408">
        <v>-14.9839399966512</v>
      </c>
      <c r="J408">
        <f>(Table2[[#This Row],[1M Return vs Nifty]]-AVERAGE(Table2[1M Return vs Nifty]))/_xlfn.STDEV.P(Table2[1M Return vs Nifty])</f>
        <v>-1.4052696111348437</v>
      </c>
      <c r="K408">
        <v>-12.8493581682719</v>
      </c>
      <c r="L408">
        <f>(Table2[[#This Row],[6M Return vs Nifty]]-AVERAGE(Table2[6M Return vs Nifty]))/_xlfn.STDEV.P(Table2[6M Return vs Nifty])</f>
        <v>-0.60802818989762208</v>
      </c>
      <c r="M408">
        <v>-5.9660761376848397</v>
      </c>
      <c r="N408">
        <f>(Table2[[#This Row],[1W Return vs Nifty]]-AVERAGE(Table2[1W Return vs Nifty]))/_xlfn.STDEV.P(Table2[1W Return vs Nifty])</f>
        <v>-1.2239889275677072</v>
      </c>
      <c r="O408">
        <v>297.64</v>
      </c>
      <c r="P408">
        <v>302.25670892039602</v>
      </c>
      <c r="Q408">
        <v>287.88233738158198</v>
      </c>
      <c r="R408">
        <v>15.7785328752407</v>
      </c>
      <c r="S408" s="2">
        <f>(Table2[[#This Row],[Close Price]]-Table2[[#This Row],[20D EMA]])/Table2[[#This Row],[20D EMA]]</f>
        <v>-7.3545222416341843E-2</v>
      </c>
      <c r="T408" s="2">
        <f>(Table2[[#This Row],[Close Price]]-Table2[[#This Row],[50D EMA]])/Table2[[#This Row],[50D EMA]]</f>
        <v>-8.7696015135852526E-2</v>
      </c>
      <c r="U408" s="2">
        <f>(Table2[[#This Row],[Close Price]]-Table2[[#This Row],[200D EMA]])/Table2[[#This Row],[200D EMA]]</f>
        <v>-4.2143389177436125E-2</v>
      </c>
      <c r="V408">
        <v>1.9562360893958299</v>
      </c>
      <c r="W408">
        <v>271.7</v>
      </c>
      <c r="X408">
        <v>282.64999999999998</v>
      </c>
      <c r="Y408">
        <v>271.7</v>
      </c>
      <c r="Z408">
        <v>294</v>
      </c>
      <c r="AA408">
        <v>271.7</v>
      </c>
      <c r="AB408">
        <v>339.45</v>
      </c>
      <c r="AC408" s="2">
        <f>(Table2[[#This Row],[Close Price]]/Table2[[#This Row],[Day Low]])-1</f>
        <v>1.4906146485093918E-2</v>
      </c>
      <c r="AD408" s="2">
        <f>(Table2[[#This Row],[Day High]]/Table2[[#This Row],[Close Price]])-1</f>
        <v>2.5022665457842264E-2</v>
      </c>
      <c r="AE408" s="2">
        <f>(Table2[[#This Row],[Close Price]]/Table2[[#This Row],[Current Week Low]])-1</f>
        <v>1.4906146485093918E-2</v>
      </c>
      <c r="AF408" s="2">
        <f>(Table2[[#This Row],[Current Week High]]/Table2[[#This Row],[Close Price]])-1</f>
        <v>6.618313689936528E-2</v>
      </c>
      <c r="AG408" s="2">
        <f>(Table2[[#This Row],[Close Price]]/Table2[[#This Row],[Current Month Low]])-1</f>
        <v>1.4906146485093918E-2</v>
      </c>
      <c r="AH408" s="2">
        <f>(Table2[[#This Row],[Current Month High]]/Table2[[#This Row],[Close Price]])-1</f>
        <v>0.23100634632819572</v>
      </c>
      <c r="AI408">
        <v>32.348141432456899</v>
      </c>
      <c r="AJ408">
        <v>51.510989010989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-0.18</v>
      </c>
      <c r="AM408" t="s">
        <v>10512</v>
      </c>
      <c r="AN408">
        <v>-12.29</v>
      </c>
      <c r="AO408" t="s">
        <v>10512</v>
      </c>
      <c r="AP408">
        <v>5.9405495155973001E-2</v>
      </c>
      <c r="AQ408">
        <f>(Table2[[#This Row],[Sharpe Ratio]]-AVERAGE(Table2[Sharpe Ratio]))/_xlfn.STDEV.P(Table2[Sharpe Ratio])</f>
        <v>0.12296766232443311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355</v>
      </c>
      <c r="AT408">
        <f>_xlfn.RANK.AVG(Table2[[#This Row],[6M Return vs Nifty Z-Score]],Table2[6M Return vs Nifty Z-Score])</f>
        <v>535</v>
      </c>
      <c r="AU408">
        <f>_xlfn.RANK.AVG(Table2[[#This Row],[Sharpe Ratio Z-Score]],Table2[Sharpe Ratio Z-Score])</f>
        <v>297</v>
      </c>
      <c r="AV408">
        <f>(Table2[[#This Row],[Rank 1Y]]+Table2[[#This Row],[Rank 6M]]+Table2[[#This Row],[Rank Sharpe]])/3</f>
        <v>395.66666666666669</v>
      </c>
    </row>
    <row r="409" spans="1:48" x14ac:dyDescent="0.3">
      <c r="A409" t="s">
        <v>500</v>
      </c>
      <c r="B409" t="s">
        <v>501</v>
      </c>
      <c r="C409" t="s">
        <v>10465</v>
      </c>
      <c r="D409" t="s">
        <v>198</v>
      </c>
      <c r="E409">
        <v>40671.866626700001</v>
      </c>
      <c r="F409">
        <v>693.5</v>
      </c>
      <c r="G409">
        <v>1.50545091120205</v>
      </c>
      <c r="H409">
        <f>(Table2[[#This Row],[1Y Return vs Nifty]]-AVERAGE(Table2[1Y Return vs Nifty]))/_xlfn.STDEV.P(Table2[1Y Return vs Nifty])</f>
        <v>-0.50640119254118021</v>
      </c>
      <c r="I409">
        <v>4.5844981585933802</v>
      </c>
      <c r="J409">
        <f>(Table2[[#This Row],[1M Return vs Nifty]]-AVERAGE(Table2[1M Return vs Nifty]))/_xlfn.STDEV.P(Table2[1M Return vs Nifty])</f>
        <v>0.5518394817144896</v>
      </c>
      <c r="K409">
        <v>5.1058133838543398</v>
      </c>
      <c r="L409">
        <f>(Table2[[#This Row],[6M Return vs Nifty]]-AVERAGE(Table2[6M Return vs Nifty]))/_xlfn.STDEV.P(Table2[6M Return vs Nifty])</f>
        <v>1.2062625651768483E-2</v>
      </c>
      <c r="M409">
        <v>-1.68751026020291</v>
      </c>
      <c r="N409">
        <f>(Table2[[#This Row],[1W Return vs Nifty]]-AVERAGE(Table2[1W Return vs Nifty]))/_xlfn.STDEV.P(Table2[1W Return vs Nifty])</f>
        <v>-0.18215898305162059</v>
      </c>
      <c r="O409">
        <v>683.69</v>
      </c>
      <c r="P409">
        <v>663.07439236921903</v>
      </c>
      <c r="Q409">
        <v>623.11739480153699</v>
      </c>
      <c r="R409">
        <v>51.149397458455901</v>
      </c>
      <c r="S409" s="2">
        <f>(Table2[[#This Row],[Close Price]]-Table2[[#This Row],[20D EMA]])/Table2[[#This Row],[20D EMA]]</f>
        <v>1.4348608287381628E-2</v>
      </c>
      <c r="T409" s="2">
        <f>(Table2[[#This Row],[Close Price]]-Table2[[#This Row],[50D EMA]])/Table2[[#This Row],[50D EMA]]</f>
        <v>4.5885662273983753E-2</v>
      </c>
      <c r="U409" s="2">
        <f>(Table2[[#This Row],[Close Price]]-Table2[[#This Row],[200D EMA]])/Table2[[#This Row],[200D EMA]]</f>
        <v>0.11295239995808476</v>
      </c>
      <c r="V409">
        <v>1.5306248581699999</v>
      </c>
      <c r="W409">
        <v>682</v>
      </c>
      <c r="X409">
        <v>711</v>
      </c>
      <c r="Y409">
        <v>682</v>
      </c>
      <c r="Z409">
        <v>764.5</v>
      </c>
      <c r="AA409">
        <v>641.85</v>
      </c>
      <c r="AB409">
        <v>764.5</v>
      </c>
      <c r="AC409" s="2">
        <f>(Table2[[#This Row],[Close Price]]/Table2[[#This Row],[Day Low]])-1</f>
        <v>1.6862170087976525E-2</v>
      </c>
      <c r="AD409" s="2">
        <f>(Table2[[#This Row],[Day High]]/Table2[[#This Row],[Close Price]])-1</f>
        <v>2.5234318673395872E-2</v>
      </c>
      <c r="AE409" s="2">
        <f>(Table2[[#This Row],[Close Price]]/Table2[[#This Row],[Current Week Low]])-1</f>
        <v>1.6862170087976525E-2</v>
      </c>
      <c r="AF409" s="2">
        <f>(Table2[[#This Row],[Current Week High]]/Table2[[#This Row],[Close Price]])-1</f>
        <v>0.10237923576063457</v>
      </c>
      <c r="AG409" s="2">
        <f>(Table2[[#This Row],[Close Price]]/Table2[[#This Row],[Current Month Low]])-1</f>
        <v>8.0470514917815761E-2</v>
      </c>
      <c r="AH409" s="2">
        <f>(Table2[[#This Row],[Current Month High]]/Table2[[#This Row],[Close Price]])-1</f>
        <v>0.10237923576063457</v>
      </c>
      <c r="AI409">
        <v>10.2379235760634</v>
      </c>
      <c r="AJ409">
        <v>42.081540667895901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</v>
      </c>
      <c r="AM409" t="s">
        <v>10513</v>
      </c>
      <c r="AN409">
        <v>3.36</v>
      </c>
      <c r="AO409" t="s">
        <v>10511</v>
      </c>
      <c r="AP409">
        <v>3.2817551657210002E-2</v>
      </c>
      <c r="AQ409">
        <f>(Table2[[#This Row],[Sharpe Ratio]]-AVERAGE(Table2[Sharpe Ratio]))/_xlfn.STDEV.P(Table2[Sharpe Ratio])</f>
        <v>-0.18214665822948323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-0.30680472645602602</v>
      </c>
      <c r="AS409">
        <f>_xlfn.RANK.AVG(Table2[[#This Row],[1Y Return vs Nifty Z-Score]],Table2[1Y Return vs Nifty Z-Score])</f>
        <v>482</v>
      </c>
      <c r="AT409">
        <f>_xlfn.RANK.AVG(Table2[[#This Row],[6M Return vs Nifty Z-Score]],Table2[6M Return vs Nifty Z-Score])</f>
        <v>314</v>
      </c>
      <c r="AU409">
        <f>_xlfn.RANK.AVG(Table2[[#This Row],[Sharpe Ratio Z-Score]],Table2[Sharpe Ratio Z-Score])</f>
        <v>393</v>
      </c>
      <c r="AV409">
        <f>(Table2[[#This Row],[Rank 1Y]]+Table2[[#This Row],[Rank 6M]]+Table2[[#This Row],[Rank Sharpe]])/3</f>
        <v>396.33333333333331</v>
      </c>
    </row>
    <row r="410" spans="1:48" x14ac:dyDescent="0.3">
      <c r="A410" t="s">
        <v>650</v>
      </c>
      <c r="B410" t="s">
        <v>651</v>
      </c>
      <c r="C410" t="s">
        <v>10471</v>
      </c>
      <c r="D410" t="s">
        <v>266</v>
      </c>
      <c r="E410">
        <v>27627.169673475</v>
      </c>
      <c r="F410">
        <v>5588.25</v>
      </c>
      <c r="G410">
        <v>-17.597127015037</v>
      </c>
      <c r="H410">
        <f>(Table2[[#This Row],[1Y Return vs Nifty]]-AVERAGE(Table2[1Y Return vs Nifty]))/_xlfn.STDEV.P(Table2[1Y Return vs Nifty])</f>
        <v>-0.75927524642051969</v>
      </c>
      <c r="I410">
        <v>-20.080634913278899</v>
      </c>
      <c r="J410">
        <f>(Table2[[#This Row],[1M Return vs Nifty]]-AVERAGE(Table2[1M Return vs Nifty]))/_xlfn.STDEV.P(Table2[1M Return vs Nifty])</f>
        <v>-1.9150081955674332</v>
      </c>
      <c r="K410">
        <v>7.0565158364471898</v>
      </c>
      <c r="L410">
        <f>(Table2[[#This Row],[6M Return vs Nifty]]-AVERAGE(Table2[6M Return vs Nifty]))/_xlfn.STDEV.P(Table2[6M Return vs Nifty])</f>
        <v>7.9431108944218842E-2</v>
      </c>
      <c r="M410">
        <v>-2.40812277882651</v>
      </c>
      <c r="N410">
        <f>(Table2[[#This Row],[1W Return vs Nifty]]-AVERAGE(Table2[1W Return vs Nifty]))/_xlfn.STDEV.P(Table2[1W Return vs Nifty])</f>
        <v>-0.35762798874028978</v>
      </c>
      <c r="O410">
        <v>6095.89</v>
      </c>
      <c r="P410">
        <v>5947.96146307462</v>
      </c>
      <c r="Q410">
        <v>5213.6280995326497</v>
      </c>
      <c r="R410">
        <v>11.179868683532501</v>
      </c>
      <c r="S410" s="2">
        <f>(Table2[[#This Row],[Close Price]]-Table2[[#This Row],[20D EMA]])/Table2[[#This Row],[20D EMA]]</f>
        <v>-8.3275780894996515E-2</v>
      </c>
      <c r="T410" s="2">
        <f>(Table2[[#This Row],[Close Price]]-Table2[[#This Row],[50D EMA]])/Table2[[#This Row],[50D EMA]]</f>
        <v>-6.0476427984232098E-2</v>
      </c>
      <c r="U410" s="2">
        <f>(Table2[[#This Row],[Close Price]]-Table2[[#This Row],[200D EMA]])/Table2[[#This Row],[200D EMA]]</f>
        <v>7.185435810063466E-2</v>
      </c>
      <c r="V410">
        <v>0.61351063904556402</v>
      </c>
      <c r="W410">
        <v>5572</v>
      </c>
      <c r="X410">
        <v>5777.8</v>
      </c>
      <c r="Y410">
        <v>5572</v>
      </c>
      <c r="Z410">
        <v>6002.35</v>
      </c>
      <c r="AA410">
        <v>5023.5</v>
      </c>
      <c r="AB410">
        <v>6750</v>
      </c>
      <c r="AC410" s="2">
        <f>(Table2[[#This Row],[Close Price]]/Table2[[#This Row],[Day Low]])-1</f>
        <v>2.9163675520460508E-3</v>
      </c>
      <c r="AD410" s="2">
        <f>(Table2[[#This Row],[Day High]]/Table2[[#This Row],[Close Price]])-1</f>
        <v>3.3919384422672616E-2</v>
      </c>
      <c r="AE410" s="2">
        <f>(Table2[[#This Row],[Close Price]]/Table2[[#This Row],[Current Week Low]])-1</f>
        <v>2.9163675520460508E-3</v>
      </c>
      <c r="AF410" s="2">
        <f>(Table2[[#This Row],[Current Week High]]/Table2[[#This Row],[Close Price]])-1</f>
        <v>7.4101910258131065E-2</v>
      </c>
      <c r="AG410" s="2">
        <f>(Table2[[#This Row],[Close Price]]/Table2[[#This Row],[Current Month Low]])-1</f>
        <v>0.11242161839355025</v>
      </c>
      <c r="AH410" s="2">
        <f>(Table2[[#This Row],[Current Month High]]/Table2[[#This Row],[Close Price]])-1</f>
        <v>0.20789155818010996</v>
      </c>
      <c r="AI410">
        <v>31.5259696685008</v>
      </c>
      <c r="AJ410">
        <v>38.855758479314197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0.09</v>
      </c>
      <c r="AM410" t="s">
        <v>10511</v>
      </c>
      <c r="AN410">
        <v>-14.02</v>
      </c>
      <c r="AO410" t="s">
        <v>10512</v>
      </c>
      <c r="AP410">
        <v>6.1446180294701003E-2</v>
      </c>
      <c r="AQ410">
        <f>(Table2[[#This Row],[Sharpe Ratio]]-AVERAGE(Table2[Sharpe Ratio]))/_xlfn.STDEV.P(Table2[Sharpe Ratio])</f>
        <v>0.14638588042003112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-2.8060944413639923</v>
      </c>
      <c r="AS410">
        <f>_xlfn.RANK.AVG(Table2[[#This Row],[1Y Return vs Nifty Z-Score]],Table2[1Y Return vs Nifty Z-Score])</f>
        <v>608</v>
      </c>
      <c r="AT410">
        <f>_xlfn.RANK.AVG(Table2[[#This Row],[6M Return vs Nifty Z-Score]],Table2[6M Return vs Nifty Z-Score])</f>
        <v>290</v>
      </c>
      <c r="AU410">
        <f>_xlfn.RANK.AVG(Table2[[#This Row],[Sharpe Ratio Z-Score]],Table2[Sharpe Ratio Z-Score])</f>
        <v>293</v>
      </c>
      <c r="AV410">
        <f>(Table2[[#This Row],[Rank 1Y]]+Table2[[#This Row],[Rank 6M]]+Table2[[#This Row],[Rank Sharpe]])/3</f>
        <v>397</v>
      </c>
    </row>
    <row r="411" spans="1:48" x14ac:dyDescent="0.3">
      <c r="A411" t="s">
        <v>1605</v>
      </c>
      <c r="B411" t="s">
        <v>1606</v>
      </c>
      <c r="C411" t="s">
        <v>10466</v>
      </c>
      <c r="D411" t="s">
        <v>211</v>
      </c>
      <c r="E411">
        <v>5235.9176121999999</v>
      </c>
      <c r="F411">
        <v>577.75</v>
      </c>
      <c r="G411">
        <v>48.084123778240503</v>
      </c>
      <c r="H411">
        <f>(Table2[[#This Row],[1Y Return vs Nifty]]-AVERAGE(Table2[1Y Return vs Nifty]))/_xlfn.STDEV.P(Table2[1Y Return vs Nifty])</f>
        <v>0.11019295918473773</v>
      </c>
      <c r="I411">
        <v>-7.7738872771774501</v>
      </c>
      <c r="J411">
        <f>(Table2[[#This Row],[1M Return vs Nifty]]-AVERAGE(Table2[1M Return vs Nifty]))/_xlfn.STDEV.P(Table2[1M Return vs Nifty])</f>
        <v>-0.6841665969209445</v>
      </c>
      <c r="K411">
        <v>-4.1635196831864096</v>
      </c>
      <c r="L411">
        <f>(Table2[[#This Row],[6M Return vs Nifty]]-AVERAGE(Table2[6M Return vs Nifty]))/_xlfn.STDEV.P(Table2[6M Return vs Nifty])</f>
        <v>-0.30805842050217802</v>
      </c>
      <c r="M411">
        <v>1.13468274422009</v>
      </c>
      <c r="N411">
        <f>(Table2[[#This Row],[1W Return vs Nifty]]-AVERAGE(Table2[1W Return vs Nifty]))/_xlfn.STDEV.P(Table2[1W Return vs Nifty])</f>
        <v>0.50504445506445395</v>
      </c>
      <c r="O411">
        <v>612.15</v>
      </c>
      <c r="P411">
        <v>592.39359937890299</v>
      </c>
      <c r="Q411">
        <v>509.16685794736799</v>
      </c>
      <c r="R411">
        <v>30.516710017871301</v>
      </c>
      <c r="S411" s="2">
        <f>(Table2[[#This Row],[Close Price]]-Table2[[#This Row],[20D EMA]])/Table2[[#This Row],[20D EMA]]</f>
        <v>-5.6195376950093898E-2</v>
      </c>
      <c r="T411" s="2">
        <f>(Table2[[#This Row],[Close Price]]-Table2[[#This Row],[50D EMA]])/Table2[[#This Row],[50D EMA]]</f>
        <v>-2.4719374743846188E-2</v>
      </c>
      <c r="U411" s="2">
        <f>(Table2[[#This Row],[Close Price]]-Table2[[#This Row],[200D EMA]])/Table2[[#This Row],[200D EMA]]</f>
        <v>0.13469679139980745</v>
      </c>
      <c r="V411">
        <v>0.49487126266162601</v>
      </c>
      <c r="W411">
        <v>575</v>
      </c>
      <c r="X411">
        <v>610</v>
      </c>
      <c r="Y411">
        <v>575</v>
      </c>
      <c r="Z411">
        <v>632.95000000000005</v>
      </c>
      <c r="AA411">
        <v>575</v>
      </c>
      <c r="AB411">
        <v>662.8</v>
      </c>
      <c r="AC411" s="2">
        <f>(Table2[[#This Row],[Close Price]]/Table2[[#This Row],[Day Low]])-1</f>
        <v>4.7826086956521685E-3</v>
      </c>
      <c r="AD411" s="2">
        <f>(Table2[[#This Row],[Day High]]/Table2[[#This Row],[Close Price]])-1</f>
        <v>5.5819991345737785E-2</v>
      </c>
      <c r="AE411" s="2">
        <f>(Table2[[#This Row],[Close Price]]/Table2[[#This Row],[Current Week Low]])-1</f>
        <v>4.7826086956521685E-3</v>
      </c>
      <c r="AF411" s="2">
        <f>(Table2[[#This Row],[Current Week High]]/Table2[[#This Row],[Close Price]])-1</f>
        <v>9.5543054954565276E-2</v>
      </c>
      <c r="AG411" s="2">
        <f>(Table2[[#This Row],[Close Price]]/Table2[[#This Row],[Current Month Low]])-1</f>
        <v>4.7826086956521685E-3</v>
      </c>
      <c r="AH411" s="2">
        <f>(Table2[[#This Row],[Current Month High]]/Table2[[#This Row],[Close Price]])-1</f>
        <v>0.14720900043271312</v>
      </c>
      <c r="AI411">
        <v>14.7209000432713</v>
      </c>
      <c r="AJ411">
        <v>75.049234964399304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0.05</v>
      </c>
      <c r="AM411" t="s">
        <v>10511</v>
      </c>
      <c r="AN411">
        <v>-10.74</v>
      </c>
      <c r="AO411" t="s">
        <v>10512</v>
      </c>
      <c r="AQ411">
        <f>(Table2[[#This Row],[Sharpe Ratio]]-AVERAGE(Table2[Sharpe Ratio]))/_xlfn.STDEV.P(Table2[Sharpe Ratio])</f>
        <v>-0.55874987226138229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-0.93573747543531294</v>
      </c>
      <c r="AS411">
        <f>_xlfn.RANK.AVG(Table2[[#This Row],[1Y Return vs Nifty Z-Score]],Table2[1Y Return vs Nifty Z-Score])</f>
        <v>250</v>
      </c>
      <c r="AT411">
        <f>_xlfn.RANK.AVG(Table2[[#This Row],[6M Return vs Nifty Z-Score]],Table2[6M Return vs Nifty Z-Score])</f>
        <v>429</v>
      </c>
      <c r="AU411">
        <f>_xlfn.RANK.AVG(Table2[[#This Row],[Sharpe Ratio Z-Score]],Table2[Sharpe Ratio Z-Score])</f>
        <v>512.5</v>
      </c>
      <c r="AV411">
        <f>(Table2[[#This Row],[Rank 1Y]]+Table2[[#This Row],[Rank 6M]]+Table2[[#This Row],[Rank Sharpe]])/3</f>
        <v>397.16666666666669</v>
      </c>
    </row>
    <row r="412" spans="1:48" x14ac:dyDescent="0.3">
      <c r="A412" t="s">
        <v>1706</v>
      </c>
      <c r="B412" t="s">
        <v>1707</v>
      </c>
      <c r="C412" t="s">
        <v>10468</v>
      </c>
      <c r="D412" t="s">
        <v>130</v>
      </c>
      <c r="E412">
        <v>4462.5939713759999</v>
      </c>
      <c r="F412">
        <v>247.62</v>
      </c>
      <c r="G412">
        <v>-11.8940283468333</v>
      </c>
      <c r="H412">
        <f>(Table2[[#This Row],[1Y Return vs Nifty]]-AVERAGE(Table2[1Y Return vs Nifty]))/_xlfn.STDEV.P(Table2[1Y Return vs Nifty])</f>
        <v>-0.68377937955526313</v>
      </c>
      <c r="I412">
        <v>6.7770512598613903</v>
      </c>
      <c r="J412">
        <f>(Table2[[#This Row],[1M Return vs Nifty]]-AVERAGE(Table2[1M Return vs Nifty]))/_xlfn.STDEV.P(Table2[1M Return vs Nifty])</f>
        <v>0.77112451494012657</v>
      </c>
      <c r="K412">
        <v>-1.30458912174814</v>
      </c>
      <c r="L412">
        <f>(Table2[[#This Row],[6M Return vs Nifty]]-AVERAGE(Table2[6M Return vs Nifty]))/_xlfn.STDEV.P(Table2[6M Return vs Nifty])</f>
        <v>-0.20932382594290747</v>
      </c>
      <c r="M412">
        <v>-6.3960030515993704</v>
      </c>
      <c r="N412">
        <f>(Table2[[#This Row],[1W Return vs Nifty]]-AVERAGE(Table2[1W Return vs Nifty]))/_xlfn.STDEV.P(Table2[1W Return vs Nifty])</f>
        <v>-1.3286760460311391</v>
      </c>
      <c r="O412">
        <v>242.68</v>
      </c>
      <c r="P412">
        <v>228.33540080997099</v>
      </c>
      <c r="Q412">
        <v>207.86055492689599</v>
      </c>
      <c r="R412">
        <v>50.353051996278403</v>
      </c>
      <c r="S412" s="2">
        <f>(Table2[[#This Row],[Close Price]]-Table2[[#This Row],[20D EMA]])/Table2[[#This Row],[20D EMA]]</f>
        <v>2.0356024394264042E-2</v>
      </c>
      <c r="T412" s="2">
        <f>(Table2[[#This Row],[Close Price]]-Table2[[#This Row],[50D EMA]])/Table2[[#This Row],[50D EMA]]</f>
        <v>8.4457333911522353E-2</v>
      </c>
      <c r="U412" s="2">
        <f>(Table2[[#This Row],[Close Price]]-Table2[[#This Row],[200D EMA]])/Table2[[#This Row],[200D EMA]]</f>
        <v>0.19127941367753643</v>
      </c>
      <c r="V412">
        <v>1.3447862529364001</v>
      </c>
      <c r="W412">
        <v>243.45</v>
      </c>
      <c r="X412">
        <v>261.8</v>
      </c>
      <c r="Y412">
        <v>242.35</v>
      </c>
      <c r="Z412">
        <v>266.04000000000002</v>
      </c>
      <c r="AA412">
        <v>213.01</v>
      </c>
      <c r="AB412">
        <v>274.79000000000002</v>
      </c>
      <c r="AC412" s="2">
        <f>(Table2[[#This Row],[Close Price]]/Table2[[#This Row],[Day Low]])-1</f>
        <v>1.7128773875539238E-2</v>
      </c>
      <c r="AD412" s="2">
        <f>(Table2[[#This Row],[Day High]]/Table2[[#This Row],[Close Price]])-1</f>
        <v>5.7265164364752374E-2</v>
      </c>
      <c r="AE412" s="2">
        <f>(Table2[[#This Row],[Close Price]]/Table2[[#This Row],[Current Week Low]])-1</f>
        <v>2.1745409531669146E-2</v>
      </c>
      <c r="AF412" s="2">
        <f>(Table2[[#This Row],[Current Week High]]/Table2[[#This Row],[Close Price]])-1</f>
        <v>7.4388175430094572E-2</v>
      </c>
      <c r="AG412" s="2">
        <f>(Table2[[#This Row],[Close Price]]/Table2[[#This Row],[Current Month Low]])-1</f>
        <v>0.16248063471198537</v>
      </c>
      <c r="AH412" s="2">
        <f>(Table2[[#This Row],[Current Month High]]/Table2[[#This Row],[Close Price]])-1</f>
        <v>0.10972457798239255</v>
      </c>
      <c r="AI412">
        <v>10.9724577982392</v>
      </c>
      <c r="AJ412">
        <v>55.686890914806597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0.12</v>
      </c>
      <c r="AM412" t="s">
        <v>10511</v>
      </c>
      <c r="AN412">
        <v>5.78</v>
      </c>
      <c r="AO412" t="s">
        <v>10511</v>
      </c>
      <c r="AP412">
        <v>8.8732078627090996E-2</v>
      </c>
      <c r="AQ412">
        <f>(Table2[[#This Row],[Sharpe Ratio]]-AVERAGE(Table2[Sharpe Ratio]))/_xlfn.STDEV.P(Table2[Sharpe Ratio])</f>
        <v>0.45950969651275547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-0.99114504007642756</v>
      </c>
      <c r="AS412">
        <f>_xlfn.RANK.AVG(Table2[[#This Row],[1Y Return vs Nifty Z-Score]],Table2[1Y Return vs Nifty Z-Score])</f>
        <v>575</v>
      </c>
      <c r="AT412">
        <f>_xlfn.RANK.AVG(Table2[[#This Row],[6M Return vs Nifty Z-Score]],Table2[6M Return vs Nifty Z-Score])</f>
        <v>395</v>
      </c>
      <c r="AU412">
        <f>_xlfn.RANK.AVG(Table2[[#This Row],[Sharpe Ratio Z-Score]],Table2[Sharpe Ratio Z-Score])</f>
        <v>222</v>
      </c>
      <c r="AV412">
        <f>(Table2[[#This Row],[Rank 1Y]]+Table2[[#This Row],[Rank 6M]]+Table2[[#This Row],[Rank Sharpe]])/3</f>
        <v>397.33333333333331</v>
      </c>
    </row>
    <row r="413" spans="1:48" x14ac:dyDescent="0.3">
      <c r="A413" t="s">
        <v>624</v>
      </c>
      <c r="B413" t="s">
        <v>625</v>
      </c>
      <c r="C413" t="s">
        <v>10471</v>
      </c>
      <c r="D413" t="s">
        <v>266</v>
      </c>
      <c r="E413">
        <v>28810.4512</v>
      </c>
      <c r="F413">
        <v>2602.1</v>
      </c>
      <c r="G413">
        <v>-3.8788116195750599</v>
      </c>
      <c r="H413">
        <f>(Table2[[#This Row],[1Y Return vs Nifty]]-AVERAGE(Table2[1Y Return vs Nifty]))/_xlfn.STDEV.P(Table2[1Y Return vs Nifty])</f>
        <v>-0.57767640463902203</v>
      </c>
      <c r="I413">
        <v>-6.1368298288675902</v>
      </c>
      <c r="J413">
        <f>(Table2[[#This Row],[1M Return vs Nifty]]-AVERAGE(Table2[1M Return vs Nifty]))/_xlfn.STDEV.P(Table2[1M Return vs Nifty])</f>
        <v>-0.52043865950529189</v>
      </c>
      <c r="K413">
        <v>-7.0064635625188304E-2</v>
      </c>
      <c r="L413">
        <f>(Table2[[#This Row],[6M Return vs Nifty]]-AVERAGE(Table2[6M Return vs Nifty]))/_xlfn.STDEV.P(Table2[6M Return vs Nifty])</f>
        <v>-0.1666889063492252</v>
      </c>
      <c r="M413">
        <v>-3.2979424367639498</v>
      </c>
      <c r="N413">
        <f>(Table2[[#This Row],[1W Return vs Nifty]]-AVERAGE(Table2[1W Return vs Nifty]))/_xlfn.STDEV.P(Table2[1W Return vs Nifty])</f>
        <v>-0.57429889936884793</v>
      </c>
      <c r="O413">
        <v>2717.88</v>
      </c>
      <c r="P413">
        <v>2595.96792486411</v>
      </c>
      <c r="Q413">
        <v>2311.88467496666</v>
      </c>
      <c r="R413">
        <v>28.351584144345502</v>
      </c>
      <c r="S413" s="2">
        <f>(Table2[[#This Row],[Close Price]]-Table2[[#This Row],[20D EMA]])/Table2[[#This Row],[20D EMA]]</f>
        <v>-4.2599378927693714E-2</v>
      </c>
      <c r="T413" s="2">
        <f>(Table2[[#This Row],[Close Price]]-Table2[[#This Row],[50D EMA]])/Table2[[#This Row],[50D EMA]]</f>
        <v>2.3621536603580556E-3</v>
      </c>
      <c r="U413" s="2">
        <f>(Table2[[#This Row],[Close Price]]-Table2[[#This Row],[200D EMA]])/Table2[[#This Row],[200D EMA]]</f>
        <v>0.12553192128302212</v>
      </c>
      <c r="V413">
        <v>1.09760422960413</v>
      </c>
      <c r="W413">
        <v>2563</v>
      </c>
      <c r="X413">
        <v>2659.8</v>
      </c>
      <c r="Y413">
        <v>2563</v>
      </c>
      <c r="Z413">
        <v>2723.4</v>
      </c>
      <c r="AA413">
        <v>2563</v>
      </c>
      <c r="AB413">
        <v>2960</v>
      </c>
      <c r="AC413" s="2">
        <f>(Table2[[#This Row],[Close Price]]/Table2[[#This Row],[Day Low]])-1</f>
        <v>1.525555989075289E-2</v>
      </c>
      <c r="AD413" s="2">
        <f>(Table2[[#This Row],[Day High]]/Table2[[#This Row],[Close Price]])-1</f>
        <v>2.2174397601937068E-2</v>
      </c>
      <c r="AE413" s="2">
        <f>(Table2[[#This Row],[Close Price]]/Table2[[#This Row],[Current Week Low]])-1</f>
        <v>1.525555989075289E-2</v>
      </c>
      <c r="AF413" s="2">
        <f>(Table2[[#This Row],[Current Week High]]/Table2[[#This Row],[Close Price]])-1</f>
        <v>4.6616194612044248E-2</v>
      </c>
      <c r="AG413" s="2">
        <f>(Table2[[#This Row],[Close Price]]/Table2[[#This Row],[Current Month Low]])-1</f>
        <v>1.525555989075289E-2</v>
      </c>
      <c r="AH413" s="2">
        <f>(Table2[[#This Row],[Current Month High]]/Table2[[#This Row],[Close Price]])-1</f>
        <v>0.13754275392951842</v>
      </c>
      <c r="AI413">
        <v>13.754275392951801</v>
      </c>
      <c r="AJ413">
        <v>38.7638651877133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0.15</v>
      </c>
      <c r="AM413" t="s">
        <v>10511</v>
      </c>
      <c r="AN413">
        <v>-8.83</v>
      </c>
      <c r="AO413" t="s">
        <v>10512</v>
      </c>
      <c r="AP413">
        <v>6.4174753324357001E-2</v>
      </c>
      <c r="AQ413">
        <f>(Table2[[#This Row],[Sharpe Ratio]]-AVERAGE(Table2[Sharpe Ratio]))/_xlfn.STDEV.P(Table2[Sharpe Ratio])</f>
        <v>0.17769806919702186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-1.6614048006653652</v>
      </c>
      <c r="AS413">
        <f>_xlfn.RANK.AVG(Table2[[#This Row],[1Y Return vs Nifty Z-Score]],Table2[1Y Return vs Nifty Z-Score])</f>
        <v>528</v>
      </c>
      <c r="AT413">
        <f>_xlfn.RANK.AVG(Table2[[#This Row],[6M Return vs Nifty Z-Score]],Table2[6M Return vs Nifty Z-Score])</f>
        <v>381</v>
      </c>
      <c r="AU413">
        <f>_xlfn.RANK.AVG(Table2[[#This Row],[Sharpe Ratio Z-Score]],Table2[Sharpe Ratio Z-Score])</f>
        <v>284</v>
      </c>
      <c r="AV413">
        <f>(Table2[[#This Row],[Rank 1Y]]+Table2[[#This Row],[Rank 6M]]+Table2[[#This Row],[Rank Sharpe]])/3</f>
        <v>397.66666666666669</v>
      </c>
    </row>
    <row r="414" spans="1:48" x14ac:dyDescent="0.3">
      <c r="A414" t="s">
        <v>975</v>
      </c>
      <c r="B414" t="s">
        <v>976</v>
      </c>
      <c r="C414" t="s">
        <v>10463</v>
      </c>
      <c r="D414" t="s">
        <v>119</v>
      </c>
      <c r="E414">
        <v>13889.62439232</v>
      </c>
      <c r="F414">
        <v>2182.8000000000002</v>
      </c>
      <c r="G414">
        <v>24.234901636884999</v>
      </c>
      <c r="H414">
        <f>(Table2[[#This Row],[1Y Return vs Nifty]]-AVERAGE(Table2[1Y Return vs Nifty]))/_xlfn.STDEV.P(Table2[1Y Return vs Nifty])</f>
        <v>-0.20551571155281612</v>
      </c>
      <c r="I414">
        <v>10.756320039142</v>
      </c>
      <c r="J414">
        <f>(Table2[[#This Row],[1M Return vs Nifty]]-AVERAGE(Table2[1M Return vs Nifty]))/_xlfn.STDEV.P(Table2[1M Return vs Nifty])</f>
        <v>1.1691053373766023</v>
      </c>
      <c r="K414">
        <v>21.148166105589699</v>
      </c>
      <c r="L414">
        <f>(Table2[[#This Row],[6M Return vs Nifty]]-AVERAGE(Table2[6M Return vs Nifty]))/_xlfn.STDEV.P(Table2[6M Return vs Nifty])</f>
        <v>0.56609328771881295</v>
      </c>
      <c r="M414">
        <v>-1.3641618554630599</v>
      </c>
      <c r="N414">
        <f>(Table2[[#This Row],[1W Return vs Nifty]]-AVERAGE(Table2[1W Return vs Nifty]))/_xlfn.STDEV.P(Table2[1W Return vs Nifty])</f>
        <v>-0.10342371048226517</v>
      </c>
      <c r="O414">
        <v>2048.08</v>
      </c>
      <c r="P414">
        <v>1906.4958482315301</v>
      </c>
      <c r="Q414">
        <v>1699.6089693332599</v>
      </c>
      <c r="R414">
        <v>74.175692629918004</v>
      </c>
      <c r="S414" s="2">
        <f>(Table2[[#This Row],[Close Price]]-Table2[[#This Row],[20D EMA]])/Table2[[#This Row],[20D EMA]]</f>
        <v>6.5778680520292301E-2</v>
      </c>
      <c r="T414" s="2">
        <f>(Table2[[#This Row],[Close Price]]-Table2[[#This Row],[50D EMA]])/Table2[[#This Row],[50D EMA]]</f>
        <v>0.14492774900337205</v>
      </c>
      <c r="U414" s="2">
        <f>(Table2[[#This Row],[Close Price]]-Table2[[#This Row],[200D EMA]])/Table2[[#This Row],[200D EMA]]</f>
        <v>0.28429541111229334</v>
      </c>
      <c r="V414">
        <v>1.5782570507712801</v>
      </c>
      <c r="W414">
        <v>2103.0500000000002</v>
      </c>
      <c r="X414">
        <v>2195.1</v>
      </c>
      <c r="Y414">
        <v>2100</v>
      </c>
      <c r="Z414">
        <v>2213.1</v>
      </c>
      <c r="AA414">
        <v>1791</v>
      </c>
      <c r="AB414">
        <v>2217.5500000000002</v>
      </c>
      <c r="AC414" s="2">
        <f>(Table2[[#This Row],[Close Price]]/Table2[[#This Row],[Day Low]])-1</f>
        <v>3.7921114571693559E-2</v>
      </c>
      <c r="AD414" s="2">
        <f>(Table2[[#This Row],[Day High]]/Table2[[#This Row],[Close Price]])-1</f>
        <v>5.6349642660802335E-3</v>
      </c>
      <c r="AE414" s="2">
        <f>(Table2[[#This Row],[Close Price]]/Table2[[#This Row],[Current Week Low]])-1</f>
        <v>3.942857142857159E-2</v>
      </c>
      <c r="AF414" s="2">
        <f>(Table2[[#This Row],[Current Week High]]/Table2[[#This Row],[Close Price]])-1</f>
        <v>1.3881253435953589E-2</v>
      </c>
      <c r="AG414" s="2">
        <f>(Table2[[#This Row],[Close Price]]/Table2[[#This Row],[Current Month Low]])-1</f>
        <v>0.2187604690117253</v>
      </c>
      <c r="AH414" s="2">
        <f>(Table2[[#This Row],[Current Month High]]/Table2[[#This Row],[Close Price]])-1</f>
        <v>1.5919919369616897E-2</v>
      </c>
      <c r="AI414">
        <v>1.59199193696168</v>
      </c>
      <c r="AJ414">
        <v>53.173572857092701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0.16</v>
      </c>
      <c r="AM414" t="s">
        <v>10511</v>
      </c>
      <c r="AN414">
        <v>13.73</v>
      </c>
      <c r="AO414" t="s">
        <v>10511</v>
      </c>
      <c r="AP414">
        <v>-7.3970512714371994E-2</v>
      </c>
      <c r="AQ414">
        <f>(Table2[[#This Row],[Sharpe Ratio]]-AVERAGE(Table2[Sharpe Ratio]))/_xlfn.STDEV.P(Table2[Sharpe Ratio])</f>
        <v>-1.4076106624507583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1.8648540609575659E-2</v>
      </c>
      <c r="AS414">
        <f>_xlfn.RANK.AVG(Table2[[#This Row],[1Y Return vs Nifty Z-Score]],Table2[1Y Return vs Nifty Z-Score])</f>
        <v>353</v>
      </c>
      <c r="AT414">
        <f>_xlfn.RANK.AVG(Table2[[#This Row],[6M Return vs Nifty Z-Score]],Table2[6M Return vs Nifty Z-Score])</f>
        <v>168</v>
      </c>
      <c r="AU414">
        <f>_xlfn.RANK.AVG(Table2[[#This Row],[Sharpe Ratio Z-Score]],Table2[Sharpe Ratio Z-Score])</f>
        <v>672</v>
      </c>
      <c r="AV414">
        <f>(Table2[[#This Row],[Rank 1Y]]+Table2[[#This Row],[Rank 6M]]+Table2[[#This Row],[Rank Sharpe]])/3</f>
        <v>397.66666666666669</v>
      </c>
    </row>
    <row r="415" spans="1:48" x14ac:dyDescent="0.3">
      <c r="A415" t="s">
        <v>628</v>
      </c>
      <c r="B415" t="s">
        <v>629</v>
      </c>
      <c r="C415" t="s">
        <v>10466</v>
      </c>
      <c r="D415" t="s">
        <v>62</v>
      </c>
      <c r="E415">
        <v>28569.327180240001</v>
      </c>
      <c r="F415">
        <v>2287.6</v>
      </c>
      <c r="G415">
        <v>39.393311540593501</v>
      </c>
      <c r="H415">
        <f>(Table2[[#This Row],[1Y Return vs Nifty]]-AVERAGE(Table2[1Y Return vs Nifty]))/_xlfn.STDEV.P(Table2[1Y Return vs Nifty])</f>
        <v>-4.8533413996072515E-3</v>
      </c>
      <c r="I415">
        <v>-8.1030736861077397</v>
      </c>
      <c r="J415">
        <f>(Table2[[#This Row],[1M Return vs Nifty]]-AVERAGE(Table2[1M Return vs Nifty]))/_xlfn.STDEV.P(Table2[1M Return vs Nifty])</f>
        <v>-0.71708970039239972</v>
      </c>
      <c r="K415">
        <v>-9.5167530590888703</v>
      </c>
      <c r="L415">
        <f>(Table2[[#This Row],[6M Return vs Nifty]]-AVERAGE(Table2[6M Return vs Nifty]))/_xlfn.STDEV.P(Table2[6M Return vs Nifty])</f>
        <v>-0.4929350083004429</v>
      </c>
      <c r="M415">
        <v>2.4961619435910301</v>
      </c>
      <c r="N415">
        <f>(Table2[[#This Row],[1W Return vs Nifty]]-AVERAGE(Table2[1W Return vs Nifty]))/_xlfn.STDEV.P(Table2[1W Return vs Nifty])</f>
        <v>0.83656437069918133</v>
      </c>
      <c r="O415">
        <v>2275.0700000000002</v>
      </c>
      <c r="P415">
        <v>2290.2614257158398</v>
      </c>
      <c r="Q415">
        <v>2103.4802185925701</v>
      </c>
      <c r="R415">
        <v>56.085596127177297</v>
      </c>
      <c r="S415" s="2">
        <f>(Table2[[#This Row],[Close Price]]-Table2[[#This Row],[20D EMA]])/Table2[[#This Row],[20D EMA]]</f>
        <v>5.507522845450797E-3</v>
      </c>
      <c r="T415" s="2">
        <f>(Table2[[#This Row],[Close Price]]-Table2[[#This Row],[50D EMA]])/Table2[[#This Row],[50D EMA]]</f>
        <v>-1.1620619750900352E-3</v>
      </c>
      <c r="U415" s="2">
        <f>(Table2[[#This Row],[Close Price]]-Table2[[#This Row],[200D EMA]])/Table2[[#This Row],[200D EMA]]</f>
        <v>8.7531025858956557E-2</v>
      </c>
      <c r="V415">
        <v>1.5136686409968501</v>
      </c>
      <c r="W415">
        <v>2225</v>
      </c>
      <c r="X415">
        <v>2317.0500000000002</v>
      </c>
      <c r="Y415">
        <v>2203</v>
      </c>
      <c r="Z415">
        <v>2317.0500000000002</v>
      </c>
      <c r="AA415">
        <v>2160.15</v>
      </c>
      <c r="AB415">
        <v>2317.0500000000002</v>
      </c>
      <c r="AC415" s="2">
        <f>(Table2[[#This Row],[Close Price]]/Table2[[#This Row],[Day Low]])-1</f>
        <v>2.8134831460674192E-2</v>
      </c>
      <c r="AD415" s="2">
        <f>(Table2[[#This Row],[Day High]]/Table2[[#This Row],[Close Price]])-1</f>
        <v>1.2873754152824102E-2</v>
      </c>
      <c r="AE415" s="2">
        <f>(Table2[[#This Row],[Close Price]]/Table2[[#This Row],[Current Week Low]])-1</f>
        <v>3.8402178847026791E-2</v>
      </c>
      <c r="AF415" s="2">
        <f>(Table2[[#This Row],[Current Week High]]/Table2[[#This Row],[Close Price]])-1</f>
        <v>1.2873754152824102E-2</v>
      </c>
      <c r="AG415" s="2">
        <f>(Table2[[#This Row],[Close Price]]/Table2[[#This Row],[Current Month Low]])-1</f>
        <v>5.9000532370437231E-2</v>
      </c>
      <c r="AH415" s="2">
        <f>(Table2[[#This Row],[Current Month High]]/Table2[[#This Row],[Close Price]])-1</f>
        <v>1.2873754152824102E-2</v>
      </c>
      <c r="AI415">
        <v>11.0333974471061</v>
      </c>
      <c r="AJ415">
        <v>64.457225017972604</v>
      </c>
      <c r="AK415" t="str">
        <f>IF(AND(Table2[[#This Row],[20D EMA]]&gt;Table2[[#This Row],[50D EMA]],Table2[[#This Row],[50D EMA]]&gt;Table2[[#This Row],[200D EMA]]),"Uptrend","Downtrend/NoTrend")</f>
        <v>Downtrend/NoTrend</v>
      </c>
      <c r="AL415">
        <v>-0.04</v>
      </c>
      <c r="AM415" t="s">
        <v>10512</v>
      </c>
      <c r="AN415">
        <v>2.17</v>
      </c>
      <c r="AO415" t="s">
        <v>10511</v>
      </c>
      <c r="AP415">
        <v>1.8220655477908E-2</v>
      </c>
      <c r="AQ415">
        <f>(Table2[[#This Row],[Sharpe Ratio]]-AVERAGE(Table2[Sharpe Ratio]))/_xlfn.STDEV.P(Table2[Sharpe Ratio])</f>
        <v>-0.34965574219270873</v>
      </c>
      <c r="AR4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5">
        <f>_xlfn.RANK.AVG(Table2[[#This Row],[1Y Return vs Nifty Z-Score]],Table2[1Y Return vs Nifty Z-Score])</f>
        <v>284</v>
      </c>
      <c r="AT415">
        <f>_xlfn.RANK.AVG(Table2[[#This Row],[6M Return vs Nifty Z-Score]],Table2[6M Return vs Nifty Z-Score])</f>
        <v>490</v>
      </c>
      <c r="AU415">
        <f>_xlfn.RANK.AVG(Table2[[#This Row],[Sharpe Ratio Z-Score]],Table2[Sharpe Ratio Z-Score])</f>
        <v>430</v>
      </c>
      <c r="AV415">
        <f>(Table2[[#This Row],[Rank 1Y]]+Table2[[#This Row],[Rank 6M]]+Table2[[#This Row],[Rank Sharpe]])/3</f>
        <v>401.33333333333331</v>
      </c>
    </row>
    <row r="416" spans="1:48" x14ac:dyDescent="0.3">
      <c r="A416" t="s">
        <v>955</v>
      </c>
      <c r="B416" t="s">
        <v>956</v>
      </c>
      <c r="C416" t="s">
        <v>10466</v>
      </c>
      <c r="D416" t="s">
        <v>62</v>
      </c>
      <c r="E416">
        <v>14623.984357560001</v>
      </c>
      <c r="F416">
        <v>6349.8</v>
      </c>
      <c r="G416">
        <v>20.876273772697001</v>
      </c>
      <c r="H416">
        <f>(Table2[[#This Row],[1Y Return vs Nifty]]-AVERAGE(Table2[1Y Return vs Nifty]))/_xlfn.STDEV.P(Table2[1Y Return vs Nifty])</f>
        <v>-0.24997619467550114</v>
      </c>
      <c r="I416">
        <v>-20.0508447584047</v>
      </c>
      <c r="J416">
        <f>(Table2[[#This Row],[1M Return vs Nifty]]-AVERAGE(Table2[1M Return vs Nifty]))/_xlfn.STDEV.P(Table2[1M Return vs Nifty])</f>
        <v>-1.9120287762331385</v>
      </c>
      <c r="K416">
        <v>7.3012367195684797</v>
      </c>
      <c r="L416">
        <f>(Table2[[#This Row],[6M Return vs Nifty]]-AVERAGE(Table2[6M Return vs Nifty]))/_xlfn.STDEV.P(Table2[6M Return vs Nifty])</f>
        <v>8.7882666845300425E-2</v>
      </c>
      <c r="M416">
        <v>-1.7734122773484</v>
      </c>
      <c r="N416">
        <f>(Table2[[#This Row],[1W Return vs Nifty]]-AVERAGE(Table2[1W Return vs Nifty]))/_xlfn.STDEV.P(Table2[1W Return vs Nifty])</f>
        <v>-0.20307610722809269</v>
      </c>
      <c r="O416">
        <v>6710.04</v>
      </c>
      <c r="P416">
        <v>6160.67509960198</v>
      </c>
      <c r="Q416">
        <v>5412.5063004701196</v>
      </c>
      <c r="R416">
        <v>35.833308600293002</v>
      </c>
      <c r="S416" s="2">
        <f>(Table2[[#This Row],[Close Price]]-Table2[[#This Row],[20D EMA]])/Table2[[#This Row],[20D EMA]]</f>
        <v>-5.3686714237172924E-2</v>
      </c>
      <c r="T416" s="2">
        <f>(Table2[[#This Row],[Close Price]]-Table2[[#This Row],[50D EMA]])/Table2[[#This Row],[50D EMA]]</f>
        <v>3.0698729821061144E-2</v>
      </c>
      <c r="U416" s="2">
        <f>(Table2[[#This Row],[Close Price]]-Table2[[#This Row],[200D EMA]])/Table2[[#This Row],[200D EMA]]</f>
        <v>0.17317184452024917</v>
      </c>
      <c r="V416">
        <v>0.308247687339743</v>
      </c>
      <c r="W416">
        <v>6340.05</v>
      </c>
      <c r="X416">
        <v>6415</v>
      </c>
      <c r="Y416">
        <v>6300</v>
      </c>
      <c r="Z416">
        <v>6500</v>
      </c>
      <c r="AA416">
        <v>6300</v>
      </c>
      <c r="AB416">
        <v>6680</v>
      </c>
      <c r="AC416" s="2">
        <f>(Table2[[#This Row],[Close Price]]/Table2[[#This Row],[Day Low]])-1</f>
        <v>1.5378427614924917E-3</v>
      </c>
      <c r="AD416" s="2">
        <f>(Table2[[#This Row],[Day High]]/Table2[[#This Row],[Close Price]])-1</f>
        <v>1.0268039938265749E-2</v>
      </c>
      <c r="AE416" s="2">
        <f>(Table2[[#This Row],[Close Price]]/Table2[[#This Row],[Current Week Low]])-1</f>
        <v>7.9047619047618589E-3</v>
      </c>
      <c r="AF416" s="2">
        <f>(Table2[[#This Row],[Current Week High]]/Table2[[#This Row],[Close Price]])-1</f>
        <v>2.3654288324041595E-2</v>
      </c>
      <c r="AG416" s="2">
        <f>(Table2[[#This Row],[Close Price]]/Table2[[#This Row],[Current Month Low]])-1</f>
        <v>7.9047619047618589E-3</v>
      </c>
      <c r="AH416" s="2">
        <f>(Table2[[#This Row],[Current Month High]]/Table2[[#This Row],[Close Price]])-1</f>
        <v>5.2001637846861293E-2</v>
      </c>
      <c r="AI416">
        <v>18.737598034583701</v>
      </c>
      <c r="AJ416">
        <v>48.077565070266303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-0.28999999999999998</v>
      </c>
      <c r="AM416" t="s">
        <v>10512</v>
      </c>
      <c r="AN416">
        <v>-3.67</v>
      </c>
      <c r="AO416" t="s">
        <v>10512</v>
      </c>
      <c r="AP416">
        <v>-4.8398234482259998E-3</v>
      </c>
      <c r="AQ416">
        <f>(Table2[[#This Row],[Sharpe Ratio]]-AVERAGE(Table2[Sharpe Ratio]))/_xlfn.STDEV.P(Table2[Sharpe Ratio])</f>
        <v>-0.61429006261401675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-2.8914884739054489</v>
      </c>
      <c r="AS416">
        <f>_xlfn.RANK.AVG(Table2[[#This Row],[1Y Return vs Nifty Z-Score]],Table2[1Y Return vs Nifty Z-Score])</f>
        <v>375</v>
      </c>
      <c r="AT416">
        <f>_xlfn.RANK.AVG(Table2[[#This Row],[6M Return vs Nifty Z-Score]],Table2[6M Return vs Nifty Z-Score])</f>
        <v>287</v>
      </c>
      <c r="AU416">
        <f>_xlfn.RANK.AVG(Table2[[#This Row],[Sharpe Ratio Z-Score]],Table2[Sharpe Ratio Z-Score])</f>
        <v>543</v>
      </c>
      <c r="AV416">
        <f>(Table2[[#This Row],[Rank 1Y]]+Table2[[#This Row],[Rank 6M]]+Table2[[#This Row],[Rank Sharpe]])/3</f>
        <v>401.66666666666669</v>
      </c>
    </row>
    <row r="417" spans="1:48" x14ac:dyDescent="0.3">
      <c r="A417" t="s">
        <v>1694</v>
      </c>
      <c r="B417" t="s">
        <v>1695</v>
      </c>
      <c r="C417" t="s">
        <v>10464</v>
      </c>
      <c r="D417" t="s">
        <v>46</v>
      </c>
      <c r="E417">
        <v>4512.3879511099904</v>
      </c>
      <c r="F417">
        <v>652.1</v>
      </c>
      <c r="G417">
        <v>26.844579191377701</v>
      </c>
      <c r="H417">
        <f>(Table2[[#This Row],[1Y Return vs Nifty]]-AVERAGE(Table2[1Y Return vs Nifty]))/_xlfn.STDEV.P(Table2[1Y Return vs Nifty])</f>
        <v>-0.1709696023799786</v>
      </c>
      <c r="I417">
        <v>28.106623747427498</v>
      </c>
      <c r="J417">
        <f>(Table2[[#This Row],[1M Return vs Nifty]]-AVERAGE(Table2[1M Return vs Nifty]))/_xlfn.STDEV.P(Table2[1M Return vs Nifty])</f>
        <v>2.9043709156405639</v>
      </c>
      <c r="K417">
        <v>-30.492228958244802</v>
      </c>
      <c r="L417">
        <f>(Table2[[#This Row],[6M Return vs Nifty]]-AVERAGE(Table2[6M Return vs Nifty]))/_xlfn.STDEV.P(Table2[6M Return vs Nifty])</f>
        <v>-1.2173335426772389</v>
      </c>
      <c r="M417">
        <v>2.3600047478415598</v>
      </c>
      <c r="N417">
        <f>(Table2[[#This Row],[1W Return vs Nifty]]-AVERAGE(Table2[1W Return vs Nifty]))/_xlfn.STDEV.P(Table2[1W Return vs Nifty])</f>
        <v>0.80341012047723048</v>
      </c>
      <c r="O417">
        <v>616.59</v>
      </c>
      <c r="P417">
        <v>581.031424615574</v>
      </c>
      <c r="Q417">
        <v>576.07237770835695</v>
      </c>
      <c r="R417">
        <v>57.975871311077498</v>
      </c>
      <c r="S417" s="2">
        <f>(Table2[[#This Row],[Close Price]]-Table2[[#This Row],[20D EMA]])/Table2[[#This Row],[20D EMA]]</f>
        <v>5.7590943738951308E-2</v>
      </c>
      <c r="T417" s="2">
        <f>(Table2[[#This Row],[Close Price]]-Table2[[#This Row],[50D EMA]])/Table2[[#This Row],[50D EMA]]</f>
        <v>0.12231451238880393</v>
      </c>
      <c r="U417" s="2">
        <f>(Table2[[#This Row],[Close Price]]-Table2[[#This Row],[200D EMA]])/Table2[[#This Row],[200D EMA]]</f>
        <v>0.13197581629253693</v>
      </c>
      <c r="V417">
        <v>1.6935616718947299</v>
      </c>
      <c r="W417">
        <v>639.65</v>
      </c>
      <c r="X417">
        <v>681.5</v>
      </c>
      <c r="Y417">
        <v>639.65</v>
      </c>
      <c r="Z417">
        <v>699</v>
      </c>
      <c r="AA417">
        <v>562.04999999999995</v>
      </c>
      <c r="AB417">
        <v>699</v>
      </c>
      <c r="AC417" s="2">
        <f>(Table2[[#This Row],[Close Price]]/Table2[[#This Row],[Day Low]])-1</f>
        <v>1.9463769248807994E-2</v>
      </c>
      <c r="AD417" s="2">
        <f>(Table2[[#This Row],[Day High]]/Table2[[#This Row],[Close Price]])-1</f>
        <v>4.5085109645759847E-2</v>
      </c>
      <c r="AE417" s="2">
        <f>(Table2[[#This Row],[Close Price]]/Table2[[#This Row],[Current Week Low]])-1</f>
        <v>1.9463769248807994E-2</v>
      </c>
      <c r="AF417" s="2">
        <f>(Table2[[#This Row],[Current Week High]]/Table2[[#This Row],[Close Price]])-1</f>
        <v>7.1921484434902538E-2</v>
      </c>
      <c r="AG417" s="2">
        <f>(Table2[[#This Row],[Close Price]]/Table2[[#This Row],[Current Month Low]])-1</f>
        <v>0.1602170625389201</v>
      </c>
      <c r="AH417" s="2">
        <f>(Table2[[#This Row],[Current Month High]]/Table2[[#This Row],[Close Price]])-1</f>
        <v>7.1921484434902538E-2</v>
      </c>
      <c r="AI417">
        <v>54.738537034197201</v>
      </c>
      <c r="AJ417">
        <v>65.781110969874106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0.08</v>
      </c>
      <c r="AM417" t="s">
        <v>10511</v>
      </c>
      <c r="AN417">
        <v>14.15</v>
      </c>
      <c r="AO417" t="s">
        <v>10511</v>
      </c>
      <c r="AP417">
        <v>0.10813888780462499</v>
      </c>
      <c r="AQ417">
        <f>(Table2[[#This Row],[Sharpe Ratio]]-AVERAGE(Table2[Sharpe Ratio]))/_xlfn.STDEV.P(Table2[Sharpe Ratio])</f>
        <v>0.682215728538071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3.0016936195986474</v>
      </c>
      <c r="AS417">
        <f>_xlfn.RANK.AVG(Table2[[#This Row],[1Y Return vs Nifty Z-Score]],Table2[1Y Return vs Nifty Z-Score])</f>
        <v>341</v>
      </c>
      <c r="AT417">
        <f>_xlfn.RANK.AVG(Table2[[#This Row],[6M Return vs Nifty Z-Score]],Table2[6M Return vs Nifty Z-Score])</f>
        <v>682</v>
      </c>
      <c r="AU417">
        <f>_xlfn.RANK.AVG(Table2[[#This Row],[Sharpe Ratio Z-Score]],Table2[Sharpe Ratio Z-Score])</f>
        <v>182</v>
      </c>
      <c r="AV417">
        <f>(Table2[[#This Row],[Rank 1Y]]+Table2[[#This Row],[Rank 6M]]+Table2[[#This Row],[Rank Sharpe]])/3</f>
        <v>401.66666666666669</v>
      </c>
    </row>
    <row r="418" spans="1:48" x14ac:dyDescent="0.3">
      <c r="A418" t="s">
        <v>473</v>
      </c>
      <c r="B418" t="s">
        <v>474</v>
      </c>
      <c r="C418" t="s">
        <v>10461</v>
      </c>
      <c r="D418" t="s">
        <v>51</v>
      </c>
      <c r="E418">
        <v>43858.932490439998</v>
      </c>
      <c r="F418">
        <v>175.95</v>
      </c>
      <c r="G418">
        <v>8.1113994057220005</v>
      </c>
      <c r="H418">
        <f>(Table2[[#This Row],[1Y Return vs Nifty]]-AVERAGE(Table2[1Y Return vs Nifty]))/_xlfn.STDEV.P(Table2[1Y Return vs Nifty])</f>
        <v>-0.41895367723839794</v>
      </c>
      <c r="I418">
        <v>-2.3434093068408202</v>
      </c>
      <c r="J418">
        <f>(Table2[[#This Row],[1M Return vs Nifty]]-AVERAGE(Table2[1M Return vs Nifty]))/_xlfn.STDEV.P(Table2[1M Return vs Nifty])</f>
        <v>-0.14104518222513923</v>
      </c>
      <c r="K418">
        <v>-8.9058737067283893</v>
      </c>
      <c r="L418">
        <f>(Table2[[#This Row],[6M Return vs Nifty]]-AVERAGE(Table2[6M Return vs Nifty]))/_xlfn.STDEV.P(Table2[6M Return vs Nifty])</f>
        <v>-0.47183798482128614</v>
      </c>
      <c r="M418">
        <v>2.3077465989569799</v>
      </c>
      <c r="N418">
        <f>(Table2[[#This Row],[1W Return vs Nifty]]-AVERAGE(Table2[1W Return vs Nifty]))/_xlfn.STDEV.P(Table2[1W Return vs Nifty])</f>
        <v>0.7906852715647773</v>
      </c>
      <c r="O418">
        <v>181.35</v>
      </c>
      <c r="P418">
        <v>175.08177298330401</v>
      </c>
      <c r="Q418">
        <v>158.11465387651199</v>
      </c>
      <c r="R418">
        <v>34.756528195378202</v>
      </c>
      <c r="S418" s="2">
        <f>(Table2[[#This Row],[Close Price]]-Table2[[#This Row],[20D EMA]])/Table2[[#This Row],[20D EMA]]</f>
        <v>-2.9776674937965292E-2</v>
      </c>
      <c r="T418" s="2">
        <f>(Table2[[#This Row],[Close Price]]-Table2[[#This Row],[50D EMA]])/Table2[[#This Row],[50D EMA]]</f>
        <v>4.9589800348822004E-3</v>
      </c>
      <c r="U418" s="2">
        <f>(Table2[[#This Row],[Close Price]]-Table2[[#This Row],[200D EMA]])/Table2[[#This Row],[200D EMA]]</f>
        <v>0.11280008327006459</v>
      </c>
      <c r="V418">
        <v>1.16397557824534</v>
      </c>
      <c r="W418">
        <v>175</v>
      </c>
      <c r="X418">
        <v>185.44</v>
      </c>
      <c r="Y418">
        <v>175</v>
      </c>
      <c r="Z418">
        <v>189.95</v>
      </c>
      <c r="AA418">
        <v>175</v>
      </c>
      <c r="AB418">
        <v>194.25</v>
      </c>
      <c r="AC418" s="2">
        <f>(Table2[[#This Row],[Close Price]]/Table2[[#This Row],[Day Low]])-1</f>
        <v>5.4285714285713382E-3</v>
      </c>
      <c r="AD418" s="2">
        <f>(Table2[[#This Row],[Day High]]/Table2[[#This Row],[Close Price]])-1</f>
        <v>5.3935777209434654E-2</v>
      </c>
      <c r="AE418" s="2">
        <f>(Table2[[#This Row],[Close Price]]/Table2[[#This Row],[Current Week Low]])-1</f>
        <v>5.4285714285713382E-3</v>
      </c>
      <c r="AF418" s="2">
        <f>(Table2[[#This Row],[Current Week High]]/Table2[[#This Row],[Close Price]])-1</f>
        <v>7.9568059107701039E-2</v>
      </c>
      <c r="AG418" s="2">
        <f>(Table2[[#This Row],[Close Price]]/Table2[[#This Row],[Current Month Low]])-1</f>
        <v>5.4285714285713382E-3</v>
      </c>
      <c r="AH418" s="2">
        <f>(Table2[[#This Row],[Current Month High]]/Table2[[#This Row],[Close Price]])-1</f>
        <v>0.10400682011935225</v>
      </c>
      <c r="AI418">
        <v>10.400682011935199</v>
      </c>
      <c r="AJ418">
        <v>51.030042918454903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-0.02</v>
      </c>
      <c r="AM418" t="s">
        <v>10512</v>
      </c>
      <c r="AN418">
        <v>-6.02</v>
      </c>
      <c r="AO418" t="s">
        <v>10512</v>
      </c>
      <c r="AP418">
        <v>6.5898006761776998E-2</v>
      </c>
      <c r="AQ418">
        <f>(Table2[[#This Row],[Sharpe Ratio]]-AVERAGE(Table2[Sharpe Ratio]))/_xlfn.STDEV.P(Table2[Sharpe Ratio])</f>
        <v>0.19747354757221341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-4.3678025147832589E-2</v>
      </c>
      <c r="AS418">
        <f>_xlfn.RANK.AVG(Table2[[#This Row],[1Y Return vs Nifty Z-Score]],Table2[1Y Return vs Nifty Z-Score])</f>
        <v>442</v>
      </c>
      <c r="AT418">
        <f>_xlfn.RANK.AVG(Table2[[#This Row],[6M Return vs Nifty Z-Score]],Table2[6M Return vs Nifty Z-Score])</f>
        <v>486</v>
      </c>
      <c r="AU418">
        <f>_xlfn.RANK.AVG(Table2[[#This Row],[Sharpe Ratio Z-Score]],Table2[Sharpe Ratio Z-Score])</f>
        <v>279</v>
      </c>
      <c r="AV418">
        <f>(Table2[[#This Row],[Rank 1Y]]+Table2[[#This Row],[Rank 6M]]+Table2[[#This Row],[Rank Sharpe]])/3</f>
        <v>402.33333333333331</v>
      </c>
    </row>
    <row r="419" spans="1:48" x14ac:dyDescent="0.3">
      <c r="A419" t="s">
        <v>822</v>
      </c>
      <c r="B419" t="s">
        <v>823</v>
      </c>
      <c r="C419" t="s">
        <v>10471</v>
      </c>
      <c r="D419" t="s">
        <v>130</v>
      </c>
      <c r="E419">
        <v>18571.586082764999</v>
      </c>
      <c r="F419">
        <v>667.95</v>
      </c>
      <c r="G419">
        <v>52.066836966421398</v>
      </c>
      <c r="H419">
        <f>(Table2[[#This Row],[1Y Return vs Nifty]]-AVERAGE(Table2[1Y Return vs Nifty]))/_xlfn.STDEV.P(Table2[1Y Return vs Nifty])</f>
        <v>0.16291489196380199</v>
      </c>
      <c r="I419">
        <v>-3.48048044392992</v>
      </c>
      <c r="J419">
        <f>(Table2[[#This Row],[1M Return vs Nifty]]-AVERAGE(Table2[1M Return vs Nifty]))/_xlfn.STDEV.P(Table2[1M Return vs Nifty])</f>
        <v>-0.25476771051067748</v>
      </c>
      <c r="K419">
        <v>-14.8245286951507</v>
      </c>
      <c r="L419">
        <f>(Table2[[#This Row],[6M Return vs Nifty]]-AVERAGE(Table2[6M Return vs Nifty]))/_xlfn.STDEV.P(Table2[6M Return vs Nifty])</f>
        <v>-0.67624169035378201</v>
      </c>
      <c r="M419">
        <v>-1.62636191264465</v>
      </c>
      <c r="N419">
        <f>(Table2[[#This Row],[1W Return vs Nifty]]-AVERAGE(Table2[1W Return vs Nifty]))/_xlfn.STDEV.P(Table2[1W Return vs Nifty])</f>
        <v>-0.16726937252133575</v>
      </c>
      <c r="O419">
        <v>682.4</v>
      </c>
      <c r="P419">
        <v>660.43754875037405</v>
      </c>
      <c r="Q419">
        <v>587.37282211960598</v>
      </c>
      <c r="R419">
        <v>38.410671910161099</v>
      </c>
      <c r="S419" s="2">
        <f>(Table2[[#This Row],[Close Price]]-Table2[[#This Row],[20D EMA]])/Table2[[#This Row],[20D EMA]]</f>
        <v>-2.1175263774911975E-2</v>
      </c>
      <c r="T419" s="2">
        <f>(Table2[[#This Row],[Close Price]]-Table2[[#This Row],[50D EMA]])/Table2[[#This Row],[50D EMA]]</f>
        <v>1.1374960832921209E-2</v>
      </c>
      <c r="U419" s="2">
        <f>(Table2[[#This Row],[Close Price]]-Table2[[#This Row],[200D EMA]])/Table2[[#This Row],[200D EMA]]</f>
        <v>0.13718233947158393</v>
      </c>
      <c r="V419">
        <v>0.92200113461179001</v>
      </c>
      <c r="W419">
        <v>651</v>
      </c>
      <c r="X419">
        <v>676.7</v>
      </c>
      <c r="Y419">
        <v>651</v>
      </c>
      <c r="Z419">
        <v>699.25</v>
      </c>
      <c r="AA419">
        <v>651</v>
      </c>
      <c r="AB419">
        <v>745.3</v>
      </c>
      <c r="AC419" s="2">
        <f>(Table2[[#This Row],[Close Price]]/Table2[[#This Row],[Day Low]])-1</f>
        <v>2.603686635944702E-2</v>
      </c>
      <c r="AD419" s="2">
        <f>(Table2[[#This Row],[Day High]]/Table2[[#This Row],[Close Price]])-1</f>
        <v>1.3099782917883163E-2</v>
      </c>
      <c r="AE419" s="2">
        <f>(Table2[[#This Row],[Close Price]]/Table2[[#This Row],[Current Week Low]])-1</f>
        <v>2.603686635944702E-2</v>
      </c>
      <c r="AF419" s="2">
        <f>(Table2[[#This Row],[Current Week High]]/Table2[[#This Row],[Close Price]])-1</f>
        <v>4.6859794894827278E-2</v>
      </c>
      <c r="AG419" s="2">
        <f>(Table2[[#This Row],[Close Price]]/Table2[[#This Row],[Current Month Low]])-1</f>
        <v>2.603686635944702E-2</v>
      </c>
      <c r="AH419" s="2">
        <f>(Table2[[#This Row],[Current Month High]]/Table2[[#This Row],[Close Price]])-1</f>
        <v>0.11580208099408629</v>
      </c>
      <c r="AI419">
        <v>11.580208099408599</v>
      </c>
      <c r="AJ419">
        <v>78.596256684491905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0.05</v>
      </c>
      <c r="AM419" t="s">
        <v>10511</v>
      </c>
      <c r="AN419">
        <v>-5.18</v>
      </c>
      <c r="AO419" t="s">
        <v>10512</v>
      </c>
      <c r="AP419">
        <v>2.1704409392410001E-2</v>
      </c>
      <c r="AQ419">
        <f>(Table2[[#This Row],[Sharpe Ratio]]-AVERAGE(Table2[Sharpe Ratio]))/_xlfn.STDEV.P(Table2[Sharpe Ratio])</f>
        <v>-0.30967735090984111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-1.2450412323318343</v>
      </c>
      <c r="AS419">
        <f>_xlfn.RANK.AVG(Table2[[#This Row],[1Y Return vs Nifty Z-Score]],Table2[1Y Return vs Nifty Z-Score])</f>
        <v>233</v>
      </c>
      <c r="AT419">
        <f>_xlfn.RANK.AVG(Table2[[#This Row],[6M Return vs Nifty Z-Score]],Table2[6M Return vs Nifty Z-Score])</f>
        <v>553</v>
      </c>
      <c r="AU419">
        <f>_xlfn.RANK.AVG(Table2[[#This Row],[Sharpe Ratio Z-Score]],Table2[Sharpe Ratio Z-Score])</f>
        <v>421</v>
      </c>
      <c r="AV419">
        <f>(Table2[[#This Row],[Rank 1Y]]+Table2[[#This Row],[Rank 6M]]+Table2[[#This Row],[Rank Sharpe]])/3</f>
        <v>402.33333333333331</v>
      </c>
    </row>
    <row r="420" spans="1:48" x14ac:dyDescent="0.3">
      <c r="A420" t="s">
        <v>1307</v>
      </c>
      <c r="B420" t="s">
        <v>1308</v>
      </c>
      <c r="C420" t="s">
        <v>10469</v>
      </c>
      <c r="D420" t="s">
        <v>359</v>
      </c>
      <c r="E420">
        <v>8291.720569862</v>
      </c>
      <c r="F420">
        <v>215.51</v>
      </c>
      <c r="G420">
        <v>91.500865767976293</v>
      </c>
      <c r="H420">
        <f>(Table2[[#This Row],[1Y Return vs Nifty]]-AVERAGE(Table2[1Y Return vs Nifty]))/_xlfn.STDEV.P(Table2[1Y Return vs Nifty])</f>
        <v>0.68493044202977638</v>
      </c>
      <c r="I420">
        <v>-11.939289076292299</v>
      </c>
      <c r="J420">
        <f>(Table2[[#This Row],[1M Return vs Nifty]]-AVERAGE(Table2[1M Return vs Nifty]))/_xlfn.STDEV.P(Table2[1M Return vs Nifty])</f>
        <v>-1.1007632446321349</v>
      </c>
      <c r="K420">
        <v>-16.961514059212199</v>
      </c>
      <c r="L420">
        <f>(Table2[[#This Row],[6M Return vs Nifty]]-AVERAGE(Table2[6M Return vs Nifty]))/_xlfn.STDEV.P(Table2[6M Return vs Nifty])</f>
        <v>-0.75004354701502263</v>
      </c>
      <c r="M420">
        <v>-4.6820425242394599</v>
      </c>
      <c r="N420">
        <f>(Table2[[#This Row],[1W Return vs Nifty]]-AVERAGE(Table2[1W Return vs Nifty]))/_xlfn.STDEV.P(Table2[1W Return vs Nifty])</f>
        <v>-0.91132699678077367</v>
      </c>
      <c r="O420">
        <v>227.82</v>
      </c>
      <c r="P420">
        <v>223.80073411928899</v>
      </c>
      <c r="Q420">
        <v>197.66392576268601</v>
      </c>
      <c r="R420">
        <v>28.082351916456599</v>
      </c>
      <c r="S420" s="2">
        <f>(Table2[[#This Row],[Close Price]]-Table2[[#This Row],[20D EMA]])/Table2[[#This Row],[20D EMA]]</f>
        <v>-5.4033886401545092E-2</v>
      </c>
      <c r="T420" s="2">
        <f>(Table2[[#This Row],[Close Price]]-Table2[[#This Row],[50D EMA]])/Table2[[#This Row],[50D EMA]]</f>
        <v>-3.7045160517078193E-2</v>
      </c>
      <c r="U420" s="2">
        <f>(Table2[[#This Row],[Close Price]]-Table2[[#This Row],[200D EMA]])/Table2[[#This Row],[200D EMA]]</f>
        <v>9.0284932713214763E-2</v>
      </c>
      <c r="V420">
        <v>1.4493857831418999</v>
      </c>
      <c r="W420">
        <v>213.79</v>
      </c>
      <c r="X420">
        <v>223</v>
      </c>
      <c r="Y420">
        <v>213.79</v>
      </c>
      <c r="Z420">
        <v>235.86</v>
      </c>
      <c r="AA420">
        <v>213.79</v>
      </c>
      <c r="AB420">
        <v>262</v>
      </c>
      <c r="AC420" s="2">
        <f>(Table2[[#This Row],[Close Price]]/Table2[[#This Row],[Day Low]])-1</f>
        <v>8.0452780766171461E-3</v>
      </c>
      <c r="AD420" s="2">
        <f>(Table2[[#This Row],[Day High]]/Table2[[#This Row],[Close Price]])-1</f>
        <v>3.4754767760196703E-2</v>
      </c>
      <c r="AE420" s="2">
        <f>(Table2[[#This Row],[Close Price]]/Table2[[#This Row],[Current Week Low]])-1</f>
        <v>8.0452780766171461E-3</v>
      </c>
      <c r="AF420" s="2">
        <f>(Table2[[#This Row],[Current Week High]]/Table2[[#This Row],[Close Price]])-1</f>
        <v>9.4427172753004607E-2</v>
      </c>
      <c r="AG420" s="2">
        <f>(Table2[[#This Row],[Close Price]]/Table2[[#This Row],[Current Month Low]])-1</f>
        <v>8.0452780766171461E-3</v>
      </c>
      <c r="AH420" s="2">
        <f>(Table2[[#This Row],[Current Month High]]/Table2[[#This Row],[Close Price]])-1</f>
        <v>0.21572084822050019</v>
      </c>
      <c r="AI420">
        <v>21.572084822050002</v>
      </c>
      <c r="AJ420">
        <v>129.26595744680799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-0.06</v>
      </c>
      <c r="AM420" t="s">
        <v>10512</v>
      </c>
      <c r="AN420">
        <v>-6.28</v>
      </c>
      <c r="AO420" t="s">
        <v>10512</v>
      </c>
      <c r="AQ420">
        <f>(Table2[[#This Row],[Sharpe Ratio]]-AVERAGE(Table2[Sharpe Ratio]))/_xlfn.STDEV.P(Table2[Sharpe Ratio])</f>
        <v>-0.55874987226138229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-2.6359532186595374</v>
      </c>
      <c r="AS420">
        <f>_xlfn.RANK.AVG(Table2[[#This Row],[1Y Return vs Nifty Z-Score]],Table2[1Y Return vs Nifty Z-Score])</f>
        <v>120</v>
      </c>
      <c r="AT420">
        <f>_xlfn.RANK.AVG(Table2[[#This Row],[6M Return vs Nifty Z-Score]],Table2[6M Return vs Nifty Z-Score])</f>
        <v>575</v>
      </c>
      <c r="AU420">
        <f>_xlfn.RANK.AVG(Table2[[#This Row],[Sharpe Ratio Z-Score]],Table2[Sharpe Ratio Z-Score])</f>
        <v>512.5</v>
      </c>
      <c r="AV420">
        <f>(Table2[[#This Row],[Rank 1Y]]+Table2[[#This Row],[Rank 6M]]+Table2[[#This Row],[Rank Sharpe]])/3</f>
        <v>402.5</v>
      </c>
    </row>
    <row r="421" spans="1:48" x14ac:dyDescent="0.3">
      <c r="A421" t="s">
        <v>1502</v>
      </c>
      <c r="B421" t="s">
        <v>1503</v>
      </c>
      <c r="C421" t="s">
        <v>10475</v>
      </c>
      <c r="D421" t="s">
        <v>371</v>
      </c>
      <c r="E421">
        <v>6313.4325138499999</v>
      </c>
      <c r="F421">
        <v>324.64999999999998</v>
      </c>
      <c r="G421">
        <v>24.2179746149564</v>
      </c>
      <c r="H421">
        <f>(Table2[[#This Row],[1Y Return vs Nifty]]-AVERAGE(Table2[1Y Return vs Nifty]))/_xlfn.STDEV.P(Table2[1Y Return vs Nifty])</f>
        <v>-0.20573978626523018</v>
      </c>
      <c r="I421">
        <v>-1.70918563026459</v>
      </c>
      <c r="J421">
        <f>(Table2[[#This Row],[1M Return vs Nifty]]-AVERAGE(Table2[1M Return vs Nifty]))/_xlfn.STDEV.P(Table2[1M Return vs Nifty])</f>
        <v>-7.7614216785773987E-2</v>
      </c>
      <c r="K421">
        <v>13.6630022098374</v>
      </c>
      <c r="L421">
        <f>(Table2[[#This Row],[6M Return vs Nifty]]-AVERAGE(Table2[6M Return vs Nifty]))/_xlfn.STDEV.P(Table2[6M Return vs Nifty])</f>
        <v>0.3075894148283167</v>
      </c>
      <c r="M421">
        <v>0.92123902576925798</v>
      </c>
      <c r="N421">
        <f>(Table2[[#This Row],[1W Return vs Nifty]]-AVERAGE(Table2[1W Return vs Nifty]))/_xlfn.STDEV.P(Table2[1W Return vs Nifty])</f>
        <v>0.4530709518583258</v>
      </c>
      <c r="O421">
        <v>329.07</v>
      </c>
      <c r="P421">
        <v>308.94629214764097</v>
      </c>
      <c r="Q421">
        <v>268.68585163225299</v>
      </c>
      <c r="R421">
        <v>41.548012242329101</v>
      </c>
      <c r="S421" s="2">
        <f>(Table2[[#This Row],[Close Price]]-Table2[[#This Row],[20D EMA]])/Table2[[#This Row],[20D EMA]]</f>
        <v>-1.3431792627708439E-2</v>
      </c>
      <c r="T421" s="2">
        <f>(Table2[[#This Row],[Close Price]]-Table2[[#This Row],[50D EMA]])/Table2[[#This Row],[50D EMA]]</f>
        <v>5.0829895847574788E-2</v>
      </c>
      <c r="U421" s="2">
        <f>(Table2[[#This Row],[Close Price]]-Table2[[#This Row],[200D EMA]])/Table2[[#This Row],[200D EMA]]</f>
        <v>0.20828840829454773</v>
      </c>
      <c r="V421">
        <v>1.1363752245994501</v>
      </c>
      <c r="W421">
        <v>317.10000000000002</v>
      </c>
      <c r="X421">
        <v>330</v>
      </c>
      <c r="Y421">
        <v>317.10000000000002</v>
      </c>
      <c r="Z421">
        <v>357.35</v>
      </c>
      <c r="AA421">
        <v>310.85000000000002</v>
      </c>
      <c r="AB421">
        <v>357.7</v>
      </c>
      <c r="AC421" s="2">
        <f>(Table2[[#This Row],[Close Price]]/Table2[[#This Row],[Day Low]])-1</f>
        <v>2.3809523809523725E-2</v>
      </c>
      <c r="AD421" s="2">
        <f>(Table2[[#This Row],[Day High]]/Table2[[#This Row],[Close Price]])-1</f>
        <v>1.6479285384260134E-2</v>
      </c>
      <c r="AE421" s="2">
        <f>(Table2[[#This Row],[Close Price]]/Table2[[#This Row],[Current Week Low]])-1</f>
        <v>2.3809523809523725E-2</v>
      </c>
      <c r="AF421" s="2">
        <f>(Table2[[#This Row],[Current Week High]]/Table2[[#This Row],[Close Price]])-1</f>
        <v>0.10072385646080417</v>
      </c>
      <c r="AG421" s="2">
        <f>(Table2[[#This Row],[Close Price]]/Table2[[#This Row],[Current Month Low]])-1</f>
        <v>4.4394402444908998E-2</v>
      </c>
      <c r="AH421" s="2">
        <f>(Table2[[#This Row],[Current Month High]]/Table2[[#This Row],[Close Price]])-1</f>
        <v>0.10180194055136305</v>
      </c>
      <c r="AI421">
        <v>10.180194055136299</v>
      </c>
      <c r="AJ421">
        <v>58.288639687957001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0.17</v>
      </c>
      <c r="AM421" t="s">
        <v>10511</v>
      </c>
      <c r="AN421">
        <v>4.12</v>
      </c>
      <c r="AO421" t="s">
        <v>10511</v>
      </c>
      <c r="AP421">
        <v>-4.1905795430080002E-2</v>
      </c>
      <c r="AQ421">
        <f>(Table2[[#This Row],[Sharpe Ratio]]-AVERAGE(Table2[Sharpe Ratio]))/_xlfn.STDEV.P(Table2[Sharpe Ratio])</f>
        <v>-1.0396467231409978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-0.56234035950535954</v>
      </c>
      <c r="AS421">
        <f>_xlfn.RANK.AVG(Table2[[#This Row],[1Y Return vs Nifty Z-Score]],Table2[1Y Return vs Nifty Z-Score])</f>
        <v>354</v>
      </c>
      <c r="AT421">
        <f>_xlfn.RANK.AVG(Table2[[#This Row],[6M Return vs Nifty Z-Score]],Table2[6M Return vs Nifty Z-Score])</f>
        <v>233</v>
      </c>
      <c r="AU421">
        <f>_xlfn.RANK.AVG(Table2[[#This Row],[Sharpe Ratio Z-Score]],Table2[Sharpe Ratio Z-Score])</f>
        <v>621</v>
      </c>
      <c r="AV421">
        <f>(Table2[[#This Row],[Rank 1Y]]+Table2[[#This Row],[Rank 6M]]+Table2[[#This Row],[Rank Sharpe]])/3</f>
        <v>402.66666666666669</v>
      </c>
    </row>
    <row r="422" spans="1:48" x14ac:dyDescent="0.3">
      <c r="A422" t="s">
        <v>1035</v>
      </c>
      <c r="B422" t="s">
        <v>1036</v>
      </c>
      <c r="C422" t="s">
        <v>10465</v>
      </c>
      <c r="D422" t="s">
        <v>266</v>
      </c>
      <c r="E422">
        <v>12172.907615325001</v>
      </c>
      <c r="F422">
        <v>5102.75</v>
      </c>
      <c r="G422">
        <v>-13.652822044438</v>
      </c>
      <c r="H422">
        <f>(Table2[[#This Row],[1Y Return vs Nifty]]-AVERAGE(Table2[1Y Return vs Nifty]))/_xlfn.STDEV.P(Table2[1Y Return vs Nifty])</f>
        <v>-0.70706174981796077</v>
      </c>
      <c r="I422">
        <v>3.1533004269876499</v>
      </c>
      <c r="J422">
        <f>(Table2[[#This Row],[1M Return vs Nifty]]-AVERAGE(Table2[1M Return vs Nifty]))/_xlfn.STDEV.P(Table2[1M Return vs Nifty])</f>
        <v>0.40870030668328211</v>
      </c>
      <c r="K422">
        <v>-4.1039517106265198</v>
      </c>
      <c r="L422">
        <f>(Table2[[#This Row],[6M Return vs Nifty]]-AVERAGE(Table2[6M Return vs Nifty]))/_xlfn.STDEV.P(Table2[6M Return vs Nifty])</f>
        <v>-0.30600121082428378</v>
      </c>
      <c r="M422">
        <v>-2.9266718188363399</v>
      </c>
      <c r="N422">
        <f>(Table2[[#This Row],[1W Return vs Nifty]]-AVERAGE(Table2[1W Return vs Nifty]))/_xlfn.STDEV.P(Table2[1W Return vs Nifty])</f>
        <v>-0.48389457737121183</v>
      </c>
      <c r="O422">
        <v>5243.81</v>
      </c>
      <c r="P422">
        <v>4946.7959089841197</v>
      </c>
      <c r="Q422">
        <v>4573.9502239921403</v>
      </c>
      <c r="R422">
        <v>34.284057405867998</v>
      </c>
      <c r="S422" s="2">
        <f>(Table2[[#This Row],[Close Price]]-Table2[[#This Row],[20D EMA]])/Table2[[#This Row],[20D EMA]]</f>
        <v>-2.6900288149265591E-2</v>
      </c>
      <c r="T422" s="2">
        <f>(Table2[[#This Row],[Close Price]]-Table2[[#This Row],[50D EMA]])/Table2[[#This Row],[50D EMA]]</f>
        <v>3.1526283656183263E-2</v>
      </c>
      <c r="U422" s="2">
        <f>(Table2[[#This Row],[Close Price]]-Table2[[#This Row],[200D EMA]])/Table2[[#This Row],[200D EMA]]</f>
        <v>0.11561117854630339</v>
      </c>
      <c r="V422">
        <v>0.41500643344285798</v>
      </c>
      <c r="W422">
        <v>5070.3500000000004</v>
      </c>
      <c r="X422">
        <v>5249</v>
      </c>
      <c r="Y422">
        <v>5070.3500000000004</v>
      </c>
      <c r="Z422">
        <v>5372.55</v>
      </c>
      <c r="AA422">
        <v>5070.3500000000004</v>
      </c>
      <c r="AB422">
        <v>5840</v>
      </c>
      <c r="AC422" s="2">
        <f>(Table2[[#This Row],[Close Price]]/Table2[[#This Row],[Day Low]])-1</f>
        <v>6.3900914138077525E-3</v>
      </c>
      <c r="AD422" s="2">
        <f>(Table2[[#This Row],[Day High]]/Table2[[#This Row],[Close Price]])-1</f>
        <v>2.8661016118759486E-2</v>
      </c>
      <c r="AE422" s="2">
        <f>(Table2[[#This Row],[Close Price]]/Table2[[#This Row],[Current Week Low]])-1</f>
        <v>6.3900914138077525E-3</v>
      </c>
      <c r="AF422" s="2">
        <f>(Table2[[#This Row],[Current Week High]]/Table2[[#This Row],[Close Price]])-1</f>
        <v>5.2873450590368076E-2</v>
      </c>
      <c r="AG422" s="2">
        <f>(Table2[[#This Row],[Close Price]]/Table2[[#This Row],[Current Month Low]])-1</f>
        <v>6.3900914138077525E-3</v>
      </c>
      <c r="AH422" s="2">
        <f>(Table2[[#This Row],[Current Month High]]/Table2[[#This Row],[Close Price]])-1</f>
        <v>0.14448091715251588</v>
      </c>
      <c r="AI422">
        <v>14.4480917152515</v>
      </c>
      <c r="AJ422">
        <v>34.920215227191598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0.04</v>
      </c>
      <c r="AM422" t="s">
        <v>10511</v>
      </c>
      <c r="AN422">
        <v>-10.4</v>
      </c>
      <c r="AO422" t="s">
        <v>10512</v>
      </c>
      <c r="AP422">
        <v>9.7901228709640006E-2</v>
      </c>
      <c r="AQ422">
        <f>(Table2[[#This Row],[Sharpe Ratio]]-AVERAGE(Table2[Sharpe Ratio]))/_xlfn.STDEV.P(Table2[Sharpe Ratio])</f>
        <v>0.56473178702998506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-0.52352544430018921</v>
      </c>
      <c r="AS422">
        <f>_xlfn.RANK.AVG(Table2[[#This Row],[1Y Return vs Nifty Z-Score]],Table2[1Y Return vs Nifty Z-Score])</f>
        <v>587</v>
      </c>
      <c r="AT422">
        <f>_xlfn.RANK.AVG(Table2[[#This Row],[6M Return vs Nifty Z-Score]],Table2[6M Return vs Nifty Z-Score])</f>
        <v>427</v>
      </c>
      <c r="AU422">
        <f>_xlfn.RANK.AVG(Table2[[#This Row],[Sharpe Ratio Z-Score]],Table2[Sharpe Ratio Z-Score])</f>
        <v>200</v>
      </c>
      <c r="AV422">
        <f>(Table2[[#This Row],[Rank 1Y]]+Table2[[#This Row],[Rank 6M]]+Table2[[#This Row],[Rank Sharpe]])/3</f>
        <v>404.66666666666669</v>
      </c>
    </row>
    <row r="423" spans="1:48" x14ac:dyDescent="0.3">
      <c r="A423" t="s">
        <v>1190</v>
      </c>
      <c r="B423" t="s">
        <v>1191</v>
      </c>
      <c r="C423" t="s">
        <v>10461</v>
      </c>
      <c r="D423" t="s">
        <v>490</v>
      </c>
      <c r="E423">
        <v>9585.4564218300002</v>
      </c>
      <c r="F423">
        <v>1078.0999999999999</v>
      </c>
      <c r="G423">
        <v>10.832331480381599</v>
      </c>
      <c r="H423">
        <f>(Table2[[#This Row],[1Y Return vs Nifty]]-AVERAGE(Table2[1Y Return vs Nifty]))/_xlfn.STDEV.P(Table2[1Y Return vs Nifty])</f>
        <v>-0.38293481493058379</v>
      </c>
      <c r="I423">
        <v>-0.61365332417935703</v>
      </c>
      <c r="J423">
        <f>(Table2[[#This Row],[1M Return vs Nifty]]-AVERAGE(Table2[1M Return vs Nifty]))/_xlfn.STDEV.P(Table2[1M Return vs Nifty])</f>
        <v>3.1953865282899944E-2</v>
      </c>
      <c r="K423">
        <v>-6.6188454696431602</v>
      </c>
      <c r="L423">
        <f>(Table2[[#This Row],[6M Return vs Nifty]]-AVERAGE(Table2[6M Return vs Nifty]))/_xlfn.STDEV.P(Table2[6M Return vs Nifty])</f>
        <v>-0.39285432261557884</v>
      </c>
      <c r="M423">
        <v>3.1222520711985902</v>
      </c>
      <c r="N423">
        <f>(Table2[[#This Row],[1W Return vs Nifty]]-AVERAGE(Table2[1W Return vs Nifty]))/_xlfn.STDEV.P(Table2[1W Return vs Nifty])</f>
        <v>0.98901719287971546</v>
      </c>
      <c r="O423">
        <v>1051.6500000000001</v>
      </c>
      <c r="P423">
        <v>990.43811800320998</v>
      </c>
      <c r="Q423">
        <v>918.63350965467896</v>
      </c>
      <c r="R423">
        <v>54.299166303091198</v>
      </c>
      <c r="S423" s="2">
        <f>(Table2[[#This Row],[Close Price]]-Table2[[#This Row],[20D EMA]])/Table2[[#This Row],[20D EMA]]</f>
        <v>2.5150953263918429E-2</v>
      </c>
      <c r="T423" s="2">
        <f>(Table2[[#This Row],[Close Price]]-Table2[[#This Row],[50D EMA]])/Table2[[#This Row],[50D EMA]]</f>
        <v>8.8508186835056582E-2</v>
      </c>
      <c r="U423" s="2">
        <f>(Table2[[#This Row],[Close Price]]-Table2[[#This Row],[200D EMA]])/Table2[[#This Row],[200D EMA]]</f>
        <v>0.17359097906766494</v>
      </c>
      <c r="V423">
        <v>0.57295425249836995</v>
      </c>
      <c r="W423">
        <v>1068.95</v>
      </c>
      <c r="X423">
        <v>1100</v>
      </c>
      <c r="Y423">
        <v>1055</v>
      </c>
      <c r="Z423">
        <v>1135.95</v>
      </c>
      <c r="AA423">
        <v>1029.55</v>
      </c>
      <c r="AB423">
        <v>1195</v>
      </c>
      <c r="AC423" s="2">
        <f>(Table2[[#This Row],[Close Price]]/Table2[[#This Row],[Day Low]])-1</f>
        <v>8.5598016745402905E-3</v>
      </c>
      <c r="AD423" s="2">
        <f>(Table2[[#This Row],[Day High]]/Table2[[#This Row],[Close Price]])-1</f>
        <v>2.0313514516278719E-2</v>
      </c>
      <c r="AE423" s="2">
        <f>(Table2[[#This Row],[Close Price]]/Table2[[#This Row],[Current Week Low]])-1</f>
        <v>2.1895734597156213E-2</v>
      </c>
      <c r="AF423" s="2">
        <f>(Table2[[#This Row],[Current Week High]]/Table2[[#This Row],[Close Price]])-1</f>
        <v>5.3659215286151696E-2</v>
      </c>
      <c r="AG423" s="2">
        <f>(Table2[[#This Row],[Close Price]]/Table2[[#This Row],[Current Month Low]])-1</f>
        <v>4.715652469525522E-2</v>
      </c>
      <c r="AH423" s="2">
        <f>(Table2[[#This Row],[Current Month High]]/Table2[[#This Row],[Close Price]])-1</f>
        <v>0.10843149986086642</v>
      </c>
      <c r="AI423">
        <v>10.843149986086599</v>
      </c>
      <c r="AJ423">
        <v>38.814137642438602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0.09</v>
      </c>
      <c r="AM423" t="s">
        <v>10511</v>
      </c>
      <c r="AN423">
        <v>-1.86</v>
      </c>
      <c r="AO423" t="s">
        <v>10512</v>
      </c>
      <c r="AP423">
        <v>5.1788630659333E-2</v>
      </c>
      <c r="AQ423">
        <f>(Table2[[#This Row],[Sharpe Ratio]]-AVERAGE(Table2[Sharpe Ratio]))/_xlfn.STDEV.P(Table2[Sharpe Ratio])</f>
        <v>3.5559080470342501E-2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0.28074100108679534</v>
      </c>
      <c r="AS423">
        <f>_xlfn.RANK.AVG(Table2[[#This Row],[1Y Return vs Nifty Z-Score]],Table2[1Y Return vs Nifty Z-Score])</f>
        <v>429</v>
      </c>
      <c r="AT423">
        <f>_xlfn.RANK.AVG(Table2[[#This Row],[6M Return vs Nifty Z-Score]],Table2[6M Return vs Nifty Z-Score])</f>
        <v>462</v>
      </c>
      <c r="AU423">
        <f>_xlfn.RANK.AVG(Table2[[#This Row],[Sharpe Ratio Z-Score]],Table2[Sharpe Ratio Z-Score])</f>
        <v>327</v>
      </c>
      <c r="AV423">
        <f>(Table2[[#This Row],[Rank 1Y]]+Table2[[#This Row],[Rank 6M]]+Table2[[#This Row],[Rank Sharpe]])/3</f>
        <v>406</v>
      </c>
    </row>
    <row r="424" spans="1:48" x14ac:dyDescent="0.3">
      <c r="A424" t="s">
        <v>1246</v>
      </c>
      <c r="B424" t="s">
        <v>1247</v>
      </c>
      <c r="C424" t="s">
        <v>10469</v>
      </c>
      <c r="D424" t="s">
        <v>312</v>
      </c>
      <c r="E424">
        <v>8830.5719311499997</v>
      </c>
      <c r="F424">
        <v>438.15</v>
      </c>
      <c r="G424">
        <v>-1.4176217163684699</v>
      </c>
      <c r="H424">
        <f>(Table2[[#This Row],[1Y Return vs Nifty]]-AVERAGE(Table2[1Y Return vs Nifty]))/_xlfn.STDEV.P(Table2[1Y Return vs Nifty])</f>
        <v>-0.5450959293443306</v>
      </c>
      <c r="I424">
        <v>-0.19610720688469099</v>
      </c>
      <c r="J424">
        <f>(Table2[[#This Row],[1M Return vs Nifty]]-AVERAGE(Table2[1M Return vs Nifty]))/_xlfn.STDEV.P(Table2[1M Return vs Nifty])</f>
        <v>7.3714137429213789E-2</v>
      </c>
      <c r="K424">
        <v>-3.1971762642614201</v>
      </c>
      <c r="L424">
        <f>(Table2[[#This Row],[6M Return vs Nifty]]-AVERAGE(Table2[6M Return vs Nifty]))/_xlfn.STDEV.P(Table2[6M Return vs Nifty])</f>
        <v>-0.27468526798161502</v>
      </c>
      <c r="M424">
        <v>-0.76518994154613995</v>
      </c>
      <c r="N424">
        <f>(Table2[[#This Row],[1W Return vs Nifty]]-AVERAGE(Table2[1W Return vs Nifty]))/_xlfn.STDEV.P(Table2[1W Return vs Nifty])</f>
        <v>4.2425832030801906E-2</v>
      </c>
      <c r="O424">
        <v>447.04</v>
      </c>
      <c r="P424">
        <v>435.02278368175803</v>
      </c>
      <c r="Q424">
        <v>403.14654748815201</v>
      </c>
      <c r="R424">
        <v>39.750438596061002</v>
      </c>
      <c r="S424" s="2">
        <f>(Table2[[#This Row],[Close Price]]-Table2[[#This Row],[20D EMA]])/Table2[[#This Row],[20D EMA]]</f>
        <v>-1.9886363636363733E-2</v>
      </c>
      <c r="T424" s="2">
        <f>(Table2[[#This Row],[Close Price]]-Table2[[#This Row],[50D EMA]])/Table2[[#This Row],[50D EMA]]</f>
        <v>7.1886265169266899E-3</v>
      </c>
      <c r="U424" s="2">
        <f>(Table2[[#This Row],[Close Price]]-Table2[[#This Row],[200D EMA]])/Table2[[#This Row],[200D EMA]]</f>
        <v>8.6825628868560947E-2</v>
      </c>
      <c r="V424">
        <v>0.65687195250631103</v>
      </c>
      <c r="W424">
        <v>435.1</v>
      </c>
      <c r="X424">
        <v>452.8</v>
      </c>
      <c r="Y424">
        <v>435.1</v>
      </c>
      <c r="Z424">
        <v>464.05</v>
      </c>
      <c r="AA424">
        <v>435.1</v>
      </c>
      <c r="AB424">
        <v>469.95</v>
      </c>
      <c r="AC424" s="2">
        <f>(Table2[[#This Row],[Close Price]]/Table2[[#This Row],[Day Low]])-1</f>
        <v>7.009882785566468E-3</v>
      </c>
      <c r="AD424" s="2">
        <f>(Table2[[#This Row],[Day High]]/Table2[[#This Row],[Close Price]])-1</f>
        <v>3.343603788656857E-2</v>
      </c>
      <c r="AE424" s="2">
        <f>(Table2[[#This Row],[Close Price]]/Table2[[#This Row],[Current Week Low]])-1</f>
        <v>7.009882785566468E-3</v>
      </c>
      <c r="AF424" s="2">
        <f>(Table2[[#This Row],[Current Week High]]/Table2[[#This Row],[Close Price]])-1</f>
        <v>5.9112176195367017E-2</v>
      </c>
      <c r="AG424" s="2">
        <f>(Table2[[#This Row],[Close Price]]/Table2[[#This Row],[Current Month Low]])-1</f>
        <v>7.009882785566468E-3</v>
      </c>
      <c r="AH424" s="2">
        <f>(Table2[[#This Row],[Current Month High]]/Table2[[#This Row],[Close Price]])-1</f>
        <v>7.2577884286203487E-2</v>
      </c>
      <c r="AI424">
        <v>15.257331963939301</v>
      </c>
      <c r="AJ424">
        <v>33.460249771550401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-0.05</v>
      </c>
      <c r="AM424" t="s">
        <v>10512</v>
      </c>
      <c r="AN424">
        <v>-3.85</v>
      </c>
      <c r="AO424" t="s">
        <v>10512</v>
      </c>
      <c r="AP424">
        <v>6.2408935426555998E-2</v>
      </c>
      <c r="AQ424">
        <f>(Table2[[#This Row],[Sharpe Ratio]]-AVERAGE(Table2[Sharpe Ratio]))/_xlfn.STDEV.P(Table2[Sharpe Ratio])</f>
        <v>0.15743413535292577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-0.54620709251300414</v>
      </c>
      <c r="AS424">
        <f>_xlfn.RANK.AVG(Table2[[#This Row],[1Y Return vs Nifty Z-Score]],Table2[1Y Return vs Nifty Z-Score])</f>
        <v>512</v>
      </c>
      <c r="AT424">
        <f>_xlfn.RANK.AVG(Table2[[#This Row],[6M Return vs Nifty Z-Score]],Table2[6M Return vs Nifty Z-Score])</f>
        <v>417</v>
      </c>
      <c r="AU424">
        <f>_xlfn.RANK.AVG(Table2[[#This Row],[Sharpe Ratio Z-Score]],Table2[Sharpe Ratio Z-Score])</f>
        <v>290</v>
      </c>
      <c r="AV424">
        <f>(Table2[[#This Row],[Rank 1Y]]+Table2[[#This Row],[Rank 6M]]+Table2[[#This Row],[Rank Sharpe]])/3</f>
        <v>406.33333333333331</v>
      </c>
    </row>
    <row r="425" spans="1:48" x14ac:dyDescent="0.3">
      <c r="A425" t="s">
        <v>1540</v>
      </c>
      <c r="B425" t="s">
        <v>1541</v>
      </c>
      <c r="C425" t="s">
        <v>10471</v>
      </c>
      <c r="D425" t="s">
        <v>266</v>
      </c>
      <c r="E425">
        <v>6049.0746080999998</v>
      </c>
      <c r="F425">
        <v>762.75</v>
      </c>
      <c r="G425">
        <v>27.428059672513299</v>
      </c>
      <c r="H425">
        <f>(Table2[[#This Row],[1Y Return vs Nifty]]-AVERAGE(Table2[1Y Return vs Nifty]))/_xlfn.STDEV.P(Table2[1Y Return vs Nifty])</f>
        <v>-0.16324566715019176</v>
      </c>
      <c r="I425">
        <v>6.1132348839605797</v>
      </c>
      <c r="J425">
        <f>(Table2[[#This Row],[1M Return vs Nifty]]-AVERAGE(Table2[1M Return vs Nifty]))/_xlfn.STDEV.P(Table2[1M Return vs Nifty])</f>
        <v>0.70473387839821233</v>
      </c>
      <c r="K425">
        <v>0.57064648434446597</v>
      </c>
      <c r="L425">
        <f>(Table2[[#This Row],[6M Return vs Nifty]]-AVERAGE(Table2[6M Return vs Nifty]))/_xlfn.STDEV.P(Table2[6M Return vs Nifty])</f>
        <v>-0.1445616278790566</v>
      </c>
      <c r="M425">
        <v>7.88783084267769E-2</v>
      </c>
      <c r="N425">
        <f>(Table2[[#This Row],[1W Return vs Nifty]]-AVERAGE(Table2[1W Return vs Nifty]))/_xlfn.STDEV.P(Table2[1W Return vs Nifty])</f>
        <v>0.24795628387337451</v>
      </c>
      <c r="O425">
        <v>754.88</v>
      </c>
      <c r="P425">
        <v>726.69508449948705</v>
      </c>
      <c r="Q425">
        <v>679.02790827949696</v>
      </c>
      <c r="R425">
        <v>49.6429830245877</v>
      </c>
      <c r="S425" s="2">
        <f>(Table2[[#This Row],[Close Price]]-Table2[[#This Row],[20D EMA]])/Table2[[#This Row],[20D EMA]]</f>
        <v>1.0425498092412045E-2</v>
      </c>
      <c r="T425" s="2">
        <f>(Table2[[#This Row],[Close Price]]-Table2[[#This Row],[50D EMA]])/Table2[[#This Row],[50D EMA]]</f>
        <v>4.961491589742327E-2</v>
      </c>
      <c r="U425" s="2">
        <f>(Table2[[#This Row],[Close Price]]-Table2[[#This Row],[200D EMA]])/Table2[[#This Row],[200D EMA]]</f>
        <v>0.1232969819055536</v>
      </c>
      <c r="V425">
        <v>1.14528850583362</v>
      </c>
      <c r="W425">
        <v>758.9</v>
      </c>
      <c r="X425">
        <v>798.45</v>
      </c>
      <c r="Y425">
        <v>749</v>
      </c>
      <c r="Z425">
        <v>799</v>
      </c>
      <c r="AA425">
        <v>735.4</v>
      </c>
      <c r="AB425">
        <v>799</v>
      </c>
      <c r="AC425" s="2">
        <f>(Table2[[#This Row],[Close Price]]/Table2[[#This Row],[Day Low]])-1</f>
        <v>5.0731321649757355E-3</v>
      </c>
      <c r="AD425" s="2">
        <f>(Table2[[#This Row],[Day High]]/Table2[[#This Row],[Close Price]])-1</f>
        <v>4.6804326450344158E-2</v>
      </c>
      <c r="AE425" s="2">
        <f>(Table2[[#This Row],[Close Price]]/Table2[[#This Row],[Current Week Low]])-1</f>
        <v>1.8357810413885289E-2</v>
      </c>
      <c r="AF425" s="2">
        <f>(Table2[[#This Row],[Current Week High]]/Table2[[#This Row],[Close Price]])-1</f>
        <v>4.7525401507702458E-2</v>
      </c>
      <c r="AG425" s="2">
        <f>(Table2[[#This Row],[Close Price]]/Table2[[#This Row],[Current Month Low]])-1</f>
        <v>3.7190644547185236E-2</v>
      </c>
      <c r="AH425" s="2">
        <f>(Table2[[#This Row],[Current Month High]]/Table2[[#This Row],[Close Price]])-1</f>
        <v>4.7525401507702458E-2</v>
      </c>
      <c r="AI425">
        <v>15.8702064896755</v>
      </c>
      <c r="AJ425">
        <v>69.481168759026701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0.03</v>
      </c>
      <c r="AM425" t="s">
        <v>10511</v>
      </c>
      <c r="AN425">
        <v>1.38</v>
      </c>
      <c r="AO425" t="s">
        <v>10511</v>
      </c>
      <c r="AQ425">
        <f>(Table2[[#This Row],[Sharpe Ratio]]-AVERAGE(Table2[Sharpe Ratio]))/_xlfn.STDEV.P(Table2[Sharpe Ratio])</f>
        <v>-0.55874987226138229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8.6132994980956223E-2</v>
      </c>
      <c r="AS425">
        <f>_xlfn.RANK.AVG(Table2[[#This Row],[1Y Return vs Nifty Z-Score]],Table2[1Y Return vs Nifty Z-Score])</f>
        <v>337</v>
      </c>
      <c r="AT425">
        <f>_xlfn.RANK.AVG(Table2[[#This Row],[6M Return vs Nifty Z-Score]],Table2[6M Return vs Nifty Z-Score])</f>
        <v>370</v>
      </c>
      <c r="AU425">
        <f>_xlfn.RANK.AVG(Table2[[#This Row],[Sharpe Ratio Z-Score]],Table2[Sharpe Ratio Z-Score])</f>
        <v>512.5</v>
      </c>
      <c r="AV425">
        <f>(Table2[[#This Row],[Rank 1Y]]+Table2[[#This Row],[Rank 6M]]+Table2[[#This Row],[Rank Sharpe]])/3</f>
        <v>406.5</v>
      </c>
    </row>
    <row r="426" spans="1:48" x14ac:dyDescent="0.3">
      <c r="A426" t="s">
        <v>212</v>
      </c>
      <c r="B426" t="s">
        <v>213</v>
      </c>
      <c r="C426" t="s">
        <v>10466</v>
      </c>
      <c r="D426" t="s">
        <v>62</v>
      </c>
      <c r="E426">
        <v>119962.01374775</v>
      </c>
      <c r="F426">
        <v>1485.5</v>
      </c>
      <c r="G426">
        <v>19.729363916679102</v>
      </c>
      <c r="H426">
        <f>(Table2[[#This Row],[1Y Return vs Nifty]]-AVERAGE(Table2[1Y Return vs Nifty]))/_xlfn.STDEV.P(Table2[1Y Return vs Nifty])</f>
        <v>-0.26515863475480811</v>
      </c>
      <c r="I426">
        <v>-8.7767868997947698</v>
      </c>
      <c r="J426">
        <f>(Table2[[#This Row],[1M Return vs Nifty]]-AVERAGE(Table2[1M Return vs Nifty]))/_xlfn.STDEV.P(Table2[1M Return vs Nifty])</f>
        <v>-0.78447015487830107</v>
      </c>
      <c r="K426">
        <v>-1.58717674045431</v>
      </c>
      <c r="L426">
        <f>(Table2[[#This Row],[6M Return vs Nifty]]-AVERAGE(Table2[6M Return vs Nifty]))/_xlfn.STDEV.P(Table2[6M Return vs Nifty])</f>
        <v>-0.21908313046633979</v>
      </c>
      <c r="M426">
        <v>-7.7497327122733106E-2</v>
      </c>
      <c r="N426">
        <f>(Table2[[#This Row],[1W Return vs Nifty]]-AVERAGE(Table2[1W Return vs Nifty]))/_xlfn.STDEV.P(Table2[1W Return vs Nifty])</f>
        <v>0.20987884756097736</v>
      </c>
      <c r="O426">
        <v>1501.98</v>
      </c>
      <c r="P426">
        <v>1485.3419403949299</v>
      </c>
      <c r="Q426">
        <v>1373.68986816084</v>
      </c>
      <c r="R426">
        <v>37.562952516054899</v>
      </c>
      <c r="S426" s="2">
        <f>(Table2[[#This Row],[Close Price]]-Table2[[#This Row],[20D EMA]])/Table2[[#This Row],[20D EMA]]</f>
        <v>-1.0972183384599009E-2</v>
      </c>
      <c r="T426" s="2">
        <f>(Table2[[#This Row],[Close Price]]-Table2[[#This Row],[50D EMA]])/Table2[[#This Row],[50D EMA]]</f>
        <v>1.0641294153995791E-4</v>
      </c>
      <c r="U426" s="2">
        <f>(Table2[[#This Row],[Close Price]]-Table2[[#This Row],[200D EMA]])/Table2[[#This Row],[200D EMA]]</f>
        <v>8.1394013620306183E-2</v>
      </c>
      <c r="V426">
        <v>0.71910851164851497</v>
      </c>
      <c r="W426">
        <v>1480.2</v>
      </c>
      <c r="X426">
        <v>1506</v>
      </c>
      <c r="Y426">
        <v>1480.2</v>
      </c>
      <c r="Z426">
        <v>1531.95</v>
      </c>
      <c r="AA426">
        <v>1467</v>
      </c>
      <c r="AB426">
        <v>1531.95</v>
      </c>
      <c r="AC426" s="2">
        <f>(Table2[[#This Row],[Close Price]]/Table2[[#This Row],[Day Low]])-1</f>
        <v>3.5805972165923183E-3</v>
      </c>
      <c r="AD426" s="2">
        <f>(Table2[[#This Row],[Day High]]/Table2[[#This Row],[Close Price]])-1</f>
        <v>1.3800067317401465E-2</v>
      </c>
      <c r="AE426" s="2">
        <f>(Table2[[#This Row],[Close Price]]/Table2[[#This Row],[Current Week Low]])-1</f>
        <v>3.5805972165923183E-3</v>
      </c>
      <c r="AF426" s="2">
        <f>(Table2[[#This Row],[Current Week High]]/Table2[[#This Row],[Close Price]])-1</f>
        <v>3.1268933019185541E-2</v>
      </c>
      <c r="AG426" s="2">
        <f>(Table2[[#This Row],[Close Price]]/Table2[[#This Row],[Current Month Low]])-1</f>
        <v>1.2610770279481986E-2</v>
      </c>
      <c r="AH426" s="2">
        <f>(Table2[[#This Row],[Current Month High]]/Table2[[#This Row],[Close Price]])-1</f>
        <v>3.1268933019185541E-2</v>
      </c>
      <c r="AI426">
        <v>6.4961292494109601</v>
      </c>
      <c r="AJ426">
        <v>45.2527622958834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-0.01</v>
      </c>
      <c r="AM426" t="s">
        <v>10512</v>
      </c>
      <c r="AN426">
        <v>-0.21</v>
      </c>
      <c r="AO426" t="s">
        <v>10512</v>
      </c>
      <c r="AP426">
        <v>1.3194207613175E-2</v>
      </c>
      <c r="AQ426">
        <f>(Table2[[#This Row],[Sharpe Ratio]]-AVERAGE(Table2[Sharpe Ratio]))/_xlfn.STDEV.P(Table2[Sharpe Ratio])</f>
        <v>-0.40733757174522922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-1.4661706442837008</v>
      </c>
      <c r="AS426">
        <f>_xlfn.RANK.AVG(Table2[[#This Row],[1Y Return vs Nifty Z-Score]],Table2[1Y Return vs Nifty Z-Score])</f>
        <v>382</v>
      </c>
      <c r="AT426">
        <f>_xlfn.RANK.AVG(Table2[[#This Row],[6M Return vs Nifty Z-Score]],Table2[6M Return vs Nifty Z-Score])</f>
        <v>400</v>
      </c>
      <c r="AU426">
        <f>_xlfn.RANK.AVG(Table2[[#This Row],[Sharpe Ratio Z-Score]],Table2[Sharpe Ratio Z-Score])</f>
        <v>441</v>
      </c>
      <c r="AV426">
        <f>(Table2[[#This Row],[Rank 1Y]]+Table2[[#This Row],[Rank 6M]]+Table2[[#This Row],[Rank Sharpe]])/3</f>
        <v>407.66666666666669</v>
      </c>
    </row>
    <row r="427" spans="1:48" x14ac:dyDescent="0.3">
      <c r="A427" t="s">
        <v>329</v>
      </c>
      <c r="B427" t="s">
        <v>330</v>
      </c>
      <c r="C427" t="s">
        <v>10461</v>
      </c>
      <c r="D427" t="s">
        <v>51</v>
      </c>
      <c r="E427">
        <v>73919.538930374998</v>
      </c>
      <c r="F427">
        <v>1841.25</v>
      </c>
      <c r="G427">
        <v>18.7425771710902</v>
      </c>
      <c r="H427">
        <f>(Table2[[#This Row],[1Y Return vs Nifty]]-AVERAGE(Table2[1Y Return vs Nifty]))/_xlfn.STDEV.P(Table2[1Y Return vs Nifty])</f>
        <v>-0.27822141432492625</v>
      </c>
      <c r="I427">
        <v>0.37153798884350497</v>
      </c>
      <c r="J427">
        <f>(Table2[[#This Row],[1M Return vs Nifty]]-AVERAGE(Table2[1M Return vs Nifty]))/_xlfn.STDEV.P(Table2[1M Return vs Nifty])</f>
        <v>0.13048635222010885</v>
      </c>
      <c r="K427">
        <v>15.208443951017401</v>
      </c>
      <c r="L427">
        <f>(Table2[[#This Row],[6M Return vs Nifty]]-AVERAGE(Table2[6M Return vs Nifty]))/_xlfn.STDEV.P(Table2[6M Return vs Nifty])</f>
        <v>0.36096201708334186</v>
      </c>
      <c r="M427">
        <v>0.775228048581871</v>
      </c>
      <c r="N427">
        <f>(Table2[[#This Row],[1W Return vs Nifty]]-AVERAGE(Table2[1W Return vs Nifty]))/_xlfn.STDEV.P(Table2[1W Return vs Nifty])</f>
        <v>0.41751730780612728</v>
      </c>
      <c r="O427">
        <v>1807.64</v>
      </c>
      <c r="P427">
        <v>1750.20507793961</v>
      </c>
      <c r="Q427">
        <v>1538.32023327825</v>
      </c>
      <c r="R427">
        <v>62.846501359646403</v>
      </c>
      <c r="S427" s="2">
        <f>(Table2[[#This Row],[Close Price]]-Table2[[#This Row],[20D EMA]])/Table2[[#This Row],[20D EMA]]</f>
        <v>1.8593303976455432E-2</v>
      </c>
      <c r="T427" s="2">
        <f>(Table2[[#This Row],[Close Price]]-Table2[[#This Row],[50D EMA]])/Table2[[#This Row],[50D EMA]]</f>
        <v>5.2019573710510914E-2</v>
      </c>
      <c r="U427" s="2">
        <f>(Table2[[#This Row],[Close Price]]-Table2[[#This Row],[200D EMA]])/Table2[[#This Row],[200D EMA]]</f>
        <v>0.19692243537367313</v>
      </c>
      <c r="V427">
        <v>0.80754962336797398</v>
      </c>
      <c r="W427">
        <v>1811.45</v>
      </c>
      <c r="X427">
        <v>1850</v>
      </c>
      <c r="Y427">
        <v>1811.45</v>
      </c>
      <c r="Z427">
        <v>1885.95</v>
      </c>
      <c r="AA427">
        <v>1756</v>
      </c>
      <c r="AB427">
        <v>1885.95</v>
      </c>
      <c r="AC427" s="2">
        <f>(Table2[[#This Row],[Close Price]]/Table2[[#This Row],[Day Low]])-1</f>
        <v>1.6450909492395471E-2</v>
      </c>
      <c r="AD427" s="2">
        <f>(Table2[[#This Row],[Day High]]/Table2[[#This Row],[Close Price]])-1</f>
        <v>4.7522063815341742E-3</v>
      </c>
      <c r="AE427" s="2">
        <f>(Table2[[#This Row],[Close Price]]/Table2[[#This Row],[Current Week Low]])-1</f>
        <v>1.6450909492395471E-2</v>
      </c>
      <c r="AF427" s="2">
        <f>(Table2[[#This Row],[Current Week High]]/Table2[[#This Row],[Close Price]])-1</f>
        <v>2.4276985743380886E-2</v>
      </c>
      <c r="AG427" s="2">
        <f>(Table2[[#This Row],[Close Price]]/Table2[[#This Row],[Current Month Low]])-1</f>
        <v>4.8547835990888411E-2</v>
      </c>
      <c r="AH427" s="2">
        <f>(Table2[[#This Row],[Current Month High]]/Table2[[#This Row],[Close Price]])-1</f>
        <v>2.4276985743380886E-2</v>
      </c>
      <c r="AI427">
        <v>2.4276985743380801</v>
      </c>
      <c r="AJ427">
        <v>55.727999323381397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-0.01</v>
      </c>
      <c r="AM427" t="s">
        <v>10512</v>
      </c>
      <c r="AN427">
        <v>2.46</v>
      </c>
      <c r="AO427" t="s">
        <v>10511</v>
      </c>
      <c r="AP427">
        <v>-3.9373200544495002E-2</v>
      </c>
      <c r="AQ427">
        <f>(Table2[[#This Row],[Sharpe Ratio]]-AVERAGE(Table2[Sharpe Ratio]))/_xlfn.STDEV.P(Table2[Sharpe Ratio])</f>
        <v>-1.0105835138036701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-0.37983925101901839</v>
      </c>
      <c r="AS427">
        <f>_xlfn.RANK.AVG(Table2[[#This Row],[1Y Return vs Nifty Z-Score]],Table2[1Y Return vs Nifty Z-Score])</f>
        <v>386</v>
      </c>
      <c r="AT427">
        <f>_xlfn.RANK.AVG(Table2[[#This Row],[6M Return vs Nifty Z-Score]],Table2[6M Return vs Nifty Z-Score])</f>
        <v>220</v>
      </c>
      <c r="AU427">
        <f>_xlfn.RANK.AVG(Table2[[#This Row],[Sharpe Ratio Z-Score]],Table2[Sharpe Ratio Z-Score])</f>
        <v>619</v>
      </c>
      <c r="AV427">
        <f>(Table2[[#This Row],[Rank 1Y]]+Table2[[#This Row],[Rank 6M]]+Table2[[#This Row],[Rank Sharpe]])/3</f>
        <v>408.33333333333331</v>
      </c>
    </row>
    <row r="428" spans="1:48" x14ac:dyDescent="0.3">
      <c r="A428" t="s">
        <v>387</v>
      </c>
      <c r="B428" t="s">
        <v>388</v>
      </c>
      <c r="C428" t="s">
        <v>10471</v>
      </c>
      <c r="D428" t="s">
        <v>389</v>
      </c>
      <c r="E428">
        <v>61034.742714890002</v>
      </c>
      <c r="F428">
        <v>2272.1</v>
      </c>
      <c r="G428">
        <v>-4.6472168181564699</v>
      </c>
      <c r="H428">
        <f>(Table2[[#This Row],[1Y Return vs Nifty]]-AVERAGE(Table2[1Y Return vs Nifty]))/_xlfn.STDEV.P(Table2[1Y Return vs Nifty])</f>
        <v>-0.5878483164269247</v>
      </c>
      <c r="I428">
        <v>-3.8827492831628398</v>
      </c>
      <c r="J428">
        <f>(Table2[[#This Row],[1M Return vs Nifty]]-AVERAGE(Table2[1M Return vs Nifty]))/_xlfn.STDEV.P(Table2[1M Return vs Nifty])</f>
        <v>-0.29500004774611965</v>
      </c>
      <c r="K428">
        <v>9.3151177832081302</v>
      </c>
      <c r="L428">
        <f>(Table2[[#This Row],[6M Return vs Nifty]]-AVERAGE(Table2[6M Return vs Nifty]))/_xlfn.STDEV.P(Table2[6M Return vs Nifty])</f>
        <v>0.1574330550187793</v>
      </c>
      <c r="M428">
        <v>-3.90847141640702</v>
      </c>
      <c r="N428">
        <f>(Table2[[#This Row],[1W Return vs Nifty]]-AVERAGE(Table2[1W Return vs Nifty]))/_xlfn.STDEV.P(Table2[1W Return vs Nifty])</f>
        <v>-0.72296258509929845</v>
      </c>
      <c r="O428">
        <v>2303.2399999999998</v>
      </c>
      <c r="P428">
        <v>2241.63943358809</v>
      </c>
      <c r="Q428">
        <v>2043.9417745814001</v>
      </c>
      <c r="R428">
        <v>39.527352524727398</v>
      </c>
      <c r="S428" s="2">
        <f>(Table2[[#This Row],[Close Price]]-Table2[[#This Row],[20D EMA]])/Table2[[#This Row],[20D EMA]]</f>
        <v>-1.3520084750177956E-2</v>
      </c>
      <c r="T428" s="2">
        <f>(Table2[[#This Row],[Close Price]]-Table2[[#This Row],[50D EMA]])/Table2[[#This Row],[50D EMA]]</f>
        <v>1.3588521844993177E-2</v>
      </c>
      <c r="U428" s="2">
        <f>(Table2[[#This Row],[Close Price]]-Table2[[#This Row],[200D EMA]])/Table2[[#This Row],[200D EMA]]</f>
        <v>0.11162657775088858</v>
      </c>
      <c r="V428">
        <v>0.68934866434378606</v>
      </c>
      <c r="W428">
        <v>2219.5</v>
      </c>
      <c r="X428">
        <v>2315.9</v>
      </c>
      <c r="Y428">
        <v>2219.5</v>
      </c>
      <c r="Z428">
        <v>2315.9</v>
      </c>
      <c r="AA428">
        <v>2219.5</v>
      </c>
      <c r="AB428">
        <v>2454</v>
      </c>
      <c r="AC428" s="2">
        <f>(Table2[[#This Row],[Close Price]]/Table2[[#This Row],[Day Low]])-1</f>
        <v>2.3699031313358931E-2</v>
      </c>
      <c r="AD428" s="2">
        <f>(Table2[[#This Row],[Day High]]/Table2[[#This Row],[Close Price]])-1</f>
        <v>1.9277320540469267E-2</v>
      </c>
      <c r="AE428" s="2">
        <f>(Table2[[#This Row],[Close Price]]/Table2[[#This Row],[Current Week Low]])-1</f>
        <v>2.3699031313358931E-2</v>
      </c>
      <c r="AF428" s="2">
        <f>(Table2[[#This Row],[Current Week High]]/Table2[[#This Row],[Close Price]])-1</f>
        <v>1.9277320540469267E-2</v>
      </c>
      <c r="AG428" s="2">
        <f>(Table2[[#This Row],[Close Price]]/Table2[[#This Row],[Current Month Low]])-1</f>
        <v>2.3699031313358931E-2</v>
      </c>
      <c r="AH428" s="2">
        <f>(Table2[[#This Row],[Current Month High]]/Table2[[#This Row],[Close Price]])-1</f>
        <v>8.0058096034505644E-2</v>
      </c>
      <c r="AI428">
        <v>8.0058096034505599</v>
      </c>
      <c r="AJ428">
        <v>30.580459770114899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-0.02</v>
      </c>
      <c r="AM428" t="s">
        <v>10512</v>
      </c>
      <c r="AN428">
        <v>-5.99</v>
      </c>
      <c r="AO428" t="s">
        <v>10512</v>
      </c>
      <c r="AP428">
        <v>1.7460814851153E-2</v>
      </c>
      <c r="AQ428">
        <f>(Table2[[#This Row],[Sharpe Ratio]]-AVERAGE(Table2[Sharpe Ratio]))/_xlfn.STDEV.P(Table2[Sharpe Ratio])</f>
        <v>-0.3583754183336032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-1.8067533125871669</v>
      </c>
      <c r="AS428">
        <f>_xlfn.RANK.AVG(Table2[[#This Row],[1Y Return vs Nifty Z-Score]],Table2[1Y Return vs Nifty Z-Score])</f>
        <v>531</v>
      </c>
      <c r="AT428">
        <f>_xlfn.RANK.AVG(Table2[[#This Row],[6M Return vs Nifty Z-Score]],Table2[6M Return vs Nifty Z-Score])</f>
        <v>271</v>
      </c>
      <c r="AU428">
        <f>_xlfn.RANK.AVG(Table2[[#This Row],[Sharpe Ratio Z-Score]],Table2[Sharpe Ratio Z-Score])</f>
        <v>433</v>
      </c>
      <c r="AV428">
        <f>(Table2[[#This Row],[Rank 1Y]]+Table2[[#This Row],[Rank 6M]]+Table2[[#This Row],[Rank Sharpe]])/3</f>
        <v>411.66666666666669</v>
      </c>
    </row>
    <row r="429" spans="1:48" x14ac:dyDescent="0.3">
      <c r="A429" t="s">
        <v>1270</v>
      </c>
      <c r="B429" t="s">
        <v>1271</v>
      </c>
      <c r="C429" t="s">
        <v>10471</v>
      </c>
      <c r="D429" t="s">
        <v>389</v>
      </c>
      <c r="E429">
        <v>8572.6021466999991</v>
      </c>
      <c r="F429">
        <v>639.75</v>
      </c>
      <c r="G429">
        <v>12.924793297566</v>
      </c>
      <c r="H429">
        <f>(Table2[[#This Row],[1Y Return vs Nifty]]-AVERAGE(Table2[1Y Return vs Nifty]))/_xlfn.STDEV.P(Table2[1Y Return vs Nifty])</f>
        <v>-0.35523544868052687</v>
      </c>
      <c r="I429">
        <v>-10.285394259387701</v>
      </c>
      <c r="J429">
        <f>(Table2[[#This Row],[1M Return vs Nifty]]-AVERAGE(Table2[1M Return vs Nifty]))/_xlfn.STDEV.P(Table2[1M Return vs Nifty])</f>
        <v>-0.9353513421031201</v>
      </c>
      <c r="K429">
        <v>-48.436084349743801</v>
      </c>
      <c r="L429">
        <f>(Table2[[#This Row],[6M Return vs Nifty]]-AVERAGE(Table2[6M Return vs Nifty]))/_xlfn.STDEV.P(Table2[6M Return vs Nifty])</f>
        <v>-1.8370335489685912</v>
      </c>
      <c r="M429">
        <v>1.0189385546268099</v>
      </c>
      <c r="N429">
        <f>(Table2[[#This Row],[1W Return vs Nifty]]-AVERAGE(Table2[1W Return vs Nifty]))/_xlfn.STDEV.P(Table2[1W Return vs Nifty])</f>
        <v>0.4768607678021709</v>
      </c>
      <c r="O429">
        <v>654.98</v>
      </c>
      <c r="P429">
        <v>701.382168695926</v>
      </c>
      <c r="Q429">
        <v>755.530232850792</v>
      </c>
      <c r="R429">
        <v>41.179943167427702</v>
      </c>
      <c r="S429" s="2">
        <f>(Table2[[#This Row],[Close Price]]-Table2[[#This Row],[20D EMA]])/Table2[[#This Row],[20D EMA]]</f>
        <v>-2.3252618400561878E-2</v>
      </c>
      <c r="T429" s="2">
        <f>(Table2[[#This Row],[Close Price]]-Table2[[#This Row],[50D EMA]])/Table2[[#This Row],[50D EMA]]</f>
        <v>-8.7872448782834289E-2</v>
      </c>
      <c r="U429" s="2">
        <f>(Table2[[#This Row],[Close Price]]-Table2[[#This Row],[200D EMA]])/Table2[[#This Row],[200D EMA]]</f>
        <v>-0.15324367949370624</v>
      </c>
      <c r="V429">
        <v>0.97674003640717399</v>
      </c>
      <c r="W429">
        <v>638</v>
      </c>
      <c r="X429">
        <v>653.20000000000005</v>
      </c>
      <c r="Y429">
        <v>635.54999999999995</v>
      </c>
      <c r="Z429">
        <v>667.15</v>
      </c>
      <c r="AA429">
        <v>629</v>
      </c>
      <c r="AB429">
        <v>675.4</v>
      </c>
      <c r="AC429" s="2">
        <f>(Table2[[#This Row],[Close Price]]/Table2[[#This Row],[Day Low]])-1</f>
        <v>2.742946708463867E-3</v>
      </c>
      <c r="AD429" s="2">
        <f>(Table2[[#This Row],[Day High]]/Table2[[#This Row],[Close Price]])-1</f>
        <v>2.1023837436498605E-2</v>
      </c>
      <c r="AE429" s="2">
        <f>(Table2[[#This Row],[Close Price]]/Table2[[#This Row],[Current Week Low]])-1</f>
        <v>6.6084493745575124E-3</v>
      </c>
      <c r="AF429" s="2">
        <f>(Table2[[#This Row],[Current Week High]]/Table2[[#This Row],[Close Price]])-1</f>
        <v>4.2829230168034416E-2</v>
      </c>
      <c r="AG429" s="2">
        <f>(Table2[[#This Row],[Close Price]]/Table2[[#This Row],[Current Month Low]])-1</f>
        <v>1.70906200317964E-2</v>
      </c>
      <c r="AH429" s="2">
        <f>(Table2[[#This Row],[Current Month High]]/Table2[[#This Row],[Close Price]])-1</f>
        <v>5.5724892536146875E-2</v>
      </c>
      <c r="AI429">
        <v>71.473231731144907</v>
      </c>
      <c r="AJ429">
        <v>37.625040335592097</v>
      </c>
      <c r="AK429" t="str">
        <f>IF(AND(Table2[[#This Row],[20D EMA]]&gt;Table2[[#This Row],[50D EMA]],Table2[[#This Row],[50D EMA]]&gt;Table2[[#This Row],[200D EMA]]),"Uptrend","Downtrend/NoTrend")</f>
        <v>Downtrend/NoTrend</v>
      </c>
      <c r="AL429">
        <v>-0.3</v>
      </c>
      <c r="AM429" t="s">
        <v>10512</v>
      </c>
      <c r="AN429">
        <v>-1.25</v>
      </c>
      <c r="AO429" t="s">
        <v>10512</v>
      </c>
      <c r="AP429">
        <v>0.14607752578588701</v>
      </c>
      <c r="AQ429">
        <f>(Table2[[#This Row],[Sharpe Ratio]]-AVERAGE(Table2[Sharpe Ratio]))/_xlfn.STDEV.P(Table2[Sharpe Ratio])</f>
        <v>1.1175868113347649</v>
      </c>
      <c r="AR4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9">
        <f>_xlfn.RANK.AVG(Table2[[#This Row],[1Y Return vs Nifty Z-Score]],Table2[1Y Return vs Nifty Z-Score])</f>
        <v>414</v>
      </c>
      <c r="AT429">
        <f>_xlfn.RANK.AVG(Table2[[#This Row],[6M Return vs Nifty Z-Score]],Table2[6M Return vs Nifty Z-Score])</f>
        <v>721</v>
      </c>
      <c r="AU429">
        <f>_xlfn.RANK.AVG(Table2[[#This Row],[Sharpe Ratio Z-Score]],Table2[Sharpe Ratio Z-Score])</f>
        <v>100</v>
      </c>
      <c r="AV429">
        <f>(Table2[[#This Row],[Rank 1Y]]+Table2[[#This Row],[Rank 6M]]+Table2[[#This Row],[Rank Sharpe]])/3</f>
        <v>411.66666666666669</v>
      </c>
    </row>
    <row r="430" spans="1:48" x14ac:dyDescent="0.3">
      <c r="A430" t="s">
        <v>1657</v>
      </c>
      <c r="B430" t="s">
        <v>1658</v>
      </c>
      <c r="C430" t="s">
        <v>10464</v>
      </c>
      <c r="D430" t="s">
        <v>46</v>
      </c>
      <c r="E430">
        <v>4754.0829736529904</v>
      </c>
      <c r="F430">
        <v>58.89</v>
      </c>
      <c r="G430">
        <v>0.68534670232986905</v>
      </c>
      <c r="H430">
        <f>(Table2[[#This Row],[1Y Return vs Nifty]]-AVERAGE(Table2[1Y Return vs Nifty]))/_xlfn.STDEV.P(Table2[1Y Return vs Nifty])</f>
        <v>-0.51725747993347815</v>
      </c>
      <c r="I430">
        <v>-21.659212389052101</v>
      </c>
      <c r="J430">
        <f>(Table2[[#This Row],[1M Return vs Nifty]]-AVERAGE(Table2[1M Return vs Nifty]))/_xlfn.STDEV.P(Table2[1M Return vs Nifty])</f>
        <v>-2.0728873429522676</v>
      </c>
      <c r="K430">
        <v>-18.543995456050698</v>
      </c>
      <c r="L430">
        <f>(Table2[[#This Row],[6M Return vs Nifty]]-AVERAGE(Table2[6M Return vs Nifty]))/_xlfn.STDEV.P(Table2[6M Return vs Nifty])</f>
        <v>-0.80469533227413492</v>
      </c>
      <c r="M430">
        <v>-3.5739282817579099</v>
      </c>
      <c r="N430">
        <f>(Table2[[#This Row],[1W Return vs Nifty]]-AVERAGE(Table2[1W Return vs Nifty]))/_xlfn.STDEV.P(Table2[1W Return vs Nifty])</f>
        <v>-0.64150139801227268</v>
      </c>
      <c r="O430">
        <v>63.03</v>
      </c>
      <c r="P430">
        <v>63.059981186204297</v>
      </c>
      <c r="Q430">
        <v>57.916304166575799</v>
      </c>
      <c r="R430">
        <v>31.2583195401434</v>
      </c>
      <c r="S430" s="2">
        <f>(Table2[[#This Row],[Close Price]]-Table2[[#This Row],[20D EMA]])/Table2[[#This Row],[20D EMA]]</f>
        <v>-6.5683008091385067E-2</v>
      </c>
      <c r="T430" s="2">
        <f>(Table2[[#This Row],[Close Price]]-Table2[[#This Row],[50D EMA]])/Table2[[#This Row],[50D EMA]]</f>
        <v>-6.6127219002668644E-2</v>
      </c>
      <c r="U430" s="2">
        <f>(Table2[[#This Row],[Close Price]]-Table2[[#This Row],[200D EMA]])/Table2[[#This Row],[200D EMA]]</f>
        <v>1.6812119617020272E-2</v>
      </c>
      <c r="V430">
        <v>1.24321644277565</v>
      </c>
      <c r="W430">
        <v>58.5</v>
      </c>
      <c r="X430">
        <v>60.19</v>
      </c>
      <c r="Y430">
        <v>58.5</v>
      </c>
      <c r="Z430">
        <v>62.3</v>
      </c>
      <c r="AA430">
        <v>58.5</v>
      </c>
      <c r="AB430">
        <v>70</v>
      </c>
      <c r="AC430" s="2">
        <f>(Table2[[#This Row],[Close Price]]/Table2[[#This Row],[Day Low]])-1</f>
        <v>6.6666666666665986E-3</v>
      </c>
      <c r="AD430" s="2">
        <f>(Table2[[#This Row],[Day High]]/Table2[[#This Row],[Close Price]])-1</f>
        <v>2.207505518763786E-2</v>
      </c>
      <c r="AE430" s="2">
        <f>(Table2[[#This Row],[Close Price]]/Table2[[#This Row],[Current Week Low]])-1</f>
        <v>6.6666666666665986E-3</v>
      </c>
      <c r="AF430" s="2">
        <f>(Table2[[#This Row],[Current Week High]]/Table2[[#This Row],[Close Price]])-1</f>
        <v>5.7904567838342524E-2</v>
      </c>
      <c r="AG430" s="2">
        <f>(Table2[[#This Row],[Close Price]]/Table2[[#This Row],[Current Month Low]])-1</f>
        <v>6.6666666666665986E-3</v>
      </c>
      <c r="AH430" s="2">
        <f>(Table2[[#This Row],[Current Month High]]/Table2[[#This Row],[Close Price]])-1</f>
        <v>0.18865681779589072</v>
      </c>
      <c r="AI430">
        <v>34.148412294107601</v>
      </c>
      <c r="AJ430">
        <v>40.047562425683701</v>
      </c>
      <c r="AK430" t="str">
        <f>IF(AND(Table2[[#This Row],[20D EMA]]&gt;Table2[[#This Row],[50D EMA]],Table2[[#This Row],[50D EMA]]&gt;Table2[[#This Row],[200D EMA]]),"Uptrend","Downtrend/NoTrend")</f>
        <v>Downtrend/NoTrend</v>
      </c>
      <c r="AL430">
        <v>-0.04</v>
      </c>
      <c r="AM430" t="s">
        <v>10512</v>
      </c>
      <c r="AN430">
        <v>-11.46</v>
      </c>
      <c r="AO430" t="s">
        <v>10512</v>
      </c>
      <c r="AP430">
        <v>0.11449320839725</v>
      </c>
      <c r="AQ430">
        <f>(Table2[[#This Row],[Sharpe Ratio]]-AVERAGE(Table2[Sharpe Ratio]))/_xlfn.STDEV.P(Table2[Sharpe Ratio])</f>
        <v>0.75513578007536786</v>
      </c>
      <c r="AR4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0">
        <f>_xlfn.RANK.AVG(Table2[[#This Row],[1Y Return vs Nifty Z-Score]],Table2[1Y Return vs Nifty Z-Score])</f>
        <v>489</v>
      </c>
      <c r="AT430">
        <f>_xlfn.RANK.AVG(Table2[[#This Row],[6M Return vs Nifty Z-Score]],Table2[6M Return vs Nifty Z-Score])</f>
        <v>587</v>
      </c>
      <c r="AU430">
        <f>_xlfn.RANK.AVG(Table2[[#This Row],[Sharpe Ratio Z-Score]],Table2[Sharpe Ratio Z-Score])</f>
        <v>165</v>
      </c>
      <c r="AV430">
        <f>(Table2[[#This Row],[Rank 1Y]]+Table2[[#This Row],[Rank 6M]]+Table2[[#This Row],[Rank Sharpe]])/3</f>
        <v>413.66666666666669</v>
      </c>
    </row>
    <row r="431" spans="1:48" x14ac:dyDescent="0.3">
      <c r="A431" t="s">
        <v>1911</v>
      </c>
      <c r="B431" t="s">
        <v>1912</v>
      </c>
      <c r="C431" t="s">
        <v>10466</v>
      </c>
      <c r="D431" t="s">
        <v>62</v>
      </c>
      <c r="E431">
        <v>3398.4046783399999</v>
      </c>
      <c r="F431">
        <v>338.9</v>
      </c>
      <c r="G431">
        <v>25.674598557949601</v>
      </c>
      <c r="H431">
        <f>(Table2[[#This Row],[1Y Return vs Nifty]]-AVERAGE(Table2[1Y Return vs Nifty]))/_xlfn.STDEV.P(Table2[1Y Return vs Nifty])</f>
        <v>-0.18645744631798944</v>
      </c>
      <c r="I431">
        <v>-5.70897385193771</v>
      </c>
      <c r="J431">
        <f>(Table2[[#This Row],[1M Return vs Nifty]]-AVERAGE(Table2[1M Return vs Nifty]))/_xlfn.STDEV.P(Table2[1M Return vs Nifty])</f>
        <v>-0.47764726163100729</v>
      </c>
      <c r="K431">
        <v>-14.933886391717801</v>
      </c>
      <c r="L431">
        <f>(Table2[[#This Row],[6M Return vs Nifty]]-AVERAGE(Table2[6M Return vs Nifty]))/_xlfn.STDEV.P(Table2[6M Return vs Nifty])</f>
        <v>-0.68001841301299093</v>
      </c>
      <c r="M431">
        <v>-3.5755896041350601</v>
      </c>
      <c r="N431">
        <f>(Table2[[#This Row],[1W Return vs Nifty]]-AVERAGE(Table2[1W Return vs Nifty]))/_xlfn.STDEV.P(Table2[1W Return vs Nifty])</f>
        <v>-0.64190592968236315</v>
      </c>
      <c r="O431">
        <v>353.7</v>
      </c>
      <c r="P431">
        <v>344.66943936896598</v>
      </c>
      <c r="Q431">
        <v>315.12106719999298</v>
      </c>
      <c r="R431">
        <v>26.0339603604662</v>
      </c>
      <c r="S431" s="2">
        <f>(Table2[[#This Row],[Close Price]]-Table2[[#This Row],[20D EMA]])/Table2[[#This Row],[20D EMA]]</f>
        <v>-4.1843370087644931E-2</v>
      </c>
      <c r="T431" s="2">
        <f>(Table2[[#This Row],[Close Price]]-Table2[[#This Row],[50D EMA]])/Table2[[#This Row],[50D EMA]]</f>
        <v>-1.6739051131219859E-2</v>
      </c>
      <c r="U431" s="2">
        <f>(Table2[[#This Row],[Close Price]]-Table2[[#This Row],[200D EMA]])/Table2[[#This Row],[200D EMA]]</f>
        <v>7.545967336076452E-2</v>
      </c>
      <c r="V431">
        <v>0.57839755170967999</v>
      </c>
      <c r="W431">
        <v>337.15</v>
      </c>
      <c r="X431">
        <v>351.35</v>
      </c>
      <c r="Y431">
        <v>337.15</v>
      </c>
      <c r="Z431">
        <v>364.5</v>
      </c>
      <c r="AA431">
        <v>337.15</v>
      </c>
      <c r="AB431">
        <v>379.05</v>
      </c>
      <c r="AC431" s="2">
        <f>(Table2[[#This Row],[Close Price]]/Table2[[#This Row],[Day Low]])-1</f>
        <v>5.190567996440798E-3</v>
      </c>
      <c r="AD431" s="2">
        <f>(Table2[[#This Row],[Day High]]/Table2[[#This Row],[Close Price]])-1</f>
        <v>3.6736500442608566E-2</v>
      </c>
      <c r="AE431" s="2">
        <f>(Table2[[#This Row],[Close Price]]/Table2[[#This Row],[Current Week Low]])-1</f>
        <v>5.190567996440798E-3</v>
      </c>
      <c r="AF431" s="2">
        <f>(Table2[[#This Row],[Current Week High]]/Table2[[#This Row],[Close Price]])-1</f>
        <v>7.5538506934198946E-2</v>
      </c>
      <c r="AG431" s="2">
        <f>(Table2[[#This Row],[Close Price]]/Table2[[#This Row],[Current Month Low]])-1</f>
        <v>5.190567996440798E-3</v>
      </c>
      <c r="AH431" s="2">
        <f>(Table2[[#This Row],[Current Month High]]/Table2[[#This Row],[Close Price]])-1</f>
        <v>0.1184715255237534</v>
      </c>
      <c r="AI431">
        <v>14.1782236647978</v>
      </c>
      <c r="AJ431">
        <v>57.811408614668203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-0.04</v>
      </c>
      <c r="AM431" t="s">
        <v>10512</v>
      </c>
      <c r="AN431">
        <v>-5.0599999999999996</v>
      </c>
      <c r="AO431" t="s">
        <v>10512</v>
      </c>
      <c r="AP431">
        <v>4.8971115279440001E-2</v>
      </c>
      <c r="AQ431">
        <f>(Table2[[#This Row],[Sharpe Ratio]]-AVERAGE(Table2[Sharpe Ratio]))/_xlfn.STDEV.P(Table2[Sharpe Ratio])</f>
        <v>3.2262191181187953E-3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-1.9828028315262318</v>
      </c>
      <c r="AS431">
        <f>_xlfn.RANK.AVG(Table2[[#This Row],[1Y Return vs Nifty Z-Score]],Table2[1Y Return vs Nifty Z-Score])</f>
        <v>348</v>
      </c>
      <c r="AT431">
        <f>_xlfn.RANK.AVG(Table2[[#This Row],[6M Return vs Nifty Z-Score]],Table2[6M Return vs Nifty Z-Score])</f>
        <v>556</v>
      </c>
      <c r="AU431">
        <f>_xlfn.RANK.AVG(Table2[[#This Row],[Sharpe Ratio Z-Score]],Table2[Sharpe Ratio Z-Score])</f>
        <v>337</v>
      </c>
      <c r="AV431">
        <f>(Table2[[#This Row],[Rank 1Y]]+Table2[[#This Row],[Rank 6M]]+Table2[[#This Row],[Rank Sharpe]])/3</f>
        <v>413.66666666666669</v>
      </c>
    </row>
    <row r="432" spans="1:48" x14ac:dyDescent="0.3">
      <c r="A432" t="s">
        <v>735</v>
      </c>
      <c r="B432" t="s">
        <v>736</v>
      </c>
      <c r="C432" t="s">
        <v>10466</v>
      </c>
      <c r="D432" t="s">
        <v>62</v>
      </c>
      <c r="E432">
        <v>21236.679916960002</v>
      </c>
      <c r="F432">
        <v>1080.4000000000001</v>
      </c>
      <c r="G432">
        <v>39.294488352654199</v>
      </c>
      <c r="H432">
        <f>(Table2[[#This Row],[1Y Return vs Nifty]]-AVERAGE(Table2[1Y Return vs Nifty]))/_xlfn.STDEV.P(Table2[1Y Return vs Nifty])</f>
        <v>-6.1615323803212016E-3</v>
      </c>
      <c r="I432">
        <v>18.071850663668499</v>
      </c>
      <c r="J432">
        <f>(Table2[[#This Row],[1M Return vs Nifty]]-AVERAGE(Table2[1M Return vs Nifty]))/_xlfn.STDEV.P(Table2[1M Return vs Nifty])</f>
        <v>1.9007575719951002</v>
      </c>
      <c r="K432">
        <v>1.0645443430791499</v>
      </c>
      <c r="L432">
        <f>(Table2[[#This Row],[6M Return vs Nifty]]-AVERAGE(Table2[6M Return vs Nifty]))/_xlfn.STDEV.P(Table2[6M Return vs Nifty])</f>
        <v>-0.12750461869750856</v>
      </c>
      <c r="M432">
        <v>7.2394893562194396</v>
      </c>
      <c r="N432">
        <f>(Table2[[#This Row],[1W Return vs Nifty]]-AVERAGE(Table2[1W Return vs Nifty]))/_xlfn.STDEV.P(Table2[1W Return vs Nifty])</f>
        <v>1.991563657055538</v>
      </c>
      <c r="O432">
        <v>984.33</v>
      </c>
      <c r="P432">
        <v>957.79995638352398</v>
      </c>
      <c r="Q432">
        <v>892.91022100347504</v>
      </c>
      <c r="R432">
        <v>78.541198257977399</v>
      </c>
      <c r="S432" s="2">
        <f>(Table2[[#This Row],[Close Price]]-Table2[[#This Row],[20D EMA]])/Table2[[#This Row],[20D EMA]]</f>
        <v>9.7599382320969638E-2</v>
      </c>
      <c r="T432" s="2">
        <f>(Table2[[#This Row],[Close Price]]-Table2[[#This Row],[50D EMA]])/Table2[[#This Row],[50D EMA]]</f>
        <v>0.12800172186203815</v>
      </c>
      <c r="U432" s="2">
        <f>(Table2[[#This Row],[Close Price]]-Table2[[#This Row],[200D EMA]])/Table2[[#This Row],[200D EMA]]</f>
        <v>0.20997606991867479</v>
      </c>
      <c r="V432">
        <v>3.1743087836574899</v>
      </c>
      <c r="W432">
        <v>1039.55</v>
      </c>
      <c r="X432">
        <v>1114.0999999999999</v>
      </c>
      <c r="Y432">
        <v>969.55</v>
      </c>
      <c r="Z432">
        <v>1119</v>
      </c>
      <c r="AA432">
        <v>880.45</v>
      </c>
      <c r="AB432">
        <v>1119</v>
      </c>
      <c r="AC432" s="2">
        <f>(Table2[[#This Row],[Close Price]]/Table2[[#This Row],[Day Low]])-1</f>
        <v>3.9295849165504437E-2</v>
      </c>
      <c r="AD432" s="2">
        <f>(Table2[[#This Row],[Day High]]/Table2[[#This Row],[Close Price]])-1</f>
        <v>3.1192151055164485E-2</v>
      </c>
      <c r="AE432" s="2">
        <f>(Table2[[#This Row],[Close Price]]/Table2[[#This Row],[Current Week Low]])-1</f>
        <v>0.11433139085142607</v>
      </c>
      <c r="AF432" s="2">
        <f>(Table2[[#This Row],[Current Week High]]/Table2[[#This Row],[Close Price]])-1</f>
        <v>3.5727508330247959E-2</v>
      </c>
      <c r="AG432" s="2">
        <f>(Table2[[#This Row],[Close Price]]/Table2[[#This Row],[Current Month Low]])-1</f>
        <v>0.22709977852234653</v>
      </c>
      <c r="AH432" s="2">
        <f>(Table2[[#This Row],[Current Month High]]/Table2[[#This Row],[Close Price]])-1</f>
        <v>3.5727508330247959E-2</v>
      </c>
      <c r="AI432">
        <v>3.5727508330247901</v>
      </c>
      <c r="AJ432">
        <v>64.431930598888997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</v>
      </c>
      <c r="AM432" t="s">
        <v>10513</v>
      </c>
      <c r="AN432">
        <v>10.95</v>
      </c>
      <c r="AO432" t="s">
        <v>10511</v>
      </c>
      <c r="AP432">
        <v>-3.2098778524839999E-2</v>
      </c>
      <c r="AQ432">
        <f>(Table2[[#This Row],[Sharpe Ratio]]-AVERAGE(Table2[Sharpe Ratio]))/_xlfn.STDEV.P(Table2[Sharpe Ratio])</f>
        <v>-0.9271046869416848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2.8315503910311235</v>
      </c>
      <c r="AS432">
        <f>_xlfn.RANK.AVG(Table2[[#This Row],[1Y Return vs Nifty Z-Score]],Table2[1Y Return vs Nifty Z-Score])</f>
        <v>285</v>
      </c>
      <c r="AT432">
        <f>_xlfn.RANK.AVG(Table2[[#This Row],[6M Return vs Nifty Z-Score]],Table2[6M Return vs Nifty Z-Score])</f>
        <v>364</v>
      </c>
      <c r="AU432">
        <f>_xlfn.RANK.AVG(Table2[[#This Row],[Sharpe Ratio Z-Score]],Table2[Sharpe Ratio Z-Score])</f>
        <v>597</v>
      </c>
      <c r="AV432">
        <f>(Table2[[#This Row],[Rank 1Y]]+Table2[[#This Row],[Rank 6M]]+Table2[[#This Row],[Rank Sharpe]])/3</f>
        <v>415.33333333333331</v>
      </c>
    </row>
    <row r="433" spans="1:48" x14ac:dyDescent="0.3">
      <c r="A433" t="s">
        <v>1327</v>
      </c>
      <c r="B433" t="s">
        <v>1328</v>
      </c>
      <c r="C433" t="s">
        <v>10461</v>
      </c>
      <c r="D433" t="s">
        <v>549</v>
      </c>
      <c r="E433">
        <v>7914.5326958059904</v>
      </c>
      <c r="F433">
        <v>239.62</v>
      </c>
      <c r="G433">
        <v>16.7297028522269</v>
      </c>
      <c r="H433">
        <f>(Table2[[#This Row],[1Y Return vs Nifty]]-AVERAGE(Table2[1Y Return vs Nifty]))/_xlfn.STDEV.P(Table2[1Y Return vs Nifty])</f>
        <v>-0.30486722573980429</v>
      </c>
      <c r="I433">
        <v>-6.8112341029412798E-2</v>
      </c>
      <c r="J433">
        <f>(Table2[[#This Row],[1M Return vs Nifty]]-AVERAGE(Table2[1M Return vs Nifty]))/_xlfn.STDEV.P(Table2[1M Return vs Nifty])</f>
        <v>8.6515359162705002E-2</v>
      </c>
      <c r="K433">
        <v>-4.0108167198695899</v>
      </c>
      <c r="L433">
        <f>(Table2[[#This Row],[6M Return vs Nifty]]-AVERAGE(Table2[6M Return vs Nifty]))/_xlfn.STDEV.P(Table2[6M Return vs Nifty])</f>
        <v>-0.30278474741111128</v>
      </c>
      <c r="M433">
        <v>-5.1504701224797804</v>
      </c>
      <c r="N433">
        <f>(Table2[[#This Row],[1W Return vs Nifty]]-AVERAGE(Table2[1W Return vs Nifty]))/_xlfn.STDEV.P(Table2[1W Return vs Nifty])</f>
        <v>-1.0253890242589467</v>
      </c>
      <c r="O433">
        <v>240.26</v>
      </c>
      <c r="P433">
        <v>232.62431586841501</v>
      </c>
      <c r="Q433">
        <v>220.895913353308</v>
      </c>
      <c r="R433">
        <v>44.547718387032198</v>
      </c>
      <c r="S433" s="2">
        <f>(Table2[[#This Row],[Close Price]]-Table2[[#This Row],[20D EMA]])/Table2[[#This Row],[20D EMA]]</f>
        <v>-2.6637809040205877E-3</v>
      </c>
      <c r="T433" s="2">
        <f>(Table2[[#This Row],[Close Price]]-Table2[[#This Row],[50D EMA]])/Table2[[#This Row],[50D EMA]]</f>
        <v>3.0072884278968214E-2</v>
      </c>
      <c r="U433" s="2">
        <f>(Table2[[#This Row],[Close Price]]-Table2[[#This Row],[200D EMA]])/Table2[[#This Row],[200D EMA]]</f>
        <v>8.4764296280774087E-2</v>
      </c>
      <c r="V433">
        <v>1.0802707929531099</v>
      </c>
      <c r="W433">
        <v>235</v>
      </c>
      <c r="X433">
        <v>241</v>
      </c>
      <c r="Y433">
        <v>235</v>
      </c>
      <c r="Z433">
        <v>251.9</v>
      </c>
      <c r="AA433">
        <v>235</v>
      </c>
      <c r="AB433">
        <v>264.85000000000002</v>
      </c>
      <c r="AC433" s="2">
        <f>(Table2[[#This Row],[Close Price]]/Table2[[#This Row],[Day Low]])-1</f>
        <v>1.9659574468085195E-2</v>
      </c>
      <c r="AD433" s="2">
        <f>(Table2[[#This Row],[Day High]]/Table2[[#This Row],[Close Price]])-1</f>
        <v>5.759118604456992E-3</v>
      </c>
      <c r="AE433" s="2">
        <f>(Table2[[#This Row],[Close Price]]/Table2[[#This Row],[Current Week Low]])-1</f>
        <v>1.9659574468085195E-2</v>
      </c>
      <c r="AF433" s="2">
        <f>(Table2[[#This Row],[Current Week High]]/Table2[[#This Row],[Close Price]])-1</f>
        <v>5.1247809030965596E-2</v>
      </c>
      <c r="AG433" s="2">
        <f>(Table2[[#This Row],[Close Price]]/Table2[[#This Row],[Current Month Low]])-1</f>
        <v>1.9659574468085195E-2</v>
      </c>
      <c r="AH433" s="2">
        <f>(Table2[[#This Row],[Current Month High]]/Table2[[#This Row],[Close Price]])-1</f>
        <v>0.10529171187713882</v>
      </c>
      <c r="AI433">
        <v>17.1020782906268</v>
      </c>
      <c r="AJ433">
        <v>47.186732186732101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0.01</v>
      </c>
      <c r="AM433" t="s">
        <v>10511</v>
      </c>
      <c r="AN433">
        <v>-2.5499999999999998</v>
      </c>
      <c r="AO433" t="s">
        <v>10512</v>
      </c>
      <c r="AP433">
        <v>1.9761748406346001E-2</v>
      </c>
      <c r="AQ433">
        <f>(Table2[[#This Row],[Sharpe Ratio]]-AVERAGE(Table2[Sharpe Ratio]))/_xlfn.STDEV.P(Table2[Sharpe Ratio])</f>
        <v>-0.33197067671208286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-1.8784963149592402</v>
      </c>
      <c r="AS433">
        <f>_xlfn.RANK.AVG(Table2[[#This Row],[1Y Return vs Nifty Z-Score]],Table2[1Y Return vs Nifty Z-Score])</f>
        <v>395</v>
      </c>
      <c r="AT433">
        <f>_xlfn.RANK.AVG(Table2[[#This Row],[6M Return vs Nifty Z-Score]],Table2[6M Return vs Nifty Z-Score])</f>
        <v>425</v>
      </c>
      <c r="AU433">
        <f>_xlfn.RANK.AVG(Table2[[#This Row],[Sharpe Ratio Z-Score]],Table2[Sharpe Ratio Z-Score])</f>
        <v>426</v>
      </c>
      <c r="AV433">
        <f>(Table2[[#This Row],[Rank 1Y]]+Table2[[#This Row],[Rank 6M]]+Table2[[#This Row],[Rank Sharpe]])/3</f>
        <v>415.33333333333331</v>
      </c>
    </row>
    <row r="434" spans="1:48" x14ac:dyDescent="0.3">
      <c r="A434" t="s">
        <v>319</v>
      </c>
      <c r="B434" t="s">
        <v>320</v>
      </c>
      <c r="C434" t="s">
        <v>10461</v>
      </c>
      <c r="D434" t="s">
        <v>24</v>
      </c>
      <c r="E434">
        <v>77618.434060624</v>
      </c>
      <c r="F434">
        <v>24.77</v>
      </c>
      <c r="G434">
        <v>23.8781165107733</v>
      </c>
      <c r="H434">
        <f>(Table2[[#This Row],[1Y Return vs Nifty]]-AVERAGE(Table2[1Y Return vs Nifty]))/_xlfn.STDEV.P(Table2[1Y Return vs Nifty])</f>
        <v>-0.21023872336578139</v>
      </c>
      <c r="I434">
        <v>3.6506720256122298</v>
      </c>
      <c r="J434">
        <f>(Table2[[#This Row],[1M Return vs Nifty]]-AVERAGE(Table2[1M Return vs Nifty]))/_xlfn.STDEV.P(Table2[1M Return vs Nifty])</f>
        <v>0.4584442091077221</v>
      </c>
      <c r="K434">
        <v>-14.962262645820999</v>
      </c>
      <c r="L434">
        <f>(Table2[[#This Row],[6M Return vs Nifty]]-AVERAGE(Table2[6M Return vs Nifty]))/_xlfn.STDEV.P(Table2[6M Return vs Nifty])</f>
        <v>-0.6809984011182566</v>
      </c>
      <c r="M434">
        <v>-0.69648722103710203</v>
      </c>
      <c r="N434">
        <f>(Table2[[#This Row],[1W Return vs Nifty]]-AVERAGE(Table2[1W Return vs Nifty]))/_xlfn.STDEV.P(Table2[1W Return vs Nifty])</f>
        <v>5.915493087972748E-2</v>
      </c>
      <c r="O434">
        <v>24.98</v>
      </c>
      <c r="P434">
        <v>24.3683249586248</v>
      </c>
      <c r="Q434">
        <v>22.655721288322699</v>
      </c>
      <c r="R434">
        <v>43.866450271966997</v>
      </c>
      <c r="S434" s="2">
        <f>(Table2[[#This Row],[Close Price]]-Table2[[#This Row],[20D EMA]])/Table2[[#This Row],[20D EMA]]</f>
        <v>-8.406725380304278E-3</v>
      </c>
      <c r="T434" s="2">
        <f>(Table2[[#This Row],[Close Price]]-Table2[[#This Row],[50D EMA]])/Table2[[#This Row],[50D EMA]]</f>
        <v>1.6483490024743471E-2</v>
      </c>
      <c r="U434" s="2">
        <f>(Table2[[#This Row],[Close Price]]-Table2[[#This Row],[200D EMA]])/Table2[[#This Row],[200D EMA]]</f>
        <v>9.3322065749769381E-2</v>
      </c>
      <c r="V434">
        <v>1.6659106683743199</v>
      </c>
      <c r="W434">
        <v>24.62</v>
      </c>
      <c r="X434">
        <v>25.78</v>
      </c>
      <c r="Y434">
        <v>24.62</v>
      </c>
      <c r="Z434">
        <v>26.85</v>
      </c>
      <c r="AA434">
        <v>23.61</v>
      </c>
      <c r="AB434">
        <v>27.44</v>
      </c>
      <c r="AC434" s="2">
        <f>(Table2[[#This Row],[Close Price]]/Table2[[#This Row],[Day Low]])-1</f>
        <v>6.0926076360681147E-3</v>
      </c>
      <c r="AD434" s="2">
        <f>(Table2[[#This Row],[Day High]]/Table2[[#This Row],[Close Price]])-1</f>
        <v>4.0775131207105408E-2</v>
      </c>
      <c r="AE434" s="2">
        <f>(Table2[[#This Row],[Close Price]]/Table2[[#This Row],[Current Week Low]])-1</f>
        <v>6.0926076360681147E-3</v>
      </c>
      <c r="AF434" s="2">
        <f>(Table2[[#This Row],[Current Week High]]/Table2[[#This Row],[Close Price]])-1</f>
        <v>8.3972547436415024E-2</v>
      </c>
      <c r="AG434" s="2">
        <f>(Table2[[#This Row],[Close Price]]/Table2[[#This Row],[Current Month Low]])-1</f>
        <v>4.9131723845827979E-2</v>
      </c>
      <c r="AH434" s="2">
        <f>(Table2[[#This Row],[Current Month High]]/Table2[[#This Row],[Close Price]])-1</f>
        <v>0.10779168348809054</v>
      </c>
      <c r="AI434">
        <v>32.620104965684298</v>
      </c>
      <c r="AJ434">
        <v>57.7707006369426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-0.1</v>
      </c>
      <c r="AM434" t="s">
        <v>10512</v>
      </c>
      <c r="AN434">
        <v>3.86</v>
      </c>
      <c r="AO434" t="s">
        <v>10511</v>
      </c>
      <c r="AP434">
        <v>5.1218595905982003E-2</v>
      </c>
      <c r="AQ434">
        <f>(Table2[[#This Row],[Sharpe Ratio]]-AVERAGE(Table2[Sharpe Ratio]))/_xlfn.STDEV.P(Table2[Sharpe Ratio])</f>
        <v>2.9017552861450881E-2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-0.34462043163513756</v>
      </c>
      <c r="AS434">
        <f>_xlfn.RANK.AVG(Table2[[#This Row],[1Y Return vs Nifty Z-Score]],Table2[1Y Return vs Nifty Z-Score])</f>
        <v>362</v>
      </c>
      <c r="AT434">
        <f>_xlfn.RANK.AVG(Table2[[#This Row],[6M Return vs Nifty Z-Score]],Table2[6M Return vs Nifty Z-Score])</f>
        <v>557</v>
      </c>
      <c r="AU434">
        <f>_xlfn.RANK.AVG(Table2[[#This Row],[Sharpe Ratio Z-Score]],Table2[Sharpe Ratio Z-Score])</f>
        <v>328</v>
      </c>
      <c r="AV434">
        <f>(Table2[[#This Row],[Rank 1Y]]+Table2[[#This Row],[Rank 6M]]+Table2[[#This Row],[Rank Sharpe]])/3</f>
        <v>415.66666666666669</v>
      </c>
    </row>
    <row r="435" spans="1:48" x14ac:dyDescent="0.3">
      <c r="A435" t="s">
        <v>289</v>
      </c>
      <c r="B435" t="s">
        <v>290</v>
      </c>
      <c r="C435" t="s">
        <v>10461</v>
      </c>
      <c r="D435" t="s">
        <v>37</v>
      </c>
      <c r="E435">
        <v>92809.889642219903</v>
      </c>
      <c r="F435">
        <v>1881.4</v>
      </c>
      <c r="G435">
        <v>13.998889379125499</v>
      </c>
      <c r="H435">
        <f>(Table2[[#This Row],[1Y Return vs Nifty]]-AVERAGE(Table2[1Y Return vs Nifty]))/_xlfn.STDEV.P(Table2[1Y Return vs Nifty])</f>
        <v>-0.34101689496235127</v>
      </c>
      <c r="I435">
        <v>4.8491437229468302</v>
      </c>
      <c r="J435">
        <f>(Table2[[#This Row],[1M Return vs Nifty]]-AVERAGE(Table2[1M Return vs Nifty]))/_xlfn.STDEV.P(Table2[1M Return vs Nifty])</f>
        <v>0.57830762578758055</v>
      </c>
      <c r="K435">
        <v>13.0761272775927</v>
      </c>
      <c r="L435">
        <f>(Table2[[#This Row],[6M Return vs Nifty]]-AVERAGE(Table2[6M Return vs Nifty]))/_xlfn.STDEV.P(Table2[6M Return vs Nifty])</f>
        <v>0.28732139598457501</v>
      </c>
      <c r="M435">
        <v>1.5996414766248901</v>
      </c>
      <c r="N435">
        <f>(Table2[[#This Row],[1W Return vs Nifty]]-AVERAGE(Table2[1W Return vs Nifty]))/_xlfn.STDEV.P(Table2[1W Return vs Nifty])</f>
        <v>0.61826181439810335</v>
      </c>
      <c r="O435">
        <v>1832.18</v>
      </c>
      <c r="P435">
        <v>1762.14693367064</v>
      </c>
      <c r="Q435">
        <v>1594.9278716444201</v>
      </c>
      <c r="R435">
        <v>61.071211397627202</v>
      </c>
      <c r="S435" s="2">
        <f>(Table2[[#This Row],[Close Price]]-Table2[[#This Row],[20D EMA]])/Table2[[#This Row],[20D EMA]]</f>
        <v>2.6864172734120024E-2</v>
      </c>
      <c r="T435" s="2">
        <f>(Table2[[#This Row],[Close Price]]-Table2[[#This Row],[50D EMA]])/Table2[[#This Row],[50D EMA]]</f>
        <v>6.767487094901331E-2</v>
      </c>
      <c r="U435" s="2">
        <f>(Table2[[#This Row],[Close Price]]-Table2[[#This Row],[200D EMA]])/Table2[[#This Row],[200D EMA]]</f>
        <v>0.17961447250916643</v>
      </c>
      <c r="V435">
        <v>0.74036653706479405</v>
      </c>
      <c r="W435">
        <v>1868.2</v>
      </c>
      <c r="X435">
        <v>1914.45</v>
      </c>
      <c r="Y435">
        <v>1853.55</v>
      </c>
      <c r="Z435">
        <v>1916</v>
      </c>
      <c r="AA435">
        <v>1782.15</v>
      </c>
      <c r="AB435">
        <v>1916</v>
      </c>
      <c r="AC435" s="2">
        <f>(Table2[[#This Row],[Close Price]]/Table2[[#This Row],[Day Low]])-1</f>
        <v>7.0656246654534627E-3</v>
      </c>
      <c r="AD435" s="2">
        <f>(Table2[[#This Row],[Day High]]/Table2[[#This Row],[Close Price]])-1</f>
        <v>1.7566705644732616E-2</v>
      </c>
      <c r="AE435" s="2">
        <f>(Table2[[#This Row],[Close Price]]/Table2[[#This Row],[Current Week Low]])-1</f>
        <v>1.502522187154387E-2</v>
      </c>
      <c r="AF435" s="2">
        <f>(Table2[[#This Row],[Current Week High]]/Table2[[#This Row],[Close Price]])-1</f>
        <v>1.8390560221111851E-2</v>
      </c>
      <c r="AG435" s="2">
        <f>(Table2[[#This Row],[Close Price]]/Table2[[#This Row],[Current Month Low]])-1</f>
        <v>5.5691159554470682E-2</v>
      </c>
      <c r="AH435" s="2">
        <f>(Table2[[#This Row],[Current Month High]]/Table2[[#This Row],[Close Price]])-1</f>
        <v>1.8390560221111851E-2</v>
      </c>
      <c r="AI435">
        <v>1.83905602211118</v>
      </c>
      <c r="AJ435">
        <v>48.609794628751899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0.02</v>
      </c>
      <c r="AM435" t="s">
        <v>10511</v>
      </c>
      <c r="AN435">
        <v>4.07</v>
      </c>
      <c r="AO435" t="s">
        <v>10511</v>
      </c>
      <c r="AP435">
        <v>-3.3265460810073998E-2</v>
      </c>
      <c r="AQ435">
        <f>(Table2[[#This Row],[Sharpe Ratio]]-AVERAGE(Table2[Sharpe Ratio]))/_xlfn.STDEV.P(Table2[Sharpe Ratio])</f>
        <v>-0.94049314147853236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0.20238079972937534</v>
      </c>
      <c r="AS435">
        <f>_xlfn.RANK.AVG(Table2[[#This Row],[1Y Return vs Nifty Z-Score]],Table2[1Y Return vs Nifty Z-Score])</f>
        <v>410</v>
      </c>
      <c r="AT435">
        <f>_xlfn.RANK.AVG(Table2[[#This Row],[6M Return vs Nifty Z-Score]],Table2[6M Return vs Nifty Z-Score])</f>
        <v>239</v>
      </c>
      <c r="AU435">
        <f>_xlfn.RANK.AVG(Table2[[#This Row],[Sharpe Ratio Z-Score]],Table2[Sharpe Ratio Z-Score])</f>
        <v>601</v>
      </c>
      <c r="AV435">
        <f>(Table2[[#This Row],[Rank 1Y]]+Table2[[#This Row],[Rank 6M]]+Table2[[#This Row],[Rank Sharpe]])/3</f>
        <v>416.66666666666669</v>
      </c>
    </row>
    <row r="436" spans="1:48" x14ac:dyDescent="0.3">
      <c r="A436" t="s">
        <v>1728</v>
      </c>
      <c r="B436" t="s">
        <v>1729</v>
      </c>
      <c r="C436" t="s">
        <v>10478</v>
      </c>
      <c r="D436" t="s">
        <v>692</v>
      </c>
      <c r="E436">
        <v>4328.8454303199997</v>
      </c>
      <c r="F436">
        <v>655.4</v>
      </c>
      <c r="G436">
        <v>15.396954122282899</v>
      </c>
      <c r="H436">
        <f>(Table2[[#This Row],[1Y Return vs Nifty]]-AVERAGE(Table2[1Y Return vs Nifty]))/_xlfn.STDEV.P(Table2[1Y Return vs Nifty])</f>
        <v>-0.32250974369967383</v>
      </c>
      <c r="I436">
        <v>-8.9519684629072103</v>
      </c>
      <c r="J436">
        <f>(Table2[[#This Row],[1M Return vs Nifty]]-AVERAGE(Table2[1M Return vs Nifty]))/_xlfn.STDEV.P(Table2[1M Return vs Nifty])</f>
        <v>-0.80199068601864809</v>
      </c>
      <c r="K436">
        <v>-24.450785069130198</v>
      </c>
      <c r="L436">
        <f>(Table2[[#This Row],[6M Return vs Nifty]]-AVERAGE(Table2[6M Return vs Nifty]))/_xlfn.STDEV.P(Table2[6M Return vs Nifty])</f>
        <v>-1.0086892611441376</v>
      </c>
      <c r="M436">
        <v>-1.9033112737570601</v>
      </c>
      <c r="N436">
        <f>(Table2[[#This Row],[1W Return vs Nifty]]-AVERAGE(Table2[1W Return vs Nifty]))/_xlfn.STDEV.P(Table2[1W Return vs Nifty])</f>
        <v>-0.23470648714894066</v>
      </c>
      <c r="O436">
        <v>679.6</v>
      </c>
      <c r="P436">
        <v>662.54359049469497</v>
      </c>
      <c r="Q436">
        <v>645.32045212924004</v>
      </c>
      <c r="R436">
        <v>33.776984134652601</v>
      </c>
      <c r="S436" s="2">
        <f>(Table2[[#This Row],[Close Price]]-Table2[[#This Row],[20D EMA]])/Table2[[#This Row],[20D EMA]]</f>
        <v>-3.5609181871689294E-2</v>
      </c>
      <c r="T436" s="2">
        <f>(Table2[[#This Row],[Close Price]]-Table2[[#This Row],[50D EMA]])/Table2[[#This Row],[50D EMA]]</f>
        <v>-1.0782068677716972E-2</v>
      </c>
      <c r="U436" s="2">
        <f>(Table2[[#This Row],[Close Price]]-Table2[[#This Row],[200D EMA]])/Table2[[#This Row],[200D EMA]]</f>
        <v>1.5619445869881218E-2</v>
      </c>
      <c r="V436">
        <v>0.900683676727424</v>
      </c>
      <c r="W436">
        <v>652.1</v>
      </c>
      <c r="X436">
        <v>674.8</v>
      </c>
      <c r="Y436">
        <v>652.1</v>
      </c>
      <c r="Z436">
        <v>698</v>
      </c>
      <c r="AA436">
        <v>652.1</v>
      </c>
      <c r="AB436">
        <v>753.5</v>
      </c>
      <c r="AC436" s="2">
        <f>(Table2[[#This Row],[Close Price]]/Table2[[#This Row],[Day Low]])-1</f>
        <v>5.0605735316668898E-3</v>
      </c>
      <c r="AD436" s="2">
        <f>(Table2[[#This Row],[Day High]]/Table2[[#This Row],[Close Price]])-1</f>
        <v>2.9600244125724817E-2</v>
      </c>
      <c r="AE436" s="2">
        <f>(Table2[[#This Row],[Close Price]]/Table2[[#This Row],[Current Week Low]])-1</f>
        <v>5.0605735316668898E-3</v>
      </c>
      <c r="AF436" s="2">
        <f>(Table2[[#This Row],[Current Week High]]/Table2[[#This Row],[Close Price]])-1</f>
        <v>6.4998474214220447E-2</v>
      </c>
      <c r="AG436" s="2">
        <f>(Table2[[#This Row],[Close Price]]/Table2[[#This Row],[Current Month Low]])-1</f>
        <v>5.0605735316668898E-3</v>
      </c>
      <c r="AH436" s="2">
        <f>(Table2[[#This Row],[Current Month High]]/Table2[[#This Row],[Close Price]])-1</f>
        <v>0.14967958498626799</v>
      </c>
      <c r="AI436">
        <v>24.3515410436374</v>
      </c>
      <c r="AJ436">
        <v>40.855362131957797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-0.1</v>
      </c>
      <c r="AM436" t="s">
        <v>10512</v>
      </c>
      <c r="AN436">
        <v>-11.28</v>
      </c>
      <c r="AO436" t="s">
        <v>10512</v>
      </c>
      <c r="AP436">
        <v>9.2325696370557001E-2</v>
      </c>
      <c r="AQ436">
        <f>(Table2[[#This Row],[Sharpe Ratio]]-AVERAGE(Table2[Sharpe Ratio]))/_xlfn.STDEV.P(Table2[Sharpe Ratio])</f>
        <v>0.50074884824252885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-1.8671473297688712</v>
      </c>
      <c r="AS436">
        <f>_xlfn.RANK.AVG(Table2[[#This Row],[1Y Return vs Nifty Z-Score]],Table2[1Y Return vs Nifty Z-Score])</f>
        <v>403</v>
      </c>
      <c r="AT436">
        <f>_xlfn.RANK.AVG(Table2[[#This Row],[6M Return vs Nifty Z-Score]],Table2[6M Return vs Nifty Z-Score])</f>
        <v>637</v>
      </c>
      <c r="AU436">
        <f>_xlfn.RANK.AVG(Table2[[#This Row],[Sharpe Ratio Z-Score]],Table2[Sharpe Ratio Z-Score])</f>
        <v>214</v>
      </c>
      <c r="AV436">
        <f>(Table2[[#This Row],[Rank 1Y]]+Table2[[#This Row],[Rank 6M]]+Table2[[#This Row],[Rank Sharpe]])/3</f>
        <v>418</v>
      </c>
    </row>
    <row r="437" spans="1:48" x14ac:dyDescent="0.3">
      <c r="A437" t="s">
        <v>491</v>
      </c>
      <c r="B437" t="s">
        <v>492</v>
      </c>
      <c r="C437" t="s">
        <v>10476</v>
      </c>
      <c r="D437" t="s">
        <v>493</v>
      </c>
      <c r="E437">
        <v>42261.473358499999</v>
      </c>
      <c r="F437">
        <v>37515.5</v>
      </c>
      <c r="G437">
        <v>10.7175874834327</v>
      </c>
      <c r="H437">
        <f>(Table2[[#This Row],[1Y Return vs Nifty]]-AVERAGE(Table2[1Y Return vs Nifty]))/_xlfn.STDEV.P(Table2[1Y Return vs Nifty])</f>
        <v>-0.38445376068643017</v>
      </c>
      <c r="I437">
        <v>-1.83432069420925</v>
      </c>
      <c r="J437">
        <f>(Table2[[#This Row],[1M Return vs Nifty]]-AVERAGE(Table2[1M Return vs Nifty]))/_xlfn.STDEV.P(Table2[1M Return vs Nifty])</f>
        <v>-9.0129419559621324E-2</v>
      </c>
      <c r="K437">
        <v>-2.8383432303643001</v>
      </c>
      <c r="L437">
        <f>(Table2[[#This Row],[6M Return vs Nifty]]-AVERAGE(Table2[6M Return vs Nifty]))/_xlfn.STDEV.P(Table2[6M Return vs Nifty])</f>
        <v>-0.26229278997106781</v>
      </c>
      <c r="M437">
        <v>-3.3506654053232801</v>
      </c>
      <c r="N437">
        <f>(Table2[[#This Row],[1W Return vs Nifty]]-AVERAGE(Table2[1W Return vs Nifty]))/_xlfn.STDEV.P(Table2[1W Return vs Nifty])</f>
        <v>-0.58713693178012349</v>
      </c>
      <c r="O437">
        <v>38068.03</v>
      </c>
      <c r="P437">
        <v>35919.8957257367</v>
      </c>
      <c r="Q437">
        <v>32272.864803450801</v>
      </c>
      <c r="R437">
        <v>38.126137385390599</v>
      </c>
      <c r="S437" s="2">
        <f>(Table2[[#This Row],[Close Price]]-Table2[[#This Row],[20D EMA]])/Table2[[#This Row],[20D EMA]]</f>
        <v>-1.4514278779332654E-2</v>
      </c>
      <c r="T437" s="2">
        <f>(Table2[[#This Row],[Close Price]]-Table2[[#This Row],[50D EMA]])/Table2[[#This Row],[50D EMA]]</f>
        <v>4.442118335883824E-2</v>
      </c>
      <c r="U437" s="2">
        <f>(Table2[[#This Row],[Close Price]]-Table2[[#This Row],[200D EMA]])/Table2[[#This Row],[200D EMA]]</f>
        <v>0.16244715888961386</v>
      </c>
      <c r="V437">
        <v>0.47372487442660299</v>
      </c>
      <c r="W437">
        <v>37313.699999999997</v>
      </c>
      <c r="X437">
        <v>38381.699999999997</v>
      </c>
      <c r="Y437">
        <v>37313.699999999997</v>
      </c>
      <c r="Z437">
        <v>40100.050000000003</v>
      </c>
      <c r="AA437">
        <v>37050</v>
      </c>
      <c r="AB437">
        <v>40856.5</v>
      </c>
      <c r="AC437" s="2">
        <f>(Table2[[#This Row],[Close Price]]/Table2[[#This Row],[Day Low]])-1</f>
        <v>5.4082012772789234E-3</v>
      </c>
      <c r="AD437" s="2">
        <f>(Table2[[#This Row],[Day High]]/Table2[[#This Row],[Close Price]])-1</f>
        <v>2.3089123162426173E-2</v>
      </c>
      <c r="AE437" s="2">
        <f>(Table2[[#This Row],[Close Price]]/Table2[[#This Row],[Current Week Low]])-1</f>
        <v>5.4082012772789234E-3</v>
      </c>
      <c r="AF437" s="2">
        <f>(Table2[[#This Row],[Current Week High]]/Table2[[#This Row],[Close Price]])-1</f>
        <v>6.8892857618851E-2</v>
      </c>
      <c r="AG437" s="2">
        <f>(Table2[[#This Row],[Close Price]]/Table2[[#This Row],[Current Month Low]])-1</f>
        <v>1.2564102564102564E-2</v>
      </c>
      <c r="AH437" s="2">
        <f>(Table2[[#This Row],[Current Month High]]/Table2[[#This Row],[Close Price]])-1</f>
        <v>8.9056523303701063E-2</v>
      </c>
      <c r="AI437">
        <v>8.9056523303700992</v>
      </c>
      <c r="AJ437">
        <v>40.887411747033198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</v>
      </c>
      <c r="AM437">
        <v>0</v>
      </c>
      <c r="AN437">
        <v>-3.58</v>
      </c>
      <c r="AO437" t="s">
        <v>10512</v>
      </c>
      <c r="AP437">
        <v>2.5215003868367999E-2</v>
      </c>
      <c r="AQ437">
        <f>(Table2[[#This Row],[Sharpe Ratio]]-AVERAGE(Table2[Sharpe Ratio]))/_xlfn.STDEV.P(Table2[Sharpe Ratio])</f>
        <v>-0.26939094634748406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-1.5934038483447268</v>
      </c>
      <c r="AS437">
        <f>_xlfn.RANK.AVG(Table2[[#This Row],[1Y Return vs Nifty Z-Score]],Table2[1Y Return vs Nifty Z-Score])</f>
        <v>430</v>
      </c>
      <c r="AT437">
        <f>_xlfn.RANK.AVG(Table2[[#This Row],[6M Return vs Nifty Z-Score]],Table2[6M Return vs Nifty Z-Score])</f>
        <v>415</v>
      </c>
      <c r="AU437">
        <f>_xlfn.RANK.AVG(Table2[[#This Row],[Sharpe Ratio Z-Score]],Table2[Sharpe Ratio Z-Score])</f>
        <v>410</v>
      </c>
      <c r="AV437">
        <f>(Table2[[#This Row],[Rank 1Y]]+Table2[[#This Row],[Rank 6M]]+Table2[[#This Row],[Rank Sharpe]])/3</f>
        <v>418.33333333333331</v>
      </c>
    </row>
    <row r="438" spans="1:48" x14ac:dyDescent="0.3">
      <c r="A438" t="s">
        <v>1583</v>
      </c>
      <c r="B438" t="s">
        <v>1584</v>
      </c>
      <c r="C438" t="s">
        <v>10472</v>
      </c>
      <c r="D438" t="s">
        <v>380</v>
      </c>
      <c r="E438">
        <v>5516.0679494400001</v>
      </c>
      <c r="F438">
        <v>110.4</v>
      </c>
      <c r="G438">
        <v>25.301500847745402</v>
      </c>
      <c r="H438">
        <f>(Table2[[#This Row],[1Y Return vs Nifty]]-AVERAGE(Table2[1Y Return vs Nifty]))/_xlfn.STDEV.P(Table2[1Y Return vs Nifty])</f>
        <v>-0.19139639910419121</v>
      </c>
      <c r="I438">
        <v>4.0699998384185996</v>
      </c>
      <c r="J438">
        <f>(Table2[[#This Row],[1M Return vs Nifty]]-AVERAGE(Table2[1M Return vs Nifty]))/_xlfn.STDEV.P(Table2[1M Return vs Nifty])</f>
        <v>0.50038267495856048</v>
      </c>
      <c r="K438">
        <v>-13.315273830414201</v>
      </c>
      <c r="L438">
        <f>(Table2[[#This Row],[6M Return vs Nifty]]-AVERAGE(Table2[6M Return vs Nifty]))/_xlfn.STDEV.P(Table2[6M Return vs Nifty])</f>
        <v>-0.62411881994681484</v>
      </c>
      <c r="M438">
        <v>-1.45713390940525</v>
      </c>
      <c r="N438">
        <f>(Table2[[#This Row],[1W Return vs Nifty]]-AVERAGE(Table2[1W Return vs Nifty]))/_xlfn.STDEV.P(Table2[1W Return vs Nifty])</f>
        <v>-0.12606238721970139</v>
      </c>
      <c r="O438">
        <v>107.47</v>
      </c>
      <c r="P438">
        <v>105.44154084599499</v>
      </c>
      <c r="Q438">
        <v>100.309598549048</v>
      </c>
      <c r="R438">
        <v>58.804767577997502</v>
      </c>
      <c r="S438" s="2">
        <f>(Table2[[#This Row],[Close Price]]-Table2[[#This Row],[20D EMA]])/Table2[[#This Row],[20D EMA]]</f>
        <v>2.7263422350423439E-2</v>
      </c>
      <c r="T438" s="2">
        <f>(Table2[[#This Row],[Close Price]]-Table2[[#This Row],[50D EMA]])/Table2[[#This Row],[50D EMA]]</f>
        <v>4.7025670473150628E-2</v>
      </c>
      <c r="U438" s="2">
        <f>(Table2[[#This Row],[Close Price]]-Table2[[#This Row],[200D EMA]])/Table2[[#This Row],[200D EMA]]</f>
        <v>0.10059258133724995</v>
      </c>
      <c r="V438">
        <v>2.2534300017875699</v>
      </c>
      <c r="W438">
        <v>108.1</v>
      </c>
      <c r="X438">
        <v>114.6</v>
      </c>
      <c r="Y438">
        <v>108.05</v>
      </c>
      <c r="Z438">
        <v>116.8</v>
      </c>
      <c r="AA438">
        <v>103.2</v>
      </c>
      <c r="AB438">
        <v>116.8</v>
      </c>
      <c r="AC438" s="2">
        <f>(Table2[[#This Row],[Close Price]]/Table2[[#This Row],[Day Low]])-1</f>
        <v>2.1276595744680993E-2</v>
      </c>
      <c r="AD438" s="2">
        <f>(Table2[[#This Row],[Day High]]/Table2[[#This Row],[Close Price]])-1</f>
        <v>3.8043478260869401E-2</v>
      </c>
      <c r="AE438" s="2">
        <f>(Table2[[#This Row],[Close Price]]/Table2[[#This Row],[Current Week Low]])-1</f>
        <v>2.1749190189727097E-2</v>
      </c>
      <c r="AF438" s="2">
        <f>(Table2[[#This Row],[Current Week High]]/Table2[[#This Row],[Close Price]])-1</f>
        <v>5.7971014492753437E-2</v>
      </c>
      <c r="AG438" s="2">
        <f>(Table2[[#This Row],[Close Price]]/Table2[[#This Row],[Current Month Low]])-1</f>
        <v>6.976744186046524E-2</v>
      </c>
      <c r="AH438" s="2">
        <f>(Table2[[#This Row],[Current Month High]]/Table2[[#This Row],[Close Price]])-1</f>
        <v>5.7971014492753437E-2</v>
      </c>
      <c r="AI438">
        <v>10.0996376811594</v>
      </c>
      <c r="AJ438">
        <v>53.226925746009698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-0.03</v>
      </c>
      <c r="AM438" t="s">
        <v>10512</v>
      </c>
      <c r="AN438">
        <v>3.8</v>
      </c>
      <c r="AO438" t="s">
        <v>10511</v>
      </c>
      <c r="AP438">
        <v>3.8775590133479997E-2</v>
      </c>
      <c r="AQ438">
        <f>(Table2[[#This Row],[Sharpe Ratio]]-AVERAGE(Table2[Sharpe Ratio]))/_xlfn.STDEV.P(Table2[Sharpe Ratio])</f>
        <v>-0.11377420732496753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-0.5549691386371145</v>
      </c>
      <c r="AS438">
        <f>_xlfn.RANK.AVG(Table2[[#This Row],[1Y Return vs Nifty Z-Score]],Table2[1Y Return vs Nifty Z-Score])</f>
        <v>350</v>
      </c>
      <c r="AT438">
        <f>_xlfn.RANK.AVG(Table2[[#This Row],[6M Return vs Nifty Z-Score]],Table2[6M Return vs Nifty Z-Score])</f>
        <v>539</v>
      </c>
      <c r="AU438">
        <f>_xlfn.RANK.AVG(Table2[[#This Row],[Sharpe Ratio Z-Score]],Table2[Sharpe Ratio Z-Score])</f>
        <v>366</v>
      </c>
      <c r="AV438">
        <f>(Table2[[#This Row],[Rank 1Y]]+Table2[[#This Row],[Rank 6M]]+Table2[[#This Row],[Rank Sharpe]])/3</f>
        <v>418.33333333333331</v>
      </c>
    </row>
    <row r="439" spans="1:48" x14ac:dyDescent="0.3">
      <c r="A439" t="s">
        <v>1411</v>
      </c>
      <c r="B439" t="s">
        <v>1412</v>
      </c>
      <c r="C439" t="s">
        <v>10461</v>
      </c>
      <c r="D439" t="s">
        <v>24</v>
      </c>
      <c r="E439">
        <v>7118.5870710539903</v>
      </c>
      <c r="F439">
        <v>27.21</v>
      </c>
      <c r="G439">
        <v>6.2312553192437496</v>
      </c>
      <c r="H439">
        <f>(Table2[[#This Row],[1Y Return vs Nifty]]-AVERAGE(Table2[1Y Return vs Nifty]))/_xlfn.STDEV.P(Table2[1Y Return vs Nifty])</f>
        <v>-0.4438424466422366</v>
      </c>
      <c r="I439">
        <v>-8.61181387831496</v>
      </c>
      <c r="J439">
        <f>(Table2[[#This Row],[1M Return vs Nifty]]-AVERAGE(Table2[1M Return vs Nifty]))/_xlfn.STDEV.P(Table2[1M Return vs Nifty])</f>
        <v>-0.76797061629216046</v>
      </c>
      <c r="K439">
        <v>-17.122174467687302</v>
      </c>
      <c r="L439">
        <f>(Table2[[#This Row],[6M Return vs Nifty]]-AVERAGE(Table2[6M Return vs Nifty]))/_xlfn.STDEV.P(Table2[6M Return vs Nifty])</f>
        <v>-0.75559203444821721</v>
      </c>
      <c r="M439">
        <v>-0.75451805118187298</v>
      </c>
      <c r="N439">
        <f>(Table2[[#This Row],[1W Return vs Nifty]]-AVERAGE(Table2[1W Return vs Nifty]))/_xlfn.STDEV.P(Table2[1W Return vs Nifty])</f>
        <v>4.5024435222726929E-2</v>
      </c>
      <c r="O439">
        <v>26.9</v>
      </c>
      <c r="P439">
        <v>27.338572861270102</v>
      </c>
      <c r="Q439">
        <v>26.200453245239999</v>
      </c>
      <c r="R439">
        <v>59.909738444150598</v>
      </c>
      <c r="S439" s="2">
        <f>(Table2[[#This Row],[Close Price]]-Table2[[#This Row],[20D EMA]])/Table2[[#This Row],[20D EMA]]</f>
        <v>1.1524163568773319E-2</v>
      </c>
      <c r="T439" s="2">
        <f>(Table2[[#This Row],[Close Price]]-Table2[[#This Row],[50D EMA]])/Table2[[#This Row],[50D EMA]]</f>
        <v>-4.7029836532632898E-3</v>
      </c>
      <c r="U439" s="2">
        <f>(Table2[[#This Row],[Close Price]]-Table2[[#This Row],[200D EMA]])/Table2[[#This Row],[200D EMA]]</f>
        <v>3.8531652308091774E-2</v>
      </c>
      <c r="V439">
        <v>1.0578677813423301</v>
      </c>
      <c r="W439">
        <v>27</v>
      </c>
      <c r="X439">
        <v>28.19</v>
      </c>
      <c r="Y439">
        <v>26.03</v>
      </c>
      <c r="Z439">
        <v>28.19</v>
      </c>
      <c r="AA439">
        <v>26.03</v>
      </c>
      <c r="AB439">
        <v>28.19</v>
      </c>
      <c r="AC439" s="2">
        <f>(Table2[[#This Row],[Close Price]]/Table2[[#This Row],[Day Low]])-1</f>
        <v>7.7777777777778834E-3</v>
      </c>
      <c r="AD439" s="2">
        <f>(Table2[[#This Row],[Day High]]/Table2[[#This Row],[Close Price]])-1</f>
        <v>3.6016170525542179E-2</v>
      </c>
      <c r="AE439" s="2">
        <f>(Table2[[#This Row],[Close Price]]/Table2[[#This Row],[Current Week Low]])-1</f>
        <v>4.5332308874375782E-2</v>
      </c>
      <c r="AF439" s="2">
        <f>(Table2[[#This Row],[Current Week High]]/Table2[[#This Row],[Close Price]])-1</f>
        <v>3.6016170525542179E-2</v>
      </c>
      <c r="AG439" s="2">
        <f>(Table2[[#This Row],[Close Price]]/Table2[[#This Row],[Current Month Low]])-1</f>
        <v>4.5332308874375782E-2</v>
      </c>
      <c r="AH439" s="2">
        <f>(Table2[[#This Row],[Current Month High]]/Table2[[#This Row],[Close Price]])-1</f>
        <v>3.6016170525542179E-2</v>
      </c>
      <c r="AI439">
        <v>35.544744826848301</v>
      </c>
      <c r="AJ439">
        <v>51.903665583242997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-0.16</v>
      </c>
      <c r="AM439" t="s">
        <v>10512</v>
      </c>
      <c r="AN439">
        <v>2.37</v>
      </c>
      <c r="AO439" t="s">
        <v>10511</v>
      </c>
      <c r="AP439">
        <v>8.6901550454358004E-2</v>
      </c>
      <c r="AQ439">
        <f>(Table2[[#This Row],[Sharpe Ratio]]-AVERAGE(Table2[Sharpe Ratio]))/_xlfn.STDEV.P(Table2[Sharpe Ratio])</f>
        <v>0.43850316926087479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456</v>
      </c>
      <c r="AT439">
        <f>_xlfn.RANK.AVG(Table2[[#This Row],[6M Return vs Nifty Z-Score]],Table2[6M Return vs Nifty Z-Score])</f>
        <v>577</v>
      </c>
      <c r="AU439">
        <f>_xlfn.RANK.AVG(Table2[[#This Row],[Sharpe Ratio Z-Score]],Table2[Sharpe Ratio Z-Score])</f>
        <v>227</v>
      </c>
      <c r="AV439">
        <f>(Table2[[#This Row],[Rank 1Y]]+Table2[[#This Row],[Rank 6M]]+Table2[[#This Row],[Rank Sharpe]])/3</f>
        <v>420</v>
      </c>
    </row>
    <row r="440" spans="1:48" x14ac:dyDescent="0.3">
      <c r="A440" t="s">
        <v>70</v>
      </c>
      <c r="B440" t="s">
        <v>71</v>
      </c>
      <c r="C440" t="s">
        <v>10468</v>
      </c>
      <c r="D440" t="s">
        <v>72</v>
      </c>
      <c r="E440">
        <v>342650.13693897001</v>
      </c>
      <c r="F440">
        <v>3005.7</v>
      </c>
      <c r="G440">
        <v>0.32396119188538403</v>
      </c>
      <c r="H440">
        <f>(Table2[[#This Row],[1Y Return vs Nifty]]-AVERAGE(Table2[1Y Return vs Nifty]))/_xlfn.STDEV.P(Table2[1Y Return vs Nifty])</f>
        <v>-0.522041390219944</v>
      </c>
      <c r="I440">
        <v>-10.826646511257801</v>
      </c>
      <c r="J440">
        <f>(Table2[[#This Row],[1M Return vs Nifty]]-AVERAGE(Table2[1M Return vs Nifty]))/_xlfn.STDEV.P(Table2[1M Return vs Nifty])</f>
        <v>-0.98948390471523884</v>
      </c>
      <c r="K440">
        <v>-10.362823116106901</v>
      </c>
      <c r="L440">
        <f>(Table2[[#This Row],[6M Return vs Nifty]]-AVERAGE(Table2[6M Return vs Nifty]))/_xlfn.STDEV.P(Table2[6M Return vs Nifty])</f>
        <v>-0.52215446020849787</v>
      </c>
      <c r="M440">
        <v>-0.16420684375164701</v>
      </c>
      <c r="N440">
        <f>(Table2[[#This Row],[1W Return vs Nifty]]-AVERAGE(Table2[1W Return vs Nifty]))/_xlfn.STDEV.P(Table2[1W Return vs Nifty])</f>
        <v>0.18876509742008113</v>
      </c>
      <c r="O440">
        <v>3123.02</v>
      </c>
      <c r="P440">
        <v>3142.6168829967</v>
      </c>
      <c r="Q440">
        <v>2973.4437209402499</v>
      </c>
      <c r="R440">
        <v>24.413658409108699</v>
      </c>
      <c r="S440" s="2">
        <f>(Table2[[#This Row],[Close Price]]-Table2[[#This Row],[20D EMA]])/Table2[[#This Row],[20D EMA]]</f>
        <v>-3.7566201945552755E-2</v>
      </c>
      <c r="T440" s="2">
        <f>(Table2[[#This Row],[Close Price]]-Table2[[#This Row],[50D EMA]])/Table2[[#This Row],[50D EMA]]</f>
        <v>-4.3567793369117466E-2</v>
      </c>
      <c r="U440" s="2">
        <f>(Table2[[#This Row],[Close Price]]-Table2[[#This Row],[200D EMA]])/Table2[[#This Row],[200D EMA]]</f>
        <v>1.08481216014238E-2</v>
      </c>
      <c r="V440">
        <v>0.32502478724699901</v>
      </c>
      <c r="W440">
        <v>3000</v>
      </c>
      <c r="X440">
        <v>3094.5</v>
      </c>
      <c r="Y440">
        <v>3000</v>
      </c>
      <c r="Z440">
        <v>3137.75</v>
      </c>
      <c r="AA440">
        <v>3000</v>
      </c>
      <c r="AB440">
        <v>3207.8</v>
      </c>
      <c r="AC440" s="2">
        <f>(Table2[[#This Row],[Close Price]]/Table2[[#This Row],[Day Low]])-1</f>
        <v>1.9000000000000128E-3</v>
      </c>
      <c r="AD440" s="2">
        <f>(Table2[[#This Row],[Day High]]/Table2[[#This Row],[Close Price]])-1</f>
        <v>2.954386665335873E-2</v>
      </c>
      <c r="AE440" s="2">
        <f>(Table2[[#This Row],[Close Price]]/Table2[[#This Row],[Current Week Low]])-1</f>
        <v>1.9000000000000128E-3</v>
      </c>
      <c r="AF440" s="2">
        <f>(Table2[[#This Row],[Current Week High]]/Table2[[#This Row],[Close Price]])-1</f>
        <v>4.3933193598828968E-2</v>
      </c>
      <c r="AG440" s="2">
        <f>(Table2[[#This Row],[Close Price]]/Table2[[#This Row],[Current Month Low]])-1</f>
        <v>1.9000000000000128E-3</v>
      </c>
      <c r="AH440" s="2">
        <f>(Table2[[#This Row],[Current Month High]]/Table2[[#This Row],[Close Price]])-1</f>
        <v>6.7238912732475065E-2</v>
      </c>
      <c r="AI440">
        <v>24.560002661609602</v>
      </c>
      <c r="AJ440">
        <v>40.322128851540597</v>
      </c>
      <c r="AK440" t="str">
        <f>IF(AND(Table2[[#This Row],[20D EMA]]&gt;Table2[[#This Row],[50D EMA]],Table2[[#This Row],[50D EMA]]&gt;Table2[[#This Row],[200D EMA]]),"Uptrend","Downtrend/NoTrend")</f>
        <v>Downtrend/NoTrend</v>
      </c>
      <c r="AL440">
        <v>-0.1</v>
      </c>
      <c r="AM440" t="s">
        <v>10512</v>
      </c>
      <c r="AN440">
        <v>-4.68</v>
      </c>
      <c r="AO440" t="s">
        <v>10512</v>
      </c>
      <c r="AP440">
        <v>6.9468399822422006E-2</v>
      </c>
      <c r="AQ440">
        <f>(Table2[[#This Row],[Sharpe Ratio]]-AVERAGE(Table2[Sharpe Ratio]))/_xlfn.STDEV.P(Table2[Sharpe Ratio])</f>
        <v>0.23844618063275091</v>
      </c>
      <c r="AR4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0">
        <f>_xlfn.RANK.AVG(Table2[[#This Row],[1Y Return vs Nifty Z-Score]],Table2[1Y Return vs Nifty Z-Score])</f>
        <v>493</v>
      </c>
      <c r="AT440">
        <f>_xlfn.RANK.AVG(Table2[[#This Row],[6M Return vs Nifty Z-Score]],Table2[6M Return vs Nifty Z-Score])</f>
        <v>505</v>
      </c>
      <c r="AU440">
        <f>_xlfn.RANK.AVG(Table2[[#This Row],[Sharpe Ratio Z-Score]],Table2[Sharpe Ratio Z-Score])</f>
        <v>264</v>
      </c>
      <c r="AV440">
        <f>(Table2[[#This Row],[Rank 1Y]]+Table2[[#This Row],[Rank 6M]]+Table2[[#This Row],[Rank Sharpe]])/3</f>
        <v>420.66666666666669</v>
      </c>
    </row>
    <row r="441" spans="1:48" x14ac:dyDescent="0.3">
      <c r="A441" t="s">
        <v>938</v>
      </c>
      <c r="B441" t="s">
        <v>939</v>
      </c>
      <c r="C441" t="s">
        <v>10461</v>
      </c>
      <c r="D441" t="s">
        <v>940</v>
      </c>
      <c r="E441">
        <v>15034.168074474999</v>
      </c>
      <c r="F441">
        <v>169.07</v>
      </c>
      <c r="G441">
        <v>11.7321487993764</v>
      </c>
      <c r="H441">
        <f>(Table2[[#This Row],[1Y Return vs Nifty]]-AVERAGE(Table2[1Y Return vs Nifty]))/_xlfn.STDEV.P(Table2[1Y Return vs Nifty])</f>
        <v>-0.37102330989269527</v>
      </c>
      <c r="I441">
        <v>-11.2541227990571</v>
      </c>
      <c r="J441">
        <f>(Table2[[#This Row],[1M Return vs Nifty]]-AVERAGE(Table2[1M Return vs Nifty]))/_xlfn.STDEV.P(Table2[1M Return vs Nifty])</f>
        <v>-1.0322373285292525</v>
      </c>
      <c r="K441">
        <v>7.2698427581705101</v>
      </c>
      <c r="L441">
        <f>(Table2[[#This Row],[6M Return vs Nifty]]-AVERAGE(Table2[6M Return vs Nifty]))/_xlfn.STDEV.P(Table2[6M Return vs Nifty])</f>
        <v>8.6798460711703898E-2</v>
      </c>
      <c r="M441">
        <v>-2.6117186643584298</v>
      </c>
      <c r="N441">
        <f>(Table2[[#This Row],[1W Return vs Nifty]]-AVERAGE(Table2[1W Return vs Nifty]))/_xlfn.STDEV.P(Table2[1W Return vs Nifty])</f>
        <v>-0.40720354657937069</v>
      </c>
      <c r="O441">
        <v>176.99</v>
      </c>
      <c r="P441">
        <v>170.203334621756</v>
      </c>
      <c r="Q441">
        <v>154.35758972182899</v>
      </c>
      <c r="R441">
        <v>25.513848178904102</v>
      </c>
      <c r="S441" s="2">
        <f>(Table2[[#This Row],[Close Price]]-Table2[[#This Row],[20D EMA]])/Table2[[#This Row],[20D EMA]]</f>
        <v>-4.4748290863890705E-2</v>
      </c>
      <c r="T441" s="2">
        <f>(Table2[[#This Row],[Close Price]]-Table2[[#This Row],[50D EMA]])/Table2[[#This Row],[50D EMA]]</f>
        <v>-6.65870985591806E-3</v>
      </c>
      <c r="U441" s="2">
        <f>(Table2[[#This Row],[Close Price]]-Table2[[#This Row],[200D EMA]])/Table2[[#This Row],[200D EMA]]</f>
        <v>9.5313811939435861E-2</v>
      </c>
      <c r="V441">
        <v>0.74783732281551696</v>
      </c>
      <c r="W441">
        <v>168.5</v>
      </c>
      <c r="X441">
        <v>173.39</v>
      </c>
      <c r="Y441">
        <v>168.5</v>
      </c>
      <c r="Z441">
        <v>182.37</v>
      </c>
      <c r="AA441">
        <v>168.5</v>
      </c>
      <c r="AB441">
        <v>191.2</v>
      </c>
      <c r="AC441" s="2">
        <f>(Table2[[#This Row],[Close Price]]/Table2[[#This Row],[Day Low]])-1</f>
        <v>3.3827893175073509E-3</v>
      </c>
      <c r="AD441" s="2">
        <f>(Table2[[#This Row],[Day High]]/Table2[[#This Row],[Close Price]])-1</f>
        <v>2.5551546696634508E-2</v>
      </c>
      <c r="AE441" s="2">
        <f>(Table2[[#This Row],[Close Price]]/Table2[[#This Row],[Current Week Low]])-1</f>
        <v>3.3827893175073509E-3</v>
      </c>
      <c r="AF441" s="2">
        <f>(Table2[[#This Row],[Current Week High]]/Table2[[#This Row],[Close Price]])-1</f>
        <v>7.8665641450286872E-2</v>
      </c>
      <c r="AG441" s="2">
        <f>(Table2[[#This Row],[Close Price]]/Table2[[#This Row],[Current Month Low]])-1</f>
        <v>3.3827893175073509E-3</v>
      </c>
      <c r="AH441" s="2">
        <f>(Table2[[#This Row],[Current Month High]]/Table2[[#This Row],[Close Price]])-1</f>
        <v>0.13089252972141718</v>
      </c>
      <c r="AI441">
        <v>13.089252972141701</v>
      </c>
      <c r="AJ441">
        <v>42.075630252100801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0.04</v>
      </c>
      <c r="AM441" t="s">
        <v>10511</v>
      </c>
      <c r="AN441">
        <v>-8.64</v>
      </c>
      <c r="AO441" t="s">
        <v>10512</v>
      </c>
      <c r="AP441">
        <v>-1.0196031904976E-2</v>
      </c>
      <c r="AQ441">
        <f>(Table2[[#This Row],[Sharpe Ratio]]-AVERAGE(Table2[Sharpe Ratio]))/_xlfn.STDEV.P(Table2[Sharpe Ratio])</f>
        <v>-0.67575611410094172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-2.3994218383905563</v>
      </c>
      <c r="AS441">
        <f>_xlfn.RANK.AVG(Table2[[#This Row],[1Y Return vs Nifty Z-Score]],Table2[1Y Return vs Nifty Z-Score])</f>
        <v>422</v>
      </c>
      <c r="AT441">
        <f>_xlfn.RANK.AVG(Table2[[#This Row],[6M Return vs Nifty Z-Score]],Table2[6M Return vs Nifty Z-Score])</f>
        <v>288</v>
      </c>
      <c r="AU441">
        <f>_xlfn.RANK.AVG(Table2[[#This Row],[Sharpe Ratio Z-Score]],Table2[Sharpe Ratio Z-Score])</f>
        <v>553</v>
      </c>
      <c r="AV441">
        <f>(Table2[[#This Row],[Rank 1Y]]+Table2[[#This Row],[Rank 6M]]+Table2[[#This Row],[Rank Sharpe]])/3</f>
        <v>421</v>
      </c>
    </row>
    <row r="442" spans="1:48" x14ac:dyDescent="0.3">
      <c r="A442" t="s">
        <v>519</v>
      </c>
      <c r="B442" t="s">
        <v>520</v>
      </c>
      <c r="C442" t="s">
        <v>10468</v>
      </c>
      <c r="D442" t="s">
        <v>130</v>
      </c>
      <c r="E442">
        <v>38667.019069034999</v>
      </c>
      <c r="F442">
        <v>709.5</v>
      </c>
      <c r="G442">
        <v>1.6116598417663599</v>
      </c>
      <c r="H442">
        <f>(Table2[[#This Row],[1Y Return vs Nifty]]-AVERAGE(Table2[1Y Return vs Nifty]))/_xlfn.STDEV.P(Table2[1Y Return vs Nifty])</f>
        <v>-0.50499523137019631</v>
      </c>
      <c r="I442">
        <v>-6.0832268579136599</v>
      </c>
      <c r="J442">
        <f>(Table2[[#This Row],[1M Return vs Nifty]]-AVERAGE(Table2[1M Return vs Nifty]))/_xlfn.STDEV.P(Table2[1M Return vs Nifty])</f>
        <v>-0.51507763574726861</v>
      </c>
      <c r="K442">
        <v>8.8235532644047492</v>
      </c>
      <c r="L442">
        <f>(Table2[[#This Row],[6M Return vs Nifty]]-AVERAGE(Table2[6M Return vs Nifty]))/_xlfn.STDEV.P(Table2[6M Return vs Nifty])</f>
        <v>0.1404566288969227</v>
      </c>
      <c r="M442">
        <v>-1.01558037429032</v>
      </c>
      <c r="N442">
        <f>(Table2[[#This Row],[1W Return vs Nifty]]-AVERAGE(Table2[1W Return vs Nifty]))/_xlfn.STDEV.P(Table2[1W Return vs Nifty])</f>
        <v>-1.8544188794670291E-2</v>
      </c>
      <c r="O442">
        <v>735.93</v>
      </c>
      <c r="P442">
        <v>717.14814252856604</v>
      </c>
      <c r="Q442">
        <v>624.02533926841204</v>
      </c>
      <c r="R442">
        <v>46.269097100841698</v>
      </c>
      <c r="S442" s="2">
        <f>(Table2[[#This Row],[Close Price]]-Table2[[#This Row],[20D EMA]])/Table2[[#This Row],[20D EMA]]</f>
        <v>-3.5913741796094668E-2</v>
      </c>
      <c r="T442" s="2">
        <f>(Table2[[#This Row],[Close Price]]-Table2[[#This Row],[50D EMA]])/Table2[[#This Row],[50D EMA]]</f>
        <v>-1.0664661978485698E-2</v>
      </c>
      <c r="U442" s="2">
        <f>(Table2[[#This Row],[Close Price]]-Table2[[#This Row],[200D EMA]])/Table2[[#This Row],[200D EMA]]</f>
        <v>0.13697306079236429</v>
      </c>
      <c r="V442">
        <v>1.4956326015717001</v>
      </c>
      <c r="W442">
        <v>707</v>
      </c>
      <c r="X442">
        <v>745.5</v>
      </c>
      <c r="Y442">
        <v>707</v>
      </c>
      <c r="Z442">
        <v>763</v>
      </c>
      <c r="AA442">
        <v>707</v>
      </c>
      <c r="AB442">
        <v>786</v>
      </c>
      <c r="AC442" s="2">
        <f>(Table2[[#This Row],[Close Price]]/Table2[[#This Row],[Day Low]])-1</f>
        <v>3.5360678925036026E-3</v>
      </c>
      <c r="AD442" s="2">
        <f>(Table2[[#This Row],[Day High]]/Table2[[#This Row],[Close Price]])-1</f>
        <v>5.0739957716701811E-2</v>
      </c>
      <c r="AE442" s="2">
        <f>(Table2[[#This Row],[Close Price]]/Table2[[#This Row],[Current Week Low]])-1</f>
        <v>3.5360678925036026E-3</v>
      </c>
      <c r="AF442" s="2">
        <f>(Table2[[#This Row],[Current Week High]]/Table2[[#This Row],[Close Price]])-1</f>
        <v>7.5405214940098553E-2</v>
      </c>
      <c r="AG442" s="2">
        <f>(Table2[[#This Row],[Close Price]]/Table2[[#This Row],[Current Month Low]])-1</f>
        <v>3.5360678925036026E-3</v>
      </c>
      <c r="AH442" s="2">
        <f>(Table2[[#This Row],[Current Month High]]/Table2[[#This Row],[Close Price]])-1</f>
        <v>0.10782241014799165</v>
      </c>
      <c r="AI442">
        <v>10.7822410147991</v>
      </c>
      <c r="AJ442">
        <v>44.207317073170699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-0.05</v>
      </c>
      <c r="AM442" t="s">
        <v>10512</v>
      </c>
      <c r="AN442">
        <v>-2.81</v>
      </c>
      <c r="AO442" t="s">
        <v>10512</v>
      </c>
      <c r="AQ442">
        <f>(Table2[[#This Row],[Sharpe Ratio]]-AVERAGE(Table2[Sharpe Ratio]))/_xlfn.STDEV.P(Table2[Sharpe Ratio])</f>
        <v>-0.55874987226138229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-1.4569102992765948</v>
      </c>
      <c r="AS442">
        <f>_xlfn.RANK.AVG(Table2[[#This Row],[1Y Return vs Nifty Z-Score]],Table2[1Y Return vs Nifty Z-Score])</f>
        <v>481</v>
      </c>
      <c r="AT442">
        <f>_xlfn.RANK.AVG(Table2[[#This Row],[6M Return vs Nifty Z-Score]],Table2[6M Return vs Nifty Z-Score])</f>
        <v>274</v>
      </c>
      <c r="AU442">
        <f>_xlfn.RANK.AVG(Table2[[#This Row],[Sharpe Ratio Z-Score]],Table2[Sharpe Ratio Z-Score])</f>
        <v>512.5</v>
      </c>
      <c r="AV442">
        <f>(Table2[[#This Row],[Rank 1Y]]+Table2[[#This Row],[Rank 6M]]+Table2[[#This Row],[Rank Sharpe]])/3</f>
        <v>422.5</v>
      </c>
    </row>
    <row r="443" spans="1:48" x14ac:dyDescent="0.3">
      <c r="A443" t="s">
        <v>1138</v>
      </c>
      <c r="B443" t="s">
        <v>1139</v>
      </c>
      <c r="C443" t="s">
        <v>10469</v>
      </c>
      <c r="D443" t="s">
        <v>940</v>
      </c>
      <c r="E443">
        <v>10230.996258036001</v>
      </c>
      <c r="F443">
        <v>74.09</v>
      </c>
      <c r="G443">
        <v>58.352958636045202</v>
      </c>
      <c r="H443">
        <f>(Table2[[#This Row],[1Y Return vs Nifty]]-AVERAGE(Table2[1Y Return vs Nifty]))/_xlfn.STDEV.P(Table2[1Y Return vs Nifty])</f>
        <v>0.24612863808301469</v>
      </c>
      <c r="I443">
        <v>-9.0716984347912799</v>
      </c>
      <c r="J443">
        <f>(Table2[[#This Row],[1M Return vs Nifty]]-AVERAGE(Table2[1M Return vs Nifty]))/_xlfn.STDEV.P(Table2[1M Return vs Nifty])</f>
        <v>-0.81396530631291542</v>
      </c>
      <c r="K443">
        <v>-21.242243000160499</v>
      </c>
      <c r="L443">
        <f>(Table2[[#This Row],[6M Return vs Nifty]]-AVERAGE(Table2[6M Return vs Nifty]))/_xlfn.STDEV.P(Table2[6M Return vs Nifty])</f>
        <v>-0.89788065859217014</v>
      </c>
      <c r="M443">
        <v>-5.2432922754245697</v>
      </c>
      <c r="N443">
        <f>(Table2[[#This Row],[1W Return vs Nifty]]-AVERAGE(Table2[1W Return vs Nifty]))/_xlfn.STDEV.P(Table2[1W Return vs Nifty])</f>
        <v>-1.0479912001331784</v>
      </c>
      <c r="O443">
        <v>78.95</v>
      </c>
      <c r="P443">
        <v>78.069436018780706</v>
      </c>
      <c r="Q443">
        <v>72.198257696520102</v>
      </c>
      <c r="R443">
        <v>22.185806676481299</v>
      </c>
      <c r="S443" s="2">
        <f>(Table2[[#This Row],[Close Price]]-Table2[[#This Row],[20D EMA]])/Table2[[#This Row],[20D EMA]]</f>
        <v>-6.1557948068397712E-2</v>
      </c>
      <c r="T443" s="2">
        <f>(Table2[[#This Row],[Close Price]]-Table2[[#This Row],[50D EMA]])/Table2[[#This Row],[50D EMA]]</f>
        <v>-5.0973034028622848E-2</v>
      </c>
      <c r="U443" s="2">
        <f>(Table2[[#This Row],[Close Price]]-Table2[[#This Row],[200D EMA]])/Table2[[#This Row],[200D EMA]]</f>
        <v>2.6202049243787804E-2</v>
      </c>
      <c r="V443">
        <v>0.52528175504328301</v>
      </c>
      <c r="W443">
        <v>73.73</v>
      </c>
      <c r="X443">
        <v>76.150000000000006</v>
      </c>
      <c r="Y443">
        <v>73.73</v>
      </c>
      <c r="Z443">
        <v>80.2</v>
      </c>
      <c r="AA443">
        <v>73.73</v>
      </c>
      <c r="AB443">
        <v>84.8</v>
      </c>
      <c r="AC443" s="2">
        <f>(Table2[[#This Row],[Close Price]]/Table2[[#This Row],[Day Low]])-1</f>
        <v>4.8826800488268596E-3</v>
      </c>
      <c r="AD443" s="2">
        <f>(Table2[[#This Row],[Day High]]/Table2[[#This Row],[Close Price]])-1</f>
        <v>2.7804022135240913E-2</v>
      </c>
      <c r="AE443" s="2">
        <f>(Table2[[#This Row],[Close Price]]/Table2[[#This Row],[Current Week Low]])-1</f>
        <v>4.8826800488268596E-3</v>
      </c>
      <c r="AF443" s="2">
        <f>(Table2[[#This Row],[Current Week High]]/Table2[[#This Row],[Close Price]])-1</f>
        <v>8.2467269537049415E-2</v>
      </c>
      <c r="AG443" s="2">
        <f>(Table2[[#This Row],[Close Price]]/Table2[[#This Row],[Current Month Low]])-1</f>
        <v>4.8826800488268596E-3</v>
      </c>
      <c r="AH443" s="2">
        <f>(Table2[[#This Row],[Current Month High]]/Table2[[#This Row],[Close Price]])-1</f>
        <v>0.14455392090700481</v>
      </c>
      <c r="AI443">
        <v>28.019975705223299</v>
      </c>
      <c r="AJ443">
        <v>89.246487867177507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</v>
      </c>
      <c r="AM443">
        <v>0</v>
      </c>
      <c r="AN443">
        <v>-9.6199999999999992</v>
      </c>
      <c r="AO443" t="s">
        <v>10512</v>
      </c>
      <c r="AP443">
        <v>1.0811947054134999E-2</v>
      </c>
      <c r="AQ443">
        <f>(Table2[[#This Row],[Sharpe Ratio]]-AVERAGE(Table2[Sharpe Ratio]))/_xlfn.STDEV.P(Table2[Sharpe Ratio])</f>
        <v>-0.43467559478141105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-2.9483841217366602</v>
      </c>
      <c r="AS443">
        <f>_xlfn.RANK.AVG(Table2[[#This Row],[1Y Return vs Nifty Z-Score]],Table2[1Y Return vs Nifty Z-Score])</f>
        <v>215</v>
      </c>
      <c r="AT443">
        <f>_xlfn.RANK.AVG(Table2[[#This Row],[6M Return vs Nifty Z-Score]],Table2[6M Return vs Nifty Z-Score])</f>
        <v>604</v>
      </c>
      <c r="AU443">
        <f>_xlfn.RANK.AVG(Table2[[#This Row],[Sharpe Ratio Z-Score]],Table2[Sharpe Ratio Z-Score])</f>
        <v>451</v>
      </c>
      <c r="AV443">
        <f>(Table2[[#This Row],[Rank 1Y]]+Table2[[#This Row],[Rank 6M]]+Table2[[#This Row],[Rank Sharpe]])/3</f>
        <v>423.33333333333331</v>
      </c>
    </row>
    <row r="444" spans="1:48" x14ac:dyDescent="0.3">
      <c r="A444" t="s">
        <v>158</v>
      </c>
      <c r="B444" t="s">
        <v>159</v>
      </c>
      <c r="C444" t="s">
        <v>10461</v>
      </c>
      <c r="D444" t="s">
        <v>37</v>
      </c>
      <c r="E444">
        <v>165029.81839835001</v>
      </c>
      <c r="F444">
        <v>1647.7</v>
      </c>
      <c r="G444">
        <v>2.0490809894990898</v>
      </c>
      <c r="H444">
        <f>(Table2[[#This Row],[1Y Return vs Nifty]]-AVERAGE(Table2[1Y Return vs Nifty]))/_xlfn.STDEV.P(Table2[1Y Return vs Nifty])</f>
        <v>-0.49920478469295526</v>
      </c>
      <c r="I444">
        <v>8.3658171749886492</v>
      </c>
      <c r="J444">
        <f>(Table2[[#This Row],[1M Return vs Nifty]]-AVERAGE(Table2[1M Return vs Nifty]))/_xlfn.STDEV.P(Table2[1M Return vs Nifty])</f>
        <v>0.93002264437879589</v>
      </c>
      <c r="K444">
        <v>0.92462621123511102</v>
      </c>
      <c r="L444">
        <f>(Table2[[#This Row],[6M Return vs Nifty]]-AVERAGE(Table2[6M Return vs Nifty]))/_xlfn.STDEV.P(Table2[6M Return vs Nifty])</f>
        <v>-0.13233676124949897</v>
      </c>
      <c r="M444">
        <v>6.0351320201753804</v>
      </c>
      <c r="N444">
        <f>(Table2[[#This Row],[1W Return vs Nifty]]-AVERAGE(Table2[1W Return vs Nifty]))/_xlfn.STDEV.P(Table2[1W Return vs Nifty])</f>
        <v>1.6983028840493326</v>
      </c>
      <c r="O444">
        <v>1546.45</v>
      </c>
      <c r="P444">
        <v>1497.1971331979801</v>
      </c>
      <c r="Q444">
        <v>1431.9207503253599</v>
      </c>
      <c r="R444">
        <v>83.137833339830493</v>
      </c>
      <c r="S444" s="2">
        <f>(Table2[[#This Row],[Close Price]]-Table2[[#This Row],[20D EMA]])/Table2[[#This Row],[20D EMA]]</f>
        <v>6.5472533867890981E-2</v>
      </c>
      <c r="T444" s="2">
        <f>(Table2[[#This Row],[Close Price]]-Table2[[#This Row],[50D EMA]])/Table2[[#This Row],[50D EMA]]</f>
        <v>0.10052307973670052</v>
      </c>
      <c r="U444" s="2">
        <f>(Table2[[#This Row],[Close Price]]-Table2[[#This Row],[200D EMA]])/Table2[[#This Row],[200D EMA]]</f>
        <v>0.1506921731706248</v>
      </c>
      <c r="V444">
        <v>0.92393876423752497</v>
      </c>
      <c r="W444">
        <v>1632</v>
      </c>
      <c r="X444">
        <v>1658.55</v>
      </c>
      <c r="Y444">
        <v>1557.9</v>
      </c>
      <c r="Z444">
        <v>1664.95</v>
      </c>
      <c r="AA444">
        <v>1468.1</v>
      </c>
      <c r="AB444">
        <v>1664.95</v>
      </c>
      <c r="AC444" s="2">
        <f>(Table2[[#This Row],[Close Price]]/Table2[[#This Row],[Day Low]])-1</f>
        <v>9.6200980392158186E-3</v>
      </c>
      <c r="AD444" s="2">
        <f>(Table2[[#This Row],[Day High]]/Table2[[#This Row],[Close Price]])-1</f>
        <v>6.5849365782606473E-3</v>
      </c>
      <c r="AE444" s="2">
        <f>(Table2[[#This Row],[Close Price]]/Table2[[#This Row],[Current Week Low]])-1</f>
        <v>5.7641697156428418E-2</v>
      </c>
      <c r="AF444" s="2">
        <f>(Table2[[#This Row],[Current Week High]]/Table2[[#This Row],[Close Price]])-1</f>
        <v>1.0469138799538813E-2</v>
      </c>
      <c r="AG444" s="2">
        <f>(Table2[[#This Row],[Close Price]]/Table2[[#This Row],[Current Month Low]])-1</f>
        <v>0.12233499080444132</v>
      </c>
      <c r="AH444" s="2">
        <f>(Table2[[#This Row],[Current Month High]]/Table2[[#This Row],[Close Price]])-1</f>
        <v>1.0469138799538813E-2</v>
      </c>
      <c r="AI444">
        <v>1.04691387995388</v>
      </c>
      <c r="AJ444">
        <v>31.642232253425401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0.06</v>
      </c>
      <c r="AM444" t="s">
        <v>10511</v>
      </c>
      <c r="AN444">
        <v>10.220000000000001</v>
      </c>
      <c r="AO444" t="s">
        <v>10511</v>
      </c>
      <c r="AP444">
        <v>1.5931777851100001E-2</v>
      </c>
      <c r="AQ444">
        <f>(Table2[[#This Row],[Sharpe Ratio]]-AVERAGE(Table2[Sharpe Ratio]))/_xlfn.STDEV.P(Table2[Sharpe Ratio])</f>
        <v>-0.37592213402429497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1.6208618484613793</v>
      </c>
      <c r="AS444">
        <f>_xlfn.RANK.AVG(Table2[[#This Row],[1Y Return vs Nifty Z-Score]],Table2[1Y Return vs Nifty Z-Score])</f>
        <v>474</v>
      </c>
      <c r="AT444">
        <f>_xlfn.RANK.AVG(Table2[[#This Row],[6M Return vs Nifty Z-Score]],Table2[6M Return vs Nifty Z-Score])</f>
        <v>367</v>
      </c>
      <c r="AU444">
        <f>_xlfn.RANK.AVG(Table2[[#This Row],[Sharpe Ratio Z-Score]],Table2[Sharpe Ratio Z-Score])</f>
        <v>437</v>
      </c>
      <c r="AV444">
        <f>(Table2[[#This Row],[Rank 1Y]]+Table2[[#This Row],[Rank 6M]]+Table2[[#This Row],[Rank Sharpe]])/3</f>
        <v>426</v>
      </c>
    </row>
    <row r="445" spans="1:48" x14ac:dyDescent="0.3">
      <c r="A445" t="s">
        <v>668</v>
      </c>
      <c r="B445" t="s">
        <v>669</v>
      </c>
      <c r="C445" t="s">
        <v>10466</v>
      </c>
      <c r="D445" t="s">
        <v>295</v>
      </c>
      <c r="E445">
        <v>25234.138999575</v>
      </c>
      <c r="F445">
        <v>1242.45</v>
      </c>
      <c r="G445">
        <v>-4.0071162988020799</v>
      </c>
      <c r="H445">
        <f>(Table2[[#This Row],[1Y Return vs Nifty]]-AVERAGE(Table2[1Y Return vs Nifty]))/_xlfn.STDEV.P(Table2[1Y Return vs Nifty])</f>
        <v>-0.57937486253790382</v>
      </c>
      <c r="I445">
        <v>-3.8792449812803902</v>
      </c>
      <c r="J445">
        <f>(Table2[[#This Row],[1M Return vs Nifty]]-AVERAGE(Table2[1M Return vs Nifty]))/_xlfn.STDEV.P(Table2[1M Return vs Nifty])</f>
        <v>-0.29464957005220149</v>
      </c>
      <c r="K445">
        <v>-14.3842310150103</v>
      </c>
      <c r="L445">
        <f>(Table2[[#This Row],[6M Return vs Nifty]]-AVERAGE(Table2[6M Return vs Nifty]))/_xlfn.STDEV.P(Table2[6M Return vs Nifty])</f>
        <v>-0.66103579010548097</v>
      </c>
      <c r="M445">
        <v>-0.237925113628629</v>
      </c>
      <c r="N445">
        <f>(Table2[[#This Row],[1W Return vs Nifty]]-AVERAGE(Table2[1W Return vs Nifty]))/_xlfn.STDEV.P(Table2[1W Return vs Nifty])</f>
        <v>0.17081471329254763</v>
      </c>
      <c r="O445">
        <v>1231.6300000000001</v>
      </c>
      <c r="P445">
        <v>1235.2557187648199</v>
      </c>
      <c r="Q445">
        <v>1192.64598750097</v>
      </c>
      <c r="R445">
        <v>57.291508239423599</v>
      </c>
      <c r="S445" s="2">
        <f>(Table2[[#This Row],[Close Price]]-Table2[[#This Row],[20D EMA]])/Table2[[#This Row],[20D EMA]]</f>
        <v>8.7851059165495599E-3</v>
      </c>
      <c r="T445" s="2">
        <f>(Table2[[#This Row],[Close Price]]-Table2[[#This Row],[50D EMA]])/Table2[[#This Row],[50D EMA]]</f>
        <v>5.8241229940420624E-3</v>
      </c>
      <c r="U445" s="2">
        <f>(Table2[[#This Row],[Close Price]]-Table2[[#This Row],[200D EMA]])/Table2[[#This Row],[200D EMA]]</f>
        <v>4.175925884208747E-2</v>
      </c>
      <c r="V445">
        <v>1.24568737694176</v>
      </c>
      <c r="W445">
        <v>1237</v>
      </c>
      <c r="X445">
        <v>1269.5</v>
      </c>
      <c r="Y445">
        <v>1204.5</v>
      </c>
      <c r="Z445">
        <v>1269.5</v>
      </c>
      <c r="AA445">
        <v>1202.4000000000001</v>
      </c>
      <c r="AB445">
        <v>1269.5</v>
      </c>
      <c r="AC445" s="2">
        <f>(Table2[[#This Row],[Close Price]]/Table2[[#This Row],[Day Low]])-1</f>
        <v>4.4058205335488765E-3</v>
      </c>
      <c r="AD445" s="2">
        <f>(Table2[[#This Row],[Day High]]/Table2[[#This Row],[Close Price]])-1</f>
        <v>2.1771499859149168E-2</v>
      </c>
      <c r="AE445" s="2">
        <f>(Table2[[#This Row],[Close Price]]/Table2[[#This Row],[Current Week Low]])-1</f>
        <v>3.150684931506853E-2</v>
      </c>
      <c r="AF445" s="2">
        <f>(Table2[[#This Row],[Current Week High]]/Table2[[#This Row],[Close Price]])-1</f>
        <v>2.1771499859149168E-2</v>
      </c>
      <c r="AG445" s="2">
        <f>(Table2[[#This Row],[Close Price]]/Table2[[#This Row],[Current Month Low]])-1</f>
        <v>3.3308383233532801E-2</v>
      </c>
      <c r="AH445" s="2">
        <f>(Table2[[#This Row],[Current Month High]]/Table2[[#This Row],[Close Price]])-1</f>
        <v>2.1771499859149168E-2</v>
      </c>
      <c r="AI445">
        <v>16.294418286450099</v>
      </c>
      <c r="AJ445">
        <v>27.640230121224501</v>
      </c>
      <c r="AK445" t="str">
        <f>IF(AND(Table2[[#This Row],[20D EMA]]&gt;Table2[[#This Row],[50D EMA]],Table2[[#This Row],[50D EMA]]&gt;Table2[[#This Row],[200D EMA]]),"Uptrend","Downtrend/NoTrend")</f>
        <v>Downtrend/NoTrend</v>
      </c>
      <c r="AL445">
        <v>-0.1</v>
      </c>
      <c r="AM445" t="s">
        <v>10512</v>
      </c>
      <c r="AN445">
        <v>1.62</v>
      </c>
      <c r="AO445" t="s">
        <v>10511</v>
      </c>
      <c r="AP445">
        <v>9.5111437996803994E-2</v>
      </c>
      <c r="AQ445">
        <f>(Table2[[#This Row],[Sharpe Ratio]]-AVERAGE(Table2[Sharpe Ratio]))/_xlfn.STDEV.P(Table2[Sharpe Ratio])</f>
        <v>0.53271708465655077</v>
      </c>
      <c r="AR4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5">
        <f>_xlfn.RANK.AVG(Table2[[#This Row],[1Y Return vs Nifty Z-Score]],Table2[1Y Return vs Nifty Z-Score])</f>
        <v>529</v>
      </c>
      <c r="AT445">
        <f>_xlfn.RANK.AVG(Table2[[#This Row],[6M Return vs Nifty Z-Score]],Table2[6M Return vs Nifty Z-Score])</f>
        <v>545</v>
      </c>
      <c r="AU445">
        <f>_xlfn.RANK.AVG(Table2[[#This Row],[Sharpe Ratio Z-Score]],Table2[Sharpe Ratio Z-Score])</f>
        <v>209</v>
      </c>
      <c r="AV445">
        <f>(Table2[[#This Row],[Rank 1Y]]+Table2[[#This Row],[Rank 6M]]+Table2[[#This Row],[Rank Sharpe]])/3</f>
        <v>427.66666666666669</v>
      </c>
    </row>
    <row r="446" spans="1:48" x14ac:dyDescent="0.3">
      <c r="A446" t="s">
        <v>1628</v>
      </c>
      <c r="B446" t="s">
        <v>1629</v>
      </c>
      <c r="C446" t="s">
        <v>10471</v>
      </c>
      <c r="D446" t="s">
        <v>1423</v>
      </c>
      <c r="E446">
        <v>5034.10321561</v>
      </c>
      <c r="F446">
        <v>778.1</v>
      </c>
      <c r="G446">
        <v>1.12917434777592</v>
      </c>
      <c r="H446">
        <f>(Table2[[#This Row],[1Y Return vs Nifty]]-AVERAGE(Table2[1Y Return vs Nifty]))/_xlfn.STDEV.P(Table2[1Y Return vs Nifty])</f>
        <v>-0.51138222600905858</v>
      </c>
      <c r="I446">
        <v>10.0092838730748</v>
      </c>
      <c r="J446">
        <f>(Table2[[#This Row],[1M Return vs Nifty]]-AVERAGE(Table2[1M Return vs Nifty]))/_xlfn.STDEV.P(Table2[1M Return vs Nifty])</f>
        <v>1.0943915936583495</v>
      </c>
      <c r="K446">
        <v>-16.413228857034198</v>
      </c>
      <c r="L446">
        <f>(Table2[[#This Row],[6M Return vs Nifty]]-AVERAGE(Table2[6M Return vs Nifty]))/_xlfn.STDEV.P(Table2[6M Return vs Nifty])</f>
        <v>-0.731108243769092</v>
      </c>
      <c r="M446">
        <v>-8.3656359616144194</v>
      </c>
      <c r="N446">
        <f>(Table2[[#This Row],[1W Return vs Nifty]]-AVERAGE(Table2[1W Return vs Nifty]))/_xlfn.STDEV.P(Table2[1W Return vs Nifty])</f>
        <v>-1.8082812698650925</v>
      </c>
      <c r="O446">
        <v>804.67</v>
      </c>
      <c r="P446">
        <v>770.25245663041596</v>
      </c>
      <c r="Q446">
        <v>757.62435037569298</v>
      </c>
      <c r="R446">
        <v>37.149153617924803</v>
      </c>
      <c r="S446" s="2">
        <f>(Table2[[#This Row],[Close Price]]-Table2[[#This Row],[20D EMA]])/Table2[[#This Row],[20D EMA]]</f>
        <v>-3.3019747225570655E-2</v>
      </c>
      <c r="T446" s="2">
        <f>(Table2[[#This Row],[Close Price]]-Table2[[#This Row],[50D EMA]])/Table2[[#This Row],[50D EMA]]</f>
        <v>1.0188274379434382E-2</v>
      </c>
      <c r="U446" s="2">
        <f>(Table2[[#This Row],[Close Price]]-Table2[[#This Row],[200D EMA]])/Table2[[#This Row],[200D EMA]]</f>
        <v>2.7026123981038246E-2</v>
      </c>
      <c r="V446">
        <v>1.76021304733354</v>
      </c>
      <c r="W446">
        <v>771.6</v>
      </c>
      <c r="X446">
        <v>809.65</v>
      </c>
      <c r="Y446">
        <v>771.6</v>
      </c>
      <c r="Z446">
        <v>878.95</v>
      </c>
      <c r="AA446">
        <v>703.1</v>
      </c>
      <c r="AB446">
        <v>935.6</v>
      </c>
      <c r="AC446" s="2">
        <f>(Table2[[#This Row],[Close Price]]/Table2[[#This Row],[Day Low]])-1</f>
        <v>8.4240539139450732E-3</v>
      </c>
      <c r="AD446" s="2">
        <f>(Table2[[#This Row],[Day High]]/Table2[[#This Row],[Close Price]])-1</f>
        <v>4.0547487469476895E-2</v>
      </c>
      <c r="AE446" s="2">
        <f>(Table2[[#This Row],[Close Price]]/Table2[[#This Row],[Current Week Low]])-1</f>
        <v>8.4240539139450732E-3</v>
      </c>
      <c r="AF446" s="2">
        <f>(Table2[[#This Row],[Current Week High]]/Table2[[#This Row],[Close Price]])-1</f>
        <v>0.12961058989847074</v>
      </c>
      <c r="AG446" s="2">
        <f>(Table2[[#This Row],[Close Price]]/Table2[[#This Row],[Current Month Low]])-1</f>
        <v>0.10667045939411168</v>
      </c>
      <c r="AH446" s="2">
        <f>(Table2[[#This Row],[Current Month High]]/Table2[[#This Row],[Close Price]])-1</f>
        <v>0.20241614188407664</v>
      </c>
      <c r="AI446">
        <v>39.956303816990001</v>
      </c>
      <c r="AJ446">
        <v>35.3217391304347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-0.17</v>
      </c>
      <c r="AM446" t="s">
        <v>10512</v>
      </c>
      <c r="AN446">
        <v>0.03</v>
      </c>
      <c r="AO446" t="s">
        <v>10511</v>
      </c>
      <c r="AP446">
        <v>8.5836682048047994E-2</v>
      </c>
      <c r="AQ446">
        <f>(Table2[[#This Row],[Sharpe Ratio]]-AVERAGE(Table2[Sharpe Ratio]))/_xlfn.STDEV.P(Table2[Sharpe Ratio])</f>
        <v>0.42628309664466335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-1.5300970493402302</v>
      </c>
      <c r="AS446">
        <f>_xlfn.RANK.AVG(Table2[[#This Row],[1Y Return vs Nifty Z-Score]],Table2[1Y Return vs Nifty Z-Score])</f>
        <v>485</v>
      </c>
      <c r="AT446">
        <f>_xlfn.RANK.AVG(Table2[[#This Row],[6M Return vs Nifty Z-Score]],Table2[6M Return vs Nifty Z-Score])</f>
        <v>571</v>
      </c>
      <c r="AU446">
        <f>_xlfn.RANK.AVG(Table2[[#This Row],[Sharpe Ratio Z-Score]],Table2[Sharpe Ratio Z-Score])</f>
        <v>230</v>
      </c>
      <c r="AV446">
        <f>(Table2[[#This Row],[Rank 1Y]]+Table2[[#This Row],[Rank 6M]]+Table2[[#This Row],[Rank Sharpe]])/3</f>
        <v>428.66666666666669</v>
      </c>
    </row>
    <row r="447" spans="1:48" x14ac:dyDescent="0.3">
      <c r="A447" t="s">
        <v>1953</v>
      </c>
      <c r="B447" t="s">
        <v>1954</v>
      </c>
      <c r="C447" t="s">
        <v>10473</v>
      </c>
      <c r="D447" t="s">
        <v>46</v>
      </c>
      <c r="E447">
        <v>3203.18334</v>
      </c>
      <c r="F447">
        <v>1890</v>
      </c>
      <c r="G447">
        <v>1.8741847133251699</v>
      </c>
      <c r="H447">
        <f>(Table2[[#This Row],[1Y Return vs Nifty]]-AVERAGE(Table2[1Y Return vs Nifty]))/_xlfn.STDEV.P(Table2[1Y Return vs Nifty])</f>
        <v>-0.50152000782855888</v>
      </c>
      <c r="I447">
        <v>8.8835439998733197</v>
      </c>
      <c r="J447">
        <f>(Table2[[#This Row],[1M Return vs Nifty]]-AVERAGE(Table2[1M Return vs Nifty]))/_xlfn.STDEV.P(Table2[1M Return vs Nifty])</f>
        <v>0.98180234537257405</v>
      </c>
      <c r="K447">
        <v>0.19528489835374699</v>
      </c>
      <c r="L447">
        <f>(Table2[[#This Row],[6M Return vs Nifty]]-AVERAGE(Table2[6M Return vs Nifty]))/_xlfn.STDEV.P(Table2[6M Return vs Nifty])</f>
        <v>-0.15752492768976403</v>
      </c>
      <c r="M447">
        <v>-4.4524026751642998</v>
      </c>
      <c r="N447">
        <f>(Table2[[#This Row],[1W Return vs Nifty]]-AVERAGE(Table2[1W Return vs Nifty]))/_xlfn.STDEV.P(Table2[1W Return vs Nifty])</f>
        <v>-0.8554097389725428</v>
      </c>
      <c r="O447">
        <v>1907.37</v>
      </c>
      <c r="P447">
        <v>1791.9777825394401</v>
      </c>
      <c r="Q447">
        <v>1663.1138793431301</v>
      </c>
      <c r="R447">
        <v>41.006485802676799</v>
      </c>
      <c r="S447" s="2">
        <f>(Table2[[#This Row],[Close Price]]-Table2[[#This Row],[20D EMA]])/Table2[[#This Row],[20D EMA]]</f>
        <v>-9.1067805407445291E-3</v>
      </c>
      <c r="T447" s="2">
        <f>(Table2[[#This Row],[Close Price]]-Table2[[#This Row],[50D EMA]])/Table2[[#This Row],[50D EMA]]</f>
        <v>5.4700576321683549E-2</v>
      </c>
      <c r="U447" s="2">
        <f>(Table2[[#This Row],[Close Price]]-Table2[[#This Row],[200D EMA]])/Table2[[#This Row],[200D EMA]]</f>
        <v>0.13642248042959138</v>
      </c>
      <c r="V447">
        <v>1.5608671719993701</v>
      </c>
      <c r="W447">
        <v>1882.25</v>
      </c>
      <c r="X447">
        <v>1971.4</v>
      </c>
      <c r="Y447">
        <v>1882.25</v>
      </c>
      <c r="Z447">
        <v>2032.55</v>
      </c>
      <c r="AA447">
        <v>1882.25</v>
      </c>
      <c r="AB447">
        <v>2090</v>
      </c>
      <c r="AC447" s="2">
        <f>(Table2[[#This Row],[Close Price]]/Table2[[#This Row],[Day Low]])-1</f>
        <v>4.1174126710055159E-3</v>
      </c>
      <c r="AD447" s="2">
        <f>(Table2[[#This Row],[Day High]]/Table2[[#This Row],[Close Price]])-1</f>
        <v>4.3068783068783034E-2</v>
      </c>
      <c r="AE447" s="2">
        <f>(Table2[[#This Row],[Close Price]]/Table2[[#This Row],[Current Week Low]])-1</f>
        <v>4.1174126710055159E-3</v>
      </c>
      <c r="AF447" s="2">
        <f>(Table2[[#This Row],[Current Week High]]/Table2[[#This Row],[Close Price]])-1</f>
        <v>7.5423280423280392E-2</v>
      </c>
      <c r="AG447" s="2">
        <f>(Table2[[#This Row],[Close Price]]/Table2[[#This Row],[Current Month Low]])-1</f>
        <v>4.1174126710055159E-3</v>
      </c>
      <c r="AH447" s="2">
        <f>(Table2[[#This Row],[Current Month High]]/Table2[[#This Row],[Close Price]])-1</f>
        <v>0.10582010582010581</v>
      </c>
      <c r="AI447">
        <v>10.582010582010501</v>
      </c>
      <c r="AJ447">
        <v>33.663366336633601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0.08</v>
      </c>
      <c r="AM447" t="s">
        <v>10511</v>
      </c>
      <c r="AN447">
        <v>-3.54</v>
      </c>
      <c r="AO447" t="s">
        <v>10512</v>
      </c>
      <c r="AP447">
        <v>1.6783890396164999E-2</v>
      </c>
      <c r="AQ447">
        <f>(Table2[[#This Row],[Sharpe Ratio]]-AVERAGE(Table2[Sharpe Ratio]))/_xlfn.STDEV.P(Table2[Sharpe Ratio])</f>
        <v>-0.36614357630187944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-0.89879590542017107</v>
      </c>
      <c r="AS447">
        <f>_xlfn.RANK.AVG(Table2[[#This Row],[1Y Return vs Nifty Z-Score]],Table2[1Y Return vs Nifty Z-Score])</f>
        <v>478</v>
      </c>
      <c r="AT447">
        <f>_xlfn.RANK.AVG(Table2[[#This Row],[6M Return vs Nifty Z-Score]],Table2[6M Return vs Nifty Z-Score])</f>
        <v>377</v>
      </c>
      <c r="AU447">
        <f>_xlfn.RANK.AVG(Table2[[#This Row],[Sharpe Ratio Z-Score]],Table2[Sharpe Ratio Z-Score])</f>
        <v>435</v>
      </c>
      <c r="AV447">
        <f>(Table2[[#This Row],[Rank 1Y]]+Table2[[#This Row],[Rank 6M]]+Table2[[#This Row],[Rank Sharpe]])/3</f>
        <v>430</v>
      </c>
    </row>
    <row r="448" spans="1:48" x14ac:dyDescent="0.3">
      <c r="A448" t="s">
        <v>78</v>
      </c>
      <c r="B448" t="s">
        <v>79</v>
      </c>
      <c r="C448" t="s">
        <v>10470</v>
      </c>
      <c r="D448" t="s">
        <v>80</v>
      </c>
      <c r="E448">
        <v>324463.75341633998</v>
      </c>
      <c r="F448">
        <v>11258.3</v>
      </c>
      <c r="G448">
        <v>11.4802892514899</v>
      </c>
      <c r="H448">
        <f>(Table2[[#This Row],[1Y Return vs Nifty]]-AVERAGE(Table2[1Y Return vs Nifty]))/_xlfn.STDEV.P(Table2[1Y Return vs Nifty])</f>
        <v>-0.37435734915840063</v>
      </c>
      <c r="I448">
        <v>0.14385625815682801</v>
      </c>
      <c r="J448">
        <f>(Table2[[#This Row],[1M Return vs Nifty]]-AVERAGE(Table2[1M Return vs Nifty]))/_xlfn.STDEV.P(Table2[1M Return vs Nifty])</f>
        <v>0.10771509260973761</v>
      </c>
      <c r="K448">
        <v>-1.9134382812109401</v>
      </c>
      <c r="L448">
        <f>(Table2[[#This Row],[6M Return vs Nifty]]-AVERAGE(Table2[6M Return vs Nifty]))/_xlfn.STDEV.P(Table2[6M Return vs Nifty])</f>
        <v>-0.2303507356965567</v>
      </c>
      <c r="M448">
        <v>0.266193124763619</v>
      </c>
      <c r="N448">
        <f>(Table2[[#This Row],[1W Return vs Nifty]]-AVERAGE(Table2[1W Return vs Nifty]))/_xlfn.STDEV.P(Table2[1W Return vs Nifty])</f>
        <v>0.29356740458518304</v>
      </c>
      <c r="O448">
        <v>11445.54</v>
      </c>
      <c r="P448">
        <v>10915.4257336215</v>
      </c>
      <c r="Q448">
        <v>9826.3839914194596</v>
      </c>
      <c r="R448">
        <v>35.700708928756598</v>
      </c>
      <c r="S448" s="2">
        <f>(Table2[[#This Row],[Close Price]]-Table2[[#This Row],[20D EMA]])/Table2[[#This Row],[20D EMA]]</f>
        <v>-1.635921066196978E-2</v>
      </c>
      <c r="T448" s="2">
        <f>(Table2[[#This Row],[Close Price]]-Table2[[#This Row],[50D EMA]])/Table2[[#This Row],[50D EMA]]</f>
        <v>3.1411900437596722E-2</v>
      </c>
      <c r="U448" s="2">
        <f>(Table2[[#This Row],[Close Price]]-Table2[[#This Row],[200D EMA]])/Table2[[#This Row],[200D EMA]]</f>
        <v>0.14572156042659329</v>
      </c>
      <c r="V448">
        <v>0.920299525830933</v>
      </c>
      <c r="W448">
        <v>11228.65</v>
      </c>
      <c r="X448">
        <v>11645</v>
      </c>
      <c r="Y448">
        <v>11228.65</v>
      </c>
      <c r="Z448">
        <v>11907.05</v>
      </c>
      <c r="AA448">
        <v>11228.65</v>
      </c>
      <c r="AB448">
        <v>12078</v>
      </c>
      <c r="AC448" s="2">
        <f>(Table2[[#This Row],[Close Price]]/Table2[[#This Row],[Day Low]])-1</f>
        <v>2.6405667644819886E-3</v>
      </c>
      <c r="AD448" s="2">
        <f>(Table2[[#This Row],[Day High]]/Table2[[#This Row],[Close Price]])-1</f>
        <v>3.4347992148015205E-2</v>
      </c>
      <c r="AE448" s="2">
        <f>(Table2[[#This Row],[Close Price]]/Table2[[#This Row],[Current Week Low]])-1</f>
        <v>2.6405667644819886E-3</v>
      </c>
      <c r="AF448" s="2">
        <f>(Table2[[#This Row],[Current Week High]]/Table2[[#This Row],[Close Price]])-1</f>
        <v>5.7624152847232768E-2</v>
      </c>
      <c r="AG448" s="2">
        <f>(Table2[[#This Row],[Close Price]]/Table2[[#This Row],[Current Month Low]])-1</f>
        <v>2.6405667644819886E-3</v>
      </c>
      <c r="AH448" s="2">
        <f>(Table2[[#This Row],[Current Month High]]/Table2[[#This Row],[Close Price]])-1</f>
        <v>7.2808505724665462E-2</v>
      </c>
      <c r="AI448">
        <v>7.28085057246654</v>
      </c>
      <c r="AJ448">
        <v>40.946335906054898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0.06</v>
      </c>
      <c r="AM448" t="s">
        <v>10511</v>
      </c>
      <c r="AN448">
        <v>-5.0199999999999996</v>
      </c>
      <c r="AO448" t="s">
        <v>10512</v>
      </c>
      <c r="AP448">
        <v>8.7948836988740002E-3</v>
      </c>
      <c r="AQ448">
        <f>(Table2[[#This Row],[Sharpe Ratio]]-AVERAGE(Table2[Sharpe Ratio]))/_xlfn.STDEV.P(Table2[Sharpe Ratio])</f>
        <v>-0.45782273721396877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-0.66124832487400542</v>
      </c>
      <c r="AS448">
        <f>_xlfn.RANK.AVG(Table2[[#This Row],[1Y Return vs Nifty Z-Score]],Table2[1Y Return vs Nifty Z-Score])</f>
        <v>426</v>
      </c>
      <c r="AT448">
        <f>_xlfn.RANK.AVG(Table2[[#This Row],[6M Return vs Nifty Z-Score]],Table2[6M Return vs Nifty Z-Score])</f>
        <v>405</v>
      </c>
      <c r="AU448">
        <f>_xlfn.RANK.AVG(Table2[[#This Row],[Sharpe Ratio Z-Score]],Table2[Sharpe Ratio Z-Score])</f>
        <v>461</v>
      </c>
      <c r="AV448">
        <f>(Table2[[#This Row],[Rank 1Y]]+Table2[[#This Row],[Rank 6M]]+Table2[[#This Row],[Rank Sharpe]])/3</f>
        <v>430.66666666666669</v>
      </c>
    </row>
    <row r="449" spans="1:48" x14ac:dyDescent="0.3">
      <c r="A449" t="s">
        <v>16</v>
      </c>
      <c r="B449" t="s">
        <v>17</v>
      </c>
      <c r="C449" t="s">
        <v>10459</v>
      </c>
      <c r="D449" t="s">
        <v>18</v>
      </c>
      <c r="E449">
        <v>2104370.38070388</v>
      </c>
      <c r="F449">
        <v>3110.3</v>
      </c>
      <c r="G449">
        <v>-3.1320898373752701</v>
      </c>
      <c r="H449">
        <f>(Table2[[#This Row],[1Y Return vs Nifty]]-AVERAGE(Table2[1Y Return vs Nifty]))/_xlfn.STDEV.P(Table2[1Y Return vs Nifty])</f>
        <v>-0.56779153125104342</v>
      </c>
      <c r="I449">
        <v>2.4231991936042498</v>
      </c>
      <c r="J449">
        <f>(Table2[[#This Row],[1M Return vs Nifty]]-AVERAGE(Table2[1M Return vs Nifty]))/_xlfn.STDEV.P(Table2[1M Return vs Nifty])</f>
        <v>0.33568028580991432</v>
      </c>
      <c r="K449">
        <v>0.27495058799405298</v>
      </c>
      <c r="L449">
        <f>(Table2[[#This Row],[6M Return vs Nifty]]-AVERAGE(Table2[6M Return vs Nifty]))/_xlfn.STDEV.P(Table2[6M Return vs Nifty])</f>
        <v>-0.15477363331661104</v>
      </c>
      <c r="M449">
        <v>2.7831010973429299E-2</v>
      </c>
      <c r="N449">
        <f>(Table2[[#This Row],[1W Return vs Nifty]]-AVERAGE(Table2[1W Return vs Nifty]))/_xlfn.STDEV.P(Table2[1W Return vs Nifty])</f>
        <v>0.23552627704482082</v>
      </c>
      <c r="O449">
        <v>3108.26</v>
      </c>
      <c r="P449">
        <v>3021.7614480713701</v>
      </c>
      <c r="Q449">
        <v>2795.7225760055999</v>
      </c>
      <c r="R449">
        <v>44.1960254553181</v>
      </c>
      <c r="S449" s="2">
        <f>(Table2[[#This Row],[Close Price]]-Table2[[#This Row],[20D EMA]])/Table2[[#This Row],[20D EMA]]</f>
        <v>6.5631575222148842E-4</v>
      </c>
      <c r="T449" s="2">
        <f>(Table2[[#This Row],[Close Price]]-Table2[[#This Row],[50D EMA]])/Table2[[#This Row],[50D EMA]]</f>
        <v>2.9300311573284374E-2</v>
      </c>
      <c r="U449" s="2">
        <f>(Table2[[#This Row],[Close Price]]-Table2[[#This Row],[200D EMA]])/Table2[[#This Row],[200D EMA]]</f>
        <v>0.11252097282265185</v>
      </c>
      <c r="V449">
        <v>0.80779830313210199</v>
      </c>
      <c r="W449">
        <v>3105.6</v>
      </c>
      <c r="X449">
        <v>3179.95</v>
      </c>
      <c r="Y449">
        <v>3105.6</v>
      </c>
      <c r="Z449">
        <v>3211.7</v>
      </c>
      <c r="AA449">
        <v>3085.55</v>
      </c>
      <c r="AB449">
        <v>3217.6</v>
      </c>
      <c r="AC449" s="2">
        <f>(Table2[[#This Row],[Close Price]]/Table2[[#This Row],[Day Low]])-1</f>
        <v>1.5133951571355553E-3</v>
      </c>
      <c r="AD449" s="2">
        <f>(Table2[[#This Row],[Day High]]/Table2[[#This Row],[Close Price]])-1</f>
        <v>2.239333826319001E-2</v>
      </c>
      <c r="AE449" s="2">
        <f>(Table2[[#This Row],[Close Price]]/Table2[[#This Row],[Current Week Low]])-1</f>
        <v>1.5133951571355553E-3</v>
      </c>
      <c r="AF449" s="2">
        <f>(Table2[[#This Row],[Current Week High]]/Table2[[#This Row],[Close Price]])-1</f>
        <v>3.2601356782303803E-2</v>
      </c>
      <c r="AG449" s="2">
        <f>(Table2[[#This Row],[Close Price]]/Table2[[#This Row],[Current Month Low]])-1</f>
        <v>8.021260391178231E-3</v>
      </c>
      <c r="AH449" s="2">
        <f>(Table2[[#This Row],[Current Month High]]/Table2[[#This Row],[Close Price]])-1</f>
        <v>3.4498279908690366E-2</v>
      </c>
      <c r="AI449">
        <v>3.4498279908690299</v>
      </c>
      <c r="AJ449">
        <v>40.084673242354597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0.02</v>
      </c>
      <c r="AM449" t="s">
        <v>10511</v>
      </c>
      <c r="AN449">
        <v>-0.64</v>
      </c>
      <c r="AO449" t="s">
        <v>10512</v>
      </c>
      <c r="AP449">
        <v>2.8166079923907E-2</v>
      </c>
      <c r="AQ449">
        <f>(Table2[[#This Row],[Sharpe Ratio]]-AVERAGE(Table2[Sharpe Ratio]))/_xlfn.STDEV.P(Table2[Sharpe Ratio])</f>
        <v>-0.23552538748503932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-0.38688398919795858</v>
      </c>
      <c r="AS449">
        <f>_xlfn.RANK.AVG(Table2[[#This Row],[1Y Return vs Nifty Z-Score]],Table2[1Y Return vs Nifty Z-Score])</f>
        <v>523</v>
      </c>
      <c r="AT449">
        <f>_xlfn.RANK.AVG(Table2[[#This Row],[6M Return vs Nifty Z-Score]],Table2[6M Return vs Nifty Z-Score])</f>
        <v>374</v>
      </c>
      <c r="AU449">
        <f>_xlfn.RANK.AVG(Table2[[#This Row],[Sharpe Ratio Z-Score]],Table2[Sharpe Ratio Z-Score])</f>
        <v>403</v>
      </c>
      <c r="AV449">
        <f>(Table2[[#This Row],[Rank 1Y]]+Table2[[#This Row],[Rank 6M]]+Table2[[#This Row],[Rank Sharpe]])/3</f>
        <v>433.33333333333331</v>
      </c>
    </row>
    <row r="450" spans="1:48" x14ac:dyDescent="0.3">
      <c r="A450" t="s">
        <v>1996</v>
      </c>
      <c r="B450" t="s">
        <v>1997</v>
      </c>
      <c r="C450" t="s">
        <v>10465</v>
      </c>
      <c r="D450" t="s">
        <v>266</v>
      </c>
      <c r="E450">
        <v>3044.3388660000001</v>
      </c>
      <c r="F450">
        <v>314.10000000000002</v>
      </c>
      <c r="G450">
        <v>16.9134675457037</v>
      </c>
      <c r="H450">
        <f>(Table2[[#This Row],[1Y Return vs Nifty]]-AVERAGE(Table2[1Y Return vs Nifty]))/_xlfn.STDEV.P(Table2[1Y Return vs Nifty])</f>
        <v>-0.30243460522236393</v>
      </c>
      <c r="I450">
        <v>-9.6927575281323506</v>
      </c>
      <c r="J450">
        <f>(Table2[[#This Row],[1M Return vs Nifty]]-AVERAGE(Table2[1M Return vs Nifty]))/_xlfn.STDEV.P(Table2[1M Return vs Nifty])</f>
        <v>-0.87607963496457686</v>
      </c>
      <c r="K450">
        <v>-25.307649284875399</v>
      </c>
      <c r="L450">
        <f>(Table2[[#This Row],[6M Return vs Nifty]]-AVERAGE(Table2[6M Return vs Nifty]))/_xlfn.STDEV.P(Table2[6M Return vs Nifty])</f>
        <v>-1.0382814947139478</v>
      </c>
      <c r="M450">
        <v>-3.7626275212199598</v>
      </c>
      <c r="N450">
        <f>(Table2[[#This Row],[1W Return vs Nifty]]-AVERAGE(Table2[1W Return vs Nifty]))/_xlfn.STDEV.P(Table2[1W Return vs Nifty])</f>
        <v>-0.68744962548111699</v>
      </c>
      <c r="O450">
        <v>333.72</v>
      </c>
      <c r="P450">
        <v>329.36796579933599</v>
      </c>
      <c r="Q450">
        <v>301.80102975173997</v>
      </c>
      <c r="R450">
        <v>19.606938780705299</v>
      </c>
      <c r="S450" s="2">
        <f>(Table2[[#This Row],[Close Price]]-Table2[[#This Row],[20D EMA]])/Table2[[#This Row],[20D EMA]]</f>
        <v>-5.8791801510248119E-2</v>
      </c>
      <c r="T450" s="2">
        <f>(Table2[[#This Row],[Close Price]]-Table2[[#This Row],[50D EMA]])/Table2[[#This Row],[50D EMA]]</f>
        <v>-4.6355345342351292E-2</v>
      </c>
      <c r="U450" s="2">
        <f>(Table2[[#This Row],[Close Price]]-Table2[[#This Row],[200D EMA]])/Table2[[#This Row],[200D EMA]]</f>
        <v>4.0751916116313847E-2</v>
      </c>
      <c r="V450">
        <v>0.479129891387161</v>
      </c>
      <c r="W450">
        <v>312.10000000000002</v>
      </c>
      <c r="X450">
        <v>327.2</v>
      </c>
      <c r="Y450">
        <v>312.10000000000002</v>
      </c>
      <c r="Z450">
        <v>340.75</v>
      </c>
      <c r="AA450">
        <v>312.10000000000002</v>
      </c>
      <c r="AB450">
        <v>356.7</v>
      </c>
      <c r="AC450" s="2">
        <f>(Table2[[#This Row],[Close Price]]/Table2[[#This Row],[Day Low]])-1</f>
        <v>6.4082024991989339E-3</v>
      </c>
      <c r="AD450" s="2">
        <f>(Table2[[#This Row],[Day High]]/Table2[[#This Row],[Close Price]])-1</f>
        <v>4.1706462909901099E-2</v>
      </c>
      <c r="AE450" s="2">
        <f>(Table2[[#This Row],[Close Price]]/Table2[[#This Row],[Current Week Low]])-1</f>
        <v>6.4082024991989339E-3</v>
      </c>
      <c r="AF450" s="2">
        <f>(Table2[[#This Row],[Current Week High]]/Table2[[#This Row],[Close Price]])-1</f>
        <v>8.4845590576249519E-2</v>
      </c>
      <c r="AG450" s="2">
        <f>(Table2[[#This Row],[Close Price]]/Table2[[#This Row],[Current Month Low]])-1</f>
        <v>6.4082024991989339E-3</v>
      </c>
      <c r="AH450" s="2">
        <f>(Table2[[#This Row],[Current Month High]]/Table2[[#This Row],[Close Price]])-1</f>
        <v>0.1356255969436484</v>
      </c>
      <c r="AI450">
        <v>27.841451766953099</v>
      </c>
      <c r="AJ450">
        <v>47.464788732394297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-0.1</v>
      </c>
      <c r="AM450" t="s">
        <v>10512</v>
      </c>
      <c r="AN450">
        <v>-9.26</v>
      </c>
      <c r="AO450" t="s">
        <v>10512</v>
      </c>
      <c r="AP450">
        <v>6.9505379500232001E-2</v>
      </c>
      <c r="AQ450">
        <f>(Table2[[#This Row],[Sharpe Ratio]]-AVERAGE(Table2[Sharpe Ratio]))/_xlfn.STDEV.P(Table2[Sharpe Ratio])</f>
        <v>0.23887054701030938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-2.6653748133716961</v>
      </c>
      <c r="AS450">
        <f>_xlfn.RANK.AVG(Table2[[#This Row],[1Y Return vs Nifty Z-Score]],Table2[1Y Return vs Nifty Z-Score])</f>
        <v>394</v>
      </c>
      <c r="AT450">
        <f>_xlfn.RANK.AVG(Table2[[#This Row],[6M Return vs Nifty Z-Score]],Table2[6M Return vs Nifty Z-Score])</f>
        <v>644</v>
      </c>
      <c r="AU450">
        <f>_xlfn.RANK.AVG(Table2[[#This Row],[Sharpe Ratio Z-Score]],Table2[Sharpe Ratio Z-Score])</f>
        <v>263</v>
      </c>
      <c r="AV450">
        <f>(Table2[[#This Row],[Rank 1Y]]+Table2[[#This Row],[Rank 6M]]+Table2[[#This Row],[Rank Sharpe]])/3</f>
        <v>433.66666666666669</v>
      </c>
    </row>
    <row r="451" spans="1:48" x14ac:dyDescent="0.3">
      <c r="A451" t="s">
        <v>1490</v>
      </c>
      <c r="B451" t="s">
        <v>1491</v>
      </c>
      <c r="C451" t="s">
        <v>10472</v>
      </c>
      <c r="D451" t="s">
        <v>138</v>
      </c>
      <c r="E451">
        <v>6389.3091727999999</v>
      </c>
      <c r="F451">
        <v>906.8</v>
      </c>
      <c r="G451">
        <v>20.398813832770401</v>
      </c>
      <c r="H451">
        <f>(Table2[[#This Row],[1Y Return vs Nifty]]-AVERAGE(Table2[1Y Return vs Nifty]))/_xlfn.STDEV.P(Table2[1Y Return vs Nifty])</f>
        <v>-0.25629666257467315</v>
      </c>
      <c r="I451">
        <v>-8.0104048377658206</v>
      </c>
      <c r="J451">
        <f>(Table2[[#This Row],[1M Return vs Nifty]]-AVERAGE(Table2[1M Return vs Nifty]))/_xlfn.STDEV.P(Table2[1M Return vs Nifty])</f>
        <v>-0.70782155930341673</v>
      </c>
      <c r="K451">
        <v>-7.95426583580225</v>
      </c>
      <c r="L451">
        <f>(Table2[[#This Row],[6M Return vs Nifty]]-AVERAGE(Table2[6M Return vs Nifty]))/_xlfn.STDEV.P(Table2[6M Return vs Nifty])</f>
        <v>-0.43897373180912647</v>
      </c>
      <c r="M451">
        <v>-2.7962376596579701</v>
      </c>
      <c r="N451">
        <f>(Table2[[#This Row],[1W Return vs Nifty]]-AVERAGE(Table2[1W Return vs Nifty]))/_xlfn.STDEV.P(Table2[1W Return vs Nifty])</f>
        <v>-0.45213388542183858</v>
      </c>
      <c r="O451">
        <v>927.52</v>
      </c>
      <c r="P451">
        <v>908.63438682145102</v>
      </c>
      <c r="Q451">
        <v>832.94129788995497</v>
      </c>
      <c r="R451">
        <v>37.880527153161601</v>
      </c>
      <c r="S451" s="2">
        <f>(Table2[[#This Row],[Close Price]]-Table2[[#This Row],[20D EMA]])/Table2[[#This Row],[20D EMA]]</f>
        <v>-2.2339140934966393E-2</v>
      </c>
      <c r="T451" s="2">
        <f>(Table2[[#This Row],[Close Price]]-Table2[[#This Row],[50D EMA]])/Table2[[#This Row],[50D EMA]]</f>
        <v>-2.0188393132116009E-3</v>
      </c>
      <c r="U451" s="2">
        <f>(Table2[[#This Row],[Close Price]]-Table2[[#This Row],[200D EMA]])/Table2[[#This Row],[200D EMA]]</f>
        <v>8.8672157686438685E-2</v>
      </c>
      <c r="V451">
        <v>0.93819765724528303</v>
      </c>
      <c r="W451">
        <v>899.7</v>
      </c>
      <c r="X451">
        <v>922</v>
      </c>
      <c r="Y451">
        <v>899.7</v>
      </c>
      <c r="Z451">
        <v>957</v>
      </c>
      <c r="AA451">
        <v>899.7</v>
      </c>
      <c r="AB451">
        <v>979.8</v>
      </c>
      <c r="AC451" s="2">
        <f>(Table2[[#This Row],[Close Price]]/Table2[[#This Row],[Day Low]])-1</f>
        <v>7.8915193953539298E-3</v>
      </c>
      <c r="AD451" s="2">
        <f>(Table2[[#This Row],[Day High]]/Table2[[#This Row],[Close Price]])-1</f>
        <v>1.676224084693434E-2</v>
      </c>
      <c r="AE451" s="2">
        <f>(Table2[[#This Row],[Close Price]]/Table2[[#This Row],[Current Week Low]])-1</f>
        <v>7.8915193953539298E-3</v>
      </c>
      <c r="AF451" s="2">
        <f>(Table2[[#This Row],[Current Week High]]/Table2[[#This Row],[Close Price]])-1</f>
        <v>5.5359505955006716E-2</v>
      </c>
      <c r="AG451" s="2">
        <f>(Table2[[#This Row],[Close Price]]/Table2[[#This Row],[Current Month Low]])-1</f>
        <v>7.8915193953539298E-3</v>
      </c>
      <c r="AH451" s="2">
        <f>(Table2[[#This Row],[Current Month High]]/Table2[[#This Row],[Close Price]])-1</f>
        <v>8.0502867225408004E-2</v>
      </c>
      <c r="AI451">
        <v>10.608734009704399</v>
      </c>
      <c r="AJ451">
        <v>47.195844493141799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-0.02</v>
      </c>
      <c r="AM451" t="s">
        <v>10512</v>
      </c>
      <c r="AN451">
        <v>-3.96</v>
      </c>
      <c r="AO451" t="s">
        <v>10512</v>
      </c>
      <c r="AP451">
        <v>1.0999925672314E-2</v>
      </c>
      <c r="AQ451">
        <f>(Table2[[#This Row],[Sharpe Ratio]]-AVERAGE(Table2[Sharpe Ratio]))/_xlfn.STDEV.P(Table2[Sharpe Ratio])</f>
        <v>-0.43251841521740991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-2.2877442543264648</v>
      </c>
      <c r="AS451">
        <f>_xlfn.RANK.AVG(Table2[[#This Row],[1Y Return vs Nifty Z-Score]],Table2[1Y Return vs Nifty Z-Score])</f>
        <v>377</v>
      </c>
      <c r="AT451">
        <f>_xlfn.RANK.AVG(Table2[[#This Row],[6M Return vs Nifty Z-Score]],Table2[6M Return vs Nifty Z-Score])</f>
        <v>475</v>
      </c>
      <c r="AU451">
        <f>_xlfn.RANK.AVG(Table2[[#This Row],[Sharpe Ratio Z-Score]],Table2[Sharpe Ratio Z-Score])</f>
        <v>450</v>
      </c>
      <c r="AV451">
        <f>(Table2[[#This Row],[Rank 1Y]]+Table2[[#This Row],[Rank 6M]]+Table2[[#This Row],[Rank Sharpe]])/3</f>
        <v>434</v>
      </c>
    </row>
    <row r="452" spans="1:48" x14ac:dyDescent="0.3">
      <c r="A452" t="s">
        <v>185</v>
      </c>
      <c r="B452" t="s">
        <v>186</v>
      </c>
      <c r="C452" t="s">
        <v>10463</v>
      </c>
      <c r="D452" t="s">
        <v>119</v>
      </c>
      <c r="E452">
        <v>141581.18004732</v>
      </c>
      <c r="F452">
        <v>5877.95</v>
      </c>
      <c r="G452">
        <v>-7.6566252207128001</v>
      </c>
      <c r="H452">
        <f>(Table2[[#This Row],[1Y Return vs Nifty]]-AVERAGE(Table2[1Y Return vs Nifty]))/_xlfn.STDEV.P(Table2[1Y Return vs Nifty])</f>
        <v>-0.62768593967711772</v>
      </c>
      <c r="I452">
        <v>4.09448088142884</v>
      </c>
      <c r="J452">
        <f>(Table2[[#This Row],[1M Return vs Nifty]]-AVERAGE(Table2[1M Return vs Nifty]))/_xlfn.STDEV.P(Table2[1M Return vs Nifty])</f>
        <v>0.50283111113408308</v>
      </c>
      <c r="K452">
        <v>0.93571892946985102</v>
      </c>
      <c r="L452">
        <f>(Table2[[#This Row],[6M Return vs Nifty]]-AVERAGE(Table2[6M Return vs Nifty]))/_xlfn.STDEV.P(Table2[6M Return vs Nifty])</f>
        <v>-0.13195366868606284</v>
      </c>
      <c r="M452">
        <v>1.4657083408124301</v>
      </c>
      <c r="N452">
        <f>(Table2[[#This Row],[1W Return vs Nifty]]-AVERAGE(Table2[1W Return vs Nifty]))/_xlfn.STDEV.P(Table2[1W Return vs Nifty])</f>
        <v>0.58564912233071342</v>
      </c>
      <c r="O452">
        <v>5635.41</v>
      </c>
      <c r="P452">
        <v>5423.6884623224596</v>
      </c>
      <c r="Q452">
        <v>5050.7668695904104</v>
      </c>
      <c r="R452">
        <v>87.934864017082504</v>
      </c>
      <c r="S452" s="2">
        <f>(Table2[[#This Row],[Close Price]]-Table2[[#This Row],[20D EMA]])/Table2[[#This Row],[20D EMA]]</f>
        <v>4.303857217132382E-2</v>
      </c>
      <c r="T452" s="2">
        <f>(Table2[[#This Row],[Close Price]]-Table2[[#This Row],[50D EMA]])/Table2[[#This Row],[50D EMA]]</f>
        <v>8.3755094127036633E-2</v>
      </c>
      <c r="U452" s="2">
        <f>(Table2[[#This Row],[Close Price]]-Table2[[#This Row],[200D EMA]])/Table2[[#This Row],[200D EMA]]</f>
        <v>0.16377376975957506</v>
      </c>
      <c r="V452">
        <v>0.81536631228099699</v>
      </c>
      <c r="W452">
        <v>5846.65</v>
      </c>
      <c r="X452">
        <v>5978</v>
      </c>
      <c r="Y452">
        <v>5770.1</v>
      </c>
      <c r="Z452">
        <v>5978</v>
      </c>
      <c r="AA452">
        <v>5384.3</v>
      </c>
      <c r="AB452">
        <v>5978</v>
      </c>
      <c r="AC452" s="2">
        <f>(Table2[[#This Row],[Close Price]]/Table2[[#This Row],[Day Low]])-1</f>
        <v>5.353493025920919E-3</v>
      </c>
      <c r="AD452" s="2">
        <f>(Table2[[#This Row],[Day High]]/Table2[[#This Row],[Close Price]])-1</f>
        <v>1.702124039843822E-2</v>
      </c>
      <c r="AE452" s="2">
        <f>(Table2[[#This Row],[Close Price]]/Table2[[#This Row],[Current Week Low]])-1</f>
        <v>1.8691183861631488E-2</v>
      </c>
      <c r="AF452" s="2">
        <f>(Table2[[#This Row],[Current Week High]]/Table2[[#This Row],[Close Price]])-1</f>
        <v>1.702124039843822E-2</v>
      </c>
      <c r="AG452" s="2">
        <f>(Table2[[#This Row],[Close Price]]/Table2[[#This Row],[Current Month Low]])-1</f>
        <v>9.1683227160447966E-2</v>
      </c>
      <c r="AH452" s="2">
        <f>(Table2[[#This Row],[Current Month High]]/Table2[[#This Row],[Close Price]])-1</f>
        <v>1.702124039843822E-2</v>
      </c>
      <c r="AI452">
        <v>1.70212403984382</v>
      </c>
      <c r="AJ452">
        <v>35.196770706350399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0.09</v>
      </c>
      <c r="AM452" t="s">
        <v>10511</v>
      </c>
      <c r="AN452">
        <v>8.82</v>
      </c>
      <c r="AO452" t="s">
        <v>10511</v>
      </c>
      <c r="AP452">
        <v>3.3661340359678001E-2</v>
      </c>
      <c r="AQ452">
        <f>(Table2[[#This Row],[Sharpe Ratio]]-AVERAGE(Table2[Sharpe Ratio]))/_xlfn.STDEV.P(Table2[Sharpe Ratio])</f>
        <v>-0.17246362213244276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0.15637700296917323</v>
      </c>
      <c r="AS452">
        <f>_xlfn.RANK.AVG(Table2[[#This Row],[1Y Return vs Nifty Z-Score]],Table2[1Y Return vs Nifty Z-Score])</f>
        <v>550</v>
      </c>
      <c r="AT452">
        <f>_xlfn.RANK.AVG(Table2[[#This Row],[6M Return vs Nifty Z-Score]],Table2[6M Return vs Nifty Z-Score])</f>
        <v>366</v>
      </c>
      <c r="AU452">
        <f>_xlfn.RANK.AVG(Table2[[#This Row],[Sharpe Ratio Z-Score]],Table2[Sharpe Ratio Z-Score])</f>
        <v>389</v>
      </c>
      <c r="AV452">
        <f>(Table2[[#This Row],[Rank 1Y]]+Table2[[#This Row],[Rank 6M]]+Table2[[#This Row],[Rank Sharpe]])/3</f>
        <v>435</v>
      </c>
    </row>
    <row r="453" spans="1:48" x14ac:dyDescent="0.3">
      <c r="A453" t="s">
        <v>710</v>
      </c>
      <c r="B453" t="s">
        <v>711</v>
      </c>
      <c r="C453" t="s">
        <v>10463</v>
      </c>
      <c r="D453" t="s">
        <v>283</v>
      </c>
      <c r="E453">
        <v>22577.832626250001</v>
      </c>
      <c r="F453">
        <v>1688.5</v>
      </c>
      <c r="G453">
        <v>-1.0290818646934401</v>
      </c>
      <c r="H453">
        <f>(Table2[[#This Row],[1Y Return vs Nifty]]-AVERAGE(Table2[1Y Return vs Nifty]))/_xlfn.STDEV.P(Table2[1Y Return vs Nifty])</f>
        <v>-0.53995255823671762</v>
      </c>
      <c r="I453">
        <v>-10.217817393110501</v>
      </c>
      <c r="J453">
        <f>(Table2[[#This Row],[1M Return vs Nifty]]-AVERAGE(Table2[1M Return vs Nifty]))/_xlfn.STDEV.P(Table2[1M Return vs Nifty])</f>
        <v>-0.92859273937723386</v>
      </c>
      <c r="K453">
        <v>-9.6043464876760094</v>
      </c>
      <c r="L453">
        <f>(Table2[[#This Row],[6M Return vs Nifty]]-AVERAGE(Table2[6M Return vs Nifty]))/_xlfn.STDEV.P(Table2[6M Return vs Nifty])</f>
        <v>-0.49596009109687733</v>
      </c>
      <c r="M453">
        <v>0.936555573682328</v>
      </c>
      <c r="N453">
        <f>(Table2[[#This Row],[1W Return vs Nifty]]-AVERAGE(Table2[1W Return vs Nifty]))/_xlfn.STDEV.P(Table2[1W Return vs Nifty])</f>
        <v>0.45680052824429074</v>
      </c>
      <c r="O453">
        <v>1705.31</v>
      </c>
      <c r="P453">
        <v>1704.6851225692601</v>
      </c>
      <c r="Q453">
        <v>1591.5172163672801</v>
      </c>
      <c r="R453">
        <v>44.739148668516002</v>
      </c>
      <c r="S453" s="2">
        <f>(Table2[[#This Row],[Close Price]]-Table2[[#This Row],[20D EMA]])/Table2[[#This Row],[20D EMA]]</f>
        <v>-9.8574452738797915E-3</v>
      </c>
      <c r="T453" s="2">
        <f>(Table2[[#This Row],[Close Price]]-Table2[[#This Row],[50D EMA]])/Table2[[#This Row],[50D EMA]]</f>
        <v>-9.4944939420051246E-3</v>
      </c>
      <c r="U453" s="2">
        <f>(Table2[[#This Row],[Close Price]]-Table2[[#This Row],[200D EMA]])/Table2[[#This Row],[200D EMA]]</f>
        <v>6.0937313549198117E-2</v>
      </c>
      <c r="V453">
        <v>0.77553911590808899</v>
      </c>
      <c r="W453">
        <v>1645.8</v>
      </c>
      <c r="X453">
        <v>1697</v>
      </c>
      <c r="Y453">
        <v>1645.8</v>
      </c>
      <c r="Z453">
        <v>1726.55</v>
      </c>
      <c r="AA453">
        <v>1636</v>
      </c>
      <c r="AB453">
        <v>1807.9</v>
      </c>
      <c r="AC453" s="2">
        <f>(Table2[[#This Row],[Close Price]]/Table2[[#This Row],[Day Low]])-1</f>
        <v>2.5944829262364744E-2</v>
      </c>
      <c r="AD453" s="2">
        <f>(Table2[[#This Row],[Day High]]/Table2[[#This Row],[Close Price]])-1</f>
        <v>5.0340538939888102E-3</v>
      </c>
      <c r="AE453" s="2">
        <f>(Table2[[#This Row],[Close Price]]/Table2[[#This Row],[Current Week Low]])-1</f>
        <v>2.5944829262364744E-2</v>
      </c>
      <c r="AF453" s="2">
        <f>(Table2[[#This Row],[Current Week High]]/Table2[[#This Row],[Close Price]])-1</f>
        <v>2.2534794196031882E-2</v>
      </c>
      <c r="AG453" s="2">
        <f>(Table2[[#This Row],[Close Price]]/Table2[[#This Row],[Current Month Low]])-1</f>
        <v>3.2090464547677167E-2</v>
      </c>
      <c r="AH453" s="2">
        <f>(Table2[[#This Row],[Current Month High]]/Table2[[#This Row],[Close Price]])-1</f>
        <v>7.0713651169677316E-2</v>
      </c>
      <c r="AI453">
        <v>11.643470535978601</v>
      </c>
      <c r="AJ453">
        <v>47.951807228915598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-0.12</v>
      </c>
      <c r="AM453" t="s">
        <v>10512</v>
      </c>
      <c r="AN453">
        <v>-3.43</v>
      </c>
      <c r="AO453" t="s">
        <v>10512</v>
      </c>
      <c r="AP453">
        <v>5.7514640654729998E-2</v>
      </c>
      <c r="AQ453">
        <f>(Table2[[#This Row],[Sharpe Ratio]]-AVERAGE(Table2[Sharpe Ratio]))/_xlfn.STDEV.P(Table2[Sharpe Ratio])</f>
        <v>0.10126885036329311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-1.4064360101032447</v>
      </c>
      <c r="AS453">
        <f>_xlfn.RANK.AVG(Table2[[#This Row],[1Y Return vs Nifty Z-Score]],Table2[1Y Return vs Nifty Z-Score])</f>
        <v>509</v>
      </c>
      <c r="AT453">
        <f>_xlfn.RANK.AVG(Table2[[#This Row],[6M Return vs Nifty Z-Score]],Table2[6M Return vs Nifty Z-Score])</f>
        <v>493</v>
      </c>
      <c r="AU453">
        <f>_xlfn.RANK.AVG(Table2[[#This Row],[Sharpe Ratio Z-Score]],Table2[Sharpe Ratio Z-Score])</f>
        <v>306</v>
      </c>
      <c r="AV453">
        <f>(Table2[[#This Row],[Rank 1Y]]+Table2[[#This Row],[Rank 6M]]+Table2[[#This Row],[Rank Sharpe]])/3</f>
        <v>436</v>
      </c>
    </row>
    <row r="454" spans="1:48" x14ac:dyDescent="0.3">
      <c r="A454" t="s">
        <v>808</v>
      </c>
      <c r="B454" t="s">
        <v>809</v>
      </c>
      <c r="C454" t="s">
        <v>10460</v>
      </c>
      <c r="D454" t="s">
        <v>810</v>
      </c>
      <c r="E454">
        <v>19232.552626000001</v>
      </c>
      <c r="F454">
        <v>1372</v>
      </c>
      <c r="G454">
        <v>3.90594642003837</v>
      </c>
      <c r="H454">
        <f>(Table2[[#This Row],[1Y Return vs Nifty]]-AVERAGE(Table2[1Y Return vs Nifty]))/_xlfn.STDEV.P(Table2[1Y Return vs Nifty])</f>
        <v>-0.47462417097987619</v>
      </c>
      <c r="I454">
        <v>7.8830646988873498</v>
      </c>
      <c r="J454">
        <f>(Table2[[#This Row],[1M Return vs Nifty]]-AVERAGE(Table2[1M Return vs Nifty]))/_xlfn.STDEV.P(Table2[1M Return vs Nifty])</f>
        <v>0.88174085238916977</v>
      </c>
      <c r="K454">
        <v>-5.0142604790155598</v>
      </c>
      <c r="L454">
        <f>(Table2[[#This Row],[6M Return vs Nifty]]-AVERAGE(Table2[6M Return vs Nifty]))/_xlfn.STDEV.P(Table2[6M Return vs Nifty])</f>
        <v>-0.33743917870742979</v>
      </c>
      <c r="M454">
        <v>-2.0266864783786702</v>
      </c>
      <c r="N454">
        <f>(Table2[[#This Row],[1W Return vs Nifty]]-AVERAGE(Table2[1W Return vs Nifty]))/_xlfn.STDEV.P(Table2[1W Return vs Nifty])</f>
        <v>-0.26474832506058227</v>
      </c>
      <c r="O454">
        <v>1357.65</v>
      </c>
      <c r="P454">
        <v>1278.0970876694901</v>
      </c>
      <c r="Q454">
        <v>1171.2028231916299</v>
      </c>
      <c r="R454">
        <v>47.987203933340801</v>
      </c>
      <c r="S454" s="2">
        <f>(Table2[[#This Row],[Close Price]]-Table2[[#This Row],[20D EMA]])/Table2[[#This Row],[20D EMA]]</f>
        <v>1.0569734467646233E-2</v>
      </c>
      <c r="T454" s="2">
        <f>(Table2[[#This Row],[Close Price]]-Table2[[#This Row],[50D EMA]])/Table2[[#This Row],[50D EMA]]</f>
        <v>7.3470875754622481E-2</v>
      </c>
      <c r="U454" s="2">
        <f>(Table2[[#This Row],[Close Price]]-Table2[[#This Row],[200D EMA]])/Table2[[#This Row],[200D EMA]]</f>
        <v>0.1714452636488531</v>
      </c>
      <c r="V454">
        <v>1.2643871931450299</v>
      </c>
      <c r="W454">
        <v>1352.4</v>
      </c>
      <c r="X454">
        <v>1394.8</v>
      </c>
      <c r="Y454">
        <v>1352.4</v>
      </c>
      <c r="Z454">
        <v>1440.05</v>
      </c>
      <c r="AA454">
        <v>1312.35</v>
      </c>
      <c r="AB454">
        <v>1464.95</v>
      </c>
      <c r="AC454" s="2">
        <f>(Table2[[#This Row],[Close Price]]/Table2[[#This Row],[Day Low]])-1</f>
        <v>1.4492753623188248E-2</v>
      </c>
      <c r="AD454" s="2">
        <f>(Table2[[#This Row],[Day High]]/Table2[[#This Row],[Close Price]])-1</f>
        <v>1.6618075801749344E-2</v>
      </c>
      <c r="AE454" s="2">
        <f>(Table2[[#This Row],[Close Price]]/Table2[[#This Row],[Current Week Low]])-1</f>
        <v>1.4492753623188248E-2</v>
      </c>
      <c r="AF454" s="2">
        <f>(Table2[[#This Row],[Current Week High]]/Table2[[#This Row],[Close Price]])-1</f>
        <v>4.9599125364431451E-2</v>
      </c>
      <c r="AG454" s="2">
        <f>(Table2[[#This Row],[Close Price]]/Table2[[#This Row],[Current Month Low]])-1</f>
        <v>4.5452813654893953E-2</v>
      </c>
      <c r="AH454" s="2">
        <f>(Table2[[#This Row],[Current Month High]]/Table2[[#This Row],[Close Price]])-1</f>
        <v>6.7747813411078717E-2</v>
      </c>
      <c r="AI454">
        <v>6.7747813411078699</v>
      </c>
      <c r="AJ454">
        <v>38.845317006527303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0.02</v>
      </c>
      <c r="AM454" t="s">
        <v>10511</v>
      </c>
      <c r="AN454">
        <v>1.81</v>
      </c>
      <c r="AO454" t="s">
        <v>10511</v>
      </c>
      <c r="AP454">
        <v>2.6854907370064001E-2</v>
      </c>
      <c r="AQ454">
        <f>(Table2[[#This Row],[Sharpe Ratio]]-AVERAGE(Table2[Sharpe Ratio]))/_xlfn.STDEV.P(Table2[Sharpe Ratio])</f>
        <v>-0.25057196387457326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-0.44564278623329173</v>
      </c>
      <c r="AS454">
        <f>_xlfn.RANK.AVG(Table2[[#This Row],[1Y Return vs Nifty Z-Score]],Table2[1Y Return vs Nifty Z-Score])</f>
        <v>467</v>
      </c>
      <c r="AT454">
        <f>_xlfn.RANK.AVG(Table2[[#This Row],[6M Return vs Nifty Z-Score]],Table2[6M Return vs Nifty Z-Score])</f>
        <v>439</v>
      </c>
      <c r="AU454">
        <f>_xlfn.RANK.AVG(Table2[[#This Row],[Sharpe Ratio Z-Score]],Table2[Sharpe Ratio Z-Score])</f>
        <v>405</v>
      </c>
      <c r="AV454">
        <f>(Table2[[#This Row],[Rank 1Y]]+Table2[[#This Row],[Rank 6M]]+Table2[[#This Row],[Rank Sharpe]])/3</f>
        <v>437</v>
      </c>
    </row>
    <row r="455" spans="1:48" x14ac:dyDescent="0.3">
      <c r="A455" t="s">
        <v>1800</v>
      </c>
      <c r="B455" t="s">
        <v>1801</v>
      </c>
      <c r="C455" t="s">
        <v>10469</v>
      </c>
      <c r="D455" t="s">
        <v>143</v>
      </c>
      <c r="E455">
        <v>3921.3866112750002</v>
      </c>
      <c r="F455">
        <v>830.15</v>
      </c>
      <c r="G455">
        <v>38.420656946274299</v>
      </c>
      <c r="H455">
        <f>(Table2[[#This Row],[1Y Return vs Nifty]]-AVERAGE(Table2[1Y Return vs Nifty]))/_xlfn.STDEV.P(Table2[1Y Return vs Nifty])</f>
        <v>-1.7729043895866402E-2</v>
      </c>
      <c r="I455">
        <v>-3.9773141603376398</v>
      </c>
      <c r="J455">
        <f>(Table2[[#This Row],[1M Return vs Nifty]]-AVERAGE(Table2[1M Return vs Nifty]))/_xlfn.STDEV.P(Table2[1M Return vs Nifty])</f>
        <v>-0.30445781742169187</v>
      </c>
      <c r="K455">
        <v>1.20235588565286</v>
      </c>
      <c r="L455">
        <f>(Table2[[#This Row],[6M Return vs Nifty]]-AVERAGE(Table2[6M Return vs Nifty]))/_xlfn.STDEV.P(Table2[6M Return vs Nifty])</f>
        <v>-0.12274522825790386</v>
      </c>
      <c r="M455">
        <v>-0.834997068894482</v>
      </c>
      <c r="N455">
        <f>(Table2[[#This Row],[1W Return vs Nifty]]-AVERAGE(Table2[1W Return vs Nifty]))/_xlfn.STDEV.P(Table2[1W Return vs Nifty])</f>
        <v>2.5427810335047912E-2</v>
      </c>
      <c r="O455">
        <v>824.54</v>
      </c>
      <c r="P455">
        <v>816.37332526039802</v>
      </c>
      <c r="Q455">
        <v>739.62199560018496</v>
      </c>
      <c r="R455">
        <v>54.820887449639599</v>
      </c>
      <c r="S455" s="2">
        <f>(Table2[[#This Row],[Close Price]]-Table2[[#This Row],[20D EMA]])/Table2[[#This Row],[20D EMA]]</f>
        <v>6.8037936303878693E-3</v>
      </c>
      <c r="T455" s="2">
        <f>(Table2[[#This Row],[Close Price]]-Table2[[#This Row],[50D EMA]])/Table2[[#This Row],[50D EMA]]</f>
        <v>1.6875459196572379E-2</v>
      </c>
      <c r="U455" s="2">
        <f>(Table2[[#This Row],[Close Price]]-Table2[[#This Row],[200D EMA]])/Table2[[#This Row],[200D EMA]]</f>
        <v>0.12239766385848731</v>
      </c>
      <c r="V455">
        <v>0.225083089821175</v>
      </c>
      <c r="W455">
        <v>827.8</v>
      </c>
      <c r="X455">
        <v>835.95</v>
      </c>
      <c r="Y455">
        <v>826.1</v>
      </c>
      <c r="Z455">
        <v>855.4</v>
      </c>
      <c r="AA455">
        <v>771</v>
      </c>
      <c r="AB455">
        <v>859</v>
      </c>
      <c r="AC455" s="2">
        <f>(Table2[[#This Row],[Close Price]]/Table2[[#This Row],[Day Low]])-1</f>
        <v>2.8388499637594933E-3</v>
      </c>
      <c r="AD455" s="2">
        <f>(Table2[[#This Row],[Day High]]/Table2[[#This Row],[Close Price]])-1</f>
        <v>6.9866891525629526E-3</v>
      </c>
      <c r="AE455" s="2">
        <f>(Table2[[#This Row],[Close Price]]/Table2[[#This Row],[Current Week Low]])-1</f>
        <v>4.9025541701972486E-3</v>
      </c>
      <c r="AF455" s="2">
        <f>(Table2[[#This Row],[Current Week High]]/Table2[[#This Row],[Close Price]])-1</f>
        <v>3.0416189845208663E-2</v>
      </c>
      <c r="AG455" s="2">
        <f>(Table2[[#This Row],[Close Price]]/Table2[[#This Row],[Current Month Low]])-1</f>
        <v>7.6718547341115384E-2</v>
      </c>
      <c r="AH455" s="2">
        <f>(Table2[[#This Row],[Current Month High]]/Table2[[#This Row],[Close Price]])-1</f>
        <v>3.4752755526109791E-2</v>
      </c>
      <c r="AI455">
        <v>17.280009636812601</v>
      </c>
      <c r="AJ455">
        <v>71.483164635405899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-0.02</v>
      </c>
      <c r="AM455" t="s">
        <v>10512</v>
      </c>
      <c r="AN455">
        <v>6.88</v>
      </c>
      <c r="AO455" t="s">
        <v>10511</v>
      </c>
      <c r="AP455">
        <v>-6.6535891878478998E-2</v>
      </c>
      <c r="AQ455">
        <f>(Table2[[#This Row],[Sharpe Ratio]]-AVERAGE(Table2[Sharpe Ratio]))/_xlfn.STDEV.P(Table2[Sharpe Ratio])</f>
        <v>-1.3222934477129951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-1.7417977269534093</v>
      </c>
      <c r="AS455">
        <f>_xlfn.RANK.AVG(Table2[[#This Row],[1Y Return vs Nifty Z-Score]],Table2[1Y Return vs Nifty Z-Score])</f>
        <v>288</v>
      </c>
      <c r="AT455">
        <f>_xlfn.RANK.AVG(Table2[[#This Row],[6M Return vs Nifty Z-Score]],Table2[6M Return vs Nifty Z-Score])</f>
        <v>361</v>
      </c>
      <c r="AU455">
        <f>_xlfn.RANK.AVG(Table2[[#This Row],[Sharpe Ratio Z-Score]],Table2[Sharpe Ratio Z-Score])</f>
        <v>662</v>
      </c>
      <c r="AV455">
        <f>(Table2[[#This Row],[Rank 1Y]]+Table2[[#This Row],[Rank 6M]]+Table2[[#This Row],[Rank Sharpe]])/3</f>
        <v>437</v>
      </c>
    </row>
    <row r="456" spans="1:48" x14ac:dyDescent="0.3">
      <c r="A456" t="s">
        <v>1830</v>
      </c>
      <c r="B456" t="s">
        <v>1831</v>
      </c>
      <c r="C456" t="s">
        <v>10466</v>
      </c>
      <c r="D456" t="s">
        <v>295</v>
      </c>
      <c r="E456">
        <v>3736.20214016</v>
      </c>
      <c r="F456">
        <v>435.2</v>
      </c>
      <c r="G456">
        <v>8.1093632359424603</v>
      </c>
      <c r="H456">
        <f>(Table2[[#This Row],[1Y Return vs Nifty]]-AVERAGE(Table2[1Y Return vs Nifty]))/_xlfn.STDEV.P(Table2[1Y Return vs Nifty])</f>
        <v>-0.41898063142795955</v>
      </c>
      <c r="I456">
        <v>-1.1262915640526701</v>
      </c>
      <c r="J456">
        <f>(Table2[[#This Row],[1M Return vs Nifty]]-AVERAGE(Table2[1M Return vs Nifty]))/_xlfn.STDEV.P(Table2[1M Return vs Nifty])</f>
        <v>-1.9316908226913607E-2</v>
      </c>
      <c r="K456">
        <v>1.5440476230978299</v>
      </c>
      <c r="L456">
        <f>(Table2[[#This Row],[6M Return vs Nifty]]-AVERAGE(Table2[6M Return vs Nifty]))/_xlfn.STDEV.P(Table2[6M Return vs Nifty])</f>
        <v>-0.11094473347991612</v>
      </c>
      <c r="M456">
        <v>0.20186080453389499</v>
      </c>
      <c r="N456">
        <f>(Table2[[#This Row],[1W Return vs Nifty]]-AVERAGE(Table2[1W Return vs Nifty]))/_xlfn.STDEV.P(Table2[1W Return vs Nifty])</f>
        <v>0.27790249733944727</v>
      </c>
      <c r="O456">
        <v>429.22</v>
      </c>
      <c r="P456">
        <v>428.00987034922798</v>
      </c>
      <c r="Q456">
        <v>407.41313123891399</v>
      </c>
      <c r="R456">
        <v>57.801874456277098</v>
      </c>
      <c r="S456" s="2">
        <f>(Table2[[#This Row],[Close Price]]-Table2[[#This Row],[20D EMA]])/Table2[[#This Row],[20D EMA]]</f>
        <v>1.3932249196216301E-2</v>
      </c>
      <c r="T456" s="2">
        <f>(Table2[[#This Row],[Close Price]]-Table2[[#This Row],[50D EMA]])/Table2[[#This Row],[50D EMA]]</f>
        <v>1.6798980932157787E-2</v>
      </c>
      <c r="U456" s="2">
        <f>(Table2[[#This Row],[Close Price]]-Table2[[#This Row],[200D EMA]])/Table2[[#This Row],[200D EMA]]</f>
        <v>6.8203174199584909E-2</v>
      </c>
      <c r="V456">
        <v>1.55212184782864</v>
      </c>
      <c r="W456">
        <v>432.95</v>
      </c>
      <c r="X456">
        <v>443</v>
      </c>
      <c r="Y456">
        <v>428</v>
      </c>
      <c r="Z456">
        <v>451.75</v>
      </c>
      <c r="AA456">
        <v>406</v>
      </c>
      <c r="AB456">
        <v>451.75</v>
      </c>
      <c r="AC456" s="2">
        <f>(Table2[[#This Row],[Close Price]]/Table2[[#This Row],[Day Low]])-1</f>
        <v>5.1969049543827417E-3</v>
      </c>
      <c r="AD456" s="2">
        <f>(Table2[[#This Row],[Day High]]/Table2[[#This Row],[Close Price]])-1</f>
        <v>1.7922794117647189E-2</v>
      </c>
      <c r="AE456" s="2">
        <f>(Table2[[#This Row],[Close Price]]/Table2[[#This Row],[Current Week Low]])-1</f>
        <v>1.6822429906542036E-2</v>
      </c>
      <c r="AF456" s="2">
        <f>(Table2[[#This Row],[Current Week High]]/Table2[[#This Row],[Close Price]])-1</f>
        <v>3.8028492647058876E-2</v>
      </c>
      <c r="AG456" s="2">
        <f>(Table2[[#This Row],[Close Price]]/Table2[[#This Row],[Current Month Low]])-1</f>
        <v>7.1921182266009742E-2</v>
      </c>
      <c r="AH456" s="2">
        <f>(Table2[[#This Row],[Current Month High]]/Table2[[#This Row],[Close Price]])-1</f>
        <v>3.8028492647058876E-2</v>
      </c>
      <c r="AI456">
        <v>16.015625</v>
      </c>
      <c r="AJ456">
        <v>42.175759555700701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-0.09</v>
      </c>
      <c r="AM456" t="s">
        <v>10512</v>
      </c>
      <c r="AN456">
        <v>4.33</v>
      </c>
      <c r="AO456" t="s">
        <v>10511</v>
      </c>
      <c r="AQ456">
        <f>(Table2[[#This Row],[Sharpe Ratio]]-AVERAGE(Table2[Sharpe Ratio]))/_xlfn.STDEV.P(Table2[Sharpe Ratio])</f>
        <v>-0.55874987226138229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-0.83008964805672414</v>
      </c>
      <c r="AS456">
        <f>_xlfn.RANK.AVG(Table2[[#This Row],[1Y Return vs Nifty Z-Score]],Table2[1Y Return vs Nifty Z-Score])</f>
        <v>443</v>
      </c>
      <c r="AT456">
        <f>_xlfn.RANK.AVG(Table2[[#This Row],[6M Return vs Nifty Z-Score]],Table2[6M Return vs Nifty Z-Score])</f>
        <v>358</v>
      </c>
      <c r="AU456">
        <f>_xlfn.RANK.AVG(Table2[[#This Row],[Sharpe Ratio Z-Score]],Table2[Sharpe Ratio Z-Score])</f>
        <v>512.5</v>
      </c>
      <c r="AV456">
        <f>(Table2[[#This Row],[Rank 1Y]]+Table2[[#This Row],[Rank 6M]]+Table2[[#This Row],[Rank Sharpe]])/3</f>
        <v>437.83333333333331</v>
      </c>
    </row>
    <row r="457" spans="1:48" x14ac:dyDescent="0.3">
      <c r="A457" t="s">
        <v>139</v>
      </c>
      <c r="B457" t="s">
        <v>140</v>
      </c>
      <c r="C457" t="s">
        <v>10468</v>
      </c>
      <c r="D457" t="s">
        <v>130</v>
      </c>
      <c r="E457">
        <v>196952.67712235701</v>
      </c>
      <c r="F457">
        <v>157.77000000000001</v>
      </c>
      <c r="G457">
        <v>11.5064486532885</v>
      </c>
      <c r="H457">
        <f>(Table2[[#This Row],[1Y Return vs Nifty]]-AVERAGE(Table2[1Y Return vs Nifty]))/_xlfn.STDEV.P(Table2[1Y Return vs Nifty])</f>
        <v>-0.37401105903957932</v>
      </c>
      <c r="I457">
        <v>-12.9443344564478</v>
      </c>
      <c r="J457">
        <f>(Table2[[#This Row],[1M Return vs Nifty]]-AVERAGE(Table2[1M Return vs Nifty]))/_xlfn.STDEV.P(Table2[1M Return vs Nifty])</f>
        <v>-1.2012814074320297</v>
      </c>
      <c r="K457">
        <v>4.0682248204427802</v>
      </c>
      <c r="L457">
        <f>(Table2[[#This Row],[6M Return vs Nifty]]-AVERAGE(Table2[6M Return vs Nifty]))/_xlfn.STDEV.P(Table2[6M Return vs Nifty])</f>
        <v>-2.3771013510225689E-2</v>
      </c>
      <c r="M457">
        <v>-2.2066780579302998</v>
      </c>
      <c r="N457">
        <f>(Table2[[#This Row],[1W Return vs Nifty]]-AVERAGE(Table2[1W Return vs Nifty]))/_xlfn.STDEV.P(Table2[1W Return vs Nifty])</f>
        <v>-0.30857623906432752</v>
      </c>
      <c r="O457">
        <v>170.29</v>
      </c>
      <c r="P457">
        <v>170.178647114292</v>
      </c>
      <c r="Q457">
        <v>151.83298368617</v>
      </c>
      <c r="R457">
        <v>12.1003880127993</v>
      </c>
      <c r="S457" s="2">
        <f>(Table2[[#This Row],[Close Price]]-Table2[[#This Row],[20D EMA]])/Table2[[#This Row],[20D EMA]]</f>
        <v>-7.3521639556051344E-2</v>
      </c>
      <c r="T457" s="2">
        <f>(Table2[[#This Row],[Close Price]]-Table2[[#This Row],[50D EMA]])/Table2[[#This Row],[50D EMA]]</f>
        <v>-7.2915417560925525E-2</v>
      </c>
      <c r="U457" s="2">
        <f>(Table2[[#This Row],[Close Price]]-Table2[[#This Row],[200D EMA]])/Table2[[#This Row],[200D EMA]]</f>
        <v>3.9102283111958624E-2</v>
      </c>
      <c r="V457">
        <v>0.809780024066872</v>
      </c>
      <c r="W457">
        <v>157.19999999999999</v>
      </c>
      <c r="X457">
        <v>166.09</v>
      </c>
      <c r="Y457">
        <v>157.19999999999999</v>
      </c>
      <c r="Z457">
        <v>169.82</v>
      </c>
      <c r="AA457">
        <v>157.19999999999999</v>
      </c>
      <c r="AB457">
        <v>178.19</v>
      </c>
      <c r="AC457" s="2">
        <f>(Table2[[#This Row],[Close Price]]/Table2[[#This Row],[Day Low]])-1</f>
        <v>3.6259541984733357E-3</v>
      </c>
      <c r="AD457" s="2">
        <f>(Table2[[#This Row],[Day High]]/Table2[[#This Row],[Close Price]])-1</f>
        <v>5.2734993978576394E-2</v>
      </c>
      <c r="AE457" s="2">
        <f>(Table2[[#This Row],[Close Price]]/Table2[[#This Row],[Current Week Low]])-1</f>
        <v>3.6259541984733357E-3</v>
      </c>
      <c r="AF457" s="2">
        <f>(Table2[[#This Row],[Current Week High]]/Table2[[#This Row],[Close Price]])-1</f>
        <v>7.6377004500221668E-2</v>
      </c>
      <c r="AG457" s="2">
        <f>(Table2[[#This Row],[Close Price]]/Table2[[#This Row],[Current Month Low]])-1</f>
        <v>3.6259541984733357E-3</v>
      </c>
      <c r="AH457" s="2">
        <f>(Table2[[#This Row],[Current Month High]]/Table2[[#This Row],[Close Price]])-1</f>
        <v>0.12942891550991931</v>
      </c>
      <c r="AI457">
        <v>17.0057678899663</v>
      </c>
      <c r="AJ457">
        <v>37.9711412330564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-0.05</v>
      </c>
      <c r="AM457" t="s">
        <v>10512</v>
      </c>
      <c r="AN457">
        <v>-9.61</v>
      </c>
      <c r="AO457" t="s">
        <v>10512</v>
      </c>
      <c r="AP457">
        <v>-1.5308329808048001E-2</v>
      </c>
      <c r="AQ457">
        <f>(Table2[[#This Row],[Sharpe Ratio]]-AVERAGE(Table2[Sharpe Ratio]))/_xlfn.STDEV.P(Table2[Sharpe Ratio])</f>
        <v>-0.73442312989468284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-2.6420628489408453</v>
      </c>
      <c r="AS457">
        <f>_xlfn.RANK.AVG(Table2[[#This Row],[1Y Return vs Nifty Z-Score]],Table2[1Y Return vs Nifty Z-Score])</f>
        <v>425</v>
      </c>
      <c r="AT457">
        <f>_xlfn.RANK.AVG(Table2[[#This Row],[6M Return vs Nifty Z-Score]],Table2[6M Return vs Nifty Z-Score])</f>
        <v>328</v>
      </c>
      <c r="AU457">
        <f>_xlfn.RANK.AVG(Table2[[#This Row],[Sharpe Ratio Z-Score]],Table2[Sharpe Ratio Z-Score])</f>
        <v>563</v>
      </c>
      <c r="AV457">
        <f>(Table2[[#This Row],[Rank 1Y]]+Table2[[#This Row],[Rank 6M]]+Table2[[#This Row],[Rank Sharpe]])/3</f>
        <v>438.66666666666669</v>
      </c>
    </row>
    <row r="458" spans="1:48" x14ac:dyDescent="0.3">
      <c r="A458" t="s">
        <v>392</v>
      </c>
      <c r="B458" t="s">
        <v>393</v>
      </c>
      <c r="C458" t="s">
        <v>10465</v>
      </c>
      <c r="D458" t="s">
        <v>394</v>
      </c>
      <c r="E458">
        <v>60694.831558350001</v>
      </c>
      <c r="F458">
        <v>3139.65</v>
      </c>
      <c r="G458">
        <v>5.5067171259078096</v>
      </c>
      <c r="H458">
        <f>(Table2[[#This Row],[1Y Return vs Nifty]]-AVERAGE(Table2[1Y Return vs Nifty]))/_xlfn.STDEV.P(Table2[1Y Return vs Nifty])</f>
        <v>-0.4534336605007393</v>
      </c>
      <c r="I458">
        <v>-10.0492729684242</v>
      </c>
      <c r="J458">
        <f>(Table2[[#This Row],[1M Return vs Nifty]]-AVERAGE(Table2[1M Return vs Nifty]))/_xlfn.STDEV.P(Table2[1M Return vs Nifty])</f>
        <v>-0.91173601205511934</v>
      </c>
      <c r="K458">
        <v>5.3870297788169204</v>
      </c>
      <c r="L458">
        <f>(Table2[[#This Row],[6M Return vs Nifty]]-AVERAGE(Table2[6M Return vs Nifty]))/_xlfn.STDEV.P(Table2[6M Return vs Nifty])</f>
        <v>2.1774574278489132E-2</v>
      </c>
      <c r="M458">
        <v>0.35492960217052599</v>
      </c>
      <c r="N458">
        <f>(Table2[[#This Row],[1W Return vs Nifty]]-AVERAGE(Table2[1W Return vs Nifty]))/_xlfn.STDEV.P(Table2[1W Return vs Nifty])</f>
        <v>0.31517471927442176</v>
      </c>
      <c r="O458">
        <v>3152.84</v>
      </c>
      <c r="P458">
        <v>3027.3732632285601</v>
      </c>
      <c r="Q458">
        <v>2665.9899823239198</v>
      </c>
      <c r="R458">
        <v>46.160600321191801</v>
      </c>
      <c r="S458" s="2">
        <f>(Table2[[#This Row],[Close Price]]-Table2[[#This Row],[20D EMA]])/Table2[[#This Row],[20D EMA]]</f>
        <v>-4.1835297699851738E-3</v>
      </c>
      <c r="T458" s="2">
        <f>(Table2[[#This Row],[Close Price]]-Table2[[#This Row],[50D EMA]])/Table2[[#This Row],[50D EMA]]</f>
        <v>3.7087179878077484E-2</v>
      </c>
      <c r="U458" s="2">
        <f>(Table2[[#This Row],[Close Price]]-Table2[[#This Row],[200D EMA]])/Table2[[#This Row],[200D EMA]]</f>
        <v>0.17766759095741053</v>
      </c>
      <c r="V458">
        <v>0.91257591771593105</v>
      </c>
      <c r="W458">
        <v>3094.4</v>
      </c>
      <c r="X458">
        <v>3169.9</v>
      </c>
      <c r="Y458">
        <v>3091.1</v>
      </c>
      <c r="Z458">
        <v>3179.25</v>
      </c>
      <c r="AA458">
        <v>3087.7</v>
      </c>
      <c r="AB458">
        <v>3248.85</v>
      </c>
      <c r="AC458" s="2">
        <f>(Table2[[#This Row],[Close Price]]/Table2[[#This Row],[Day Low]])-1</f>
        <v>1.4623190279213993E-2</v>
      </c>
      <c r="AD458" s="2">
        <f>(Table2[[#This Row],[Day High]]/Table2[[#This Row],[Close Price]])-1</f>
        <v>9.6348319080152844E-3</v>
      </c>
      <c r="AE458" s="2">
        <f>(Table2[[#This Row],[Close Price]]/Table2[[#This Row],[Current Week Low]])-1</f>
        <v>1.5706382841059963E-2</v>
      </c>
      <c r="AF458" s="2">
        <f>(Table2[[#This Row],[Current Week High]]/Table2[[#This Row],[Close Price]])-1</f>
        <v>1.2612870861401726E-2</v>
      </c>
      <c r="AG458" s="2">
        <f>(Table2[[#This Row],[Close Price]]/Table2[[#This Row],[Current Month Low]])-1</f>
        <v>1.6824821064222562E-2</v>
      </c>
      <c r="AH458" s="2">
        <f>(Table2[[#This Row],[Current Month High]]/Table2[[#This Row],[Close Price]])-1</f>
        <v>3.478094692083511E-2</v>
      </c>
      <c r="AI458">
        <v>7.1441084197283002</v>
      </c>
      <c r="AJ458">
        <v>43.114686844744199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0.16</v>
      </c>
      <c r="AM458" t="s">
        <v>10511</v>
      </c>
      <c r="AN458">
        <v>0.32</v>
      </c>
      <c r="AO458" t="s">
        <v>10511</v>
      </c>
      <c r="AP458">
        <v>-5.1896960141949999E-3</v>
      </c>
      <c r="AQ458">
        <f>(Table2[[#This Row],[Sharpe Ratio]]-AVERAGE(Table2[Sharpe Ratio]))/_xlfn.STDEV.P(Table2[Sharpe Ratio])</f>
        <v>-0.61830508281484775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-1.6465254618177956</v>
      </c>
      <c r="AS458">
        <f>_xlfn.RANK.AVG(Table2[[#This Row],[1Y Return vs Nifty Z-Score]],Table2[1Y Return vs Nifty Z-Score])</f>
        <v>460</v>
      </c>
      <c r="AT458">
        <f>_xlfn.RANK.AVG(Table2[[#This Row],[6M Return vs Nifty Z-Score]],Table2[6M Return vs Nifty Z-Score])</f>
        <v>312</v>
      </c>
      <c r="AU458">
        <f>_xlfn.RANK.AVG(Table2[[#This Row],[Sharpe Ratio Z-Score]],Table2[Sharpe Ratio Z-Score])</f>
        <v>545</v>
      </c>
      <c r="AV458">
        <f>(Table2[[#This Row],[Rank 1Y]]+Table2[[#This Row],[Rank 6M]]+Table2[[#This Row],[Rank Sharpe]])/3</f>
        <v>439</v>
      </c>
    </row>
    <row r="459" spans="1:48" x14ac:dyDescent="0.3">
      <c r="A459" t="s">
        <v>304</v>
      </c>
      <c r="B459" t="s">
        <v>305</v>
      </c>
      <c r="C459" t="s">
        <v>10463</v>
      </c>
      <c r="D459" t="s">
        <v>174</v>
      </c>
      <c r="E459">
        <v>86565.746741494993</v>
      </c>
      <c r="F459">
        <v>668.65</v>
      </c>
      <c r="G459">
        <v>2.0351846243726102</v>
      </c>
      <c r="H459">
        <f>(Table2[[#This Row],[1Y Return vs Nifty]]-AVERAGE(Table2[1Y Return vs Nifty]))/_xlfn.STDEV.P(Table2[1Y Return vs Nifty])</f>
        <v>-0.49938874050233806</v>
      </c>
      <c r="I459">
        <v>5.1376271809116796</v>
      </c>
      <c r="J459">
        <f>(Table2[[#This Row],[1M Return vs Nifty]]-AVERAGE(Table2[1M Return vs Nifty]))/_xlfn.STDEV.P(Table2[1M Return vs Nifty])</f>
        <v>0.60715988237752749</v>
      </c>
      <c r="K459">
        <v>12.6495675516831</v>
      </c>
      <c r="L459">
        <f>(Table2[[#This Row],[6M Return vs Nifty]]-AVERAGE(Table2[6M Return vs Nifty]))/_xlfn.STDEV.P(Table2[6M Return vs Nifty])</f>
        <v>0.27258994284574461</v>
      </c>
      <c r="M459">
        <v>5.9787129320871299</v>
      </c>
      <c r="N459">
        <f>(Table2[[#This Row],[1W Return vs Nifty]]-AVERAGE(Table2[1W Return vs Nifty]))/_xlfn.STDEV.P(Table2[1W Return vs Nifty])</f>
        <v>1.6845648472641601</v>
      </c>
      <c r="O459">
        <v>640.17999999999995</v>
      </c>
      <c r="P459">
        <v>614.18780013650996</v>
      </c>
      <c r="Q459">
        <v>563.58465017808305</v>
      </c>
      <c r="R459">
        <v>66.548750583893593</v>
      </c>
      <c r="S459" s="2">
        <f>(Table2[[#This Row],[Close Price]]-Table2[[#This Row],[20D EMA]])/Table2[[#This Row],[20D EMA]]</f>
        <v>4.4471867287325488E-2</v>
      </c>
      <c r="T459" s="2">
        <f>(Table2[[#This Row],[Close Price]]-Table2[[#This Row],[50D EMA]])/Table2[[#This Row],[50D EMA]]</f>
        <v>8.8673529255034356E-2</v>
      </c>
      <c r="U459" s="2">
        <f>(Table2[[#This Row],[Close Price]]-Table2[[#This Row],[200D EMA]])/Table2[[#This Row],[200D EMA]]</f>
        <v>0.18642337009838378</v>
      </c>
      <c r="V459">
        <v>1.1326711148025801</v>
      </c>
      <c r="W459">
        <v>666.4</v>
      </c>
      <c r="X459">
        <v>686.2</v>
      </c>
      <c r="Y459">
        <v>646.70000000000005</v>
      </c>
      <c r="Z459">
        <v>686.25</v>
      </c>
      <c r="AA459">
        <v>601</v>
      </c>
      <c r="AB459">
        <v>686.25</v>
      </c>
      <c r="AC459" s="2">
        <f>(Table2[[#This Row],[Close Price]]/Table2[[#This Row],[Day Low]])-1</f>
        <v>3.376350540216011E-3</v>
      </c>
      <c r="AD459" s="2">
        <f>(Table2[[#This Row],[Day High]]/Table2[[#This Row],[Close Price]])-1</f>
        <v>2.6246915426605844E-2</v>
      </c>
      <c r="AE459" s="2">
        <f>(Table2[[#This Row],[Close Price]]/Table2[[#This Row],[Current Week Low]])-1</f>
        <v>3.3941549404669757E-2</v>
      </c>
      <c r="AF459" s="2">
        <f>(Table2[[#This Row],[Current Week High]]/Table2[[#This Row],[Close Price]])-1</f>
        <v>2.6321692963433785E-2</v>
      </c>
      <c r="AG459" s="2">
        <f>(Table2[[#This Row],[Close Price]]/Table2[[#This Row],[Current Month Low]])-1</f>
        <v>0.11256239600665552</v>
      </c>
      <c r="AH459" s="2">
        <f>(Table2[[#This Row],[Current Month High]]/Table2[[#This Row],[Close Price]])-1</f>
        <v>2.6321692963433785E-2</v>
      </c>
      <c r="AI459">
        <v>2.63216929634337</v>
      </c>
      <c r="AJ459">
        <v>37.497429570224099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0.15</v>
      </c>
      <c r="AM459" t="s">
        <v>10511</v>
      </c>
      <c r="AN459">
        <v>10.86</v>
      </c>
      <c r="AO459" t="s">
        <v>10511</v>
      </c>
      <c r="AP459">
        <v>-3.2244357803441002E-2</v>
      </c>
      <c r="AQ459">
        <f>(Table2[[#This Row],[Sharpe Ratio]]-AVERAGE(Table2[Sharpe Ratio]))/_xlfn.STDEV.P(Table2[Sharpe Ratio])</f>
        <v>-0.92877530590772628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1.1361506260773677</v>
      </c>
      <c r="AS459">
        <f>_xlfn.RANK.AVG(Table2[[#This Row],[1Y Return vs Nifty Z-Score]],Table2[1Y Return vs Nifty Z-Score])</f>
        <v>475</v>
      </c>
      <c r="AT459">
        <f>_xlfn.RANK.AVG(Table2[[#This Row],[6M Return vs Nifty Z-Score]],Table2[6M Return vs Nifty Z-Score])</f>
        <v>245</v>
      </c>
      <c r="AU459">
        <f>_xlfn.RANK.AVG(Table2[[#This Row],[Sharpe Ratio Z-Score]],Table2[Sharpe Ratio Z-Score])</f>
        <v>598</v>
      </c>
      <c r="AV459">
        <f>(Table2[[#This Row],[Rank 1Y]]+Table2[[#This Row],[Rank 6M]]+Table2[[#This Row],[Rank Sharpe]])/3</f>
        <v>439.33333333333331</v>
      </c>
    </row>
    <row r="460" spans="1:48" x14ac:dyDescent="0.3">
      <c r="A460" t="s">
        <v>1262</v>
      </c>
      <c r="B460" t="s">
        <v>1263</v>
      </c>
      <c r="C460" t="s">
        <v>10466</v>
      </c>
      <c r="D460" t="s">
        <v>295</v>
      </c>
      <c r="E460">
        <v>8650.7809426799995</v>
      </c>
      <c r="F460">
        <v>1319.4</v>
      </c>
      <c r="G460">
        <v>-0.23921424621471099</v>
      </c>
      <c r="H460">
        <f>(Table2[[#This Row],[1Y Return vs Nifty]]-AVERAGE(Table2[1Y Return vs Nifty]))/_xlfn.STDEV.P(Table2[1Y Return vs Nifty])</f>
        <v>-0.529496533532409</v>
      </c>
      <c r="I460">
        <v>1.1689037474711701</v>
      </c>
      <c r="J460">
        <f>(Table2[[#This Row],[1M Return vs Nifty]]-AVERAGE(Table2[1M Return vs Nifty]))/_xlfn.STDEV.P(Table2[1M Return vs Nifty])</f>
        <v>0.21023373748185337</v>
      </c>
      <c r="K460">
        <v>5.7248979243142504</v>
      </c>
      <c r="L460">
        <f>(Table2[[#This Row],[6M Return vs Nifty]]-AVERAGE(Table2[6M Return vs Nifty]))/_xlfn.STDEV.P(Table2[6M Return vs Nifty])</f>
        <v>3.3443019399237064E-2</v>
      </c>
      <c r="M460">
        <v>-1.5165693207400499</v>
      </c>
      <c r="N460">
        <f>(Table2[[#This Row],[1W Return vs Nifty]]-AVERAGE(Table2[1W Return vs Nifty]))/_xlfn.STDEV.P(Table2[1W Return vs Nifty])</f>
        <v>-0.14053489811853279</v>
      </c>
      <c r="O460">
        <v>1295.6099999999999</v>
      </c>
      <c r="P460">
        <v>1262.0883887131699</v>
      </c>
      <c r="Q460">
        <v>1174.5750894934699</v>
      </c>
      <c r="R460">
        <v>55.7036937513558</v>
      </c>
      <c r="S460" s="2">
        <f>(Table2[[#This Row],[Close Price]]-Table2[[#This Row],[20D EMA]])/Table2[[#This Row],[20D EMA]]</f>
        <v>1.8362007085465683E-2</v>
      </c>
      <c r="T460" s="2">
        <f>(Table2[[#This Row],[Close Price]]-Table2[[#This Row],[50D EMA]])/Table2[[#This Row],[50D EMA]]</f>
        <v>4.5410140683779916E-2</v>
      </c>
      <c r="U460" s="2">
        <f>(Table2[[#This Row],[Close Price]]-Table2[[#This Row],[200D EMA]])/Table2[[#This Row],[200D EMA]]</f>
        <v>0.12329983140455093</v>
      </c>
      <c r="V460">
        <v>0.98993274413515997</v>
      </c>
      <c r="W460">
        <v>1295.0999999999999</v>
      </c>
      <c r="X460">
        <v>1329.75</v>
      </c>
      <c r="Y460">
        <v>1295.0999999999999</v>
      </c>
      <c r="Z460">
        <v>1364.5</v>
      </c>
      <c r="AA460">
        <v>1248.95</v>
      </c>
      <c r="AB460">
        <v>1392.9</v>
      </c>
      <c r="AC460" s="2">
        <f>(Table2[[#This Row],[Close Price]]/Table2[[#This Row],[Day Low]])-1</f>
        <v>1.8763029881862625E-2</v>
      </c>
      <c r="AD460" s="2">
        <f>(Table2[[#This Row],[Day High]]/Table2[[#This Row],[Close Price]])-1</f>
        <v>7.8444747612549381E-3</v>
      </c>
      <c r="AE460" s="2">
        <f>(Table2[[#This Row],[Close Price]]/Table2[[#This Row],[Current Week Low]])-1</f>
        <v>1.8763029881862625E-2</v>
      </c>
      <c r="AF460" s="2">
        <f>(Table2[[#This Row],[Current Week High]]/Table2[[#This Row],[Close Price]])-1</f>
        <v>3.4182204032135788E-2</v>
      </c>
      <c r="AG460" s="2">
        <f>(Table2[[#This Row],[Close Price]]/Table2[[#This Row],[Current Month Low]])-1</f>
        <v>5.6407382201048906E-2</v>
      </c>
      <c r="AH460" s="2">
        <f>(Table2[[#This Row],[Current Month High]]/Table2[[#This Row],[Close Price]])-1</f>
        <v>5.5707139608913048E-2</v>
      </c>
      <c r="AI460">
        <v>25.356222525390301</v>
      </c>
      <c r="AJ460">
        <v>35.05988330433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-0.01</v>
      </c>
      <c r="AM460" t="s">
        <v>10512</v>
      </c>
      <c r="AN460">
        <v>3.46</v>
      </c>
      <c r="AO460" t="s">
        <v>10511</v>
      </c>
      <c r="AQ460">
        <f>(Table2[[#This Row],[Sharpe Ratio]]-AVERAGE(Table2[Sharpe Ratio]))/_xlfn.STDEV.P(Table2[Sharpe Ratio])</f>
        <v>-0.55874987226138229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-0.98510454703123362</v>
      </c>
      <c r="AS460">
        <f>_xlfn.RANK.AVG(Table2[[#This Row],[1Y Return vs Nifty Z-Score]],Table2[1Y Return vs Nifty Z-Score])</f>
        <v>499</v>
      </c>
      <c r="AT460">
        <f>_xlfn.RANK.AVG(Table2[[#This Row],[6M Return vs Nifty Z-Score]],Table2[6M Return vs Nifty Z-Score])</f>
        <v>307</v>
      </c>
      <c r="AU460">
        <f>_xlfn.RANK.AVG(Table2[[#This Row],[Sharpe Ratio Z-Score]],Table2[Sharpe Ratio Z-Score])</f>
        <v>512.5</v>
      </c>
      <c r="AV460">
        <f>(Table2[[#This Row],[Rank 1Y]]+Table2[[#This Row],[Rank 6M]]+Table2[[#This Row],[Rank Sharpe]])/3</f>
        <v>439.5</v>
      </c>
    </row>
    <row r="461" spans="1:48" x14ac:dyDescent="0.3">
      <c r="A461" t="s">
        <v>941</v>
      </c>
      <c r="B461" t="s">
        <v>942</v>
      </c>
      <c r="C461" t="s">
        <v>10465</v>
      </c>
      <c r="D461" t="s">
        <v>198</v>
      </c>
      <c r="E461">
        <v>15010.803239250001</v>
      </c>
      <c r="F461">
        <v>617.5</v>
      </c>
      <c r="G461">
        <v>-8.5563077241393195</v>
      </c>
      <c r="H461">
        <f>(Table2[[#This Row],[1Y Return vs Nifty]]-AVERAGE(Table2[1Y Return vs Nifty]))/_xlfn.STDEV.P(Table2[1Y Return vs Nifty])</f>
        <v>-0.63959566006795965</v>
      </c>
      <c r="I461">
        <v>-10.8943459372429</v>
      </c>
      <c r="J461">
        <f>(Table2[[#This Row],[1M Return vs Nifty]]-AVERAGE(Table2[1M Return vs Nifty]))/_xlfn.STDEV.P(Table2[1M Return vs Nifty])</f>
        <v>-0.99625476507338173</v>
      </c>
      <c r="K461">
        <v>-0.86130181403907002</v>
      </c>
      <c r="L461">
        <f>(Table2[[#This Row],[6M Return vs Nifty]]-AVERAGE(Table2[6M Return vs Nifty]))/_xlfn.STDEV.P(Table2[6M Return vs Nifty])</f>
        <v>-0.19401467741363818</v>
      </c>
      <c r="M461">
        <v>-4.9134458824402003</v>
      </c>
      <c r="N461">
        <f>(Table2[[#This Row],[1W Return vs Nifty]]-AVERAGE(Table2[1W Return vs Nifty]))/_xlfn.STDEV.P(Table2[1W Return vs Nifty])</f>
        <v>-0.9676736687121168</v>
      </c>
      <c r="O461">
        <v>655.78</v>
      </c>
      <c r="P461">
        <v>637.91153223733602</v>
      </c>
      <c r="Q461">
        <v>587.11243804958804</v>
      </c>
      <c r="R461">
        <v>19.7748104119215</v>
      </c>
      <c r="S461" s="2">
        <f>(Table2[[#This Row],[Close Price]]-Table2[[#This Row],[20D EMA]])/Table2[[#This Row],[20D EMA]]</f>
        <v>-5.837323492634721E-2</v>
      </c>
      <c r="T461" s="2">
        <f>(Table2[[#This Row],[Close Price]]-Table2[[#This Row],[50D EMA]])/Table2[[#This Row],[50D EMA]]</f>
        <v>-3.1997434135963974E-2</v>
      </c>
      <c r="U461" s="2">
        <f>(Table2[[#This Row],[Close Price]]-Table2[[#This Row],[200D EMA]])/Table2[[#This Row],[200D EMA]]</f>
        <v>5.1757653187114734E-2</v>
      </c>
      <c r="V461">
        <v>0.48158006234670397</v>
      </c>
      <c r="W461">
        <v>615.04999999999995</v>
      </c>
      <c r="X461">
        <v>640</v>
      </c>
      <c r="Y461">
        <v>615.04999999999995</v>
      </c>
      <c r="Z461">
        <v>659.8</v>
      </c>
      <c r="AA461">
        <v>615.04999999999995</v>
      </c>
      <c r="AB461">
        <v>706.45</v>
      </c>
      <c r="AC461" s="2">
        <f>(Table2[[#This Row],[Close Price]]/Table2[[#This Row],[Day Low]])-1</f>
        <v>3.9834159824405635E-3</v>
      </c>
      <c r="AD461" s="2">
        <f>(Table2[[#This Row],[Day High]]/Table2[[#This Row],[Close Price]])-1</f>
        <v>3.6437246963562764E-2</v>
      </c>
      <c r="AE461" s="2">
        <f>(Table2[[#This Row],[Close Price]]/Table2[[#This Row],[Current Week Low]])-1</f>
        <v>3.9834159824405635E-3</v>
      </c>
      <c r="AF461" s="2">
        <f>(Table2[[#This Row],[Current Week High]]/Table2[[#This Row],[Close Price]])-1</f>
        <v>6.8502024291497987E-2</v>
      </c>
      <c r="AG461" s="2">
        <f>(Table2[[#This Row],[Close Price]]/Table2[[#This Row],[Current Month Low]])-1</f>
        <v>3.9834159824405635E-3</v>
      </c>
      <c r="AH461" s="2">
        <f>(Table2[[#This Row],[Current Month High]]/Table2[[#This Row],[Close Price]])-1</f>
        <v>0.14404858299595147</v>
      </c>
      <c r="AI461">
        <v>16.923076923076898</v>
      </c>
      <c r="AJ461">
        <v>25.610252237591499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-0.04</v>
      </c>
      <c r="AM461" t="s">
        <v>10512</v>
      </c>
      <c r="AN461">
        <v>-9.48</v>
      </c>
      <c r="AO461" t="s">
        <v>10512</v>
      </c>
      <c r="AP461">
        <v>3.5282017521641999E-2</v>
      </c>
      <c r="AQ461">
        <f>(Table2[[#This Row],[Sharpe Ratio]]-AVERAGE(Table2[Sharpe Ratio]))/_xlfn.STDEV.P(Table2[Sharpe Ratio])</f>
        <v>-0.15386527468473959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-2.9514040459518363</v>
      </c>
      <c r="AS461">
        <f>_xlfn.RANK.AVG(Table2[[#This Row],[1Y Return vs Nifty Z-Score]],Table2[1Y Return vs Nifty Z-Score])</f>
        <v>554</v>
      </c>
      <c r="AT461">
        <f>_xlfn.RANK.AVG(Table2[[#This Row],[6M Return vs Nifty Z-Score]],Table2[6M Return vs Nifty Z-Score])</f>
        <v>388</v>
      </c>
      <c r="AU461">
        <f>_xlfn.RANK.AVG(Table2[[#This Row],[Sharpe Ratio Z-Score]],Table2[Sharpe Ratio Z-Score])</f>
        <v>378</v>
      </c>
      <c r="AV461">
        <f>(Table2[[#This Row],[Rank 1Y]]+Table2[[#This Row],[Rank 6M]]+Table2[[#This Row],[Rank Sharpe]])/3</f>
        <v>440</v>
      </c>
    </row>
    <row r="462" spans="1:48" x14ac:dyDescent="0.3">
      <c r="A462" t="s">
        <v>1081</v>
      </c>
      <c r="B462" t="s">
        <v>1082</v>
      </c>
      <c r="C462" t="s">
        <v>10473</v>
      </c>
      <c r="D462" t="s">
        <v>728</v>
      </c>
      <c r="E462">
        <v>11341.707392329999</v>
      </c>
      <c r="F462">
        <v>8720.4500000000007</v>
      </c>
      <c r="G462">
        <v>-10.2555075285805</v>
      </c>
      <c r="H462">
        <f>(Table2[[#This Row],[1Y Return vs Nifty]]-AVERAGE(Table2[1Y Return vs Nifty]))/_xlfn.STDEV.P(Table2[1Y Return vs Nifty])</f>
        <v>-0.66208914469391777</v>
      </c>
      <c r="I462">
        <v>5.6829925086639097</v>
      </c>
      <c r="J462">
        <f>(Table2[[#This Row],[1M Return vs Nifty]]-AVERAGE(Table2[1M Return vs Nifty]))/_xlfn.STDEV.P(Table2[1M Return vs Nifty])</f>
        <v>0.66170380833630849</v>
      </c>
      <c r="K462">
        <v>-6.7190997199201004</v>
      </c>
      <c r="L462">
        <f>(Table2[[#This Row],[6M Return vs Nifty]]-AVERAGE(Table2[6M Return vs Nifty]))/_xlfn.STDEV.P(Table2[6M Return vs Nifty])</f>
        <v>-0.39631665321130954</v>
      </c>
      <c r="M462">
        <v>0.56072048946186903</v>
      </c>
      <c r="N462">
        <f>(Table2[[#This Row],[1W Return vs Nifty]]-AVERAGE(Table2[1W Return vs Nifty]))/_xlfn.STDEV.P(Table2[1W Return vs Nifty])</f>
        <v>0.36528475960757112</v>
      </c>
      <c r="O462">
        <v>8772.26</v>
      </c>
      <c r="P462">
        <v>8230.6652079435898</v>
      </c>
      <c r="Q462">
        <v>7766.26200801916</v>
      </c>
      <c r="R462">
        <v>39.992094400696999</v>
      </c>
      <c r="S462" s="2">
        <f>(Table2[[#This Row],[Close Price]]-Table2[[#This Row],[20D EMA]])/Table2[[#This Row],[20D EMA]]</f>
        <v>-5.90611769372995E-3</v>
      </c>
      <c r="T462" s="2">
        <f>(Table2[[#This Row],[Close Price]]-Table2[[#This Row],[50D EMA]])/Table2[[#This Row],[50D EMA]]</f>
        <v>5.9507315591418926E-2</v>
      </c>
      <c r="U462" s="2">
        <f>(Table2[[#This Row],[Close Price]]-Table2[[#This Row],[200D EMA]])/Table2[[#This Row],[200D EMA]]</f>
        <v>0.12286322441807665</v>
      </c>
      <c r="V462">
        <v>1.0142871008741601</v>
      </c>
      <c r="W462">
        <v>8650</v>
      </c>
      <c r="X462">
        <v>9065.9500000000007</v>
      </c>
      <c r="Y462">
        <v>8650</v>
      </c>
      <c r="Z462">
        <v>9478.75</v>
      </c>
      <c r="AA462">
        <v>8630.4500000000007</v>
      </c>
      <c r="AB462">
        <v>9650</v>
      </c>
      <c r="AC462" s="2">
        <f>(Table2[[#This Row],[Close Price]]/Table2[[#This Row],[Day Low]])-1</f>
        <v>8.1445086705203007E-3</v>
      </c>
      <c r="AD462" s="2">
        <f>(Table2[[#This Row],[Day High]]/Table2[[#This Row],[Close Price]])-1</f>
        <v>3.9619515047961906E-2</v>
      </c>
      <c r="AE462" s="2">
        <f>(Table2[[#This Row],[Close Price]]/Table2[[#This Row],[Current Week Low]])-1</f>
        <v>8.1445086705203007E-3</v>
      </c>
      <c r="AF462" s="2">
        <f>(Table2[[#This Row],[Current Week High]]/Table2[[#This Row],[Close Price]])-1</f>
        <v>8.6956521739130377E-2</v>
      </c>
      <c r="AG462" s="2">
        <f>(Table2[[#This Row],[Close Price]]/Table2[[#This Row],[Current Month Low]])-1</f>
        <v>1.0428193199659264E-2</v>
      </c>
      <c r="AH462" s="2">
        <f>(Table2[[#This Row],[Current Month High]]/Table2[[#This Row],[Close Price]])-1</f>
        <v>0.10659426979112308</v>
      </c>
      <c r="AI462">
        <v>11.691483811041801</v>
      </c>
      <c r="AJ462">
        <v>32.3044362179876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0.14000000000000001</v>
      </c>
      <c r="AM462" t="s">
        <v>10511</v>
      </c>
      <c r="AN462">
        <v>-3.96</v>
      </c>
      <c r="AO462" t="s">
        <v>10512</v>
      </c>
      <c r="AP462">
        <v>5.8603078712224997E-2</v>
      </c>
      <c r="AQ462">
        <f>(Table2[[#This Row],[Sharpe Ratio]]-AVERAGE(Table2[Sharpe Ratio]))/_xlfn.STDEV.P(Table2[Sharpe Ratio])</f>
        <v>0.11375940038996447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8.2342170428616746E-2</v>
      </c>
      <c r="AS462">
        <f>_xlfn.RANK.AVG(Table2[[#This Row],[1Y Return vs Nifty Z-Score]],Table2[1Y Return vs Nifty Z-Score])</f>
        <v>562</v>
      </c>
      <c r="AT462">
        <f>_xlfn.RANK.AVG(Table2[[#This Row],[6M Return vs Nifty Z-Score]],Table2[6M Return vs Nifty Z-Score])</f>
        <v>463</v>
      </c>
      <c r="AU462">
        <f>_xlfn.RANK.AVG(Table2[[#This Row],[Sharpe Ratio Z-Score]],Table2[Sharpe Ratio Z-Score])</f>
        <v>302</v>
      </c>
      <c r="AV462">
        <f>(Table2[[#This Row],[Rank 1Y]]+Table2[[#This Row],[Rank 6M]]+Table2[[#This Row],[Rank Sharpe]])/3</f>
        <v>442.33333333333331</v>
      </c>
    </row>
    <row r="463" spans="1:48" x14ac:dyDescent="0.3">
      <c r="A463" t="s">
        <v>1449</v>
      </c>
      <c r="B463" t="s">
        <v>1450</v>
      </c>
      <c r="C463" t="s">
        <v>632</v>
      </c>
      <c r="D463" t="s">
        <v>632</v>
      </c>
      <c r="E463">
        <v>6729.3881806500003</v>
      </c>
      <c r="F463">
        <v>510.5</v>
      </c>
      <c r="G463">
        <v>24.0063993813419</v>
      </c>
      <c r="H463">
        <f>(Table2[[#This Row],[1Y Return vs Nifty]]-AVERAGE(Table2[1Y Return vs Nifty]))/_xlfn.STDEV.P(Table2[1Y Return vs Nifty])</f>
        <v>-0.20854055416321518</v>
      </c>
      <c r="I463">
        <v>-6.7076806920363001</v>
      </c>
      <c r="J463">
        <f>(Table2[[#This Row],[1M Return vs Nifty]]-AVERAGE(Table2[1M Return vs Nifty]))/_xlfn.STDEV.P(Table2[1M Return vs Nifty])</f>
        <v>-0.57753148449750746</v>
      </c>
      <c r="K463">
        <v>-29.390732171168501</v>
      </c>
      <c r="L463">
        <f>(Table2[[#This Row],[6M Return vs Nifty]]-AVERAGE(Table2[6M Return vs Nifty]))/_xlfn.STDEV.P(Table2[6M Return vs Nifty])</f>
        <v>-1.1792928010981203</v>
      </c>
      <c r="M463">
        <v>-0.18456030461581299</v>
      </c>
      <c r="N463">
        <f>(Table2[[#This Row],[1W Return vs Nifty]]-AVERAGE(Table2[1W Return vs Nifty]))/_xlfn.STDEV.P(Table2[1W Return vs Nifty])</f>
        <v>0.18380903372723831</v>
      </c>
      <c r="O463">
        <v>521.27</v>
      </c>
      <c r="P463">
        <v>503.90289195907599</v>
      </c>
      <c r="Q463">
        <v>487.44218703734799</v>
      </c>
      <c r="R463">
        <v>34.717860797622798</v>
      </c>
      <c r="S463" s="2">
        <f>(Table2[[#This Row],[Close Price]]-Table2[[#This Row],[20D EMA]])/Table2[[#This Row],[20D EMA]]</f>
        <v>-2.0661077752412344E-2</v>
      </c>
      <c r="T463" s="2">
        <f>(Table2[[#This Row],[Close Price]]-Table2[[#This Row],[50D EMA]])/Table2[[#This Row],[50D EMA]]</f>
        <v>1.309202258251733E-2</v>
      </c>
      <c r="U463" s="2">
        <f>(Table2[[#This Row],[Close Price]]-Table2[[#This Row],[200D EMA]])/Table2[[#This Row],[200D EMA]]</f>
        <v>4.7303687649188457E-2</v>
      </c>
      <c r="V463">
        <v>0.84800189535553805</v>
      </c>
      <c r="W463">
        <v>505.75</v>
      </c>
      <c r="X463">
        <v>528.20000000000005</v>
      </c>
      <c r="Y463">
        <v>500.1</v>
      </c>
      <c r="Z463">
        <v>539.70000000000005</v>
      </c>
      <c r="AA463">
        <v>500.1</v>
      </c>
      <c r="AB463">
        <v>569.85</v>
      </c>
      <c r="AC463" s="2">
        <f>(Table2[[#This Row],[Close Price]]/Table2[[#This Row],[Day Low]])-1</f>
        <v>9.3919920909539822E-3</v>
      </c>
      <c r="AD463" s="2">
        <f>(Table2[[#This Row],[Day High]]/Table2[[#This Row],[Close Price]])-1</f>
        <v>3.4671890303624053E-2</v>
      </c>
      <c r="AE463" s="2">
        <f>(Table2[[#This Row],[Close Price]]/Table2[[#This Row],[Current Week Low]])-1</f>
        <v>2.0795840831833612E-2</v>
      </c>
      <c r="AF463" s="2">
        <f>(Table2[[#This Row],[Current Week High]]/Table2[[#This Row],[Close Price]])-1</f>
        <v>5.7198824681684801E-2</v>
      </c>
      <c r="AG463" s="2">
        <f>(Table2[[#This Row],[Close Price]]/Table2[[#This Row],[Current Month Low]])-1</f>
        <v>2.0795840831833612E-2</v>
      </c>
      <c r="AH463" s="2">
        <f>(Table2[[#This Row],[Current Month High]]/Table2[[#This Row],[Close Price]])-1</f>
        <v>0.116258570029383</v>
      </c>
      <c r="AI463">
        <v>30.460333006856001</v>
      </c>
      <c r="AJ463">
        <v>61.576198765627403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</v>
      </c>
      <c r="AM463" t="s">
        <v>10513</v>
      </c>
      <c r="AN463">
        <v>-7.47</v>
      </c>
      <c r="AO463" t="s">
        <v>10512</v>
      </c>
      <c r="AP463">
        <v>6.1291275613175003E-2</v>
      </c>
      <c r="AQ463">
        <f>(Table2[[#This Row],[Sharpe Ratio]]-AVERAGE(Table2[Sharpe Ratio]))/_xlfn.STDEV.P(Table2[Sharpe Ratio])</f>
        <v>0.14460824625826807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-1.6369475597733365</v>
      </c>
      <c r="AS463">
        <f>_xlfn.RANK.AVG(Table2[[#This Row],[1Y Return vs Nifty Z-Score]],Table2[1Y Return vs Nifty Z-Score])</f>
        <v>359</v>
      </c>
      <c r="AT463">
        <f>_xlfn.RANK.AVG(Table2[[#This Row],[6M Return vs Nifty Z-Score]],Table2[6M Return vs Nifty Z-Score])</f>
        <v>675</v>
      </c>
      <c r="AU463">
        <f>_xlfn.RANK.AVG(Table2[[#This Row],[Sharpe Ratio Z-Score]],Table2[Sharpe Ratio Z-Score])</f>
        <v>295</v>
      </c>
      <c r="AV463">
        <f>(Table2[[#This Row],[Rank 1Y]]+Table2[[#This Row],[Rank 6M]]+Table2[[#This Row],[Rank Sharpe]])/3</f>
        <v>443</v>
      </c>
    </row>
    <row r="464" spans="1:48" x14ac:dyDescent="0.3">
      <c r="A464" t="s">
        <v>1329</v>
      </c>
      <c r="B464" t="s">
        <v>1330</v>
      </c>
      <c r="C464" t="s">
        <v>10466</v>
      </c>
      <c r="D464" t="s">
        <v>62</v>
      </c>
      <c r="E464">
        <v>7906.8717294600001</v>
      </c>
      <c r="F464">
        <v>485.65</v>
      </c>
      <c r="G464">
        <v>24.830466168598601</v>
      </c>
      <c r="H464">
        <f>(Table2[[#This Row],[1Y Return vs Nifty]]-AVERAGE(Table2[1Y Return vs Nifty]))/_xlfn.STDEV.P(Table2[1Y Return vs Nifty])</f>
        <v>-0.19763181137647903</v>
      </c>
      <c r="I464">
        <v>2.7835844306880002</v>
      </c>
      <c r="J464">
        <f>(Table2[[#This Row],[1M Return vs Nifty]]-AVERAGE(Table2[1M Return vs Nifty]))/_xlfn.STDEV.P(Table2[1M Return vs Nifty])</f>
        <v>0.37172369504011077</v>
      </c>
      <c r="K464">
        <v>-3.60061574370068</v>
      </c>
      <c r="L464">
        <f>(Table2[[#This Row],[6M Return vs Nifty]]-AVERAGE(Table2[6M Return vs Nifty]))/_xlfn.STDEV.P(Table2[6M Return vs Nifty])</f>
        <v>-0.28861825186339179</v>
      </c>
      <c r="M464">
        <v>-1.8235829001184201</v>
      </c>
      <c r="N464">
        <f>(Table2[[#This Row],[1W Return vs Nifty]]-AVERAGE(Table2[1W Return vs Nifty]))/_xlfn.STDEV.P(Table2[1W Return vs Nifty])</f>
        <v>-0.21529264394473419</v>
      </c>
      <c r="O464">
        <v>485.76</v>
      </c>
      <c r="P464">
        <v>471.48267288282398</v>
      </c>
      <c r="Q464">
        <v>429.48751808104498</v>
      </c>
      <c r="R464">
        <v>44.460252074783703</v>
      </c>
      <c r="S464" s="2">
        <f>(Table2[[#This Row],[Close Price]]-Table2[[#This Row],[20D EMA]])/Table2[[#This Row],[20D EMA]]</f>
        <v>-2.2644927536234692E-4</v>
      </c>
      <c r="T464" s="2">
        <f>(Table2[[#This Row],[Close Price]]-Table2[[#This Row],[50D EMA]])/Table2[[#This Row],[50D EMA]]</f>
        <v>3.0048457625285754E-2</v>
      </c>
      <c r="U464" s="2">
        <f>(Table2[[#This Row],[Close Price]]-Table2[[#This Row],[200D EMA]])/Table2[[#This Row],[200D EMA]]</f>
        <v>0.13076627271937866</v>
      </c>
      <c r="V464">
        <v>0.92471622580156099</v>
      </c>
      <c r="W464">
        <v>476</v>
      </c>
      <c r="X464">
        <v>497.3</v>
      </c>
      <c r="Y464">
        <v>476</v>
      </c>
      <c r="Z464">
        <v>504</v>
      </c>
      <c r="AA464">
        <v>464.35</v>
      </c>
      <c r="AB464">
        <v>521.65</v>
      </c>
      <c r="AC464" s="2">
        <f>(Table2[[#This Row],[Close Price]]/Table2[[#This Row],[Day Low]])-1</f>
        <v>2.0273109243697407E-2</v>
      </c>
      <c r="AD464" s="2">
        <f>(Table2[[#This Row],[Day High]]/Table2[[#This Row],[Close Price]])-1</f>
        <v>2.3988469062081741E-2</v>
      </c>
      <c r="AE464" s="2">
        <f>(Table2[[#This Row],[Close Price]]/Table2[[#This Row],[Current Week Low]])-1</f>
        <v>2.0273109243697407E-2</v>
      </c>
      <c r="AF464" s="2">
        <f>(Table2[[#This Row],[Current Week High]]/Table2[[#This Row],[Close Price]])-1</f>
        <v>3.7784412642849929E-2</v>
      </c>
      <c r="AG464" s="2">
        <f>(Table2[[#This Row],[Close Price]]/Table2[[#This Row],[Current Month Low]])-1</f>
        <v>4.5870571766986057E-2</v>
      </c>
      <c r="AH464" s="2">
        <f>(Table2[[#This Row],[Current Month High]]/Table2[[#This Row],[Close Price]])-1</f>
        <v>7.4127458045917916E-2</v>
      </c>
      <c r="AI464">
        <v>7.4127458045917898</v>
      </c>
      <c r="AJ464">
        <v>49.430769230769201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-0.01</v>
      </c>
      <c r="AM464" t="s">
        <v>10512</v>
      </c>
      <c r="AN464">
        <v>3.2</v>
      </c>
      <c r="AO464" t="s">
        <v>10511</v>
      </c>
      <c r="AP464">
        <v>-1.5355753710833E-2</v>
      </c>
      <c r="AQ464">
        <f>(Table2[[#This Row],[Sharpe Ratio]]-AVERAGE(Table2[Sharpe Ratio]))/_xlfn.STDEV.P(Table2[Sharpe Ratio])</f>
        <v>-0.73496735069449504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-1.0647863628389893</v>
      </c>
      <c r="AS464">
        <f>_xlfn.RANK.AVG(Table2[[#This Row],[1Y Return vs Nifty Z-Score]],Table2[1Y Return vs Nifty Z-Score])</f>
        <v>351</v>
      </c>
      <c r="AT464">
        <f>_xlfn.RANK.AVG(Table2[[#This Row],[6M Return vs Nifty Z-Score]],Table2[6M Return vs Nifty Z-Score])</f>
        <v>422</v>
      </c>
      <c r="AU464">
        <f>_xlfn.RANK.AVG(Table2[[#This Row],[Sharpe Ratio Z-Score]],Table2[Sharpe Ratio Z-Score])</f>
        <v>564</v>
      </c>
      <c r="AV464">
        <f>(Table2[[#This Row],[Rank 1Y]]+Table2[[#This Row],[Rank 6M]]+Table2[[#This Row],[Rank Sharpe]])/3</f>
        <v>445.66666666666669</v>
      </c>
    </row>
    <row r="465" spans="1:48" x14ac:dyDescent="0.3">
      <c r="A465" t="s">
        <v>419</v>
      </c>
      <c r="B465" t="s">
        <v>420</v>
      </c>
      <c r="C465" t="s">
        <v>10461</v>
      </c>
      <c r="D465" t="s">
        <v>32</v>
      </c>
      <c r="E465">
        <v>55037.201832074003</v>
      </c>
      <c r="F465">
        <v>120.89</v>
      </c>
      <c r="G465">
        <v>26.955391145019799</v>
      </c>
      <c r="H465">
        <f>(Table2[[#This Row],[1Y Return vs Nifty]]-AVERAGE(Table2[1Y Return vs Nifty]))/_xlfn.STDEV.P(Table2[1Y Return vs Nifty])</f>
        <v>-0.16950270780459897</v>
      </c>
      <c r="I465">
        <v>-3.90158861963647</v>
      </c>
      <c r="J465">
        <f>(Table2[[#This Row],[1M Return vs Nifty]]-AVERAGE(Table2[1M Return vs Nifty]))/_xlfn.STDEV.P(Table2[1M Return vs Nifty])</f>
        <v>-0.29688423678682285</v>
      </c>
      <c r="K465">
        <v>-24.035647778810102</v>
      </c>
      <c r="L465">
        <f>(Table2[[#This Row],[6M Return vs Nifty]]-AVERAGE(Table2[6M Return vs Nifty]))/_xlfn.STDEV.P(Table2[6M Return vs Nifty])</f>
        <v>-0.99435228752223592</v>
      </c>
      <c r="M465">
        <v>1.21031456283401</v>
      </c>
      <c r="N465">
        <f>(Table2[[#This Row],[1W Return vs Nifty]]-AVERAGE(Table2[1W Return vs Nifty]))/_xlfn.STDEV.P(Table2[1W Return vs Nifty])</f>
        <v>0.52346078793077522</v>
      </c>
      <c r="O465">
        <v>122.15</v>
      </c>
      <c r="P465">
        <v>125.229324714973</v>
      </c>
      <c r="Q465">
        <v>121.14324745318299</v>
      </c>
      <c r="R465">
        <v>44.944193513052198</v>
      </c>
      <c r="S465" s="2">
        <f>(Table2[[#This Row],[Close Price]]-Table2[[#This Row],[20D EMA]])/Table2[[#This Row],[20D EMA]]</f>
        <v>-1.0315186246418379E-2</v>
      </c>
      <c r="T465" s="2">
        <f>(Table2[[#This Row],[Close Price]]-Table2[[#This Row],[50D EMA]])/Table2[[#This Row],[50D EMA]]</f>
        <v>-3.465102702461649E-2</v>
      </c>
      <c r="U465" s="2">
        <f>(Table2[[#This Row],[Close Price]]-Table2[[#This Row],[200D EMA]])/Table2[[#This Row],[200D EMA]]</f>
        <v>-2.0904793169001295E-3</v>
      </c>
      <c r="V465">
        <v>0.75206094070457596</v>
      </c>
      <c r="W465">
        <v>120.5</v>
      </c>
      <c r="X465">
        <v>123.89</v>
      </c>
      <c r="Y465">
        <v>119.7</v>
      </c>
      <c r="Z465">
        <v>125.09</v>
      </c>
      <c r="AA465">
        <v>117.3</v>
      </c>
      <c r="AB465">
        <v>125.9</v>
      </c>
      <c r="AC465" s="2">
        <f>(Table2[[#This Row],[Close Price]]/Table2[[#This Row],[Day Low]])-1</f>
        <v>3.2365145228214764E-3</v>
      </c>
      <c r="AD465" s="2">
        <f>(Table2[[#This Row],[Day High]]/Table2[[#This Row],[Close Price]])-1</f>
        <v>2.4815948382827413E-2</v>
      </c>
      <c r="AE465" s="2">
        <f>(Table2[[#This Row],[Close Price]]/Table2[[#This Row],[Current Week Low]])-1</f>
        <v>9.9415204678361402E-3</v>
      </c>
      <c r="AF465" s="2">
        <f>(Table2[[#This Row],[Current Week High]]/Table2[[#This Row],[Close Price]])-1</f>
        <v>3.4742327735958423E-2</v>
      </c>
      <c r="AG465" s="2">
        <f>(Table2[[#This Row],[Close Price]]/Table2[[#This Row],[Current Month Low]])-1</f>
        <v>3.0605285592497866E-2</v>
      </c>
      <c r="AH465" s="2">
        <f>(Table2[[#This Row],[Current Month High]]/Table2[[#This Row],[Close Price]])-1</f>
        <v>4.1442633799321671E-2</v>
      </c>
      <c r="AI465">
        <v>30.655968235585998</v>
      </c>
      <c r="AJ465">
        <v>53.804071246819298</v>
      </c>
      <c r="AK465" t="str">
        <f>IF(AND(Table2[[#This Row],[20D EMA]]&gt;Table2[[#This Row],[50D EMA]],Table2[[#This Row],[50D EMA]]&gt;Table2[[#This Row],[200D EMA]]),"Uptrend","Downtrend/NoTrend")</f>
        <v>Downtrend/NoTrend</v>
      </c>
      <c r="AL465">
        <v>-0.26</v>
      </c>
      <c r="AM465" t="s">
        <v>10512</v>
      </c>
      <c r="AN465">
        <v>2.62</v>
      </c>
      <c r="AO465" t="s">
        <v>10511</v>
      </c>
      <c r="AP465">
        <v>3.7639412458779997E-2</v>
      </c>
      <c r="AQ465">
        <f>(Table2[[#This Row],[Sharpe Ratio]]-AVERAGE(Table2[Sharpe Ratio]))/_xlfn.STDEV.P(Table2[Sharpe Ratio])</f>
        <v>-0.12681260118422735</v>
      </c>
      <c r="AR4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5">
        <f>_xlfn.RANK.AVG(Table2[[#This Row],[1Y Return vs Nifty Z-Score]],Table2[1Y Return vs Nifty Z-Score])</f>
        <v>340</v>
      </c>
      <c r="AT465">
        <f>_xlfn.RANK.AVG(Table2[[#This Row],[6M Return vs Nifty Z-Score]],Table2[6M Return vs Nifty Z-Score])</f>
        <v>630</v>
      </c>
      <c r="AU465">
        <f>_xlfn.RANK.AVG(Table2[[#This Row],[Sharpe Ratio Z-Score]],Table2[Sharpe Ratio Z-Score])</f>
        <v>371</v>
      </c>
      <c r="AV465">
        <f>(Table2[[#This Row],[Rank 1Y]]+Table2[[#This Row],[Rank 6M]]+Table2[[#This Row],[Rank Sharpe]])/3</f>
        <v>447</v>
      </c>
    </row>
    <row r="466" spans="1:48" x14ac:dyDescent="0.3">
      <c r="A466" t="s">
        <v>449</v>
      </c>
      <c r="B466" t="s">
        <v>450</v>
      </c>
      <c r="C466" t="s">
        <v>10470</v>
      </c>
      <c r="D466" t="s">
        <v>80</v>
      </c>
      <c r="E466">
        <v>49196.507160740002</v>
      </c>
      <c r="F466">
        <v>2619.8000000000002</v>
      </c>
      <c r="G466">
        <v>21.854048252242801</v>
      </c>
      <c r="H466">
        <f>(Table2[[#This Row],[1Y Return vs Nifty]]-AVERAGE(Table2[1Y Return vs Nifty]))/_xlfn.STDEV.P(Table2[1Y Return vs Nifty])</f>
        <v>-0.23703271671261933</v>
      </c>
      <c r="I466">
        <v>-3.1483745773690899</v>
      </c>
      <c r="J466">
        <f>(Table2[[#This Row],[1M Return vs Nifty]]-AVERAGE(Table2[1M Return vs Nifty]))/_xlfn.STDEV.P(Table2[1M Return vs Nifty])</f>
        <v>-0.22155262169887016</v>
      </c>
      <c r="K466">
        <v>1.59851584776878</v>
      </c>
      <c r="L466">
        <f>(Table2[[#This Row],[6M Return vs Nifty]]-AVERAGE(Table2[6M Return vs Nifty]))/_xlfn.STDEV.P(Table2[6M Return vs Nifty])</f>
        <v>-0.10906364614194876</v>
      </c>
      <c r="M466">
        <v>0.112115285136552</v>
      </c>
      <c r="N466">
        <f>(Table2[[#This Row],[1W Return vs Nifty]]-AVERAGE(Table2[1W Return vs Nifty]))/_xlfn.STDEV.P(Table2[1W Return vs Nifty])</f>
        <v>0.25604948112520853</v>
      </c>
      <c r="O466">
        <v>2661.16</v>
      </c>
      <c r="P466">
        <v>2609.3825199391999</v>
      </c>
      <c r="Q466">
        <v>2408.56314888109</v>
      </c>
      <c r="R466">
        <v>37.318896876090498</v>
      </c>
      <c r="S466" s="2">
        <f>(Table2[[#This Row],[Close Price]]-Table2[[#This Row],[20D EMA]])/Table2[[#This Row],[20D EMA]]</f>
        <v>-1.5542094424987477E-2</v>
      </c>
      <c r="T466" s="2">
        <f>(Table2[[#This Row],[Close Price]]-Table2[[#This Row],[50D EMA]])/Table2[[#This Row],[50D EMA]]</f>
        <v>3.9923161825438213E-3</v>
      </c>
      <c r="U466" s="2">
        <f>(Table2[[#This Row],[Close Price]]-Table2[[#This Row],[200D EMA]])/Table2[[#This Row],[200D EMA]]</f>
        <v>8.770243421561992E-2</v>
      </c>
      <c r="V466">
        <v>0.70121804243053198</v>
      </c>
      <c r="W466">
        <v>2596.15</v>
      </c>
      <c r="X466">
        <v>2687</v>
      </c>
      <c r="Y466">
        <v>2596.15</v>
      </c>
      <c r="Z466">
        <v>2744.25</v>
      </c>
      <c r="AA466">
        <v>2586.5</v>
      </c>
      <c r="AB466">
        <v>2844</v>
      </c>
      <c r="AC466" s="2">
        <f>(Table2[[#This Row],[Close Price]]/Table2[[#This Row],[Day Low]])-1</f>
        <v>9.1096431253971932E-3</v>
      </c>
      <c r="AD466" s="2">
        <f>(Table2[[#This Row],[Day High]]/Table2[[#This Row],[Close Price]])-1</f>
        <v>2.5650813039163278E-2</v>
      </c>
      <c r="AE466" s="2">
        <f>(Table2[[#This Row],[Close Price]]/Table2[[#This Row],[Current Week Low]])-1</f>
        <v>9.1096431253971932E-3</v>
      </c>
      <c r="AF466" s="2">
        <f>(Table2[[#This Row],[Current Week High]]/Table2[[#This Row],[Close Price]])-1</f>
        <v>4.750362623101001E-2</v>
      </c>
      <c r="AG466" s="2">
        <f>(Table2[[#This Row],[Close Price]]/Table2[[#This Row],[Current Month Low]])-1</f>
        <v>1.2874540885366326E-2</v>
      </c>
      <c r="AH466" s="2">
        <f>(Table2[[#This Row],[Current Month High]]/Table2[[#This Row],[Close Price]])-1</f>
        <v>8.5579051836017994E-2</v>
      </c>
      <c r="AI466">
        <v>8.5579051836018003</v>
      </c>
      <c r="AJ466">
        <v>48.628485518962897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-0.03</v>
      </c>
      <c r="AM466" t="s">
        <v>10512</v>
      </c>
      <c r="AN466">
        <v>-5.5</v>
      </c>
      <c r="AO466" t="s">
        <v>10512</v>
      </c>
      <c r="AP466">
        <v>-3.6802935507285001E-2</v>
      </c>
      <c r="AQ466">
        <f>(Table2[[#This Row],[Sharpe Ratio]]-AVERAGE(Table2[Sharpe Ratio]))/_xlfn.STDEV.P(Table2[Sharpe Ratio])</f>
        <v>-0.98108801444290528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-1.292687517871135</v>
      </c>
      <c r="AS466">
        <f>_xlfn.RANK.AVG(Table2[[#This Row],[1Y Return vs Nifty Z-Score]],Table2[1Y Return vs Nifty Z-Score])</f>
        <v>369</v>
      </c>
      <c r="AT466">
        <f>_xlfn.RANK.AVG(Table2[[#This Row],[6M Return vs Nifty Z-Score]],Table2[6M Return vs Nifty Z-Score])</f>
        <v>357</v>
      </c>
      <c r="AU466">
        <f>_xlfn.RANK.AVG(Table2[[#This Row],[Sharpe Ratio Z-Score]],Table2[Sharpe Ratio Z-Score])</f>
        <v>615</v>
      </c>
      <c r="AV466">
        <f>(Table2[[#This Row],[Rank 1Y]]+Table2[[#This Row],[Rank 6M]]+Table2[[#This Row],[Rank Sharpe]])/3</f>
        <v>447</v>
      </c>
    </row>
    <row r="467" spans="1:48" x14ac:dyDescent="0.3">
      <c r="A467" t="s">
        <v>1802</v>
      </c>
      <c r="B467" t="s">
        <v>1803</v>
      </c>
      <c r="C467" t="s">
        <v>10471</v>
      </c>
      <c r="D467" t="s">
        <v>130</v>
      </c>
      <c r="E467">
        <v>3919.9035595999999</v>
      </c>
      <c r="F467">
        <v>221.2</v>
      </c>
      <c r="G467">
        <v>6.6804087743836797</v>
      </c>
      <c r="H467">
        <f>(Table2[[#This Row],[1Y Return vs Nifty]]-AVERAGE(Table2[1Y Return vs Nifty]))/_xlfn.STDEV.P(Table2[1Y Return vs Nifty])</f>
        <v>-0.43789669128640402</v>
      </c>
      <c r="I467">
        <v>9.9692121934568306E-2</v>
      </c>
      <c r="J467">
        <f>(Table2[[#This Row],[1M Return vs Nifty]]-AVERAGE(Table2[1M Return vs Nifty]))/_xlfn.STDEV.P(Table2[1M Return vs Nifty])</f>
        <v>0.10329808028137989</v>
      </c>
      <c r="K467">
        <v>-22.9624757261039</v>
      </c>
      <c r="L467">
        <f>(Table2[[#This Row],[6M Return vs Nifty]]-AVERAGE(Table2[6M Return vs Nifty]))/_xlfn.STDEV.P(Table2[6M Return vs Nifty])</f>
        <v>-0.95728975478867384</v>
      </c>
      <c r="M467">
        <v>0.78304480049793002</v>
      </c>
      <c r="N467">
        <f>(Table2[[#This Row],[1W Return vs Nifty]]-AVERAGE(Table2[1W Return vs Nifty]))/_xlfn.STDEV.P(Table2[1W Return vs Nifty])</f>
        <v>0.41942068535089394</v>
      </c>
      <c r="O467">
        <v>221.33</v>
      </c>
      <c r="P467">
        <v>220.24439617168699</v>
      </c>
      <c r="Q467">
        <v>217.45431124802201</v>
      </c>
      <c r="R467">
        <v>48.170360656938698</v>
      </c>
      <c r="S467" s="2">
        <f>(Table2[[#This Row],[Close Price]]-Table2[[#This Row],[20D EMA]])/Table2[[#This Row],[20D EMA]]</f>
        <v>-5.8735824334714621E-4</v>
      </c>
      <c r="T467" s="2">
        <f>(Table2[[#This Row],[Close Price]]-Table2[[#This Row],[50D EMA]])/Table2[[#This Row],[50D EMA]]</f>
        <v>4.3388337906589951E-3</v>
      </c>
      <c r="U467" s="2">
        <f>(Table2[[#This Row],[Close Price]]-Table2[[#This Row],[200D EMA]])/Table2[[#This Row],[200D EMA]]</f>
        <v>1.7225175856392917E-2</v>
      </c>
      <c r="V467">
        <v>1.42327964377526</v>
      </c>
      <c r="W467">
        <v>217</v>
      </c>
      <c r="X467">
        <v>227.61</v>
      </c>
      <c r="Y467">
        <v>217</v>
      </c>
      <c r="Z467">
        <v>233.63</v>
      </c>
      <c r="AA467">
        <v>212.51</v>
      </c>
      <c r="AB467">
        <v>233.63</v>
      </c>
      <c r="AC467" s="2">
        <f>(Table2[[#This Row],[Close Price]]/Table2[[#This Row],[Day Low]])-1</f>
        <v>1.9354838709677358E-2</v>
      </c>
      <c r="AD467" s="2">
        <f>(Table2[[#This Row],[Day High]]/Table2[[#This Row],[Close Price]])-1</f>
        <v>2.8978300180831917E-2</v>
      </c>
      <c r="AE467" s="2">
        <f>(Table2[[#This Row],[Close Price]]/Table2[[#This Row],[Current Week Low]])-1</f>
        <v>1.9354838709677358E-2</v>
      </c>
      <c r="AF467" s="2">
        <f>(Table2[[#This Row],[Current Week High]]/Table2[[#This Row],[Close Price]])-1</f>
        <v>5.6193490054249562E-2</v>
      </c>
      <c r="AG467" s="2">
        <f>(Table2[[#This Row],[Close Price]]/Table2[[#This Row],[Current Month Low]])-1</f>
        <v>4.0892193308550207E-2</v>
      </c>
      <c r="AH467" s="2">
        <f>(Table2[[#This Row],[Current Month High]]/Table2[[#This Row],[Close Price]])-1</f>
        <v>5.6193490054249562E-2</v>
      </c>
      <c r="AI467">
        <v>25.678119349005399</v>
      </c>
      <c r="AJ467">
        <v>32.534451767525397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-0.06</v>
      </c>
      <c r="AM467" t="s">
        <v>10512</v>
      </c>
      <c r="AN467">
        <v>1.06</v>
      </c>
      <c r="AO467" t="s">
        <v>10511</v>
      </c>
      <c r="AP467">
        <v>6.8285069642440993E-2</v>
      </c>
      <c r="AQ467">
        <f>(Table2[[#This Row],[Sharpe Ratio]]-AVERAGE(Table2[Sharpe Ratio]))/_xlfn.STDEV.P(Table2[Sharpe Ratio])</f>
        <v>0.22486668044039312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-0.64760100000241083</v>
      </c>
      <c r="AS467">
        <f>_xlfn.RANK.AVG(Table2[[#This Row],[1Y Return vs Nifty Z-Score]],Table2[1Y Return vs Nifty Z-Score])</f>
        <v>450</v>
      </c>
      <c r="AT467">
        <f>_xlfn.RANK.AVG(Table2[[#This Row],[6M Return vs Nifty Z-Score]],Table2[6M Return vs Nifty Z-Score])</f>
        <v>623</v>
      </c>
      <c r="AU467">
        <f>_xlfn.RANK.AVG(Table2[[#This Row],[Sharpe Ratio Z-Score]],Table2[Sharpe Ratio Z-Score])</f>
        <v>269</v>
      </c>
      <c r="AV467">
        <f>(Table2[[#This Row],[Rank 1Y]]+Table2[[#This Row],[Rank 6M]]+Table2[[#This Row],[Rank Sharpe]])/3</f>
        <v>447.33333333333331</v>
      </c>
    </row>
    <row r="468" spans="1:48" x14ac:dyDescent="0.3">
      <c r="A468" t="s">
        <v>2016</v>
      </c>
      <c r="B468" t="s">
        <v>2017</v>
      </c>
      <c r="C468" t="s">
        <v>10461</v>
      </c>
      <c r="D468" t="s">
        <v>590</v>
      </c>
      <c r="E468">
        <v>3012.3441814550001</v>
      </c>
      <c r="F468">
        <v>1007.65</v>
      </c>
      <c r="G468">
        <v>14.613125048558601</v>
      </c>
      <c r="H468">
        <f>(Table2[[#This Row],[1Y Return vs Nifty]]-AVERAGE(Table2[1Y Return vs Nifty]))/_xlfn.STDEV.P(Table2[1Y Return vs Nifty])</f>
        <v>-0.33288583200495397</v>
      </c>
      <c r="I468">
        <v>-10.2075998786471</v>
      </c>
      <c r="J468">
        <f>(Table2[[#This Row],[1M Return vs Nifty]]-AVERAGE(Table2[1M Return vs Nifty]))/_xlfn.STDEV.P(Table2[1M Return vs Nifty])</f>
        <v>-0.92757084941831136</v>
      </c>
      <c r="K468">
        <v>-7.6057400168887996</v>
      </c>
      <c r="L468">
        <f>(Table2[[#This Row],[6M Return vs Nifty]]-AVERAGE(Table2[6M Return vs Nifty]))/_xlfn.STDEV.P(Table2[6M Return vs Nifty])</f>
        <v>-0.42693721861499501</v>
      </c>
      <c r="M468">
        <v>-7.4570352707837602</v>
      </c>
      <c r="N468">
        <f>(Table2[[#This Row],[1W Return vs Nifty]]-AVERAGE(Table2[1W Return vs Nifty]))/_xlfn.STDEV.P(Table2[1W Return vs Nifty])</f>
        <v>-1.5870371814434618</v>
      </c>
      <c r="O468">
        <v>1065.7</v>
      </c>
      <c r="P468">
        <v>1075.93943424949</v>
      </c>
      <c r="Q468">
        <v>1014.51977211896</v>
      </c>
      <c r="R468">
        <v>26.9141889272986</v>
      </c>
      <c r="S468" s="2">
        <f>(Table2[[#This Row],[Close Price]]-Table2[[#This Row],[20D EMA]])/Table2[[#This Row],[20D EMA]]</f>
        <v>-5.4471239560852085E-2</v>
      </c>
      <c r="T468" s="2">
        <f>(Table2[[#This Row],[Close Price]]-Table2[[#This Row],[50D EMA]])/Table2[[#This Row],[50D EMA]]</f>
        <v>-6.346958952863789E-2</v>
      </c>
      <c r="U468" s="2">
        <f>(Table2[[#This Row],[Close Price]]-Table2[[#This Row],[200D EMA]])/Table2[[#This Row],[200D EMA]]</f>
        <v>-6.7714521764435896E-3</v>
      </c>
      <c r="V468">
        <v>1.73765793698557</v>
      </c>
      <c r="W468">
        <v>997.45</v>
      </c>
      <c r="X468">
        <v>1033.25</v>
      </c>
      <c r="Y468">
        <v>997.45</v>
      </c>
      <c r="Z468">
        <v>1104.4000000000001</v>
      </c>
      <c r="AA468">
        <v>997.45</v>
      </c>
      <c r="AB468">
        <v>1162</v>
      </c>
      <c r="AC468" s="2">
        <f>(Table2[[#This Row],[Close Price]]/Table2[[#This Row],[Day Low]])-1</f>
        <v>1.0226076495062353E-2</v>
      </c>
      <c r="AD468" s="2">
        <f>(Table2[[#This Row],[Day High]]/Table2[[#This Row],[Close Price]])-1</f>
        <v>2.5405646801964998E-2</v>
      </c>
      <c r="AE468" s="2">
        <f>(Table2[[#This Row],[Close Price]]/Table2[[#This Row],[Current Week Low]])-1</f>
        <v>1.0226076495062353E-2</v>
      </c>
      <c r="AF468" s="2">
        <f>(Table2[[#This Row],[Current Week High]]/Table2[[#This Row],[Close Price]])-1</f>
        <v>9.6015481566020133E-2</v>
      </c>
      <c r="AG468" s="2">
        <f>(Table2[[#This Row],[Close Price]]/Table2[[#This Row],[Current Month Low]])-1</f>
        <v>1.0226076495062353E-2</v>
      </c>
      <c r="AH468" s="2">
        <f>(Table2[[#This Row],[Current Month High]]/Table2[[#This Row],[Close Price]])-1</f>
        <v>0.15317818687044116</v>
      </c>
      <c r="AI468">
        <v>25.435419044311001</v>
      </c>
      <c r="AJ468">
        <v>44.011719308274898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-0.22</v>
      </c>
      <c r="AM468" t="s">
        <v>10512</v>
      </c>
      <c r="AN468">
        <v>-7.96</v>
      </c>
      <c r="AO468" t="s">
        <v>10512</v>
      </c>
      <c r="AP468">
        <v>7.2712527540000002E-3</v>
      </c>
      <c r="AQ468">
        <f>(Table2[[#This Row],[Sharpe Ratio]]-AVERAGE(Table2[Sharpe Ratio]))/_xlfn.STDEV.P(Table2[Sharpe Ratio])</f>
        <v>-0.47530741482891026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>
        <f>_xlfn.RANK.AVG(Table2[[#This Row],[1Y Return vs Nifty Z-Score]],Table2[1Y Return vs Nifty Z-Score])</f>
        <v>407</v>
      </c>
      <c r="AT468">
        <f>_xlfn.RANK.AVG(Table2[[#This Row],[6M Return vs Nifty Z-Score]],Table2[6M Return vs Nifty Z-Score])</f>
        <v>472</v>
      </c>
      <c r="AU468">
        <f>_xlfn.RANK.AVG(Table2[[#This Row],[Sharpe Ratio Z-Score]],Table2[Sharpe Ratio Z-Score])</f>
        <v>466</v>
      </c>
      <c r="AV468">
        <f>(Table2[[#This Row],[Rank 1Y]]+Table2[[#This Row],[Rank 6M]]+Table2[[#This Row],[Rank Sharpe]])/3</f>
        <v>448.33333333333331</v>
      </c>
    </row>
    <row r="469" spans="1:48" x14ac:dyDescent="0.3">
      <c r="A469" t="s">
        <v>381</v>
      </c>
      <c r="B469" t="s">
        <v>382</v>
      </c>
      <c r="C469" t="s">
        <v>10466</v>
      </c>
      <c r="D469" t="s">
        <v>62</v>
      </c>
      <c r="E469">
        <v>61380.486225000001</v>
      </c>
      <c r="F469">
        <v>5133.6499999999996</v>
      </c>
      <c r="G469">
        <v>17.3693006103891</v>
      </c>
      <c r="H469">
        <f>(Table2[[#This Row],[1Y Return vs Nifty]]-AVERAGE(Table2[1Y Return vs Nifty]))/_xlfn.STDEV.P(Table2[1Y Return vs Nifty])</f>
        <v>-0.2964004272488816</v>
      </c>
      <c r="I469">
        <v>-3.3255627241510299</v>
      </c>
      <c r="J469">
        <f>(Table2[[#This Row],[1M Return vs Nifty]]-AVERAGE(Table2[1M Return vs Nifty]))/_xlfn.STDEV.P(Table2[1M Return vs Nifty])</f>
        <v>-0.2392738384081923</v>
      </c>
      <c r="K469">
        <v>-10.039971162563001</v>
      </c>
      <c r="L469">
        <f>(Table2[[#This Row],[6M Return vs Nifty]]-AVERAGE(Table2[6M Return vs Nifty]))/_xlfn.STDEV.P(Table2[6M Return vs Nifty])</f>
        <v>-0.51100460677526549</v>
      </c>
      <c r="M469">
        <v>0.93288423029507905</v>
      </c>
      <c r="N469">
        <f>(Table2[[#This Row],[1W Return vs Nifty]]-AVERAGE(Table2[1W Return vs Nifty]))/_xlfn.STDEV.P(Table2[1W Return vs Nifty])</f>
        <v>0.45590655685598802</v>
      </c>
      <c r="O469">
        <v>5157.84</v>
      </c>
      <c r="P469">
        <v>5102.2493574454902</v>
      </c>
      <c r="Q469">
        <v>4765.4525501886601</v>
      </c>
      <c r="R469">
        <v>45.359193910479704</v>
      </c>
      <c r="S469" s="2">
        <f>(Table2[[#This Row],[Close Price]]-Table2[[#This Row],[20D EMA]])/Table2[[#This Row],[20D EMA]]</f>
        <v>-4.6899477300576418E-3</v>
      </c>
      <c r="T469" s="2">
        <f>(Table2[[#This Row],[Close Price]]-Table2[[#This Row],[50D EMA]])/Table2[[#This Row],[50D EMA]]</f>
        <v>6.1542743905073638E-3</v>
      </c>
      <c r="U469" s="2">
        <f>(Table2[[#This Row],[Close Price]]-Table2[[#This Row],[200D EMA]])/Table2[[#This Row],[200D EMA]]</f>
        <v>7.7263900108870645E-2</v>
      </c>
      <c r="V469">
        <v>1.00280467190991</v>
      </c>
      <c r="W469">
        <v>5111.55</v>
      </c>
      <c r="X469">
        <v>5268.25</v>
      </c>
      <c r="Y469">
        <v>5111.55</v>
      </c>
      <c r="Z469">
        <v>5450</v>
      </c>
      <c r="AA469">
        <v>4872</v>
      </c>
      <c r="AB469">
        <v>5450</v>
      </c>
      <c r="AC469" s="2">
        <f>(Table2[[#This Row],[Close Price]]/Table2[[#This Row],[Day Low]])-1</f>
        <v>4.3235417828251244E-3</v>
      </c>
      <c r="AD469" s="2">
        <f>(Table2[[#This Row],[Day High]]/Table2[[#This Row],[Close Price]])-1</f>
        <v>2.621916180495365E-2</v>
      </c>
      <c r="AE469" s="2">
        <f>(Table2[[#This Row],[Close Price]]/Table2[[#This Row],[Current Week Low]])-1</f>
        <v>4.3235417828251244E-3</v>
      </c>
      <c r="AF469" s="2">
        <f>(Table2[[#This Row],[Current Week High]]/Table2[[#This Row],[Close Price]])-1</f>
        <v>6.1622821968774666E-2</v>
      </c>
      <c r="AG469" s="2">
        <f>(Table2[[#This Row],[Close Price]]/Table2[[#This Row],[Current Month Low]])-1</f>
        <v>5.3704844006568164E-2</v>
      </c>
      <c r="AH469" s="2">
        <f>(Table2[[#This Row],[Current Month High]]/Table2[[#This Row],[Close Price]])-1</f>
        <v>6.1622821968774666E-2</v>
      </c>
      <c r="AI469">
        <v>8.6712183339339592</v>
      </c>
      <c r="AJ469">
        <v>48.930954453147599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-0.01</v>
      </c>
      <c r="AM469" t="s">
        <v>10512</v>
      </c>
      <c r="AN469">
        <v>4.3499999999999996</v>
      </c>
      <c r="AO469" t="s">
        <v>10511</v>
      </c>
      <c r="AP469">
        <v>9.8527617871600002E-3</v>
      </c>
      <c r="AQ469">
        <f>(Table2[[#This Row],[Sharpe Ratio]]-AVERAGE(Table2[Sharpe Ratio]))/_xlfn.STDEV.P(Table2[Sharpe Ratio])</f>
        <v>-0.44568288314246912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-1.0364551987188202</v>
      </c>
      <c r="AS469">
        <f>_xlfn.RANK.AVG(Table2[[#This Row],[1Y Return vs Nifty Z-Score]],Table2[1Y Return vs Nifty Z-Score])</f>
        <v>391</v>
      </c>
      <c r="AT469">
        <f>_xlfn.RANK.AVG(Table2[[#This Row],[6M Return vs Nifty Z-Score]],Table2[6M Return vs Nifty Z-Score])</f>
        <v>499</v>
      </c>
      <c r="AU469">
        <f>_xlfn.RANK.AVG(Table2[[#This Row],[Sharpe Ratio Z-Score]],Table2[Sharpe Ratio Z-Score])</f>
        <v>456</v>
      </c>
      <c r="AV469">
        <f>(Table2[[#This Row],[Rank 1Y]]+Table2[[#This Row],[Rank 6M]]+Table2[[#This Row],[Rank Sharpe]])/3</f>
        <v>448.66666666666669</v>
      </c>
    </row>
    <row r="470" spans="1:48" x14ac:dyDescent="0.3">
      <c r="A470" t="s">
        <v>47</v>
      </c>
      <c r="B470" t="s">
        <v>48</v>
      </c>
      <c r="C470" t="s">
        <v>10460</v>
      </c>
      <c r="D470" t="s">
        <v>21</v>
      </c>
      <c r="E470">
        <v>431506.47721929499</v>
      </c>
      <c r="F470">
        <v>1594.55</v>
      </c>
      <c r="G470">
        <v>12.7107211444429</v>
      </c>
      <c r="H470">
        <f>(Table2[[#This Row],[1Y Return vs Nifty]]-AVERAGE(Table2[1Y Return vs Nifty]))/_xlfn.STDEV.P(Table2[1Y Return vs Nifty])</f>
        <v>-0.35806927003133837</v>
      </c>
      <c r="I470">
        <v>6.20195827951291</v>
      </c>
      <c r="J470">
        <f>(Table2[[#This Row],[1M Return vs Nifty]]-AVERAGE(Table2[1M Return vs Nifty]))/_xlfn.STDEV.P(Table2[1M Return vs Nifty])</f>
        <v>0.71360742072215078</v>
      </c>
      <c r="K470">
        <v>-11.7548455837304</v>
      </c>
      <c r="L470">
        <f>(Table2[[#This Row],[6M Return vs Nifty]]-AVERAGE(Table2[6M Return vs Nifty]))/_xlfn.STDEV.P(Table2[6M Return vs Nifty])</f>
        <v>-0.57022865124063615</v>
      </c>
      <c r="M470">
        <v>4.5187943378365398</v>
      </c>
      <c r="N470">
        <f>(Table2[[#This Row],[1W Return vs Nifty]]-AVERAGE(Table2[1W Return vs Nifty]))/_xlfn.STDEV.P(Table2[1W Return vs Nifty])</f>
        <v>1.329074958455613</v>
      </c>
      <c r="O470">
        <v>1516.27</v>
      </c>
      <c r="P470">
        <v>1472.3866009783901</v>
      </c>
      <c r="Q470">
        <v>1421.08925214389</v>
      </c>
      <c r="R470">
        <v>85.914917809551795</v>
      </c>
      <c r="S470" s="2">
        <f>(Table2[[#This Row],[Close Price]]-Table2[[#This Row],[20D EMA]])/Table2[[#This Row],[20D EMA]]</f>
        <v>5.1626689178048746E-2</v>
      </c>
      <c r="T470" s="2">
        <f>(Table2[[#This Row],[Close Price]]-Table2[[#This Row],[50D EMA]])/Table2[[#This Row],[50D EMA]]</f>
        <v>8.2969648691745196E-2</v>
      </c>
      <c r="U470" s="2">
        <f>(Table2[[#This Row],[Close Price]]-Table2[[#This Row],[200D EMA]])/Table2[[#This Row],[200D EMA]]</f>
        <v>0.12206182517700617</v>
      </c>
      <c r="V470">
        <v>1.0871490722869701</v>
      </c>
      <c r="W470">
        <v>1588.6</v>
      </c>
      <c r="X470">
        <v>1616.45</v>
      </c>
      <c r="Y470">
        <v>1555</v>
      </c>
      <c r="Z470">
        <v>1636.4</v>
      </c>
      <c r="AA470">
        <v>1455</v>
      </c>
      <c r="AB470">
        <v>1636.4</v>
      </c>
      <c r="AC470" s="2">
        <f>(Table2[[#This Row],[Close Price]]/Table2[[#This Row],[Day Low]])-1</f>
        <v>3.745436233161259E-3</v>
      </c>
      <c r="AD470" s="2">
        <f>(Table2[[#This Row],[Day High]]/Table2[[#This Row],[Close Price]])-1</f>
        <v>1.3734282399423092E-2</v>
      </c>
      <c r="AE470" s="2">
        <f>(Table2[[#This Row],[Close Price]]/Table2[[#This Row],[Current Week Low]])-1</f>
        <v>2.5434083601286073E-2</v>
      </c>
      <c r="AF470" s="2">
        <f>(Table2[[#This Row],[Current Week High]]/Table2[[#This Row],[Close Price]])-1</f>
        <v>2.6245649242733204E-2</v>
      </c>
      <c r="AG470" s="2">
        <f>(Table2[[#This Row],[Close Price]]/Table2[[#This Row],[Current Month Low]])-1</f>
        <v>9.5910652920962125E-2</v>
      </c>
      <c r="AH470" s="2">
        <f>(Table2[[#This Row],[Current Month High]]/Table2[[#This Row],[Close Price]])-1</f>
        <v>2.6245649242733204E-2</v>
      </c>
      <c r="AI470">
        <v>6.4469599573547303</v>
      </c>
      <c r="AJ470">
        <v>45.621004566209997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-0.03</v>
      </c>
      <c r="AM470" t="s">
        <v>10512</v>
      </c>
      <c r="AN470">
        <v>7.68</v>
      </c>
      <c r="AO470" t="s">
        <v>10511</v>
      </c>
      <c r="AP470">
        <v>2.439062075508E-2</v>
      </c>
      <c r="AQ470">
        <f>(Table2[[#This Row],[Sharpe Ratio]]-AVERAGE(Table2[Sharpe Ratio]))/_xlfn.STDEV.P(Table2[Sharpe Ratio])</f>
        <v>-0.27885129041278167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0.83553316749300754</v>
      </c>
      <c r="AS470">
        <f>_xlfn.RANK.AVG(Table2[[#This Row],[1Y Return vs Nifty Z-Score]],Table2[1Y Return vs Nifty Z-Score])</f>
        <v>415</v>
      </c>
      <c r="AT470">
        <f>_xlfn.RANK.AVG(Table2[[#This Row],[6M Return vs Nifty Z-Score]],Table2[6M Return vs Nifty Z-Score])</f>
        <v>520</v>
      </c>
      <c r="AU470">
        <f>_xlfn.RANK.AVG(Table2[[#This Row],[Sharpe Ratio Z-Score]],Table2[Sharpe Ratio Z-Score])</f>
        <v>413</v>
      </c>
      <c r="AV470">
        <f>(Table2[[#This Row],[Rank 1Y]]+Table2[[#This Row],[Rank 6M]]+Table2[[#This Row],[Rank Sharpe]])/3</f>
        <v>449.33333333333331</v>
      </c>
    </row>
    <row r="471" spans="1:48" x14ac:dyDescent="0.3">
      <c r="A471" t="s">
        <v>1591</v>
      </c>
      <c r="B471" t="s">
        <v>1592</v>
      </c>
      <c r="C471" t="s">
        <v>632</v>
      </c>
      <c r="D471" t="s">
        <v>472</v>
      </c>
      <c r="E471">
        <v>5451.3943316799996</v>
      </c>
      <c r="F471">
        <v>1812.8</v>
      </c>
      <c r="G471">
        <v>-1.7887640545124299</v>
      </c>
      <c r="H471">
        <f>(Table2[[#This Row],[1Y Return vs Nifty]]-AVERAGE(Table2[1Y Return vs Nifty]))/_xlfn.STDEV.P(Table2[1Y Return vs Nifty])</f>
        <v>-0.55000899751633914</v>
      </c>
      <c r="I471">
        <v>26.242820547432</v>
      </c>
      <c r="J471">
        <f>(Table2[[#This Row],[1M Return vs Nifty]]-AVERAGE(Table2[1M Return vs Nifty]))/_xlfn.STDEV.P(Table2[1M Return vs Nifty])</f>
        <v>2.7179653292031376</v>
      </c>
      <c r="K471">
        <v>30.176608205448801</v>
      </c>
      <c r="L471">
        <f>(Table2[[#This Row],[6M Return vs Nifty]]-AVERAGE(Table2[6M Return vs Nifty]))/_xlfn.STDEV.P(Table2[6M Return vs Nifty])</f>
        <v>0.87789504403113949</v>
      </c>
      <c r="M471">
        <v>2.3825286670946699</v>
      </c>
      <c r="N471">
        <f>(Table2[[#This Row],[1W Return vs Nifty]]-AVERAGE(Table2[1W Return vs Nifty]))/_xlfn.STDEV.P(Table2[1W Return vs Nifty])</f>
        <v>0.80889469035828676</v>
      </c>
      <c r="O471">
        <v>1689.26</v>
      </c>
      <c r="P471">
        <v>1552.61030716491</v>
      </c>
      <c r="Q471">
        <v>1417.5384311785399</v>
      </c>
      <c r="R471">
        <v>59.5871089081054</v>
      </c>
      <c r="S471" s="2">
        <f>(Table2[[#This Row],[Close Price]]-Table2[[#This Row],[20D EMA]])/Table2[[#This Row],[20D EMA]]</f>
        <v>7.3132614280809333E-2</v>
      </c>
      <c r="T471" s="2">
        <f>(Table2[[#This Row],[Close Price]]-Table2[[#This Row],[50D EMA]])/Table2[[#This Row],[50D EMA]]</f>
        <v>0.16758209811849076</v>
      </c>
      <c r="U471" s="2">
        <f>(Table2[[#This Row],[Close Price]]-Table2[[#This Row],[200D EMA]])/Table2[[#This Row],[200D EMA]]</f>
        <v>0.27883658046070753</v>
      </c>
      <c r="V471">
        <v>2.5107698042645499</v>
      </c>
      <c r="W471">
        <v>1792.65</v>
      </c>
      <c r="X471">
        <v>1886.8</v>
      </c>
      <c r="Y471">
        <v>1792.65</v>
      </c>
      <c r="Z471">
        <v>2024.8</v>
      </c>
      <c r="AA471">
        <v>1405.05</v>
      </c>
      <c r="AB471">
        <v>2024.8</v>
      </c>
      <c r="AC471" s="2">
        <f>(Table2[[#This Row],[Close Price]]/Table2[[#This Row],[Day Low]])-1</f>
        <v>1.1240342509692303E-2</v>
      </c>
      <c r="AD471" s="2">
        <f>(Table2[[#This Row],[Day High]]/Table2[[#This Row],[Close Price]])-1</f>
        <v>4.0820829655781043E-2</v>
      </c>
      <c r="AE471" s="2">
        <f>(Table2[[#This Row],[Close Price]]/Table2[[#This Row],[Current Week Low]])-1</f>
        <v>1.1240342509692303E-2</v>
      </c>
      <c r="AF471" s="2">
        <f>(Table2[[#This Row],[Current Week High]]/Table2[[#This Row],[Close Price]])-1</f>
        <v>0.11694616063548113</v>
      </c>
      <c r="AG471" s="2">
        <f>(Table2[[#This Row],[Close Price]]/Table2[[#This Row],[Current Month Low]])-1</f>
        <v>0.29020319561581442</v>
      </c>
      <c r="AH471" s="2">
        <f>(Table2[[#This Row],[Current Month High]]/Table2[[#This Row],[Close Price]])-1</f>
        <v>0.11694616063548113</v>
      </c>
      <c r="AI471">
        <v>11.6946160635481</v>
      </c>
      <c r="AJ471">
        <v>69.143923489619695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0.11</v>
      </c>
      <c r="AM471" t="s">
        <v>10511</v>
      </c>
      <c r="AN471">
        <v>21.66</v>
      </c>
      <c r="AO471" t="s">
        <v>10511</v>
      </c>
      <c r="AP471">
        <v>-0.12903012412345499</v>
      </c>
      <c r="AQ471">
        <f>(Table2[[#This Row],[Sharpe Ratio]]-AVERAGE(Table2[Sharpe Ratio]))/_xlfn.STDEV.P(Table2[Sharpe Ratio])</f>
        <v>-2.039456293002313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1.8152897730739115</v>
      </c>
      <c r="AS471">
        <f>_xlfn.RANK.AVG(Table2[[#This Row],[1Y Return vs Nifty Z-Score]],Table2[1Y Return vs Nifty Z-Score])</f>
        <v>515</v>
      </c>
      <c r="AT471">
        <f>_xlfn.RANK.AVG(Table2[[#This Row],[6M Return vs Nifty Z-Score]],Table2[6M Return vs Nifty Z-Score])</f>
        <v>111</v>
      </c>
      <c r="AU471">
        <f>_xlfn.RANK.AVG(Table2[[#This Row],[Sharpe Ratio Z-Score]],Table2[Sharpe Ratio Z-Score])</f>
        <v>723</v>
      </c>
      <c r="AV471">
        <f>(Table2[[#This Row],[Rank 1Y]]+Table2[[#This Row],[Rank 6M]]+Table2[[#This Row],[Rank Sharpe]])/3</f>
        <v>449.66666666666669</v>
      </c>
    </row>
    <row r="472" spans="1:48" x14ac:dyDescent="0.3">
      <c r="A472" t="s">
        <v>798</v>
      </c>
      <c r="B472" t="s">
        <v>799</v>
      </c>
      <c r="C472" t="s">
        <v>10472</v>
      </c>
      <c r="D472" t="s">
        <v>380</v>
      </c>
      <c r="E472">
        <v>19475.29502885</v>
      </c>
      <c r="F472">
        <v>8207.75</v>
      </c>
      <c r="G472">
        <v>-11.3821870216562</v>
      </c>
      <c r="H472">
        <f>(Table2[[#This Row],[1Y Return vs Nifty]]-AVERAGE(Table2[1Y Return vs Nifty]))/_xlfn.STDEV.P(Table2[1Y Return vs Nifty])</f>
        <v>-0.67700378144801909</v>
      </c>
      <c r="I472">
        <v>1.1404309012020699</v>
      </c>
      <c r="J472">
        <f>(Table2[[#This Row],[1M Return vs Nifty]]-AVERAGE(Table2[1M Return vs Nifty]))/_xlfn.STDEV.P(Table2[1M Return vs Nifty])</f>
        <v>0.20738606686601416</v>
      </c>
      <c r="K472">
        <v>5.7010209700659198</v>
      </c>
      <c r="L472">
        <f>(Table2[[#This Row],[6M Return vs Nifty]]-AVERAGE(Table2[6M Return vs Nifty]))/_xlfn.STDEV.P(Table2[6M Return vs Nifty])</f>
        <v>3.2618416861205091E-2</v>
      </c>
      <c r="M472">
        <v>-1.5019070685376099</v>
      </c>
      <c r="N472">
        <f>(Table2[[#This Row],[1W Return vs Nifty]]-AVERAGE(Table2[1W Return vs Nifty]))/_xlfn.STDEV.P(Table2[1W Return vs Nifty])</f>
        <v>-0.13696464260863303</v>
      </c>
      <c r="O472">
        <v>8235.02</v>
      </c>
      <c r="P472">
        <v>7749.4562454561501</v>
      </c>
      <c r="Q472">
        <v>7020.1063153811101</v>
      </c>
      <c r="R472">
        <v>44.480986605578103</v>
      </c>
      <c r="S472" s="2">
        <f>(Table2[[#This Row],[Close Price]]-Table2[[#This Row],[20D EMA]])/Table2[[#This Row],[20D EMA]]</f>
        <v>-3.3114673674138539E-3</v>
      </c>
      <c r="T472" s="2">
        <f>(Table2[[#This Row],[Close Price]]-Table2[[#This Row],[50D EMA]])/Table2[[#This Row],[50D EMA]]</f>
        <v>5.913882729676264E-2</v>
      </c>
      <c r="U472" s="2">
        <f>(Table2[[#This Row],[Close Price]]-Table2[[#This Row],[200D EMA]])/Table2[[#This Row],[200D EMA]]</f>
        <v>0.16917744992219746</v>
      </c>
      <c r="V472">
        <v>0.84184892149456303</v>
      </c>
      <c r="W472">
        <v>8009</v>
      </c>
      <c r="X472">
        <v>8530</v>
      </c>
      <c r="Y472">
        <v>8009</v>
      </c>
      <c r="Z472">
        <v>8980</v>
      </c>
      <c r="AA472">
        <v>7963.25</v>
      </c>
      <c r="AB472">
        <v>8980</v>
      </c>
      <c r="AC472" s="2">
        <f>(Table2[[#This Row],[Close Price]]/Table2[[#This Row],[Day Low]])-1</f>
        <v>2.481583218878769E-2</v>
      </c>
      <c r="AD472" s="2">
        <f>(Table2[[#This Row],[Day High]]/Table2[[#This Row],[Close Price]])-1</f>
        <v>3.9261673418415466E-2</v>
      </c>
      <c r="AE472" s="2">
        <f>(Table2[[#This Row],[Close Price]]/Table2[[#This Row],[Current Week Low]])-1</f>
        <v>2.481583218878769E-2</v>
      </c>
      <c r="AF472" s="2">
        <f>(Table2[[#This Row],[Current Week High]]/Table2[[#This Row],[Close Price]])-1</f>
        <v>9.4087904724193594E-2</v>
      </c>
      <c r="AG472" s="2">
        <f>(Table2[[#This Row],[Close Price]]/Table2[[#This Row],[Current Month Low]])-1</f>
        <v>3.0703544407120198E-2</v>
      </c>
      <c r="AH472" s="2">
        <f>(Table2[[#This Row],[Current Month High]]/Table2[[#This Row],[Close Price]])-1</f>
        <v>9.4087904724193594E-2</v>
      </c>
      <c r="AI472">
        <v>9.4087904724193496</v>
      </c>
      <c r="AJ472">
        <v>49.596289140815799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0.22</v>
      </c>
      <c r="AM472" t="s">
        <v>10511</v>
      </c>
      <c r="AN472">
        <v>-0.13</v>
      </c>
      <c r="AO472" t="s">
        <v>10512</v>
      </c>
      <c r="AP472">
        <v>4.8389057019589997E-3</v>
      </c>
      <c r="AQ472">
        <f>(Table2[[#This Row],[Sharpe Ratio]]-AVERAGE(Table2[Sharpe Ratio]))/_xlfn.STDEV.P(Table2[Sharpe Ratio])</f>
        <v>-0.50322021365704594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-1.0771841539864788</v>
      </c>
      <c r="AS472">
        <f>_xlfn.RANK.AVG(Table2[[#This Row],[1Y Return vs Nifty Z-Score]],Table2[1Y Return vs Nifty Z-Score])</f>
        <v>573</v>
      </c>
      <c r="AT472">
        <f>_xlfn.RANK.AVG(Table2[[#This Row],[6M Return vs Nifty Z-Score]],Table2[6M Return vs Nifty Z-Score])</f>
        <v>308</v>
      </c>
      <c r="AU472">
        <f>_xlfn.RANK.AVG(Table2[[#This Row],[Sharpe Ratio Z-Score]],Table2[Sharpe Ratio Z-Score])</f>
        <v>475</v>
      </c>
      <c r="AV472">
        <f>(Table2[[#This Row],[Rank 1Y]]+Table2[[#This Row],[Rank 6M]]+Table2[[#This Row],[Rank Sharpe]])/3</f>
        <v>452</v>
      </c>
    </row>
    <row r="473" spans="1:48" x14ac:dyDescent="0.3">
      <c r="A473" t="s">
        <v>1149</v>
      </c>
      <c r="B473" t="s">
        <v>1150</v>
      </c>
      <c r="C473" t="s">
        <v>10466</v>
      </c>
      <c r="D473" t="s">
        <v>295</v>
      </c>
      <c r="E473">
        <v>10132.801682769999</v>
      </c>
      <c r="F473">
        <v>1977.95</v>
      </c>
      <c r="G473">
        <v>14.044306021564401</v>
      </c>
      <c r="H473">
        <f>(Table2[[#This Row],[1Y Return vs Nifty]]-AVERAGE(Table2[1Y Return vs Nifty]))/_xlfn.STDEV.P(Table2[1Y Return vs Nifty])</f>
        <v>-0.34041568341218986</v>
      </c>
      <c r="I473">
        <v>-1.1906263277354201</v>
      </c>
      <c r="J473">
        <f>(Table2[[#This Row],[1M Return vs Nifty]]-AVERAGE(Table2[1M Return vs Nifty]))/_xlfn.STDEV.P(Table2[1M Return vs Nifty])</f>
        <v>-2.5751256742156645E-2</v>
      </c>
      <c r="K473">
        <v>9.9007141550512596</v>
      </c>
      <c r="L473">
        <f>(Table2[[#This Row],[6M Return vs Nifty]]-AVERAGE(Table2[6M Return vs Nifty]))/_xlfn.STDEV.P(Table2[6M Return vs Nifty])</f>
        <v>0.17765691814059778</v>
      </c>
      <c r="M473">
        <v>-1.52746236393885</v>
      </c>
      <c r="N473">
        <f>(Table2[[#This Row],[1W Return vs Nifty]]-AVERAGE(Table2[1W Return vs Nifty]))/_xlfn.STDEV.P(Table2[1W Return vs Nifty])</f>
        <v>-0.14318735198190449</v>
      </c>
      <c r="O473">
        <v>2016.36</v>
      </c>
      <c r="P473">
        <v>1955.72142904455</v>
      </c>
      <c r="Q473">
        <v>1753.32266757301</v>
      </c>
      <c r="R473">
        <v>34.429047002382802</v>
      </c>
      <c r="S473" s="2">
        <f>(Table2[[#This Row],[Close Price]]-Table2[[#This Row],[20D EMA]])/Table2[[#This Row],[20D EMA]]</f>
        <v>-1.9049177726199615E-2</v>
      </c>
      <c r="T473" s="2">
        <f>(Table2[[#This Row],[Close Price]]-Table2[[#This Row],[50D EMA]])/Table2[[#This Row],[50D EMA]]</f>
        <v>1.13659187987267E-2</v>
      </c>
      <c r="U473" s="2">
        <f>(Table2[[#This Row],[Close Price]]-Table2[[#This Row],[200D EMA]])/Table2[[#This Row],[200D EMA]]</f>
        <v>0.12811522749427773</v>
      </c>
      <c r="V473">
        <v>0.73125424521555404</v>
      </c>
      <c r="W473">
        <v>1967.7</v>
      </c>
      <c r="X473">
        <v>2044</v>
      </c>
      <c r="Y473">
        <v>1967.7</v>
      </c>
      <c r="Z473">
        <v>2117.5</v>
      </c>
      <c r="AA473">
        <v>1967.7</v>
      </c>
      <c r="AB473">
        <v>2117.5</v>
      </c>
      <c r="AC473" s="2">
        <f>(Table2[[#This Row],[Close Price]]/Table2[[#This Row],[Day Low]])-1</f>
        <v>5.2091274076333516E-3</v>
      </c>
      <c r="AD473" s="2">
        <f>(Table2[[#This Row],[Day High]]/Table2[[#This Row],[Close Price]])-1</f>
        <v>3.3393159584418131E-2</v>
      </c>
      <c r="AE473" s="2">
        <f>(Table2[[#This Row],[Close Price]]/Table2[[#This Row],[Current Week Low]])-1</f>
        <v>5.2091274076333516E-3</v>
      </c>
      <c r="AF473" s="2">
        <f>(Table2[[#This Row],[Current Week High]]/Table2[[#This Row],[Close Price]])-1</f>
        <v>7.0552845117419549E-2</v>
      </c>
      <c r="AG473" s="2">
        <f>(Table2[[#This Row],[Close Price]]/Table2[[#This Row],[Current Month Low]])-1</f>
        <v>5.2091274076333516E-3</v>
      </c>
      <c r="AH473" s="2">
        <f>(Table2[[#This Row],[Current Month High]]/Table2[[#This Row],[Close Price]])-1</f>
        <v>7.0552845117419549E-2</v>
      </c>
      <c r="AI473">
        <v>7.0552845117419496</v>
      </c>
      <c r="AJ473">
        <v>52.619598765432002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0.01</v>
      </c>
      <c r="AM473" t="s">
        <v>10511</v>
      </c>
      <c r="AN473">
        <v>-1.75</v>
      </c>
      <c r="AO473" t="s">
        <v>10512</v>
      </c>
      <c r="AP473">
        <v>-8.0317625887710006E-2</v>
      </c>
      <c r="AQ473">
        <f>(Table2[[#This Row],[Sharpe Ratio]]-AVERAGE(Table2[Sharpe Ratio]))/_xlfn.STDEV.P(Table2[Sharpe Ratio])</f>
        <v>-1.4804480040620769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-1.8121453780577301</v>
      </c>
      <c r="AS473">
        <f>_xlfn.RANK.AVG(Table2[[#This Row],[1Y Return vs Nifty Z-Score]],Table2[1Y Return vs Nifty Z-Score])</f>
        <v>409</v>
      </c>
      <c r="AT473">
        <f>_xlfn.RANK.AVG(Table2[[#This Row],[6M Return vs Nifty Z-Score]],Table2[6M Return vs Nifty Z-Score])</f>
        <v>267</v>
      </c>
      <c r="AU473">
        <f>_xlfn.RANK.AVG(Table2[[#This Row],[Sharpe Ratio Z-Score]],Table2[Sharpe Ratio Z-Score])</f>
        <v>681</v>
      </c>
      <c r="AV473">
        <f>(Table2[[#This Row],[Rank 1Y]]+Table2[[#This Row],[Rank 6M]]+Table2[[#This Row],[Rank Sharpe]])/3</f>
        <v>452.33333333333331</v>
      </c>
    </row>
    <row r="474" spans="1:48" x14ac:dyDescent="0.3">
      <c r="A474" t="s">
        <v>1483</v>
      </c>
      <c r="B474" t="s">
        <v>1484</v>
      </c>
      <c r="C474" t="s">
        <v>10471</v>
      </c>
      <c r="D474" t="s">
        <v>130</v>
      </c>
      <c r="E474">
        <v>6408.9990703200001</v>
      </c>
      <c r="F474">
        <v>590.70000000000005</v>
      </c>
      <c r="G474">
        <v>23.9517370741139</v>
      </c>
      <c r="H474">
        <f>(Table2[[#This Row],[1Y Return vs Nifty]]-AVERAGE(Table2[1Y Return vs Nifty]))/_xlfn.STDEV.P(Table2[1Y Return vs Nifty])</f>
        <v>-0.20926415698145864</v>
      </c>
      <c r="I474">
        <v>-5.8854912843649698</v>
      </c>
      <c r="J474">
        <f>(Table2[[#This Row],[1M Return vs Nifty]]-AVERAGE(Table2[1M Return vs Nifty]))/_xlfn.STDEV.P(Table2[1M Return vs Nifty])</f>
        <v>-0.49530139781239779</v>
      </c>
      <c r="K474">
        <v>-39.627670188069899</v>
      </c>
      <c r="L474">
        <f>(Table2[[#This Row],[6M Return vs Nifty]]-AVERAGE(Table2[6M Return vs Nifty]))/_xlfn.STDEV.P(Table2[6M Return vs Nifty])</f>
        <v>-1.5328305673734437</v>
      </c>
      <c r="M474">
        <v>-3.9817273483825</v>
      </c>
      <c r="N474">
        <f>(Table2[[#This Row],[1W Return vs Nifty]]-AVERAGE(Table2[1W Return vs Nifty]))/_xlfn.STDEV.P(Table2[1W Return vs Nifty])</f>
        <v>-0.74080039003930453</v>
      </c>
      <c r="O474">
        <v>623.34</v>
      </c>
      <c r="P474">
        <v>613.84630316823404</v>
      </c>
      <c r="Q474">
        <v>575.42626987996903</v>
      </c>
      <c r="R474">
        <v>25.360711672503101</v>
      </c>
      <c r="S474" s="2">
        <f>(Table2[[#This Row],[Close Price]]-Table2[[#This Row],[20D EMA]])/Table2[[#This Row],[20D EMA]]</f>
        <v>-5.2363076330734407E-2</v>
      </c>
      <c r="T474" s="2">
        <f>(Table2[[#This Row],[Close Price]]-Table2[[#This Row],[50D EMA]])/Table2[[#This Row],[50D EMA]]</f>
        <v>-3.7707001001340883E-2</v>
      </c>
      <c r="U474" s="2">
        <f>(Table2[[#This Row],[Close Price]]-Table2[[#This Row],[200D EMA]])/Table2[[#This Row],[200D EMA]]</f>
        <v>2.6543331299798044E-2</v>
      </c>
      <c r="V474">
        <v>0.52264478090431499</v>
      </c>
      <c r="W474">
        <v>586.35</v>
      </c>
      <c r="X474">
        <v>607.4</v>
      </c>
      <c r="Y474">
        <v>586.35</v>
      </c>
      <c r="Z474">
        <v>630</v>
      </c>
      <c r="AA474">
        <v>586.35</v>
      </c>
      <c r="AB474">
        <v>689.95</v>
      </c>
      <c r="AC474" s="2">
        <f>(Table2[[#This Row],[Close Price]]/Table2[[#This Row],[Day Low]])-1</f>
        <v>7.4187771808646996E-3</v>
      </c>
      <c r="AD474" s="2">
        <f>(Table2[[#This Row],[Day High]]/Table2[[#This Row],[Close Price]])-1</f>
        <v>2.827154223802264E-2</v>
      </c>
      <c r="AE474" s="2">
        <f>(Table2[[#This Row],[Close Price]]/Table2[[#This Row],[Current Week Low]])-1</f>
        <v>7.4187771808646996E-3</v>
      </c>
      <c r="AF474" s="2">
        <f>(Table2[[#This Row],[Current Week High]]/Table2[[#This Row],[Close Price]])-1</f>
        <v>6.6531234128999417E-2</v>
      </c>
      <c r="AG474" s="2">
        <f>(Table2[[#This Row],[Close Price]]/Table2[[#This Row],[Current Month Low]])-1</f>
        <v>7.4187771808646996E-3</v>
      </c>
      <c r="AH474" s="2">
        <f>(Table2[[#This Row],[Current Month High]]/Table2[[#This Row],[Close Price]])-1</f>
        <v>0.16802099204333842</v>
      </c>
      <c r="AI474">
        <v>42.483494159471697</v>
      </c>
      <c r="AJ474">
        <v>62.046498868390401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</v>
      </c>
      <c r="AM474">
        <v>0</v>
      </c>
      <c r="AN474">
        <v>-11.45</v>
      </c>
      <c r="AO474" t="s">
        <v>10512</v>
      </c>
      <c r="AP474">
        <v>6.5193185326603995E-2</v>
      </c>
      <c r="AQ474">
        <f>(Table2[[#This Row],[Sharpe Ratio]]-AVERAGE(Table2[Sharpe Ratio]))/_xlfn.STDEV.P(Table2[Sharpe Ratio])</f>
        <v>0.18938525321749389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-2.7888112589891105</v>
      </c>
      <c r="AS474">
        <f>_xlfn.RANK.AVG(Table2[[#This Row],[1Y Return vs Nifty Z-Score]],Table2[1Y Return vs Nifty Z-Score])</f>
        <v>360</v>
      </c>
      <c r="AT474">
        <f>_xlfn.RANK.AVG(Table2[[#This Row],[6M Return vs Nifty Z-Score]],Table2[6M Return vs Nifty Z-Score])</f>
        <v>714</v>
      </c>
      <c r="AU474">
        <f>_xlfn.RANK.AVG(Table2[[#This Row],[Sharpe Ratio Z-Score]],Table2[Sharpe Ratio Z-Score])</f>
        <v>283</v>
      </c>
      <c r="AV474">
        <f>(Table2[[#This Row],[Rank 1Y]]+Table2[[#This Row],[Rank 6M]]+Table2[[#This Row],[Rank Sharpe]])/3</f>
        <v>452.33333333333331</v>
      </c>
    </row>
    <row r="475" spans="1:48" x14ac:dyDescent="0.3">
      <c r="A475" t="s">
        <v>794</v>
      </c>
      <c r="B475" t="s">
        <v>795</v>
      </c>
      <c r="C475" t="s">
        <v>10466</v>
      </c>
      <c r="D475" t="s">
        <v>62</v>
      </c>
      <c r="E475">
        <v>19534.873431960001</v>
      </c>
      <c r="F475">
        <v>147.9</v>
      </c>
      <c r="G475">
        <v>25.893751929823399</v>
      </c>
      <c r="H475">
        <f>(Table2[[#This Row],[1Y Return vs Nifty]]-AVERAGE(Table2[1Y Return vs Nifty]))/_xlfn.STDEV.P(Table2[1Y Return vs Nifty])</f>
        <v>-0.18355636135547598</v>
      </c>
      <c r="I475">
        <v>-8.73948889056369</v>
      </c>
      <c r="J475">
        <f>(Table2[[#This Row],[1M Return vs Nifty]]-AVERAGE(Table2[1M Return vs Nifty]))/_xlfn.STDEV.P(Table2[1M Return vs Nifty])</f>
        <v>-0.7807398483289375</v>
      </c>
      <c r="K475">
        <v>-10.3492020758148</v>
      </c>
      <c r="L475">
        <f>(Table2[[#This Row],[6M Return vs Nifty]]-AVERAGE(Table2[6M Return vs Nifty]))/_xlfn.STDEV.P(Table2[6M Return vs Nifty])</f>
        <v>-0.52168405078028168</v>
      </c>
      <c r="M475">
        <v>-1.7554945366233701</v>
      </c>
      <c r="N475">
        <f>(Table2[[#This Row],[1W Return vs Nifty]]-AVERAGE(Table2[1W Return vs Nifty]))/_xlfn.STDEV.P(Table2[1W Return vs Nifty])</f>
        <v>-0.19871314090714454</v>
      </c>
      <c r="O475">
        <v>153.34</v>
      </c>
      <c r="P475">
        <v>151.26881902337601</v>
      </c>
      <c r="Q475">
        <v>135.62930831897199</v>
      </c>
      <c r="R475">
        <v>27.765279339756201</v>
      </c>
      <c r="S475" s="2">
        <f>(Table2[[#This Row],[Close Price]]-Table2[[#This Row],[20D EMA]])/Table2[[#This Row],[20D EMA]]</f>
        <v>-3.5476718403547658E-2</v>
      </c>
      <c r="T475" s="2">
        <f>(Table2[[#This Row],[Close Price]]-Table2[[#This Row],[50D EMA]])/Table2[[#This Row],[50D EMA]]</f>
        <v>-2.2270412667500312E-2</v>
      </c>
      <c r="U475" s="2">
        <f>(Table2[[#This Row],[Close Price]]-Table2[[#This Row],[200D EMA]])/Table2[[#This Row],[200D EMA]]</f>
        <v>9.0472272056198136E-2</v>
      </c>
      <c r="V475">
        <v>0.45626847740952903</v>
      </c>
      <c r="W475">
        <v>146.16</v>
      </c>
      <c r="X475">
        <v>149.94</v>
      </c>
      <c r="Y475">
        <v>146.16</v>
      </c>
      <c r="Z475">
        <v>158.04</v>
      </c>
      <c r="AA475">
        <v>146.16</v>
      </c>
      <c r="AB475">
        <v>162.4</v>
      </c>
      <c r="AC475" s="2">
        <f>(Table2[[#This Row],[Close Price]]/Table2[[#This Row],[Day Low]])-1</f>
        <v>1.1904761904761862E-2</v>
      </c>
      <c r="AD475" s="2">
        <f>(Table2[[#This Row],[Day High]]/Table2[[#This Row],[Close Price]])-1</f>
        <v>1.379310344827589E-2</v>
      </c>
      <c r="AE475" s="2">
        <f>(Table2[[#This Row],[Close Price]]/Table2[[#This Row],[Current Week Low]])-1</f>
        <v>1.1904761904761862E-2</v>
      </c>
      <c r="AF475" s="2">
        <f>(Table2[[#This Row],[Current Week High]]/Table2[[#This Row],[Close Price]])-1</f>
        <v>6.8559837728194628E-2</v>
      </c>
      <c r="AG475" s="2">
        <f>(Table2[[#This Row],[Close Price]]/Table2[[#This Row],[Current Month Low]])-1</f>
        <v>1.1904761904761862E-2</v>
      </c>
      <c r="AH475" s="2">
        <f>(Table2[[#This Row],[Current Month High]]/Table2[[#This Row],[Close Price]])-1</f>
        <v>9.8039215686274606E-2</v>
      </c>
      <c r="AI475">
        <v>12.7112914131169</v>
      </c>
      <c r="AJ475">
        <v>69.028571428571396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-0.04</v>
      </c>
      <c r="AM475" t="s">
        <v>10512</v>
      </c>
      <c r="AN475">
        <v>-8.0500000000000007</v>
      </c>
      <c r="AO475" t="s">
        <v>10512</v>
      </c>
      <c r="AQ475">
        <f>(Table2[[#This Row],[Sharpe Ratio]]-AVERAGE(Table2[Sharpe Ratio]))/_xlfn.STDEV.P(Table2[Sharpe Ratio])</f>
        <v>-0.55874987226138229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-2.2434432736332219</v>
      </c>
      <c r="AS475">
        <f>_xlfn.RANK.AVG(Table2[[#This Row],[1Y Return vs Nifty Z-Score]],Table2[1Y Return vs Nifty Z-Score])</f>
        <v>346</v>
      </c>
      <c r="AT475">
        <f>_xlfn.RANK.AVG(Table2[[#This Row],[6M Return vs Nifty Z-Score]],Table2[6M Return vs Nifty Z-Score])</f>
        <v>504</v>
      </c>
      <c r="AU475">
        <f>_xlfn.RANK.AVG(Table2[[#This Row],[Sharpe Ratio Z-Score]],Table2[Sharpe Ratio Z-Score])</f>
        <v>512.5</v>
      </c>
      <c r="AV475">
        <f>(Table2[[#This Row],[Rank 1Y]]+Table2[[#This Row],[Rank 6M]]+Table2[[#This Row],[Rank Sharpe]])/3</f>
        <v>454.16666666666669</v>
      </c>
    </row>
    <row r="476" spans="1:48" x14ac:dyDescent="0.3">
      <c r="A476" t="s">
        <v>1186</v>
      </c>
      <c r="B476" t="s">
        <v>1187</v>
      </c>
      <c r="C476" t="s">
        <v>10475</v>
      </c>
      <c r="D476" t="s">
        <v>371</v>
      </c>
      <c r="E476">
        <v>9598.1282651099991</v>
      </c>
      <c r="F476">
        <v>240.87</v>
      </c>
      <c r="G476">
        <v>19.8595345585926</v>
      </c>
      <c r="H476">
        <f>(Table2[[#This Row],[1Y Return vs Nifty]]-AVERAGE(Table2[1Y Return vs Nifty]))/_xlfn.STDEV.P(Table2[1Y Return vs Nifty])</f>
        <v>-0.26343547581553589</v>
      </c>
      <c r="I476">
        <v>-1.67647667824943</v>
      </c>
      <c r="J476">
        <f>(Table2[[#This Row],[1M Return vs Nifty]]-AVERAGE(Table2[1M Return vs Nifty]))/_xlfn.STDEV.P(Table2[1M Return vs Nifty])</f>
        <v>-7.4342878169038992E-2</v>
      </c>
      <c r="K476">
        <v>-32.459398191658302</v>
      </c>
      <c r="L476">
        <f>(Table2[[#This Row],[6M Return vs Nifty]]-AVERAGE(Table2[6M Return vs Nifty]))/_xlfn.STDEV.P(Table2[6M Return vs Nifty])</f>
        <v>-1.2852707144680924</v>
      </c>
      <c r="M476">
        <v>-2.4400798409731599</v>
      </c>
      <c r="N476">
        <f>(Table2[[#This Row],[1W Return vs Nifty]]-AVERAGE(Table2[1W Return vs Nifty]))/_xlfn.STDEV.P(Table2[1W Return vs Nifty])</f>
        <v>-0.36540952704927471</v>
      </c>
      <c r="O476">
        <v>245.68</v>
      </c>
      <c r="P476">
        <v>238.36970303379499</v>
      </c>
      <c r="Q476">
        <v>222.09721442995499</v>
      </c>
      <c r="R476">
        <v>36.464813980157203</v>
      </c>
      <c r="S476" s="2">
        <f>(Table2[[#This Row],[Close Price]]-Table2[[#This Row],[20D EMA]])/Table2[[#This Row],[20D EMA]]</f>
        <v>-1.9578313253012056E-2</v>
      </c>
      <c r="T476" s="2">
        <f>(Table2[[#This Row],[Close Price]]-Table2[[#This Row],[50D EMA]])/Table2[[#This Row],[50D EMA]]</f>
        <v>1.0489155854888708E-2</v>
      </c>
      <c r="U476" s="2">
        <f>(Table2[[#This Row],[Close Price]]-Table2[[#This Row],[200D EMA]])/Table2[[#This Row],[200D EMA]]</f>
        <v>8.4525083388497776E-2</v>
      </c>
      <c r="V476">
        <v>1.0055560483496</v>
      </c>
      <c r="W476">
        <v>240.06</v>
      </c>
      <c r="X476">
        <v>249.48</v>
      </c>
      <c r="Y476">
        <v>240.06</v>
      </c>
      <c r="Z476">
        <v>260.60000000000002</v>
      </c>
      <c r="AA476">
        <v>240.06</v>
      </c>
      <c r="AB476">
        <v>267</v>
      </c>
      <c r="AC476" s="2">
        <f>(Table2[[#This Row],[Close Price]]/Table2[[#This Row],[Day Low]])-1</f>
        <v>3.3741564608846808E-3</v>
      </c>
      <c r="AD476" s="2">
        <f>(Table2[[#This Row],[Day High]]/Table2[[#This Row],[Close Price]])-1</f>
        <v>3.574542284219695E-2</v>
      </c>
      <c r="AE476" s="2">
        <f>(Table2[[#This Row],[Close Price]]/Table2[[#This Row],[Current Week Low]])-1</f>
        <v>3.3741564608846808E-3</v>
      </c>
      <c r="AF476" s="2">
        <f>(Table2[[#This Row],[Current Week High]]/Table2[[#This Row],[Close Price]])-1</f>
        <v>8.19114044920497E-2</v>
      </c>
      <c r="AG476" s="2">
        <f>(Table2[[#This Row],[Close Price]]/Table2[[#This Row],[Current Month Low]])-1</f>
        <v>3.3741564608846808E-3</v>
      </c>
      <c r="AH476" s="2">
        <f>(Table2[[#This Row],[Current Month High]]/Table2[[#This Row],[Close Price]])-1</f>
        <v>0.10848175364304402</v>
      </c>
      <c r="AI476">
        <v>33.785859592311198</v>
      </c>
      <c r="AJ476">
        <v>64.8101265822784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-0.06</v>
      </c>
      <c r="AM476" t="s">
        <v>10512</v>
      </c>
      <c r="AN476">
        <v>-0.69</v>
      </c>
      <c r="AO476" t="s">
        <v>10512</v>
      </c>
      <c r="AP476">
        <v>6.1584700306672999E-2</v>
      </c>
      <c r="AQ476">
        <f>(Table2[[#This Row],[Sharpe Ratio]]-AVERAGE(Table2[Sharpe Ratio]))/_xlfn.STDEV.P(Table2[Sharpe Ratio])</f>
        <v>0.14797548961029894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-1.8404831058916431</v>
      </c>
      <c r="AS476">
        <f>_xlfn.RANK.AVG(Table2[[#This Row],[1Y Return vs Nifty Z-Score]],Table2[1Y Return vs Nifty Z-Score])</f>
        <v>380</v>
      </c>
      <c r="AT476">
        <f>_xlfn.RANK.AVG(Table2[[#This Row],[6M Return vs Nifty Z-Score]],Table2[6M Return vs Nifty Z-Score])</f>
        <v>693</v>
      </c>
      <c r="AU476">
        <f>_xlfn.RANK.AVG(Table2[[#This Row],[Sharpe Ratio Z-Score]],Table2[Sharpe Ratio Z-Score])</f>
        <v>292</v>
      </c>
      <c r="AV476">
        <f>(Table2[[#This Row],[Rank 1Y]]+Table2[[#This Row],[Rank 6M]]+Table2[[#This Row],[Rank Sharpe]])/3</f>
        <v>455</v>
      </c>
    </row>
    <row r="477" spans="1:48" x14ac:dyDescent="0.3">
      <c r="A477" t="s">
        <v>828</v>
      </c>
      <c r="B477" t="s">
        <v>829</v>
      </c>
      <c r="C477" t="s">
        <v>10460</v>
      </c>
      <c r="D477" t="s">
        <v>21</v>
      </c>
      <c r="E477">
        <v>18377.9459112</v>
      </c>
      <c r="F477">
        <v>662</v>
      </c>
      <c r="G477">
        <v>2.07352501618614</v>
      </c>
      <c r="H477">
        <f>(Table2[[#This Row],[1Y Return vs Nifty]]-AVERAGE(Table2[1Y Return vs Nifty]))/_xlfn.STDEV.P(Table2[1Y Return vs Nifty])</f>
        <v>-0.49888120218250265</v>
      </c>
      <c r="I477">
        <v>19.476334810003699</v>
      </c>
      <c r="J477">
        <f>(Table2[[#This Row],[1M Return vs Nifty]]-AVERAGE(Table2[1M Return vs Nifty]))/_xlfn.STDEV.P(Table2[1M Return vs Nifty])</f>
        <v>2.0412250263595491</v>
      </c>
      <c r="K477">
        <v>-27.4996273952626</v>
      </c>
      <c r="L477">
        <f>(Table2[[#This Row],[6M Return vs Nifty]]-AVERAGE(Table2[6M Return vs Nifty]))/_xlfn.STDEV.P(Table2[6M Return vs Nifty])</f>
        <v>-1.1139825533304251</v>
      </c>
      <c r="M477">
        <v>10.0357529115361</v>
      </c>
      <c r="N477">
        <f>(Table2[[#This Row],[1W Return vs Nifty]]-AVERAGE(Table2[1W Return vs Nifty]))/_xlfn.STDEV.P(Table2[1W Return vs Nifty])</f>
        <v>2.6724532794451878</v>
      </c>
      <c r="O477">
        <v>637.07000000000005</v>
      </c>
      <c r="P477">
        <v>619.84755921884505</v>
      </c>
      <c r="Q477">
        <v>629.69758099266198</v>
      </c>
      <c r="R477">
        <v>54.590191469385999</v>
      </c>
      <c r="S477" s="2">
        <f>(Table2[[#This Row],[Close Price]]-Table2[[#This Row],[20D EMA]])/Table2[[#This Row],[20D EMA]]</f>
        <v>3.913227745773612E-2</v>
      </c>
      <c r="T477" s="2">
        <f>(Table2[[#This Row],[Close Price]]-Table2[[#This Row],[50D EMA]])/Table2[[#This Row],[50D EMA]]</f>
        <v>6.8004528136364734E-2</v>
      </c>
      <c r="U477" s="2">
        <f>(Table2[[#This Row],[Close Price]]-Table2[[#This Row],[200D EMA]])/Table2[[#This Row],[200D EMA]]</f>
        <v>5.1298305698453117E-2</v>
      </c>
      <c r="V477">
        <v>1.5865839435229601</v>
      </c>
      <c r="W477">
        <v>657</v>
      </c>
      <c r="X477">
        <v>713.8</v>
      </c>
      <c r="Y477">
        <v>657</v>
      </c>
      <c r="Z477">
        <v>744.7</v>
      </c>
      <c r="AA477">
        <v>592.35</v>
      </c>
      <c r="AB477">
        <v>744.7</v>
      </c>
      <c r="AC477" s="2">
        <f>(Table2[[#This Row],[Close Price]]/Table2[[#This Row],[Day Low]])-1</f>
        <v>7.6103500761035558E-3</v>
      </c>
      <c r="AD477" s="2">
        <f>(Table2[[#This Row],[Day High]]/Table2[[#This Row],[Close Price]])-1</f>
        <v>7.824773413897268E-2</v>
      </c>
      <c r="AE477" s="2">
        <f>(Table2[[#This Row],[Close Price]]/Table2[[#This Row],[Current Week Low]])-1</f>
        <v>7.6103500761035558E-3</v>
      </c>
      <c r="AF477" s="2">
        <f>(Table2[[#This Row],[Current Week High]]/Table2[[#This Row],[Close Price]])-1</f>
        <v>0.12492447129909379</v>
      </c>
      <c r="AG477" s="2">
        <f>(Table2[[#This Row],[Close Price]]/Table2[[#This Row],[Current Month Low]])-1</f>
        <v>0.11758251034017042</v>
      </c>
      <c r="AH477" s="2">
        <f>(Table2[[#This Row],[Current Month High]]/Table2[[#This Row],[Close Price]])-1</f>
        <v>0.12492447129909379</v>
      </c>
      <c r="AI477">
        <v>31.419939577039202</v>
      </c>
      <c r="AJ477">
        <v>40.971039182282702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-0.2</v>
      </c>
      <c r="AM477" t="s">
        <v>10512</v>
      </c>
      <c r="AN477">
        <v>5.05</v>
      </c>
      <c r="AO477" t="s">
        <v>10511</v>
      </c>
      <c r="AP477">
        <v>8.0100273056925006E-2</v>
      </c>
      <c r="AQ477">
        <f>(Table2[[#This Row],[Sharpe Ratio]]-AVERAGE(Table2[Sharpe Ratio]))/_xlfn.STDEV.P(Table2[Sharpe Ratio])</f>
        <v>0.36045399136514827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>
        <f>_xlfn.RANK.AVG(Table2[[#This Row],[1Y Return vs Nifty Z-Score]],Table2[1Y Return vs Nifty Z-Score])</f>
        <v>473</v>
      </c>
      <c r="AT477">
        <f>_xlfn.RANK.AVG(Table2[[#This Row],[6M Return vs Nifty Z-Score]],Table2[6M Return vs Nifty Z-Score])</f>
        <v>658</v>
      </c>
      <c r="AU477">
        <f>_xlfn.RANK.AVG(Table2[[#This Row],[Sharpe Ratio Z-Score]],Table2[Sharpe Ratio Z-Score])</f>
        <v>237</v>
      </c>
      <c r="AV477">
        <f>(Table2[[#This Row],[Rank 1Y]]+Table2[[#This Row],[Rank 6M]]+Table2[[#This Row],[Rank Sharpe]])/3</f>
        <v>456</v>
      </c>
    </row>
    <row r="478" spans="1:48" x14ac:dyDescent="0.3">
      <c r="A478" t="s">
        <v>41</v>
      </c>
      <c r="B478" t="s">
        <v>42</v>
      </c>
      <c r="C478" t="s">
        <v>10463</v>
      </c>
      <c r="D478" t="s">
        <v>43</v>
      </c>
      <c r="E478">
        <v>592991.693599205</v>
      </c>
      <c r="F478">
        <v>474.55</v>
      </c>
      <c r="G478">
        <v>-24.584338158409199</v>
      </c>
      <c r="H478">
        <f>(Table2[[#This Row],[1Y Return vs Nifty]]-AVERAGE(Table2[1Y Return vs Nifty]))/_xlfn.STDEV.P(Table2[1Y Return vs Nifty])</f>
        <v>-0.85176979945717834</v>
      </c>
      <c r="I478">
        <v>4.8796173014020203</v>
      </c>
      <c r="J478">
        <f>(Table2[[#This Row],[1M Return vs Nifty]]-AVERAGE(Table2[1M Return vs Nifty]))/_xlfn.STDEV.P(Table2[1M Return vs Nifty])</f>
        <v>0.58135539674472891</v>
      </c>
      <c r="K478">
        <v>-12.8044565660747</v>
      </c>
      <c r="L478">
        <f>(Table2[[#This Row],[6M Return vs Nifty]]-AVERAGE(Table2[6M Return vs Nifty]))/_xlfn.STDEV.P(Table2[6M Return vs Nifty])</f>
        <v>-0.6064774906439222</v>
      </c>
      <c r="M478">
        <v>2.4901257190124402</v>
      </c>
      <c r="N478">
        <f>(Table2[[#This Row],[1W Return vs Nifty]]-AVERAGE(Table2[1W Return vs Nifty]))/_xlfn.STDEV.P(Table2[1W Return vs Nifty])</f>
        <v>0.83509455120875431</v>
      </c>
      <c r="O478">
        <v>448.33</v>
      </c>
      <c r="P478">
        <v>438.58284548487802</v>
      </c>
      <c r="Q478">
        <v>432.12539937268798</v>
      </c>
      <c r="R478">
        <v>91.7967260896406</v>
      </c>
      <c r="S478" s="2">
        <f>(Table2[[#This Row],[Close Price]]-Table2[[#This Row],[20D EMA]])/Table2[[#This Row],[20D EMA]]</f>
        <v>5.8483706198559159E-2</v>
      </c>
      <c r="T478" s="2">
        <f>(Table2[[#This Row],[Close Price]]-Table2[[#This Row],[50D EMA]])/Table2[[#This Row],[50D EMA]]</f>
        <v>8.2007663741061915E-2</v>
      </c>
      <c r="U478" s="2">
        <f>(Table2[[#This Row],[Close Price]]-Table2[[#This Row],[200D EMA]])/Table2[[#This Row],[200D EMA]]</f>
        <v>9.8176595703236585E-2</v>
      </c>
      <c r="V478">
        <v>1.1436392359649901</v>
      </c>
      <c r="W478">
        <v>469.4</v>
      </c>
      <c r="X478">
        <v>479.4</v>
      </c>
      <c r="Y478">
        <v>457.2</v>
      </c>
      <c r="Z478">
        <v>479.4</v>
      </c>
      <c r="AA478">
        <v>422.55</v>
      </c>
      <c r="AB478">
        <v>479.4</v>
      </c>
      <c r="AC478" s="2">
        <f>(Table2[[#This Row],[Close Price]]/Table2[[#This Row],[Day Low]])-1</f>
        <v>1.0971452918619562E-2</v>
      </c>
      <c r="AD478" s="2">
        <f>(Table2[[#This Row],[Day High]]/Table2[[#This Row],[Close Price]])-1</f>
        <v>1.0220208618691329E-2</v>
      </c>
      <c r="AE478" s="2">
        <f>(Table2[[#This Row],[Close Price]]/Table2[[#This Row],[Current Week Low]])-1</f>
        <v>3.7948381452318491E-2</v>
      </c>
      <c r="AF478" s="2">
        <f>(Table2[[#This Row],[Current Week High]]/Table2[[#This Row],[Close Price]])-1</f>
        <v>1.0220208618691329E-2</v>
      </c>
      <c r="AG478" s="2">
        <f>(Table2[[#This Row],[Close Price]]/Table2[[#This Row],[Current Month Low]])-1</f>
        <v>0.12306235948408473</v>
      </c>
      <c r="AH478" s="2">
        <f>(Table2[[#This Row],[Current Month High]]/Table2[[#This Row],[Close Price]])-1</f>
        <v>1.0220208618691329E-2</v>
      </c>
      <c r="AI478">
        <v>5.2997576651564602</v>
      </c>
      <c r="AJ478">
        <v>18.8305997245523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-0.03</v>
      </c>
      <c r="AM478" t="s">
        <v>10512</v>
      </c>
      <c r="AN478">
        <v>11.53</v>
      </c>
      <c r="AO478" t="s">
        <v>10511</v>
      </c>
      <c r="AP478">
        <v>9.9154405282566999E-2</v>
      </c>
      <c r="AQ478">
        <f>(Table2[[#This Row],[Sharpe Ratio]]-AVERAGE(Table2[Sharpe Ratio]))/_xlfn.STDEV.P(Table2[Sharpe Ratio])</f>
        <v>0.57911282099752359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0.53731547884990627</v>
      </c>
      <c r="AS478">
        <f>_xlfn.RANK.AVG(Table2[[#This Row],[1Y Return vs Nifty Z-Score]],Table2[1Y Return vs Nifty Z-Score])</f>
        <v>637</v>
      </c>
      <c r="AT478">
        <f>_xlfn.RANK.AVG(Table2[[#This Row],[6M Return vs Nifty Z-Score]],Table2[6M Return vs Nifty Z-Score])</f>
        <v>534</v>
      </c>
      <c r="AU478">
        <f>_xlfn.RANK.AVG(Table2[[#This Row],[Sharpe Ratio Z-Score]],Table2[Sharpe Ratio Z-Score])</f>
        <v>198</v>
      </c>
      <c r="AV478">
        <f>(Table2[[#This Row],[Rank 1Y]]+Table2[[#This Row],[Rank 6M]]+Table2[[#This Row],[Rank Sharpe]])/3</f>
        <v>456.33333333333331</v>
      </c>
    </row>
    <row r="479" spans="1:48" x14ac:dyDescent="0.3">
      <c r="A479" t="s">
        <v>885</v>
      </c>
      <c r="B479" t="s">
        <v>886</v>
      </c>
      <c r="C479" t="s">
        <v>10468</v>
      </c>
      <c r="D479" t="s">
        <v>130</v>
      </c>
      <c r="E479">
        <v>16601.88214025</v>
      </c>
      <c r="F479">
        <v>56.65</v>
      </c>
      <c r="G479">
        <v>-0.40017277214597802</v>
      </c>
      <c r="H479">
        <f>(Table2[[#This Row],[1Y Return vs Nifty]]-AVERAGE(Table2[1Y Return vs Nifty]))/_xlfn.STDEV.P(Table2[1Y Return vs Nifty])</f>
        <v>-0.53162725301518499</v>
      </c>
      <c r="I479">
        <v>-7.5777455193622396</v>
      </c>
      <c r="J479">
        <f>(Table2[[#This Row],[1M Return vs Nifty]]-AVERAGE(Table2[1M Return vs Nifty]))/_xlfn.STDEV.P(Table2[1M Return vs Nifty])</f>
        <v>-0.66454976216580497</v>
      </c>
      <c r="K479">
        <v>1.8080817172982599</v>
      </c>
      <c r="L479">
        <f>(Table2[[#This Row],[6M Return vs Nifty]]-AVERAGE(Table2[6M Return vs Nifty]))/_xlfn.STDEV.P(Table2[6M Return vs Nifty])</f>
        <v>-0.10182618419007652</v>
      </c>
      <c r="M479">
        <v>-4.76696566084778</v>
      </c>
      <c r="N479">
        <f>(Table2[[#This Row],[1W Return vs Nifty]]-AVERAGE(Table2[1W Return vs Nifty]))/_xlfn.STDEV.P(Table2[1W Return vs Nifty])</f>
        <v>-0.93200576374014765</v>
      </c>
      <c r="O479">
        <v>58.38</v>
      </c>
      <c r="P479">
        <v>59.307239962194302</v>
      </c>
      <c r="Q479">
        <v>55.928072975643403</v>
      </c>
      <c r="R479">
        <v>33.943561730738701</v>
      </c>
      <c r="S479" s="2">
        <f>(Table2[[#This Row],[Close Price]]-Table2[[#This Row],[20D EMA]])/Table2[[#This Row],[20D EMA]]</f>
        <v>-2.963343610825632E-2</v>
      </c>
      <c r="T479" s="2">
        <f>(Table2[[#This Row],[Close Price]]-Table2[[#This Row],[50D EMA]])/Table2[[#This Row],[50D EMA]]</f>
        <v>-4.480464718790108E-2</v>
      </c>
      <c r="U479" s="2">
        <f>(Table2[[#This Row],[Close Price]]-Table2[[#This Row],[200D EMA]])/Table2[[#This Row],[200D EMA]]</f>
        <v>1.2908133356766896E-2</v>
      </c>
      <c r="V479">
        <v>1.0328082153218101</v>
      </c>
      <c r="W479">
        <v>56.45</v>
      </c>
      <c r="X479">
        <v>58.14</v>
      </c>
      <c r="Y479">
        <v>56.45</v>
      </c>
      <c r="Z479">
        <v>61.5</v>
      </c>
      <c r="AA479">
        <v>55.41</v>
      </c>
      <c r="AB479">
        <v>62.45</v>
      </c>
      <c r="AC479" s="2">
        <f>(Table2[[#This Row],[Close Price]]/Table2[[#This Row],[Day Low]])-1</f>
        <v>3.5429583702391021E-3</v>
      </c>
      <c r="AD479" s="2">
        <f>(Table2[[#This Row],[Day High]]/Table2[[#This Row],[Close Price]])-1</f>
        <v>2.6301853486319526E-2</v>
      </c>
      <c r="AE479" s="2">
        <f>(Table2[[#This Row],[Close Price]]/Table2[[#This Row],[Current Week Low]])-1</f>
        <v>3.5429583702391021E-3</v>
      </c>
      <c r="AF479" s="2">
        <f>(Table2[[#This Row],[Current Week High]]/Table2[[#This Row],[Close Price]])-1</f>
        <v>8.5613415710503071E-2</v>
      </c>
      <c r="AG479" s="2">
        <f>(Table2[[#This Row],[Close Price]]/Table2[[#This Row],[Current Month Low]])-1</f>
        <v>2.2378632015881639E-2</v>
      </c>
      <c r="AH479" s="2">
        <f>(Table2[[#This Row],[Current Month High]]/Table2[[#This Row],[Close Price]])-1</f>
        <v>0.10238305383936463</v>
      </c>
      <c r="AI479">
        <v>30.097087378640701</v>
      </c>
      <c r="AJ479">
        <v>44.699872286079099</v>
      </c>
      <c r="AK479" t="str">
        <f>IF(AND(Table2[[#This Row],[20D EMA]]&gt;Table2[[#This Row],[50D EMA]],Table2[[#This Row],[50D EMA]]&gt;Table2[[#This Row],[200D EMA]]),"Uptrend","Downtrend/NoTrend")</f>
        <v>Downtrend/NoTrend</v>
      </c>
      <c r="AL479">
        <v>-0.13</v>
      </c>
      <c r="AM479" t="s">
        <v>10512</v>
      </c>
      <c r="AN479">
        <v>-0.68</v>
      </c>
      <c r="AO479" t="s">
        <v>10512</v>
      </c>
      <c r="AQ479">
        <f>(Table2[[#This Row],[Sharpe Ratio]]-AVERAGE(Table2[Sharpe Ratio]))/_xlfn.STDEV.P(Table2[Sharpe Ratio])</f>
        <v>-0.55874987226138229</v>
      </c>
      <c r="AR4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9">
        <f>_xlfn.RANK.AVG(Table2[[#This Row],[1Y Return vs Nifty Z-Score]],Table2[1Y Return vs Nifty Z-Score])</f>
        <v>502</v>
      </c>
      <c r="AT479">
        <f>_xlfn.RANK.AVG(Table2[[#This Row],[6M Return vs Nifty Z-Score]],Table2[6M Return vs Nifty Z-Score])</f>
        <v>355</v>
      </c>
      <c r="AU479">
        <f>_xlfn.RANK.AVG(Table2[[#This Row],[Sharpe Ratio Z-Score]],Table2[Sharpe Ratio Z-Score])</f>
        <v>512.5</v>
      </c>
      <c r="AV479">
        <f>(Table2[[#This Row],[Rank 1Y]]+Table2[[#This Row],[Rank 6M]]+Table2[[#This Row],[Rank Sharpe]])/3</f>
        <v>456.5</v>
      </c>
    </row>
    <row r="480" spans="1:48" x14ac:dyDescent="0.3">
      <c r="A480" t="s">
        <v>220</v>
      </c>
      <c r="B480" t="s">
        <v>221</v>
      </c>
      <c r="C480" t="s">
        <v>10463</v>
      </c>
      <c r="D480" t="s">
        <v>222</v>
      </c>
      <c r="E480">
        <v>113196.77614079999</v>
      </c>
      <c r="F480">
        <v>1188</v>
      </c>
      <c r="G480">
        <v>14.3809369680505</v>
      </c>
      <c r="H480">
        <f>(Table2[[#This Row],[1Y Return vs Nifty]]-AVERAGE(Table2[1Y Return vs Nifty]))/_xlfn.STDEV.P(Table2[1Y Return vs Nifty])</f>
        <v>-0.33595946643310604</v>
      </c>
      <c r="I480">
        <v>1.37901617162417</v>
      </c>
      <c r="J480">
        <f>(Table2[[#This Row],[1M Return vs Nifty]]-AVERAGE(Table2[1M Return vs Nifty]))/_xlfn.STDEV.P(Table2[1M Return vs Nifty])</f>
        <v>0.2312478282625344</v>
      </c>
      <c r="K480">
        <v>-11.1874046918833</v>
      </c>
      <c r="L480">
        <f>(Table2[[#This Row],[6M Return vs Nifty]]-AVERAGE(Table2[6M Return vs Nifty]))/_xlfn.STDEV.P(Table2[6M Return vs Nifty])</f>
        <v>-0.55063179668650208</v>
      </c>
      <c r="M480">
        <v>5.1950530510185198</v>
      </c>
      <c r="N480">
        <f>(Table2[[#This Row],[1W Return vs Nifty]]-AVERAGE(Table2[1W Return vs Nifty]))/_xlfn.STDEV.P(Table2[1W Return vs Nifty])</f>
        <v>1.4937438212960632</v>
      </c>
      <c r="O480">
        <v>1142.5</v>
      </c>
      <c r="P480">
        <v>1126.0603429983801</v>
      </c>
      <c r="Q480">
        <v>1062.34700115848</v>
      </c>
      <c r="R480">
        <v>71.178609385742206</v>
      </c>
      <c r="S480" s="2">
        <f>(Table2[[#This Row],[Close Price]]-Table2[[#This Row],[20D EMA]])/Table2[[#This Row],[20D EMA]]</f>
        <v>3.9824945295404812E-2</v>
      </c>
      <c r="T480" s="2">
        <f>(Table2[[#This Row],[Close Price]]-Table2[[#This Row],[50D EMA]])/Table2[[#This Row],[50D EMA]]</f>
        <v>5.5005628594194299E-2</v>
      </c>
      <c r="U480" s="2">
        <f>(Table2[[#This Row],[Close Price]]-Table2[[#This Row],[200D EMA]])/Table2[[#This Row],[200D EMA]]</f>
        <v>0.1182786779691537</v>
      </c>
      <c r="V480">
        <v>0.80946042978479005</v>
      </c>
      <c r="W480">
        <v>1183</v>
      </c>
      <c r="X480">
        <v>1200.0999999999999</v>
      </c>
      <c r="Y480">
        <v>1139.8</v>
      </c>
      <c r="Z480">
        <v>1200.0999999999999</v>
      </c>
      <c r="AA480">
        <v>1080</v>
      </c>
      <c r="AB480">
        <v>1200.0999999999999</v>
      </c>
      <c r="AC480" s="2">
        <f>(Table2[[#This Row],[Close Price]]/Table2[[#This Row],[Day Low]])-1</f>
        <v>4.2265426880812029E-3</v>
      </c>
      <c r="AD480" s="2">
        <f>(Table2[[#This Row],[Day High]]/Table2[[#This Row],[Close Price]])-1</f>
        <v>1.0185185185185075E-2</v>
      </c>
      <c r="AE480" s="2">
        <f>(Table2[[#This Row],[Close Price]]/Table2[[#This Row],[Current Week Low]])-1</f>
        <v>4.2288120722933975E-2</v>
      </c>
      <c r="AF480" s="2">
        <f>(Table2[[#This Row],[Current Week High]]/Table2[[#This Row],[Close Price]])-1</f>
        <v>1.0185185185185075E-2</v>
      </c>
      <c r="AG480" s="2">
        <f>(Table2[[#This Row],[Close Price]]/Table2[[#This Row],[Current Month Low]])-1</f>
        <v>0.10000000000000009</v>
      </c>
      <c r="AH480" s="2">
        <f>(Table2[[#This Row],[Current Month High]]/Table2[[#This Row],[Close Price]])-1</f>
        <v>1.0185185185185075E-2</v>
      </c>
      <c r="AI480">
        <v>6.8181818181818103</v>
      </c>
      <c r="AJ480">
        <v>43.434953214609102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-0.05</v>
      </c>
      <c r="AM480" t="s">
        <v>10512</v>
      </c>
      <c r="AN480">
        <v>7.51</v>
      </c>
      <c r="AO480" t="s">
        <v>10511</v>
      </c>
      <c r="AP480">
        <v>1.1635659086968E-2</v>
      </c>
      <c r="AQ480">
        <f>(Table2[[#This Row],[Sharpe Ratio]]-AVERAGE(Table2[Sharpe Ratio]))/_xlfn.STDEV.P(Table2[Sharpe Ratio])</f>
        <v>-0.42522295181029823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0.41317743462869116</v>
      </c>
      <c r="AS480">
        <f>_xlfn.RANK.AVG(Table2[[#This Row],[1Y Return vs Nifty Z-Score]],Table2[1Y Return vs Nifty Z-Score])</f>
        <v>408</v>
      </c>
      <c r="AT480">
        <f>_xlfn.RANK.AVG(Table2[[#This Row],[6M Return vs Nifty Z-Score]],Table2[6M Return vs Nifty Z-Score])</f>
        <v>517</v>
      </c>
      <c r="AU480">
        <f>_xlfn.RANK.AVG(Table2[[#This Row],[Sharpe Ratio Z-Score]],Table2[Sharpe Ratio Z-Score])</f>
        <v>446</v>
      </c>
      <c r="AV480">
        <f>(Table2[[#This Row],[Rank 1Y]]+Table2[[#This Row],[Rank 6M]]+Table2[[#This Row],[Rank Sharpe]])/3</f>
        <v>457</v>
      </c>
    </row>
    <row r="481" spans="1:48" x14ac:dyDescent="0.3">
      <c r="A481" t="s">
        <v>622</v>
      </c>
      <c r="B481" t="s">
        <v>623</v>
      </c>
      <c r="C481" t="s">
        <v>10465</v>
      </c>
      <c r="D481" t="s">
        <v>198</v>
      </c>
      <c r="E481">
        <v>28950.436176750001</v>
      </c>
      <c r="F481">
        <v>1377.75</v>
      </c>
      <c r="G481">
        <v>-12.5909213990737</v>
      </c>
      <c r="H481">
        <f>(Table2[[#This Row],[1Y Return vs Nifty]]-AVERAGE(Table2[1Y Return vs Nifty]))/_xlfn.STDEV.P(Table2[1Y Return vs Nifty])</f>
        <v>-0.69300463553489267</v>
      </c>
      <c r="I481">
        <v>3.5595036861542102</v>
      </c>
      <c r="J481">
        <f>(Table2[[#This Row],[1M Return vs Nifty]]-AVERAGE(Table2[1M Return vs Nifty]))/_xlfn.STDEV.P(Table2[1M Return vs Nifty])</f>
        <v>0.44932613924860837</v>
      </c>
      <c r="K481">
        <v>-5.3373878119584797</v>
      </c>
      <c r="L481">
        <f>(Table2[[#This Row],[6M Return vs Nifty]]-AVERAGE(Table2[6M Return vs Nifty]))/_xlfn.STDEV.P(Table2[6M Return vs Nifty])</f>
        <v>-0.3485985425057192</v>
      </c>
      <c r="M481">
        <v>2.2013770805081701E-2</v>
      </c>
      <c r="N481">
        <f>(Table2[[#This Row],[1W Return vs Nifty]]-AVERAGE(Table2[1W Return vs Nifty]))/_xlfn.STDEV.P(Table2[1W Return vs Nifty])</f>
        <v>0.23410978021495474</v>
      </c>
      <c r="O481">
        <v>1365.19</v>
      </c>
      <c r="P481">
        <v>1294.1115343721899</v>
      </c>
      <c r="Q481">
        <v>1202.04422681908</v>
      </c>
      <c r="R481">
        <v>49.034445036316598</v>
      </c>
      <c r="S481" s="2">
        <f>(Table2[[#This Row],[Close Price]]-Table2[[#This Row],[20D EMA]])/Table2[[#This Row],[20D EMA]]</f>
        <v>9.200184589690772E-3</v>
      </c>
      <c r="T481" s="2">
        <f>(Table2[[#This Row],[Close Price]]-Table2[[#This Row],[50D EMA]])/Table2[[#This Row],[50D EMA]]</f>
        <v>6.4630028715713037E-2</v>
      </c>
      <c r="U481" s="2">
        <f>(Table2[[#This Row],[Close Price]]-Table2[[#This Row],[200D EMA]])/Table2[[#This Row],[200D EMA]]</f>
        <v>0.14617246958199112</v>
      </c>
      <c r="V481">
        <v>0.91921382666497997</v>
      </c>
      <c r="W481">
        <v>1368.45</v>
      </c>
      <c r="X481">
        <v>1400</v>
      </c>
      <c r="Y481">
        <v>1365</v>
      </c>
      <c r="Z481">
        <v>1505.95</v>
      </c>
      <c r="AA481">
        <v>1322.35</v>
      </c>
      <c r="AB481">
        <v>1505.95</v>
      </c>
      <c r="AC481" s="2">
        <f>(Table2[[#This Row],[Close Price]]/Table2[[#This Row],[Day Low]])-1</f>
        <v>6.7960100844020044E-3</v>
      </c>
      <c r="AD481" s="2">
        <f>(Table2[[#This Row],[Day High]]/Table2[[#This Row],[Close Price]])-1</f>
        <v>1.6149519143531021E-2</v>
      </c>
      <c r="AE481" s="2">
        <f>(Table2[[#This Row],[Close Price]]/Table2[[#This Row],[Current Week Low]])-1</f>
        <v>9.3406593406593075E-3</v>
      </c>
      <c r="AF481" s="2">
        <f>(Table2[[#This Row],[Current Week High]]/Table2[[#This Row],[Close Price]])-1</f>
        <v>9.3050263110143305E-2</v>
      </c>
      <c r="AG481" s="2">
        <f>(Table2[[#This Row],[Close Price]]/Table2[[#This Row],[Current Month Low]])-1</f>
        <v>4.1895110976670313E-2</v>
      </c>
      <c r="AH481" s="2">
        <f>(Table2[[#This Row],[Current Month High]]/Table2[[#This Row],[Close Price]])-1</f>
        <v>9.3050263110143305E-2</v>
      </c>
      <c r="AI481">
        <v>9.3050263110143305</v>
      </c>
      <c r="AJ481">
        <v>37.356064004785402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0.11</v>
      </c>
      <c r="AM481" t="s">
        <v>10511</v>
      </c>
      <c r="AN481">
        <v>-1.07</v>
      </c>
      <c r="AO481" t="s">
        <v>10512</v>
      </c>
      <c r="AP481">
        <v>4.6189295696476999E-2</v>
      </c>
      <c r="AQ481">
        <f>(Table2[[#This Row],[Sharpe Ratio]]-AVERAGE(Table2[Sharpe Ratio]))/_xlfn.STDEV.P(Table2[Sharpe Ratio])</f>
        <v>-2.8697009242842041E-2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-0.38686426781989081</v>
      </c>
      <c r="AS481">
        <f>_xlfn.RANK.AVG(Table2[[#This Row],[1Y Return vs Nifty Z-Score]],Table2[1Y Return vs Nifty Z-Score])</f>
        <v>580</v>
      </c>
      <c r="AT481">
        <f>_xlfn.RANK.AVG(Table2[[#This Row],[6M Return vs Nifty Z-Score]],Table2[6M Return vs Nifty Z-Score])</f>
        <v>442</v>
      </c>
      <c r="AU481">
        <f>_xlfn.RANK.AVG(Table2[[#This Row],[Sharpe Ratio Z-Score]],Table2[Sharpe Ratio Z-Score])</f>
        <v>351</v>
      </c>
      <c r="AV481">
        <f>(Table2[[#This Row],[Rank 1Y]]+Table2[[#This Row],[Rank 6M]]+Table2[[#This Row],[Rank Sharpe]])/3</f>
        <v>457.66666666666669</v>
      </c>
    </row>
    <row r="482" spans="1:48" x14ac:dyDescent="0.3">
      <c r="A482" t="s">
        <v>674</v>
      </c>
      <c r="B482" t="s">
        <v>675</v>
      </c>
      <c r="C482" t="s">
        <v>10463</v>
      </c>
      <c r="D482" t="s">
        <v>174</v>
      </c>
      <c r="E482">
        <v>25038.154890629899</v>
      </c>
      <c r="F482">
        <v>7683.9</v>
      </c>
      <c r="G482">
        <v>10.602956091831</v>
      </c>
      <c r="H482">
        <f>(Table2[[#This Row],[1Y Return vs Nifty]]-AVERAGE(Table2[1Y Return vs Nifty]))/_xlfn.STDEV.P(Table2[1Y Return vs Nifty])</f>
        <v>-0.3859712158073087</v>
      </c>
      <c r="I482">
        <v>-2.6352305930061699</v>
      </c>
      <c r="J482">
        <f>(Table2[[#This Row],[1M Return vs Nifty]]-AVERAGE(Table2[1M Return vs Nifty]))/_xlfn.STDEV.P(Table2[1M Return vs Nifty])</f>
        <v>-0.17023126688402779</v>
      </c>
      <c r="K482">
        <v>3.3030877022330301</v>
      </c>
      <c r="L482">
        <f>(Table2[[#This Row],[6M Return vs Nifty]]-AVERAGE(Table2[6M Return vs Nifty]))/_xlfn.STDEV.P(Table2[6M Return vs Nifty])</f>
        <v>-5.0195405962305033E-2</v>
      </c>
      <c r="M482">
        <v>7.63094061794322</v>
      </c>
      <c r="N482">
        <f>(Table2[[#This Row],[1W Return vs Nifty]]-AVERAGE(Table2[1W Return vs Nifty]))/_xlfn.STDEV.P(Table2[1W Return vs Nifty])</f>
        <v>2.0868819618241572</v>
      </c>
      <c r="O482">
        <v>7497.86</v>
      </c>
      <c r="P482">
        <v>7294.3251936141296</v>
      </c>
      <c r="Q482">
        <v>6649.22009317025</v>
      </c>
      <c r="R482">
        <v>58.378894333126901</v>
      </c>
      <c r="S482" s="2">
        <f>(Table2[[#This Row],[Close Price]]-Table2[[#This Row],[20D EMA]])/Table2[[#This Row],[20D EMA]]</f>
        <v>2.4812413141883146E-2</v>
      </c>
      <c r="T482" s="2">
        <f>(Table2[[#This Row],[Close Price]]-Table2[[#This Row],[50D EMA]])/Table2[[#This Row],[50D EMA]]</f>
        <v>5.3407929595314201E-2</v>
      </c>
      <c r="U482" s="2">
        <f>(Table2[[#This Row],[Close Price]]-Table2[[#This Row],[200D EMA]])/Table2[[#This Row],[200D EMA]]</f>
        <v>0.15560921316058129</v>
      </c>
      <c r="V482">
        <v>0.66310330536582496</v>
      </c>
      <c r="W482">
        <v>7635</v>
      </c>
      <c r="X482">
        <v>7984.95</v>
      </c>
      <c r="Y482">
        <v>7363.3</v>
      </c>
      <c r="Z482">
        <v>8099</v>
      </c>
      <c r="AA482">
        <v>7152.75</v>
      </c>
      <c r="AB482">
        <v>8099</v>
      </c>
      <c r="AC482" s="2">
        <f>(Table2[[#This Row],[Close Price]]/Table2[[#This Row],[Day Low]])-1</f>
        <v>6.4047151277013548E-3</v>
      </c>
      <c r="AD482" s="2">
        <f>(Table2[[#This Row],[Day High]]/Table2[[#This Row],[Close Price]])-1</f>
        <v>3.9179323000039012E-2</v>
      </c>
      <c r="AE482" s="2">
        <f>(Table2[[#This Row],[Close Price]]/Table2[[#This Row],[Current Week Low]])-1</f>
        <v>4.354026048103421E-2</v>
      </c>
      <c r="AF482" s="2">
        <f>(Table2[[#This Row],[Current Week High]]/Table2[[#This Row],[Close Price]])-1</f>
        <v>5.4022046096383392E-2</v>
      </c>
      <c r="AG482" s="2">
        <f>(Table2[[#This Row],[Close Price]]/Table2[[#This Row],[Current Month Low]])-1</f>
        <v>7.4258152458844373E-2</v>
      </c>
      <c r="AH482" s="2">
        <f>(Table2[[#This Row],[Current Month High]]/Table2[[#This Row],[Close Price]])-1</f>
        <v>5.4022046096383392E-2</v>
      </c>
      <c r="AI482">
        <v>5.4022046096383303</v>
      </c>
      <c r="AJ482">
        <v>42.228597871355802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0.02</v>
      </c>
      <c r="AM482" t="s">
        <v>10511</v>
      </c>
      <c r="AN482">
        <v>5</v>
      </c>
      <c r="AO482" t="s">
        <v>10511</v>
      </c>
      <c r="AP482">
        <v>-3.4038995687082997E-2</v>
      </c>
      <c r="AQ482">
        <f>(Table2[[#This Row],[Sharpe Ratio]]-AVERAGE(Table2[Sharpe Ratio]))/_xlfn.STDEV.P(Table2[Sharpe Ratio])</f>
        <v>-0.94936996824154762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0.53111410492896804</v>
      </c>
      <c r="AS482">
        <f>_xlfn.RANK.AVG(Table2[[#This Row],[1Y Return vs Nifty Z-Score]],Table2[1Y Return vs Nifty Z-Score])</f>
        <v>432</v>
      </c>
      <c r="AT482">
        <f>_xlfn.RANK.AVG(Table2[[#This Row],[6M Return vs Nifty Z-Score]],Table2[6M Return vs Nifty Z-Score])</f>
        <v>338</v>
      </c>
      <c r="AU482">
        <f>_xlfn.RANK.AVG(Table2[[#This Row],[Sharpe Ratio Z-Score]],Table2[Sharpe Ratio Z-Score])</f>
        <v>603</v>
      </c>
      <c r="AV482">
        <f>(Table2[[#This Row],[Rank 1Y]]+Table2[[#This Row],[Rank 6M]]+Table2[[#This Row],[Rank Sharpe]])/3</f>
        <v>457.66666666666669</v>
      </c>
    </row>
    <row r="483" spans="1:48" x14ac:dyDescent="0.3">
      <c r="A483" t="s">
        <v>915</v>
      </c>
      <c r="B483" t="s">
        <v>916</v>
      </c>
      <c r="C483" t="s">
        <v>10475</v>
      </c>
      <c r="D483" t="s">
        <v>543</v>
      </c>
      <c r="E483">
        <v>15796.326234960001</v>
      </c>
      <c r="F483">
        <v>5152.1000000000004</v>
      </c>
      <c r="G483">
        <v>-15.7075631111092</v>
      </c>
      <c r="H483">
        <f>(Table2[[#This Row],[1Y Return vs Nifty]]-AVERAGE(Table2[1Y Return vs Nifty]))/_xlfn.STDEV.P(Table2[1Y Return vs Nifty])</f>
        <v>-0.73426178036921974</v>
      </c>
      <c r="I483">
        <v>7.2433003391539597</v>
      </c>
      <c r="J483">
        <f>(Table2[[#This Row],[1M Return vs Nifty]]-AVERAGE(Table2[1M Return vs Nifty]))/_xlfn.STDEV.P(Table2[1M Return vs Nifty])</f>
        <v>0.81775574352244218</v>
      </c>
      <c r="K483">
        <v>-0.95637754419030097</v>
      </c>
      <c r="L483">
        <f>(Table2[[#This Row],[6M Return vs Nifty]]-AVERAGE(Table2[6M Return vs Nifty]))/_xlfn.STDEV.P(Table2[6M Return vs Nifty])</f>
        <v>-0.1972981652309099</v>
      </c>
      <c r="M483">
        <v>-2.8716763066079398</v>
      </c>
      <c r="N483">
        <f>(Table2[[#This Row],[1W Return vs Nifty]]-AVERAGE(Table2[1W Return vs Nifty]))/_xlfn.STDEV.P(Table2[1W Return vs Nifty])</f>
        <v>-0.47050318102621308</v>
      </c>
      <c r="O483">
        <v>5127.46</v>
      </c>
      <c r="P483">
        <v>4855.3821942813602</v>
      </c>
      <c r="Q483">
        <v>4616.9072336537301</v>
      </c>
      <c r="R483">
        <v>42.759916940091102</v>
      </c>
      <c r="S483" s="2">
        <f>(Table2[[#This Row],[Close Price]]-Table2[[#This Row],[20D EMA]])/Table2[[#This Row],[20D EMA]]</f>
        <v>4.8054982388941753E-3</v>
      </c>
      <c r="T483" s="2">
        <f>(Table2[[#This Row],[Close Price]]-Table2[[#This Row],[50D EMA]])/Table2[[#This Row],[50D EMA]]</f>
        <v>6.1111112132040325E-2</v>
      </c>
      <c r="U483" s="2">
        <f>(Table2[[#This Row],[Close Price]]-Table2[[#This Row],[200D EMA]])/Table2[[#This Row],[200D EMA]]</f>
        <v>0.11592019056504393</v>
      </c>
      <c r="V483">
        <v>1.1246526235881</v>
      </c>
      <c r="W483">
        <v>5105.1000000000004</v>
      </c>
      <c r="X483">
        <v>5231.95</v>
      </c>
      <c r="Y483">
        <v>5105.1000000000004</v>
      </c>
      <c r="Z483">
        <v>5358.85</v>
      </c>
      <c r="AA483">
        <v>4914.05</v>
      </c>
      <c r="AB483">
        <v>5500</v>
      </c>
      <c r="AC483" s="2">
        <f>(Table2[[#This Row],[Close Price]]/Table2[[#This Row],[Day Low]])-1</f>
        <v>9.2064797947151167E-3</v>
      </c>
      <c r="AD483" s="2">
        <f>(Table2[[#This Row],[Day High]]/Table2[[#This Row],[Close Price]])-1</f>
        <v>1.5498534578133105E-2</v>
      </c>
      <c r="AE483" s="2">
        <f>(Table2[[#This Row],[Close Price]]/Table2[[#This Row],[Current Week Low]])-1</f>
        <v>9.2064797947151167E-3</v>
      </c>
      <c r="AF483" s="2">
        <f>(Table2[[#This Row],[Current Week High]]/Table2[[#This Row],[Close Price]])-1</f>
        <v>4.0129267677257774E-2</v>
      </c>
      <c r="AG483" s="2">
        <f>(Table2[[#This Row],[Close Price]]/Table2[[#This Row],[Current Month Low]])-1</f>
        <v>4.8442730537947343E-2</v>
      </c>
      <c r="AH483" s="2">
        <f>(Table2[[#This Row],[Current Month High]]/Table2[[#This Row],[Close Price]])-1</f>
        <v>6.752586324023202E-2</v>
      </c>
      <c r="AI483">
        <v>6.7525863240232002</v>
      </c>
      <c r="AJ483">
        <v>28.1298184531211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0.13</v>
      </c>
      <c r="AM483" t="s">
        <v>10511</v>
      </c>
      <c r="AN483">
        <v>-1.52</v>
      </c>
      <c r="AO483" t="s">
        <v>10512</v>
      </c>
      <c r="AP483">
        <v>3.4580573913962E-2</v>
      </c>
      <c r="AQ483">
        <f>(Table2[[#This Row],[Sharpe Ratio]]-AVERAGE(Table2[Sharpe Ratio]))/_xlfn.STDEV.P(Table2[Sharpe Ratio])</f>
        <v>-0.16191480622425594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-0.74622218932815643</v>
      </c>
      <c r="AS483">
        <f>_xlfn.RANK.AVG(Table2[[#This Row],[1Y Return vs Nifty Z-Score]],Table2[1Y Return vs Nifty Z-Score])</f>
        <v>598</v>
      </c>
      <c r="AT483">
        <f>_xlfn.RANK.AVG(Table2[[#This Row],[6M Return vs Nifty Z-Score]],Table2[6M Return vs Nifty Z-Score])</f>
        <v>390</v>
      </c>
      <c r="AU483">
        <f>_xlfn.RANK.AVG(Table2[[#This Row],[Sharpe Ratio Z-Score]],Table2[Sharpe Ratio Z-Score])</f>
        <v>385</v>
      </c>
      <c r="AV483">
        <f>(Table2[[#This Row],[Rank 1Y]]+Table2[[#This Row],[Rank 6M]]+Table2[[#This Row],[Rank Sharpe]])/3</f>
        <v>457.66666666666669</v>
      </c>
    </row>
    <row r="484" spans="1:48" x14ac:dyDescent="0.3">
      <c r="A484" t="s">
        <v>433</v>
      </c>
      <c r="B484" t="s">
        <v>434</v>
      </c>
      <c r="C484" t="s">
        <v>10463</v>
      </c>
      <c r="D484" t="s">
        <v>283</v>
      </c>
      <c r="E484">
        <v>53961.124833665002</v>
      </c>
      <c r="F484">
        <v>2040.85</v>
      </c>
      <c r="G484">
        <v>11.999438764807101</v>
      </c>
      <c r="H484">
        <f>(Table2[[#This Row],[1Y Return vs Nifty]]-AVERAGE(Table2[1Y Return vs Nifty]))/_xlfn.STDEV.P(Table2[1Y Return vs Nifty])</f>
        <v>-0.36748500750331525</v>
      </c>
      <c r="I484">
        <v>-4.9782253422024398</v>
      </c>
      <c r="J484">
        <f>(Table2[[#This Row],[1M Return vs Nifty]]-AVERAGE(Table2[1M Return vs Nifty]))/_xlfn.STDEV.P(Table2[1M Return vs Nifty])</f>
        <v>-0.40456250434772356</v>
      </c>
      <c r="K484">
        <v>-2.8241599954613199</v>
      </c>
      <c r="L484">
        <f>(Table2[[#This Row],[6M Return vs Nifty]]-AVERAGE(Table2[6M Return vs Nifty]))/_xlfn.STDEV.P(Table2[6M Return vs Nifty])</f>
        <v>-0.26180296487123045</v>
      </c>
      <c r="M484">
        <v>0.50315397860409605</v>
      </c>
      <c r="N484">
        <f>(Table2[[#This Row],[1W Return vs Nifty]]-AVERAGE(Table2[1W Return vs Nifty]))/_xlfn.STDEV.P(Table2[1W Return vs Nifty])</f>
        <v>0.35126732560507418</v>
      </c>
      <c r="O484">
        <v>2056.8000000000002</v>
      </c>
      <c r="P484">
        <v>2004.11230039152</v>
      </c>
      <c r="Q484">
        <v>1827.6777638159799</v>
      </c>
      <c r="R484">
        <v>41.787371392073901</v>
      </c>
      <c r="S484" s="2">
        <f>(Table2[[#This Row],[Close Price]]-Table2[[#This Row],[20D EMA]])/Table2[[#This Row],[20D EMA]]</f>
        <v>-7.7547646830028547E-3</v>
      </c>
      <c r="T484" s="2">
        <f>(Table2[[#This Row],[Close Price]]-Table2[[#This Row],[50D EMA]])/Table2[[#This Row],[50D EMA]]</f>
        <v>1.833115818973963E-2</v>
      </c>
      <c r="U484" s="2">
        <f>(Table2[[#This Row],[Close Price]]-Table2[[#This Row],[200D EMA]])/Table2[[#This Row],[200D EMA]]</f>
        <v>0.11663556913826045</v>
      </c>
      <c r="V484">
        <v>0.98255069223975799</v>
      </c>
      <c r="W484">
        <v>2029.2</v>
      </c>
      <c r="X484">
        <v>2103.1999999999998</v>
      </c>
      <c r="Y484">
        <v>2025</v>
      </c>
      <c r="Z484">
        <v>2136.4499999999998</v>
      </c>
      <c r="AA484">
        <v>1972.8</v>
      </c>
      <c r="AB484">
        <v>2136.4499999999998</v>
      </c>
      <c r="AC484" s="2">
        <f>(Table2[[#This Row],[Close Price]]/Table2[[#This Row],[Day Low]])-1</f>
        <v>5.7411787896708422E-3</v>
      </c>
      <c r="AD484" s="2">
        <f>(Table2[[#This Row],[Day High]]/Table2[[#This Row],[Close Price]])-1</f>
        <v>3.0550995908567469E-2</v>
      </c>
      <c r="AE484" s="2">
        <f>(Table2[[#This Row],[Close Price]]/Table2[[#This Row],[Current Week Low]])-1</f>
        <v>7.8271604938271455E-3</v>
      </c>
      <c r="AF484" s="2">
        <f>(Table2[[#This Row],[Current Week High]]/Table2[[#This Row],[Close Price]])-1</f>
        <v>4.6843227086752925E-2</v>
      </c>
      <c r="AG484" s="2">
        <f>(Table2[[#This Row],[Close Price]]/Table2[[#This Row],[Current Month Low]])-1</f>
        <v>3.4494120032441122E-2</v>
      </c>
      <c r="AH484" s="2">
        <f>(Table2[[#This Row],[Current Month High]]/Table2[[#This Row],[Close Price]])-1</f>
        <v>4.6843227086752925E-2</v>
      </c>
      <c r="AI484">
        <v>6.9382855182889402</v>
      </c>
      <c r="AJ484">
        <v>38.819168112097302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-0.09</v>
      </c>
      <c r="AM484" t="s">
        <v>10512</v>
      </c>
      <c r="AN484">
        <v>0.46</v>
      </c>
      <c r="AO484" t="s">
        <v>10511</v>
      </c>
      <c r="AP484">
        <v>-3.7532757516390001E-3</v>
      </c>
      <c r="AQ484">
        <f>(Table2[[#This Row],[Sharpe Ratio]]-AVERAGE(Table2[Sharpe Ratio]))/_xlfn.STDEV.P(Table2[Sharpe Ratio])</f>
        <v>-0.60182120573499609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-1.284404356852191</v>
      </c>
      <c r="AS484">
        <f>_xlfn.RANK.AVG(Table2[[#This Row],[1Y Return vs Nifty Z-Score]],Table2[1Y Return vs Nifty Z-Score])</f>
        <v>420</v>
      </c>
      <c r="AT484">
        <f>_xlfn.RANK.AVG(Table2[[#This Row],[6M Return vs Nifty Z-Score]],Table2[6M Return vs Nifty Z-Score])</f>
        <v>414</v>
      </c>
      <c r="AU484">
        <f>_xlfn.RANK.AVG(Table2[[#This Row],[Sharpe Ratio Z-Score]],Table2[Sharpe Ratio Z-Score])</f>
        <v>540</v>
      </c>
      <c r="AV484">
        <f>(Table2[[#This Row],[Rank 1Y]]+Table2[[#This Row],[Rank 6M]]+Table2[[#This Row],[Rank Sharpe]])/3</f>
        <v>458</v>
      </c>
    </row>
    <row r="485" spans="1:48" x14ac:dyDescent="0.3">
      <c r="A485" t="s">
        <v>985</v>
      </c>
      <c r="B485" t="s">
        <v>986</v>
      </c>
      <c r="C485" t="s">
        <v>10466</v>
      </c>
      <c r="D485" t="s">
        <v>62</v>
      </c>
      <c r="E485">
        <v>13693.228055039999</v>
      </c>
      <c r="F485">
        <v>1006.3</v>
      </c>
      <c r="G485">
        <v>13.1135378419752</v>
      </c>
      <c r="H485">
        <f>(Table2[[#This Row],[1Y Return vs Nifty]]-AVERAGE(Table2[1Y Return vs Nifty]))/_xlfn.STDEV.P(Table2[1Y Return vs Nifty])</f>
        <v>-0.35273690642739958</v>
      </c>
      <c r="I485">
        <v>-6.5443564260199896</v>
      </c>
      <c r="J485">
        <f>(Table2[[#This Row],[1M Return vs Nifty]]-AVERAGE(Table2[1M Return vs Nifty]))/_xlfn.STDEV.P(Table2[1M Return vs Nifty])</f>
        <v>-0.56119684380888435</v>
      </c>
      <c r="K485">
        <v>-0.53615769562996896</v>
      </c>
      <c r="L485">
        <f>(Table2[[#This Row],[6M Return vs Nifty]]-AVERAGE(Table2[6M Return vs Nifty]))/_xlfn.STDEV.P(Table2[6M Return vs Nifty])</f>
        <v>-0.18278566292218312</v>
      </c>
      <c r="M485">
        <v>-0.39902678273160702</v>
      </c>
      <c r="N485">
        <f>(Table2[[#This Row],[1W Return vs Nifty]]-AVERAGE(Table2[1W Return vs Nifty]))/_xlfn.STDEV.P(Table2[1W Return vs Nifty])</f>
        <v>0.13158648874507753</v>
      </c>
      <c r="O485">
        <v>1020.4</v>
      </c>
      <c r="P485">
        <v>984.20574462594095</v>
      </c>
      <c r="Q485">
        <v>898.06888019049302</v>
      </c>
      <c r="R485">
        <v>38.562469578749401</v>
      </c>
      <c r="S485" s="2">
        <f>(Table2[[#This Row],[Close Price]]-Table2[[#This Row],[20D EMA]])/Table2[[#This Row],[20D EMA]]</f>
        <v>-1.3818110544884382E-2</v>
      </c>
      <c r="T485" s="2">
        <f>(Table2[[#This Row],[Close Price]]-Table2[[#This Row],[50D EMA]])/Table2[[#This Row],[50D EMA]]</f>
        <v>2.2448817734198642E-2</v>
      </c>
      <c r="U485" s="2">
        <f>(Table2[[#This Row],[Close Price]]-Table2[[#This Row],[200D EMA]])/Table2[[#This Row],[200D EMA]]</f>
        <v>0.12051538829243208</v>
      </c>
      <c r="V485">
        <v>1.6988529830279899</v>
      </c>
      <c r="W485">
        <v>1002.75</v>
      </c>
      <c r="X485">
        <v>1031.75</v>
      </c>
      <c r="Y485">
        <v>987.1</v>
      </c>
      <c r="Z485">
        <v>1045</v>
      </c>
      <c r="AA485">
        <v>987.1</v>
      </c>
      <c r="AB485">
        <v>1090</v>
      </c>
      <c r="AC485" s="2">
        <f>(Table2[[#This Row],[Close Price]]/Table2[[#This Row],[Day Low]])-1</f>
        <v>3.5402642732484946E-3</v>
      </c>
      <c r="AD485" s="2">
        <f>(Table2[[#This Row],[Day High]]/Table2[[#This Row],[Close Price]])-1</f>
        <v>2.5290668786644099E-2</v>
      </c>
      <c r="AE485" s="2">
        <f>(Table2[[#This Row],[Close Price]]/Table2[[#This Row],[Current Week Low]])-1</f>
        <v>1.945091682706912E-2</v>
      </c>
      <c r="AF485" s="2">
        <f>(Table2[[#This Row],[Current Week High]]/Table2[[#This Row],[Close Price]])-1</f>
        <v>3.845771638676343E-2</v>
      </c>
      <c r="AG485" s="2">
        <f>(Table2[[#This Row],[Close Price]]/Table2[[#This Row],[Current Month Low]])-1</f>
        <v>1.945091682706912E-2</v>
      </c>
      <c r="AH485" s="2">
        <f>(Table2[[#This Row],[Current Month High]]/Table2[[#This Row],[Close Price]])-1</f>
        <v>8.3175991255092896E-2</v>
      </c>
      <c r="AI485">
        <v>8.3175991255092896</v>
      </c>
      <c r="AJ485">
        <v>38.418156808803197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0.04</v>
      </c>
      <c r="AM485" t="s">
        <v>10511</v>
      </c>
      <c r="AN485">
        <v>-3.25</v>
      </c>
      <c r="AO485" t="s">
        <v>10512</v>
      </c>
      <c r="AP485">
        <v>-2.2672969767568E-2</v>
      </c>
      <c r="AQ485">
        <f>(Table2[[#This Row],[Sharpe Ratio]]-AVERAGE(Table2[Sharpe Ratio]))/_xlfn.STDEV.P(Table2[Sharpe Ratio])</f>
        <v>-0.81893726757057006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-1.7840701919839597</v>
      </c>
      <c r="AS485">
        <f>_xlfn.RANK.AVG(Table2[[#This Row],[1Y Return vs Nifty Z-Score]],Table2[1Y Return vs Nifty Z-Score])</f>
        <v>413</v>
      </c>
      <c r="AT485">
        <f>_xlfn.RANK.AVG(Table2[[#This Row],[6M Return vs Nifty Z-Score]],Table2[6M Return vs Nifty Z-Score])</f>
        <v>384</v>
      </c>
      <c r="AU485">
        <f>_xlfn.RANK.AVG(Table2[[#This Row],[Sharpe Ratio Z-Score]],Table2[Sharpe Ratio Z-Score])</f>
        <v>579</v>
      </c>
      <c r="AV485">
        <f>(Table2[[#This Row],[Rank 1Y]]+Table2[[#This Row],[Rank 6M]]+Table2[[#This Row],[Rank Sharpe]])/3</f>
        <v>458.66666666666669</v>
      </c>
    </row>
    <row r="486" spans="1:48" x14ac:dyDescent="0.3">
      <c r="A486" t="s">
        <v>1785</v>
      </c>
      <c r="B486" t="s">
        <v>1786</v>
      </c>
      <c r="C486" t="s">
        <v>10460</v>
      </c>
      <c r="D486" t="s">
        <v>286</v>
      </c>
      <c r="E486">
        <v>3998.4620727800002</v>
      </c>
      <c r="F486">
        <v>1493.45</v>
      </c>
      <c r="G486">
        <v>9.9497255193765408</v>
      </c>
      <c r="H486">
        <f>(Table2[[#This Row],[1Y Return vs Nifty]]-AVERAGE(Table2[1Y Return vs Nifty]))/_xlfn.STDEV.P(Table2[1Y Return vs Nifty])</f>
        <v>-0.39461848130269422</v>
      </c>
      <c r="I486">
        <v>7.1174176563511899</v>
      </c>
      <c r="J486">
        <f>(Table2[[#This Row],[1M Return vs Nifty]]-AVERAGE(Table2[1M Return vs Nifty]))/_xlfn.STDEV.P(Table2[1M Return vs Nifty])</f>
        <v>0.80516576872777312</v>
      </c>
      <c r="K486">
        <v>-27.430535117949098</v>
      </c>
      <c r="L486">
        <f>(Table2[[#This Row],[6M Return vs Nifty]]-AVERAGE(Table2[6M Return vs Nifty]))/_xlfn.STDEV.P(Table2[6M Return vs Nifty])</f>
        <v>-1.1115964170318597</v>
      </c>
      <c r="M486">
        <v>4.8689900264375101</v>
      </c>
      <c r="N486">
        <f>(Table2[[#This Row],[1W Return vs Nifty]]-AVERAGE(Table2[1W Return vs Nifty]))/_xlfn.STDEV.P(Table2[1W Return vs Nifty])</f>
        <v>1.4143475393325595</v>
      </c>
      <c r="O486">
        <v>1415.54</v>
      </c>
      <c r="P486">
        <v>1369.2466828562999</v>
      </c>
      <c r="Q486">
        <v>1298.46795838651</v>
      </c>
      <c r="R486">
        <v>68.771483853350901</v>
      </c>
      <c r="S486" s="2">
        <f>(Table2[[#This Row],[Close Price]]-Table2[[#This Row],[20D EMA]])/Table2[[#This Row],[20D EMA]]</f>
        <v>5.5039066363366689E-2</v>
      </c>
      <c r="T486" s="2">
        <f>(Table2[[#This Row],[Close Price]]-Table2[[#This Row],[50D EMA]])/Table2[[#This Row],[50D EMA]]</f>
        <v>9.0709233550675727E-2</v>
      </c>
      <c r="U486" s="2">
        <f>(Table2[[#This Row],[Close Price]]-Table2[[#This Row],[200D EMA]])/Table2[[#This Row],[200D EMA]]</f>
        <v>0.15016315216262774</v>
      </c>
      <c r="V486">
        <v>1.49913016050449</v>
      </c>
      <c r="W486">
        <v>1478.15</v>
      </c>
      <c r="X486">
        <v>1645</v>
      </c>
      <c r="Y486">
        <v>1415</v>
      </c>
      <c r="Z486">
        <v>1645</v>
      </c>
      <c r="AA486">
        <v>1370</v>
      </c>
      <c r="AB486">
        <v>1645</v>
      </c>
      <c r="AC486" s="2">
        <f>(Table2[[#This Row],[Close Price]]/Table2[[#This Row],[Day Low]])-1</f>
        <v>1.035077630822312E-2</v>
      </c>
      <c r="AD486" s="2">
        <f>(Table2[[#This Row],[Day High]]/Table2[[#This Row],[Close Price]])-1</f>
        <v>0.10147644715256621</v>
      </c>
      <c r="AE486" s="2">
        <f>(Table2[[#This Row],[Close Price]]/Table2[[#This Row],[Current Week Low]])-1</f>
        <v>5.5441696113074146E-2</v>
      </c>
      <c r="AF486" s="2">
        <f>(Table2[[#This Row],[Current Week High]]/Table2[[#This Row],[Close Price]])-1</f>
        <v>0.10147644715256621</v>
      </c>
      <c r="AG486" s="2">
        <f>(Table2[[#This Row],[Close Price]]/Table2[[#This Row],[Current Month Low]])-1</f>
        <v>9.0109489051094949E-2</v>
      </c>
      <c r="AH486" s="2">
        <f>(Table2[[#This Row],[Current Month High]]/Table2[[#This Row],[Close Price]])-1</f>
        <v>0.10147644715256621</v>
      </c>
      <c r="AI486">
        <v>22.063008470320302</v>
      </c>
      <c r="AJ486">
        <v>58.037037037037003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-0.1</v>
      </c>
      <c r="AM486" t="s">
        <v>10512</v>
      </c>
      <c r="AN486">
        <v>5.95</v>
      </c>
      <c r="AO486" t="s">
        <v>10511</v>
      </c>
      <c r="AP486">
        <v>6.2788878564518993E-2</v>
      </c>
      <c r="AQ486">
        <f>(Table2[[#This Row],[Sharpe Ratio]]-AVERAGE(Table2[Sharpe Ratio]))/_xlfn.STDEV.P(Table2[Sharpe Ratio])</f>
        <v>0.16179423535065954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0.87509264507643825</v>
      </c>
      <c r="AS486">
        <f>_xlfn.RANK.AVG(Table2[[#This Row],[1Y Return vs Nifty Z-Score]],Table2[1Y Return vs Nifty Z-Score])</f>
        <v>436</v>
      </c>
      <c r="AT486">
        <f>_xlfn.RANK.AVG(Table2[[#This Row],[6M Return vs Nifty Z-Score]],Table2[6M Return vs Nifty Z-Score])</f>
        <v>657</v>
      </c>
      <c r="AU486">
        <f>_xlfn.RANK.AVG(Table2[[#This Row],[Sharpe Ratio Z-Score]],Table2[Sharpe Ratio Z-Score])</f>
        <v>289</v>
      </c>
      <c r="AV486">
        <f>(Table2[[#This Row],[Rank 1Y]]+Table2[[#This Row],[Rank 6M]]+Table2[[#This Row],[Rank Sharpe]])/3</f>
        <v>460.66666666666669</v>
      </c>
    </row>
    <row r="487" spans="1:48" x14ac:dyDescent="0.3">
      <c r="A487" t="s">
        <v>564</v>
      </c>
      <c r="B487" t="s">
        <v>565</v>
      </c>
      <c r="C487" t="s">
        <v>10470</v>
      </c>
      <c r="D487" t="s">
        <v>80</v>
      </c>
      <c r="E487">
        <v>33105.968482204997</v>
      </c>
      <c r="F487">
        <v>4284.55</v>
      </c>
      <c r="G487">
        <v>9.5662217171087001</v>
      </c>
      <c r="H487">
        <f>(Table2[[#This Row],[1Y Return vs Nifty]]-AVERAGE(Table2[1Y Return vs Nifty]))/_xlfn.STDEV.P(Table2[1Y Return vs Nifty])</f>
        <v>-0.39969518673648818</v>
      </c>
      <c r="I487">
        <v>-5.5758480005987101</v>
      </c>
      <c r="J487">
        <f>(Table2[[#This Row],[1M Return vs Nifty]]-AVERAGE(Table2[1M Return vs Nifty]))/_xlfn.STDEV.P(Table2[1M Return vs Nifty])</f>
        <v>-0.46433287179151778</v>
      </c>
      <c r="K487">
        <v>-7.7447964567101399</v>
      </c>
      <c r="L487">
        <f>(Table2[[#This Row],[6M Return vs Nifty]]-AVERAGE(Table2[6M Return vs Nifty]))/_xlfn.STDEV.P(Table2[6M Return vs Nifty])</f>
        <v>-0.43173960220269175</v>
      </c>
      <c r="M487">
        <v>0.21653210524518701</v>
      </c>
      <c r="N487">
        <f>(Table2[[#This Row],[1W Return vs Nifty]]-AVERAGE(Table2[1W Return vs Nifty]))/_xlfn.STDEV.P(Table2[1W Return vs Nifty])</f>
        <v>0.28147495615946194</v>
      </c>
      <c r="O487">
        <v>4309.9399999999996</v>
      </c>
      <c r="P487">
        <v>4227.2641771531999</v>
      </c>
      <c r="Q487">
        <v>3949.29571043023</v>
      </c>
      <c r="R487">
        <v>44.414902265037497</v>
      </c>
      <c r="S487" s="2">
        <f>(Table2[[#This Row],[Close Price]]-Table2[[#This Row],[20D EMA]])/Table2[[#This Row],[20D EMA]]</f>
        <v>-5.891033285846072E-3</v>
      </c>
      <c r="T487" s="2">
        <f>(Table2[[#This Row],[Close Price]]-Table2[[#This Row],[50D EMA]])/Table2[[#This Row],[50D EMA]]</f>
        <v>1.355151238392174E-2</v>
      </c>
      <c r="U487" s="2">
        <f>(Table2[[#This Row],[Close Price]]-Table2[[#This Row],[200D EMA]])/Table2[[#This Row],[200D EMA]]</f>
        <v>8.4889639609500939E-2</v>
      </c>
      <c r="V487">
        <v>0.58958397295382303</v>
      </c>
      <c r="W487">
        <v>4252.55</v>
      </c>
      <c r="X487">
        <v>4392.7</v>
      </c>
      <c r="Y487">
        <v>4252.55</v>
      </c>
      <c r="Z487">
        <v>4440.8500000000004</v>
      </c>
      <c r="AA487">
        <v>4175.1000000000004</v>
      </c>
      <c r="AB487">
        <v>4511.6499999999996</v>
      </c>
      <c r="AC487" s="2">
        <f>(Table2[[#This Row],[Close Price]]/Table2[[#This Row],[Day Low]])-1</f>
        <v>7.5248968266099503E-3</v>
      </c>
      <c r="AD487" s="2">
        <f>(Table2[[#This Row],[Day High]]/Table2[[#This Row],[Close Price]])-1</f>
        <v>2.5241857371252507E-2</v>
      </c>
      <c r="AE487" s="2">
        <f>(Table2[[#This Row],[Close Price]]/Table2[[#This Row],[Current Week Low]])-1</f>
        <v>7.5248968266099503E-3</v>
      </c>
      <c r="AF487" s="2">
        <f>(Table2[[#This Row],[Current Week High]]/Table2[[#This Row],[Close Price]])-1</f>
        <v>3.6479910375652125E-2</v>
      </c>
      <c r="AG487" s="2">
        <f>(Table2[[#This Row],[Close Price]]/Table2[[#This Row],[Current Month Low]])-1</f>
        <v>2.6214940959497834E-2</v>
      </c>
      <c r="AH487" s="2">
        <f>(Table2[[#This Row],[Current Month High]]/Table2[[#This Row],[Close Price]])-1</f>
        <v>5.3004399528538526E-2</v>
      </c>
      <c r="AI487">
        <v>7.3613331621756997</v>
      </c>
      <c r="AJ487">
        <v>41.392624370926498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0.01</v>
      </c>
      <c r="AM487" t="s">
        <v>10511</v>
      </c>
      <c r="AN487">
        <v>-1.18</v>
      </c>
      <c r="AO487" t="s">
        <v>10512</v>
      </c>
      <c r="AP487">
        <v>5.1047929889799998E-3</v>
      </c>
      <c r="AQ487">
        <f>(Table2[[#This Row],[Sharpe Ratio]]-AVERAGE(Table2[Sharpe Ratio]))/_xlfn.STDEV.P(Table2[Sharpe Ratio])</f>
        <v>-0.50016898034420587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-1.5144616849154415</v>
      </c>
      <c r="AS487">
        <f>_xlfn.RANK.AVG(Table2[[#This Row],[1Y Return vs Nifty Z-Score]],Table2[1Y Return vs Nifty Z-Score])</f>
        <v>437</v>
      </c>
      <c r="AT487">
        <f>_xlfn.RANK.AVG(Table2[[#This Row],[6M Return vs Nifty Z-Score]],Table2[6M Return vs Nifty Z-Score])</f>
        <v>473</v>
      </c>
      <c r="AU487">
        <f>_xlfn.RANK.AVG(Table2[[#This Row],[Sharpe Ratio Z-Score]],Table2[Sharpe Ratio Z-Score])</f>
        <v>474</v>
      </c>
      <c r="AV487">
        <f>(Table2[[#This Row],[Rank 1Y]]+Table2[[#This Row],[Rank 6M]]+Table2[[#This Row],[Rank Sharpe]])/3</f>
        <v>461.33333333333331</v>
      </c>
    </row>
    <row r="488" spans="1:48" x14ac:dyDescent="0.3">
      <c r="A488" t="s">
        <v>1286</v>
      </c>
      <c r="B488" t="s">
        <v>1287</v>
      </c>
      <c r="C488" t="s">
        <v>10475</v>
      </c>
      <c r="D488" t="s">
        <v>271</v>
      </c>
      <c r="E488">
        <v>8444.0545886700002</v>
      </c>
      <c r="F488">
        <v>684.3</v>
      </c>
      <c r="G488">
        <v>5.1109362635881297</v>
      </c>
      <c r="H488">
        <f>(Table2[[#This Row],[1Y Return vs Nifty]]-AVERAGE(Table2[1Y Return vs Nifty]))/_xlfn.STDEV.P(Table2[1Y Return vs Nifty])</f>
        <v>-0.45867288588116117</v>
      </c>
      <c r="I488">
        <v>2.06412700376521</v>
      </c>
      <c r="J488">
        <f>(Table2[[#This Row],[1M Return vs Nifty]]-AVERAGE(Table2[1M Return vs Nifty]))/_xlfn.STDEV.P(Table2[1M Return vs Nifty])</f>
        <v>0.29976819910436581</v>
      </c>
      <c r="K488">
        <v>-2.5616831379388798</v>
      </c>
      <c r="L488">
        <f>(Table2[[#This Row],[6M Return vs Nifty]]-AVERAGE(Table2[6M Return vs Nifty]))/_xlfn.STDEV.P(Table2[6M Return vs Nifty])</f>
        <v>-0.25273819552767846</v>
      </c>
      <c r="M488">
        <v>-2.7353921974420801</v>
      </c>
      <c r="N488">
        <f>(Table2[[#This Row],[1W Return vs Nifty]]-AVERAGE(Table2[1W Return vs Nifty]))/_xlfn.STDEV.P(Table2[1W Return vs Nifty])</f>
        <v>-0.43731802741248527</v>
      </c>
      <c r="O488">
        <v>697.71</v>
      </c>
      <c r="P488">
        <v>676.07384374863602</v>
      </c>
      <c r="Q488">
        <v>641.54109115837798</v>
      </c>
      <c r="R488">
        <v>33.750550028749799</v>
      </c>
      <c r="S488" s="2">
        <f>(Table2[[#This Row],[Close Price]]-Table2[[#This Row],[20D EMA]])/Table2[[#This Row],[20D EMA]]</f>
        <v>-1.9220019778991387E-2</v>
      </c>
      <c r="T488" s="2">
        <f>(Table2[[#This Row],[Close Price]]-Table2[[#This Row],[50D EMA]])/Table2[[#This Row],[50D EMA]]</f>
        <v>1.2167541056983139E-2</v>
      </c>
      <c r="U488" s="2">
        <f>(Table2[[#This Row],[Close Price]]-Table2[[#This Row],[200D EMA]])/Table2[[#This Row],[200D EMA]]</f>
        <v>6.6650304136272445E-2</v>
      </c>
      <c r="V488">
        <v>0.74214552292775904</v>
      </c>
      <c r="W488">
        <v>680.5</v>
      </c>
      <c r="X488">
        <v>703.8</v>
      </c>
      <c r="Y488">
        <v>680.5</v>
      </c>
      <c r="Z488">
        <v>714.7</v>
      </c>
      <c r="AA488">
        <v>673.3</v>
      </c>
      <c r="AB488">
        <v>759.9</v>
      </c>
      <c r="AC488" s="2">
        <f>(Table2[[#This Row],[Close Price]]/Table2[[#This Row],[Day Low]])-1</f>
        <v>5.5841293166789541E-3</v>
      </c>
      <c r="AD488" s="2">
        <f>(Table2[[#This Row],[Day High]]/Table2[[#This Row],[Close Price]])-1</f>
        <v>2.8496273564226238E-2</v>
      </c>
      <c r="AE488" s="2">
        <f>(Table2[[#This Row],[Close Price]]/Table2[[#This Row],[Current Week Low]])-1</f>
        <v>5.5841293166789541E-3</v>
      </c>
      <c r="AF488" s="2">
        <f>(Table2[[#This Row],[Current Week High]]/Table2[[#This Row],[Close Price]])-1</f>
        <v>4.4424959812947584E-2</v>
      </c>
      <c r="AG488" s="2">
        <f>(Table2[[#This Row],[Close Price]]/Table2[[#This Row],[Current Month Low]])-1</f>
        <v>1.63374424476459E-2</v>
      </c>
      <c r="AH488" s="2">
        <f>(Table2[[#This Row],[Current Month High]]/Table2[[#This Row],[Close Price]])-1</f>
        <v>0.11047786058746167</v>
      </c>
      <c r="AI488">
        <v>22.417068537191199</v>
      </c>
      <c r="AJ488">
        <v>38.480218557118199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0.01</v>
      </c>
      <c r="AM488" t="s">
        <v>10511</v>
      </c>
      <c r="AN488">
        <v>-6.02</v>
      </c>
      <c r="AO488" t="s">
        <v>10512</v>
      </c>
      <c r="AQ488">
        <f>(Table2[[#This Row],[Sharpe Ratio]]-AVERAGE(Table2[Sharpe Ratio]))/_xlfn.STDEV.P(Table2[Sharpe Ratio])</f>
        <v>-0.55874987226138229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-1.4077107819783414</v>
      </c>
      <c r="AS488">
        <f>_xlfn.RANK.AVG(Table2[[#This Row],[1Y Return vs Nifty Z-Score]],Table2[1Y Return vs Nifty Z-Score])</f>
        <v>462</v>
      </c>
      <c r="AT488">
        <f>_xlfn.RANK.AVG(Table2[[#This Row],[6M Return vs Nifty Z-Score]],Table2[6M Return vs Nifty Z-Score])</f>
        <v>410</v>
      </c>
      <c r="AU488">
        <f>_xlfn.RANK.AVG(Table2[[#This Row],[Sharpe Ratio Z-Score]],Table2[Sharpe Ratio Z-Score])</f>
        <v>512.5</v>
      </c>
      <c r="AV488">
        <f>(Table2[[#This Row],[Rank 1Y]]+Table2[[#This Row],[Rank 6M]]+Table2[[#This Row],[Rank Sharpe]])/3</f>
        <v>461.5</v>
      </c>
    </row>
    <row r="489" spans="1:48" x14ac:dyDescent="0.3">
      <c r="A489" t="s">
        <v>678</v>
      </c>
      <c r="B489" t="s">
        <v>679</v>
      </c>
      <c r="C489" t="s">
        <v>10466</v>
      </c>
      <c r="D489" t="s">
        <v>295</v>
      </c>
      <c r="E489">
        <v>24917.439318749999</v>
      </c>
      <c r="F489">
        <v>2993.85</v>
      </c>
      <c r="G489">
        <v>3.7443131781320398</v>
      </c>
      <c r="H489">
        <f>(Table2[[#This Row],[1Y Return vs Nifty]]-AVERAGE(Table2[1Y Return vs Nifty]))/_xlfn.STDEV.P(Table2[1Y Return vs Nifty])</f>
        <v>-0.47676382214530194</v>
      </c>
      <c r="I489">
        <v>4.9694069586757497</v>
      </c>
      <c r="J489">
        <f>(Table2[[#This Row],[1M Return vs Nifty]]-AVERAGE(Table2[1M Return vs Nifty]))/_xlfn.STDEV.P(Table2[1M Return vs Nifty])</f>
        <v>0.59033557969546391</v>
      </c>
      <c r="K489">
        <v>8.8489638289461894</v>
      </c>
      <c r="L489">
        <f>(Table2[[#This Row],[6M Return vs Nifty]]-AVERAGE(Table2[6M Return vs Nifty]))/_xlfn.STDEV.P(Table2[6M Return vs Nifty])</f>
        <v>0.14133419543224249</v>
      </c>
      <c r="M489">
        <v>1.3440164250879001</v>
      </c>
      <c r="N489">
        <f>(Table2[[#This Row],[1W Return vs Nifty]]-AVERAGE(Table2[1W Return vs Nifty]))/_xlfn.STDEV.P(Table2[1W Return vs Nifty])</f>
        <v>0.55601716493241826</v>
      </c>
      <c r="O489">
        <v>2884.56</v>
      </c>
      <c r="P489">
        <v>2737.32997116258</v>
      </c>
      <c r="Q489">
        <v>2508.6667291059098</v>
      </c>
      <c r="R489">
        <v>78.453944885635096</v>
      </c>
      <c r="S489" s="2">
        <f>(Table2[[#This Row],[Close Price]]-Table2[[#This Row],[20D EMA]])/Table2[[#This Row],[20D EMA]]</f>
        <v>3.7887927448206994E-2</v>
      </c>
      <c r="T489" s="2">
        <f>(Table2[[#This Row],[Close Price]]-Table2[[#This Row],[50D EMA]])/Table2[[#This Row],[50D EMA]]</f>
        <v>9.3711767137986818E-2</v>
      </c>
      <c r="U489" s="2">
        <f>(Table2[[#This Row],[Close Price]]-Table2[[#This Row],[200D EMA]])/Table2[[#This Row],[200D EMA]]</f>
        <v>0.1934028403473943</v>
      </c>
      <c r="V489">
        <v>1.22595386523491</v>
      </c>
      <c r="W489">
        <v>2960.05</v>
      </c>
      <c r="X489">
        <v>3019.8</v>
      </c>
      <c r="Y489">
        <v>2955</v>
      </c>
      <c r="Z489">
        <v>3055</v>
      </c>
      <c r="AA489">
        <v>2775</v>
      </c>
      <c r="AB489">
        <v>3055</v>
      </c>
      <c r="AC489" s="2">
        <f>(Table2[[#This Row],[Close Price]]/Table2[[#This Row],[Day Low]])-1</f>
        <v>1.1418726035033133E-2</v>
      </c>
      <c r="AD489" s="2">
        <f>(Table2[[#This Row],[Day High]]/Table2[[#This Row],[Close Price]])-1</f>
        <v>8.6677689262990576E-3</v>
      </c>
      <c r="AE489" s="2">
        <f>(Table2[[#This Row],[Close Price]]/Table2[[#This Row],[Current Week Low]])-1</f>
        <v>1.3147208121827347E-2</v>
      </c>
      <c r="AF489" s="2">
        <f>(Table2[[#This Row],[Current Week High]]/Table2[[#This Row],[Close Price]])-1</f>
        <v>2.0425205003590685E-2</v>
      </c>
      <c r="AG489" s="2">
        <f>(Table2[[#This Row],[Close Price]]/Table2[[#This Row],[Current Month Low]])-1</f>
        <v>7.8864864864864881E-2</v>
      </c>
      <c r="AH489" s="2">
        <f>(Table2[[#This Row],[Current Month High]]/Table2[[#This Row],[Close Price]])-1</f>
        <v>2.0425205003590685E-2</v>
      </c>
      <c r="AI489">
        <v>2.0425205003590601</v>
      </c>
      <c r="AJ489">
        <v>54.028399444358598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0.17</v>
      </c>
      <c r="AM489" t="s">
        <v>10511</v>
      </c>
      <c r="AN489">
        <v>7.67</v>
      </c>
      <c r="AO489" t="s">
        <v>10511</v>
      </c>
      <c r="AP489">
        <v>-5.4367512274861002E-2</v>
      </c>
      <c r="AQ489">
        <f>(Table2[[#This Row],[Sharpe Ratio]]-AVERAGE(Table2[Sharpe Ratio]))/_xlfn.STDEV.P(Table2[Sharpe Ratio])</f>
        <v>-1.1826532053161818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-0.37173008740135904</v>
      </c>
      <c r="AS489">
        <f>_xlfn.RANK.AVG(Table2[[#This Row],[1Y Return vs Nifty Z-Score]],Table2[1Y Return vs Nifty Z-Score])</f>
        <v>469</v>
      </c>
      <c r="AT489">
        <f>_xlfn.RANK.AVG(Table2[[#This Row],[6M Return vs Nifty Z-Score]],Table2[6M Return vs Nifty Z-Score])</f>
        <v>273</v>
      </c>
      <c r="AU489">
        <f>_xlfn.RANK.AVG(Table2[[#This Row],[Sharpe Ratio Z-Score]],Table2[Sharpe Ratio Z-Score])</f>
        <v>643</v>
      </c>
      <c r="AV489">
        <f>(Table2[[#This Row],[Rank 1Y]]+Table2[[#This Row],[Rank 6M]]+Table2[[#This Row],[Rank Sharpe]])/3</f>
        <v>461.66666666666669</v>
      </c>
    </row>
    <row r="490" spans="1:48" x14ac:dyDescent="0.3">
      <c r="A490" t="s">
        <v>680</v>
      </c>
      <c r="B490" t="s">
        <v>681</v>
      </c>
      <c r="C490" t="s">
        <v>10475</v>
      </c>
      <c r="D490" t="s">
        <v>271</v>
      </c>
      <c r="E490">
        <v>24912.363683759999</v>
      </c>
      <c r="F490">
        <v>499.1</v>
      </c>
      <c r="G490">
        <v>-2.2064945740103301</v>
      </c>
      <c r="H490">
        <f>(Table2[[#This Row],[1Y Return vs Nifty]]-AVERAGE(Table2[1Y Return vs Nifty]))/_xlfn.STDEV.P(Table2[1Y Return vs Nifty])</f>
        <v>-0.55553878571050008</v>
      </c>
      <c r="I490">
        <v>0.28048829447691198</v>
      </c>
      <c r="J490">
        <f>(Table2[[#This Row],[1M Return vs Nifty]]-AVERAGE(Table2[1M Return vs Nifty]))/_xlfn.STDEV.P(Table2[1M Return vs Nifty])</f>
        <v>0.12138014847853669</v>
      </c>
      <c r="K490">
        <v>10.4563182224943</v>
      </c>
      <c r="L490">
        <f>(Table2[[#This Row],[6M Return vs Nifty]]-AVERAGE(Table2[6M Return vs Nifty]))/_xlfn.STDEV.P(Table2[6M Return vs Nifty])</f>
        <v>0.19684498205316533</v>
      </c>
      <c r="M490">
        <v>1.5632510606393699</v>
      </c>
      <c r="N490">
        <f>(Table2[[#This Row],[1W Return vs Nifty]]-AVERAGE(Table2[1W Return vs Nifty]))/_xlfn.STDEV.P(Table2[1W Return vs Nifty])</f>
        <v>0.60940075530663407</v>
      </c>
      <c r="O490">
        <v>492.76</v>
      </c>
      <c r="P490">
        <v>469.27802331353098</v>
      </c>
      <c r="Q490">
        <v>426.723442727426</v>
      </c>
      <c r="R490">
        <v>53.433783867194002</v>
      </c>
      <c r="S490" s="2">
        <f>(Table2[[#This Row],[Close Price]]-Table2[[#This Row],[20D EMA]])/Table2[[#This Row],[20D EMA]]</f>
        <v>1.2866304083123696E-2</v>
      </c>
      <c r="T490" s="2">
        <f>(Table2[[#This Row],[Close Price]]-Table2[[#This Row],[50D EMA]])/Table2[[#This Row],[50D EMA]]</f>
        <v>6.354863259075863E-2</v>
      </c>
      <c r="U490" s="2">
        <f>(Table2[[#This Row],[Close Price]]-Table2[[#This Row],[200D EMA]])/Table2[[#This Row],[200D EMA]]</f>
        <v>0.16960998629457835</v>
      </c>
      <c r="V490">
        <v>0.78567735818310402</v>
      </c>
      <c r="W490">
        <v>495.7</v>
      </c>
      <c r="X490">
        <v>509.9</v>
      </c>
      <c r="Y490">
        <v>493.75</v>
      </c>
      <c r="Z490">
        <v>509.9</v>
      </c>
      <c r="AA490">
        <v>477</v>
      </c>
      <c r="AB490">
        <v>517.70000000000005</v>
      </c>
      <c r="AC490" s="2">
        <f>(Table2[[#This Row],[Close Price]]/Table2[[#This Row],[Day Low]])-1</f>
        <v>6.8589872907001137E-3</v>
      </c>
      <c r="AD490" s="2">
        <f>(Table2[[#This Row],[Day High]]/Table2[[#This Row],[Close Price]])-1</f>
        <v>2.1638950110198341E-2</v>
      </c>
      <c r="AE490" s="2">
        <f>(Table2[[#This Row],[Close Price]]/Table2[[#This Row],[Current Week Low]])-1</f>
        <v>1.0835443037974679E-2</v>
      </c>
      <c r="AF490" s="2">
        <f>(Table2[[#This Row],[Current Week High]]/Table2[[#This Row],[Close Price]])-1</f>
        <v>2.1638950110198341E-2</v>
      </c>
      <c r="AG490" s="2">
        <f>(Table2[[#This Row],[Close Price]]/Table2[[#This Row],[Current Month Low]])-1</f>
        <v>4.6331236897274586E-2</v>
      </c>
      <c r="AH490" s="2">
        <f>(Table2[[#This Row],[Current Month High]]/Table2[[#This Row],[Close Price]])-1</f>
        <v>3.7267080745341685E-2</v>
      </c>
      <c r="AI490">
        <v>3.7267080745341601</v>
      </c>
      <c r="AJ490">
        <v>48.497470990776499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0.2</v>
      </c>
      <c r="AM490" t="s">
        <v>10511</v>
      </c>
      <c r="AN490">
        <v>-2.63</v>
      </c>
      <c r="AO490" t="s">
        <v>10512</v>
      </c>
      <c r="AP490">
        <v>-3.4322885344059001E-2</v>
      </c>
      <c r="AQ490">
        <f>(Table2[[#This Row],[Sharpe Ratio]]-AVERAGE(Table2[Sharpe Ratio]))/_xlfn.STDEV.P(Table2[Sharpe Ratio])</f>
        <v>-0.95262779071302051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-0.58054069058518465</v>
      </c>
      <c r="AS490">
        <f>_xlfn.RANK.AVG(Table2[[#This Row],[1Y Return vs Nifty Z-Score]],Table2[1Y Return vs Nifty Z-Score])</f>
        <v>518</v>
      </c>
      <c r="AT490">
        <f>_xlfn.RANK.AVG(Table2[[#This Row],[6M Return vs Nifty Z-Score]],Table2[6M Return vs Nifty Z-Score])</f>
        <v>262</v>
      </c>
      <c r="AU490">
        <f>_xlfn.RANK.AVG(Table2[[#This Row],[Sharpe Ratio Z-Score]],Table2[Sharpe Ratio Z-Score])</f>
        <v>607</v>
      </c>
      <c r="AV490">
        <f>(Table2[[#This Row],[Rank 1Y]]+Table2[[#This Row],[Rank 6M]]+Table2[[#This Row],[Rank Sharpe]])/3</f>
        <v>462.33333333333331</v>
      </c>
    </row>
    <row r="491" spans="1:48" x14ac:dyDescent="0.3">
      <c r="A491" t="s">
        <v>1309</v>
      </c>
      <c r="B491" t="s">
        <v>1310</v>
      </c>
      <c r="C491" t="s">
        <v>10463</v>
      </c>
      <c r="D491" t="s">
        <v>405</v>
      </c>
      <c r="E491">
        <v>8287.8216728999996</v>
      </c>
      <c r="F491">
        <v>608.29999999999995</v>
      </c>
      <c r="G491">
        <v>26.252024708638501</v>
      </c>
      <c r="H491">
        <f>(Table2[[#This Row],[1Y Return vs Nifty]]-AVERAGE(Table2[1Y Return vs Nifty]))/_xlfn.STDEV.P(Table2[1Y Return vs Nifty])</f>
        <v>-0.17881365645337233</v>
      </c>
      <c r="I491">
        <v>-8.7226435590126901</v>
      </c>
      <c r="J491">
        <f>(Table2[[#This Row],[1M Return vs Nifty]]-AVERAGE(Table2[1M Return vs Nifty]))/_xlfn.STDEV.P(Table2[1M Return vs Nifty])</f>
        <v>-0.7790550868120002</v>
      </c>
      <c r="K491">
        <v>-3.0821002743184498</v>
      </c>
      <c r="L491">
        <f>(Table2[[#This Row],[6M Return vs Nifty]]-AVERAGE(Table2[6M Return vs Nifty]))/_xlfn.STDEV.P(Table2[6M Return vs Nifty])</f>
        <v>-0.27071106120521471</v>
      </c>
      <c r="M491">
        <v>8.5981510358104099E-2</v>
      </c>
      <c r="N491">
        <f>(Table2[[#This Row],[1W Return vs Nifty]]-AVERAGE(Table2[1W Return vs Nifty]))/_xlfn.STDEV.P(Table2[1W Return vs Nifty])</f>
        <v>0.2496859121380576</v>
      </c>
      <c r="O491">
        <v>603.72</v>
      </c>
      <c r="P491">
        <v>581.91244343194899</v>
      </c>
      <c r="Q491">
        <v>512.49172385171096</v>
      </c>
      <c r="R491">
        <v>51.673218621091799</v>
      </c>
      <c r="S491" s="2">
        <f>(Table2[[#This Row],[Close Price]]-Table2[[#This Row],[20D EMA]])/Table2[[#This Row],[20D EMA]]</f>
        <v>7.5862982839725816E-3</v>
      </c>
      <c r="T491" s="2">
        <f>(Table2[[#This Row],[Close Price]]-Table2[[#This Row],[50D EMA]])/Table2[[#This Row],[50D EMA]]</f>
        <v>4.5346266205315865E-2</v>
      </c>
      <c r="U491" s="2">
        <f>(Table2[[#This Row],[Close Price]]-Table2[[#This Row],[200D EMA]])/Table2[[#This Row],[200D EMA]]</f>
        <v>0.18694599676308341</v>
      </c>
      <c r="V491">
        <v>0.82055914358823001</v>
      </c>
      <c r="W491">
        <v>603.15</v>
      </c>
      <c r="X491">
        <v>638.35</v>
      </c>
      <c r="Y491">
        <v>589.95000000000005</v>
      </c>
      <c r="Z491">
        <v>638.35</v>
      </c>
      <c r="AA491">
        <v>589.95000000000005</v>
      </c>
      <c r="AB491">
        <v>638.35</v>
      </c>
      <c r="AC491" s="2">
        <f>(Table2[[#This Row],[Close Price]]/Table2[[#This Row],[Day Low]])-1</f>
        <v>8.538506175909788E-3</v>
      </c>
      <c r="AD491" s="2">
        <f>(Table2[[#This Row],[Day High]]/Table2[[#This Row],[Close Price]])-1</f>
        <v>4.9399967121486199E-2</v>
      </c>
      <c r="AE491" s="2">
        <f>(Table2[[#This Row],[Close Price]]/Table2[[#This Row],[Current Week Low]])-1</f>
        <v>3.1104330875497688E-2</v>
      </c>
      <c r="AF491" s="2">
        <f>(Table2[[#This Row],[Current Week High]]/Table2[[#This Row],[Close Price]])-1</f>
        <v>4.9399967121486199E-2</v>
      </c>
      <c r="AG491" s="2">
        <f>(Table2[[#This Row],[Close Price]]/Table2[[#This Row],[Current Month Low]])-1</f>
        <v>3.1104330875497688E-2</v>
      </c>
      <c r="AH491" s="2">
        <f>(Table2[[#This Row],[Current Month High]]/Table2[[#This Row],[Close Price]])-1</f>
        <v>4.9399967121486199E-2</v>
      </c>
      <c r="AI491">
        <v>10.4718066743383</v>
      </c>
      <c r="AJ491">
        <v>57.631510754081297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0.01</v>
      </c>
      <c r="AM491" t="s">
        <v>10511</v>
      </c>
      <c r="AN491">
        <v>-0.48</v>
      </c>
      <c r="AO491" t="s">
        <v>10512</v>
      </c>
      <c r="AP491">
        <v>-4.6763428799740998E-2</v>
      </c>
      <c r="AQ491">
        <f>(Table2[[#This Row],[Sharpe Ratio]]-AVERAGE(Table2[Sharpe Ratio]))/_xlfn.STDEV.P(Table2[Sharpe Ratio])</f>
        <v>-1.0953912941776069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-2.0742851865101368</v>
      </c>
      <c r="AS491">
        <f>_xlfn.RANK.AVG(Table2[[#This Row],[1Y Return vs Nifty Z-Score]],Table2[1Y Return vs Nifty Z-Score])</f>
        <v>345</v>
      </c>
      <c r="AT491">
        <f>_xlfn.RANK.AVG(Table2[[#This Row],[6M Return vs Nifty Z-Score]],Table2[6M Return vs Nifty Z-Score])</f>
        <v>416</v>
      </c>
      <c r="AU491">
        <f>_xlfn.RANK.AVG(Table2[[#This Row],[Sharpe Ratio Z-Score]],Table2[Sharpe Ratio Z-Score])</f>
        <v>626</v>
      </c>
      <c r="AV491">
        <f>(Table2[[#This Row],[Rank 1Y]]+Table2[[#This Row],[Rank 6M]]+Table2[[#This Row],[Rank Sharpe]])/3</f>
        <v>462.33333333333331</v>
      </c>
    </row>
    <row r="492" spans="1:48" x14ac:dyDescent="0.3">
      <c r="A492" t="s">
        <v>1812</v>
      </c>
      <c r="B492" t="s">
        <v>1813</v>
      </c>
      <c r="C492" t="s">
        <v>10463</v>
      </c>
      <c r="D492" t="s">
        <v>174</v>
      </c>
      <c r="E492">
        <v>3851.8628359250001</v>
      </c>
      <c r="F492">
        <v>269.75</v>
      </c>
      <c r="G492">
        <v>7.4512255952748196</v>
      </c>
      <c r="H492">
        <f>(Table2[[#This Row],[1Y Return vs Nifty]]-AVERAGE(Table2[1Y Return vs Nifty]))/_xlfn.STDEV.P(Table2[1Y Return vs Nifty])</f>
        <v>-0.42769285518377048</v>
      </c>
      <c r="I492">
        <v>-0.22193506809628299</v>
      </c>
      <c r="J492">
        <f>(Table2[[#This Row],[1M Return vs Nifty]]-AVERAGE(Table2[1M Return vs Nifty]))/_xlfn.STDEV.P(Table2[1M Return vs Nifty])</f>
        <v>7.1131001175566991E-2</v>
      </c>
      <c r="K492">
        <v>8.1398369495299505</v>
      </c>
      <c r="L492">
        <f>(Table2[[#This Row],[6M Return vs Nifty]]-AVERAGE(Table2[6M Return vs Nifty]))/_xlfn.STDEV.P(Table2[6M Return vs Nifty])</f>
        <v>0.11684414454586496</v>
      </c>
      <c r="M492">
        <v>2.88119168776762</v>
      </c>
      <c r="N492">
        <f>(Table2[[#This Row],[1W Return vs Nifty]]-AVERAGE(Table2[1W Return vs Nifty]))/_xlfn.STDEV.P(Table2[1W Return vs Nifty])</f>
        <v>0.93031903721576203</v>
      </c>
      <c r="O492">
        <v>267.7</v>
      </c>
      <c r="P492">
        <v>257.20997632929499</v>
      </c>
      <c r="Q492">
        <v>234.27130678475001</v>
      </c>
      <c r="R492">
        <v>49.502378204735699</v>
      </c>
      <c r="S492" s="2">
        <f>(Table2[[#This Row],[Close Price]]-Table2[[#This Row],[20D EMA]])/Table2[[#This Row],[20D EMA]]</f>
        <v>7.6578259245424409E-3</v>
      </c>
      <c r="T492" s="2">
        <f>(Table2[[#This Row],[Close Price]]-Table2[[#This Row],[50D EMA]])/Table2[[#This Row],[50D EMA]]</f>
        <v>4.8754032987626233E-2</v>
      </c>
      <c r="U492" s="2">
        <f>(Table2[[#This Row],[Close Price]]-Table2[[#This Row],[200D EMA]])/Table2[[#This Row],[200D EMA]]</f>
        <v>0.15144275968822782</v>
      </c>
      <c r="V492">
        <v>1.14617217937688</v>
      </c>
      <c r="W492">
        <v>263.3</v>
      </c>
      <c r="X492">
        <v>279.89999999999998</v>
      </c>
      <c r="Y492">
        <v>263.3</v>
      </c>
      <c r="Z492">
        <v>286.89999999999998</v>
      </c>
      <c r="AA492">
        <v>261.2</v>
      </c>
      <c r="AB492">
        <v>286.89999999999998</v>
      </c>
      <c r="AC492" s="2">
        <f>(Table2[[#This Row],[Close Price]]/Table2[[#This Row],[Day Low]])-1</f>
        <v>2.4496771743258705E-2</v>
      </c>
      <c r="AD492" s="2">
        <f>(Table2[[#This Row],[Day High]]/Table2[[#This Row],[Close Price]])-1</f>
        <v>3.7627432808155614E-2</v>
      </c>
      <c r="AE492" s="2">
        <f>(Table2[[#This Row],[Close Price]]/Table2[[#This Row],[Current Week Low]])-1</f>
        <v>2.4496771743258705E-2</v>
      </c>
      <c r="AF492" s="2">
        <f>(Table2[[#This Row],[Current Week High]]/Table2[[#This Row],[Close Price]])-1</f>
        <v>6.3577386468952612E-2</v>
      </c>
      <c r="AG492" s="2">
        <f>(Table2[[#This Row],[Close Price]]/Table2[[#This Row],[Current Month Low]])-1</f>
        <v>3.273353751914243E-2</v>
      </c>
      <c r="AH492" s="2">
        <f>(Table2[[#This Row],[Current Month High]]/Table2[[#This Row],[Close Price]])-1</f>
        <v>6.3577386468952612E-2</v>
      </c>
      <c r="AI492">
        <v>6.3577386468952604</v>
      </c>
      <c r="AJ492">
        <v>35.043804755944898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-0.01</v>
      </c>
      <c r="AM492" t="s">
        <v>10512</v>
      </c>
      <c r="AN492">
        <v>2.2000000000000002</v>
      </c>
      <c r="AO492" t="s">
        <v>10511</v>
      </c>
      <c r="AP492">
        <v>-6.7399576691743998E-2</v>
      </c>
      <c r="AQ492">
        <f>(Table2[[#This Row],[Sharpe Ratio]]-AVERAGE(Table2[Sharpe Ratio]))/_xlfn.STDEV.P(Table2[Sharpe Ratio])</f>
        <v>-1.3322048049033073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-0.64160347714988364</v>
      </c>
      <c r="AS492">
        <f>_xlfn.RANK.AVG(Table2[[#This Row],[1Y Return vs Nifty Z-Score]],Table2[1Y Return vs Nifty Z-Score])</f>
        <v>448</v>
      </c>
      <c r="AT492">
        <f>_xlfn.RANK.AVG(Table2[[#This Row],[6M Return vs Nifty Z-Score]],Table2[6M Return vs Nifty Z-Score])</f>
        <v>278</v>
      </c>
      <c r="AU492">
        <f>_xlfn.RANK.AVG(Table2[[#This Row],[Sharpe Ratio Z-Score]],Table2[Sharpe Ratio Z-Score])</f>
        <v>663</v>
      </c>
      <c r="AV492">
        <f>(Table2[[#This Row],[Rank 1Y]]+Table2[[#This Row],[Rank 6M]]+Table2[[#This Row],[Rank Sharpe]])/3</f>
        <v>463</v>
      </c>
    </row>
    <row r="493" spans="1:48" x14ac:dyDescent="0.3">
      <c r="A493" t="s">
        <v>293</v>
      </c>
      <c r="B493" t="s">
        <v>294</v>
      </c>
      <c r="C493" t="s">
        <v>10466</v>
      </c>
      <c r="D493" t="s">
        <v>295</v>
      </c>
      <c r="E493">
        <v>91762.649174114995</v>
      </c>
      <c r="F493">
        <v>6381.95</v>
      </c>
      <c r="G493">
        <v>-0.377944716351237</v>
      </c>
      <c r="H493">
        <f>(Table2[[#This Row],[1Y Return vs Nifty]]-AVERAGE(Table2[1Y Return vs Nifty]))/_xlfn.STDEV.P(Table2[1Y Return vs Nifty])</f>
        <v>-0.53133300484614843</v>
      </c>
      <c r="I493">
        <v>0.24366341111394799</v>
      </c>
      <c r="J493">
        <f>(Table2[[#This Row],[1M Return vs Nifty]]-AVERAGE(Table2[1M Return vs Nifty]))/_xlfn.STDEV.P(Table2[1M Return vs Nifty])</f>
        <v>0.11769716092986218</v>
      </c>
      <c r="K493">
        <v>-8.7373578026903296</v>
      </c>
      <c r="L493">
        <f>(Table2[[#This Row],[6M Return vs Nifty]]-AVERAGE(Table2[6M Return vs Nifty]))/_xlfn.STDEV.P(Table2[6M Return vs Nifty])</f>
        <v>-0.4660182039261474</v>
      </c>
      <c r="M493">
        <v>2.09114461580358</v>
      </c>
      <c r="N493">
        <f>(Table2[[#This Row],[1W Return vs Nifty]]-AVERAGE(Table2[1W Return vs Nifty]))/_xlfn.STDEV.P(Table2[1W Return vs Nifty])</f>
        <v>0.73794273152853729</v>
      </c>
      <c r="O493">
        <v>6305.38</v>
      </c>
      <c r="P493">
        <v>6196.8566842139098</v>
      </c>
      <c r="Q493">
        <v>5875.4087969041502</v>
      </c>
      <c r="R493">
        <v>54.480908383084497</v>
      </c>
      <c r="S493" s="2">
        <f>(Table2[[#This Row],[Close Price]]-Table2[[#This Row],[20D EMA]])/Table2[[#This Row],[20D EMA]]</f>
        <v>1.2143598006781465E-2</v>
      </c>
      <c r="T493" s="2">
        <f>(Table2[[#This Row],[Close Price]]-Table2[[#This Row],[50D EMA]])/Table2[[#This Row],[50D EMA]]</f>
        <v>2.9868903739149431E-2</v>
      </c>
      <c r="U493" s="2">
        <f>(Table2[[#This Row],[Close Price]]-Table2[[#This Row],[200D EMA]])/Table2[[#This Row],[200D EMA]]</f>
        <v>8.6213780284148819E-2</v>
      </c>
      <c r="V493">
        <v>0.68941080317536796</v>
      </c>
      <c r="W493">
        <v>6365</v>
      </c>
      <c r="X493">
        <v>6525.25</v>
      </c>
      <c r="Y493">
        <v>6340.5</v>
      </c>
      <c r="Z493">
        <v>6539.7</v>
      </c>
      <c r="AA493">
        <v>6077</v>
      </c>
      <c r="AB493">
        <v>6539.7</v>
      </c>
      <c r="AC493" s="2">
        <f>(Table2[[#This Row],[Close Price]]/Table2[[#This Row],[Day Low]])-1</f>
        <v>2.6630007855459326E-3</v>
      </c>
      <c r="AD493" s="2">
        <f>(Table2[[#This Row],[Day High]]/Table2[[#This Row],[Close Price]])-1</f>
        <v>2.2453952161956892E-2</v>
      </c>
      <c r="AE493" s="2">
        <f>(Table2[[#This Row],[Close Price]]/Table2[[#This Row],[Current Week Low]])-1</f>
        <v>6.5373393265515389E-3</v>
      </c>
      <c r="AF493" s="2">
        <f>(Table2[[#This Row],[Current Week High]]/Table2[[#This Row],[Close Price]])-1</f>
        <v>2.471815040857428E-2</v>
      </c>
      <c r="AG493" s="2">
        <f>(Table2[[#This Row],[Close Price]]/Table2[[#This Row],[Current Month Low]])-1</f>
        <v>5.0181010366957324E-2</v>
      </c>
      <c r="AH493" s="2">
        <f>(Table2[[#This Row],[Current Month High]]/Table2[[#This Row],[Close Price]])-1</f>
        <v>2.471815040857428E-2</v>
      </c>
      <c r="AI493">
        <v>7.7170770689209496</v>
      </c>
      <c r="AJ493">
        <v>35.039145154464599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0</v>
      </c>
      <c r="AM493" t="s">
        <v>10513</v>
      </c>
      <c r="AN493">
        <v>4.66</v>
      </c>
      <c r="AO493" t="s">
        <v>10511</v>
      </c>
      <c r="AP493">
        <v>2.5434845505076999E-2</v>
      </c>
      <c r="AQ493">
        <f>(Table2[[#This Row],[Sharpe Ratio]]-AVERAGE(Table2[Sharpe Ratio]))/_xlfn.STDEV.P(Table2[Sharpe Ratio])</f>
        <v>-0.2668681174714167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-0.40857943378531314</v>
      </c>
      <c r="AS493">
        <f>_xlfn.RANK.AVG(Table2[[#This Row],[1Y Return vs Nifty Z-Score]],Table2[1Y Return vs Nifty Z-Score])</f>
        <v>500</v>
      </c>
      <c r="AT493">
        <f>_xlfn.RANK.AVG(Table2[[#This Row],[6M Return vs Nifty Z-Score]],Table2[6M Return vs Nifty Z-Score])</f>
        <v>483</v>
      </c>
      <c r="AU493">
        <f>_xlfn.RANK.AVG(Table2[[#This Row],[Sharpe Ratio Z-Score]],Table2[Sharpe Ratio Z-Score])</f>
        <v>408</v>
      </c>
      <c r="AV493">
        <f>(Table2[[#This Row],[Rank 1Y]]+Table2[[#This Row],[Rank 6M]]+Table2[[#This Row],[Rank Sharpe]])/3</f>
        <v>463.66666666666669</v>
      </c>
    </row>
    <row r="494" spans="1:48" x14ac:dyDescent="0.3">
      <c r="A494" t="s">
        <v>1045</v>
      </c>
      <c r="B494" t="s">
        <v>1046</v>
      </c>
      <c r="C494" t="s">
        <v>10466</v>
      </c>
      <c r="D494" t="s">
        <v>295</v>
      </c>
      <c r="E494">
        <v>11814.84068245</v>
      </c>
      <c r="F494">
        <v>1163.5</v>
      </c>
      <c r="G494">
        <v>-18.292087358608899</v>
      </c>
      <c r="H494">
        <f>(Table2[[#This Row],[1Y Return vs Nifty]]-AVERAGE(Table2[1Y Return vs Nifty]))/_xlfn.STDEV.P(Table2[1Y Return vs Nifty])</f>
        <v>-0.76847491779696853</v>
      </c>
      <c r="I494">
        <v>-16.408509730336299</v>
      </c>
      <c r="J494">
        <f>(Table2[[#This Row],[1M Return vs Nifty]]-AVERAGE(Table2[1M Return vs Nifty]))/_xlfn.STDEV.P(Table2[1M Return vs Nifty])</f>
        <v>-1.5477458965222819</v>
      </c>
      <c r="K494">
        <v>-21.333043148663599</v>
      </c>
      <c r="L494">
        <f>(Table2[[#This Row],[6M Return vs Nifty]]-AVERAGE(Table2[6M Return vs Nifty]))/_xlfn.STDEV.P(Table2[6M Return vs Nifty])</f>
        <v>-0.90101648706219239</v>
      </c>
      <c r="M494">
        <v>-6.9813366418865197</v>
      </c>
      <c r="N494">
        <f>(Table2[[#This Row],[1W Return vs Nifty]]-AVERAGE(Table2[1W Return vs Nifty]))/_xlfn.STDEV.P(Table2[1W Return vs Nifty])</f>
        <v>-1.4712046594391344</v>
      </c>
      <c r="O494">
        <v>1243.42</v>
      </c>
      <c r="P494">
        <v>1272.7603935121399</v>
      </c>
      <c r="Q494">
        <v>1207.3539388871</v>
      </c>
      <c r="R494">
        <v>18.4666008186305</v>
      </c>
      <c r="S494" s="2">
        <f>(Table2[[#This Row],[Close Price]]-Table2[[#This Row],[20D EMA]])/Table2[[#This Row],[20D EMA]]</f>
        <v>-6.4274340126425564E-2</v>
      </c>
      <c r="T494" s="2">
        <f>(Table2[[#This Row],[Close Price]]-Table2[[#This Row],[50D EMA]])/Table2[[#This Row],[50D EMA]]</f>
        <v>-8.5845218054467806E-2</v>
      </c>
      <c r="U494" s="2">
        <f>(Table2[[#This Row],[Close Price]]-Table2[[#This Row],[200D EMA]])/Table2[[#This Row],[200D EMA]]</f>
        <v>-3.6322355420915851E-2</v>
      </c>
      <c r="V494">
        <v>0.73967952279306404</v>
      </c>
      <c r="W494">
        <v>1157.8</v>
      </c>
      <c r="X494">
        <v>1195</v>
      </c>
      <c r="Y494">
        <v>1147.25</v>
      </c>
      <c r="Z494">
        <v>1239.3</v>
      </c>
      <c r="AA494">
        <v>1147.25</v>
      </c>
      <c r="AB494">
        <v>1329.25</v>
      </c>
      <c r="AC494" s="2">
        <f>(Table2[[#This Row],[Close Price]]/Table2[[#This Row],[Day Low]])-1</f>
        <v>4.9231300742789141E-3</v>
      </c>
      <c r="AD494" s="2">
        <f>(Table2[[#This Row],[Day High]]/Table2[[#This Row],[Close Price]])-1</f>
        <v>2.7073485174043732E-2</v>
      </c>
      <c r="AE494" s="2">
        <f>(Table2[[#This Row],[Close Price]]/Table2[[#This Row],[Current Week Low]])-1</f>
        <v>1.4164305949008416E-2</v>
      </c>
      <c r="AF494" s="2">
        <f>(Table2[[#This Row],[Current Week High]]/Table2[[#This Row],[Close Price]])-1</f>
        <v>6.5148259561667254E-2</v>
      </c>
      <c r="AG494" s="2">
        <f>(Table2[[#This Row],[Close Price]]/Table2[[#This Row],[Current Month Low]])-1</f>
        <v>1.4164305949008416E-2</v>
      </c>
      <c r="AH494" s="2">
        <f>(Table2[[#This Row],[Current Month High]]/Table2[[#This Row],[Close Price]])-1</f>
        <v>0.14245810055865915</v>
      </c>
      <c r="AI494">
        <v>41.727546196819901</v>
      </c>
      <c r="AJ494">
        <v>17.176091444684999</v>
      </c>
      <c r="AK494" t="str">
        <f>IF(AND(Table2[[#This Row],[20D EMA]]&gt;Table2[[#This Row],[50D EMA]],Table2[[#This Row],[50D EMA]]&gt;Table2[[#This Row],[200D EMA]]),"Uptrend","Downtrend/NoTrend")</f>
        <v>Downtrend/NoTrend</v>
      </c>
      <c r="AL494">
        <v>-0.21</v>
      </c>
      <c r="AM494" t="s">
        <v>10512</v>
      </c>
      <c r="AN494">
        <v>-7.41</v>
      </c>
      <c r="AO494" t="s">
        <v>10512</v>
      </c>
      <c r="AP494">
        <v>0.11012987284322499</v>
      </c>
      <c r="AQ494">
        <f>(Table2[[#This Row],[Sharpe Ratio]]-AVERAGE(Table2[Sharpe Ratio]))/_xlfn.STDEV.P(Table2[Sharpe Ratio])</f>
        <v>0.7050636049567085</v>
      </c>
      <c r="AR4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4">
        <f>_xlfn.RANK.AVG(Table2[[#This Row],[1Y Return vs Nifty Z-Score]],Table2[1Y Return vs Nifty Z-Score])</f>
        <v>610</v>
      </c>
      <c r="AT494">
        <f>_xlfn.RANK.AVG(Table2[[#This Row],[6M Return vs Nifty Z-Score]],Table2[6M Return vs Nifty Z-Score])</f>
        <v>606</v>
      </c>
      <c r="AU494">
        <f>_xlfn.RANK.AVG(Table2[[#This Row],[Sharpe Ratio Z-Score]],Table2[Sharpe Ratio Z-Score])</f>
        <v>176</v>
      </c>
      <c r="AV494">
        <f>(Table2[[#This Row],[Rank 1Y]]+Table2[[#This Row],[Rank 6M]]+Table2[[#This Row],[Rank Sharpe]])/3</f>
        <v>464</v>
      </c>
    </row>
    <row r="495" spans="1:48" x14ac:dyDescent="0.3">
      <c r="A495" t="s">
        <v>1106</v>
      </c>
      <c r="B495" t="s">
        <v>1107</v>
      </c>
      <c r="C495" t="s">
        <v>10465</v>
      </c>
      <c r="D495" t="s">
        <v>394</v>
      </c>
      <c r="E495">
        <v>10824.04011828</v>
      </c>
      <c r="F495">
        <v>2675.9</v>
      </c>
      <c r="G495">
        <v>-11.3974799008224</v>
      </c>
      <c r="H495">
        <f>(Table2[[#This Row],[1Y Return vs Nifty]]-AVERAGE(Table2[1Y Return vs Nifty]))/_xlfn.STDEV.P(Table2[1Y Return vs Nifty])</f>
        <v>-0.67720622388092933</v>
      </c>
      <c r="I495">
        <v>6.2420867516084204</v>
      </c>
      <c r="J495">
        <f>(Table2[[#This Row],[1M Return vs Nifty]]-AVERAGE(Table2[1M Return vs Nifty]))/_xlfn.STDEV.P(Table2[1M Return vs Nifty])</f>
        <v>0.717620811928808</v>
      </c>
      <c r="K495">
        <v>-10.3238593245405</v>
      </c>
      <c r="L495">
        <f>(Table2[[#This Row],[6M Return vs Nifty]]-AVERAGE(Table2[6M Return vs Nifty]))/_xlfn.STDEV.P(Table2[6M Return vs Nifty])</f>
        <v>-0.52080882621000535</v>
      </c>
      <c r="M495">
        <v>4.5987220267859001</v>
      </c>
      <c r="N495">
        <f>(Table2[[#This Row],[1W Return vs Nifty]]-AVERAGE(Table2[1W Return vs Nifty]))/_xlfn.STDEV.P(Table2[1W Return vs Nifty])</f>
        <v>1.348537334898539</v>
      </c>
      <c r="O495">
        <v>2655.63</v>
      </c>
      <c r="P495">
        <v>2583.9601093259298</v>
      </c>
      <c r="Q495">
        <v>2446.6045392781498</v>
      </c>
      <c r="R495">
        <v>49.494218310433197</v>
      </c>
      <c r="S495" s="2">
        <f>(Table2[[#This Row],[Close Price]]-Table2[[#This Row],[20D EMA]])/Table2[[#This Row],[20D EMA]]</f>
        <v>7.6328404182811537E-3</v>
      </c>
      <c r="T495" s="2">
        <f>(Table2[[#This Row],[Close Price]]-Table2[[#This Row],[50D EMA]])/Table2[[#This Row],[50D EMA]]</f>
        <v>3.5581002331361217E-2</v>
      </c>
      <c r="U495" s="2">
        <f>(Table2[[#This Row],[Close Price]]-Table2[[#This Row],[200D EMA]])/Table2[[#This Row],[200D EMA]]</f>
        <v>9.3719870555583132E-2</v>
      </c>
      <c r="V495">
        <v>1.68450920283433</v>
      </c>
      <c r="W495">
        <v>2660</v>
      </c>
      <c r="X495">
        <v>2815</v>
      </c>
      <c r="Y495">
        <v>2642.1</v>
      </c>
      <c r="Z495">
        <v>2875</v>
      </c>
      <c r="AA495">
        <v>2609.65</v>
      </c>
      <c r="AB495">
        <v>2907.35</v>
      </c>
      <c r="AC495" s="2">
        <f>(Table2[[#This Row],[Close Price]]/Table2[[#This Row],[Day Low]])-1</f>
        <v>5.9774436090225258E-3</v>
      </c>
      <c r="AD495" s="2">
        <f>(Table2[[#This Row],[Day High]]/Table2[[#This Row],[Close Price]])-1</f>
        <v>5.1982510557195605E-2</v>
      </c>
      <c r="AE495" s="2">
        <f>(Table2[[#This Row],[Close Price]]/Table2[[#This Row],[Current Week Low]])-1</f>
        <v>1.2792854169032308E-2</v>
      </c>
      <c r="AF495" s="2">
        <f>(Table2[[#This Row],[Current Week High]]/Table2[[#This Row],[Close Price]])-1</f>
        <v>7.4404873126798332E-2</v>
      </c>
      <c r="AG495" s="2">
        <f>(Table2[[#This Row],[Close Price]]/Table2[[#This Row],[Current Month Low]])-1</f>
        <v>2.5386546088555839E-2</v>
      </c>
      <c r="AH495" s="2">
        <f>(Table2[[#This Row],[Current Month High]]/Table2[[#This Row],[Close Price]])-1</f>
        <v>8.649426361224255E-2</v>
      </c>
      <c r="AI495">
        <v>12.053888411375601</v>
      </c>
      <c r="AJ495">
        <v>30.1286259634789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-0.06</v>
      </c>
      <c r="AM495" t="s">
        <v>10512</v>
      </c>
      <c r="AN495">
        <v>-3</v>
      </c>
      <c r="AO495" t="s">
        <v>10512</v>
      </c>
      <c r="AP495">
        <v>5.3967979036704E-2</v>
      </c>
      <c r="AQ495">
        <f>(Table2[[#This Row],[Sharpe Ratio]]-AVERAGE(Table2[Sharpe Ratio]))/_xlfn.STDEV.P(Table2[Sharpe Ratio])</f>
        <v>6.0568551377438773E-2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0.9287116481138511</v>
      </c>
      <c r="AS495">
        <f>_xlfn.RANK.AVG(Table2[[#This Row],[1Y Return vs Nifty Z-Score]],Table2[1Y Return vs Nifty Z-Score])</f>
        <v>574</v>
      </c>
      <c r="AT495">
        <f>_xlfn.RANK.AVG(Table2[[#This Row],[6M Return vs Nifty Z-Score]],Table2[6M Return vs Nifty Z-Score])</f>
        <v>503</v>
      </c>
      <c r="AU495">
        <f>_xlfn.RANK.AVG(Table2[[#This Row],[Sharpe Ratio Z-Score]],Table2[Sharpe Ratio Z-Score])</f>
        <v>316</v>
      </c>
      <c r="AV495">
        <f>(Table2[[#This Row],[Rank 1Y]]+Table2[[#This Row],[Rank 6M]]+Table2[[#This Row],[Rank Sharpe]])/3</f>
        <v>464.33333333333331</v>
      </c>
    </row>
    <row r="496" spans="1:48" x14ac:dyDescent="0.3">
      <c r="A496" t="s">
        <v>1242</v>
      </c>
      <c r="B496" t="s">
        <v>1243</v>
      </c>
      <c r="C496" t="s">
        <v>10475</v>
      </c>
      <c r="D496" t="s">
        <v>543</v>
      </c>
      <c r="E496">
        <v>8839.7060001000009</v>
      </c>
      <c r="F496">
        <v>559.5</v>
      </c>
      <c r="G496">
        <v>12.3865406348698</v>
      </c>
      <c r="H496">
        <f>(Table2[[#This Row],[1Y Return vs Nifty]]-AVERAGE(Table2[1Y Return vs Nifty]))/_xlfn.STDEV.P(Table2[1Y Return vs Nifty])</f>
        <v>-0.36236067195420751</v>
      </c>
      <c r="I496">
        <v>4.8851835255538596</v>
      </c>
      <c r="J496">
        <f>(Table2[[#This Row],[1M Return vs Nifty]]-AVERAGE(Table2[1M Return vs Nifty]))/_xlfn.STDEV.P(Table2[1M Return vs Nifty])</f>
        <v>0.5819120946178028</v>
      </c>
      <c r="K496">
        <v>3.2935856758295898</v>
      </c>
      <c r="L496">
        <f>(Table2[[#This Row],[6M Return vs Nifty]]-AVERAGE(Table2[6M Return vs Nifty]))/_xlfn.STDEV.P(Table2[6M Return vs Nifty])</f>
        <v>-5.0523563189028016E-2</v>
      </c>
      <c r="M496">
        <v>-6.3075354937044903</v>
      </c>
      <c r="N496">
        <f>(Table2[[#This Row],[1W Return vs Nifty]]-AVERAGE(Table2[1W Return vs Nifty]))/_xlfn.STDEV.P(Table2[1W Return vs Nifty])</f>
        <v>-1.3071342131898644</v>
      </c>
      <c r="O496">
        <v>556.23</v>
      </c>
      <c r="P496">
        <v>535.92217298258197</v>
      </c>
      <c r="Q496">
        <v>496.83400150459698</v>
      </c>
      <c r="R496">
        <v>47.682724464572303</v>
      </c>
      <c r="S496" s="2">
        <f>(Table2[[#This Row],[Close Price]]-Table2[[#This Row],[20D EMA]])/Table2[[#This Row],[20D EMA]]</f>
        <v>5.8788630602448298E-3</v>
      </c>
      <c r="T496" s="2">
        <f>(Table2[[#This Row],[Close Price]]-Table2[[#This Row],[50D EMA]])/Table2[[#This Row],[50D EMA]]</f>
        <v>4.3994871281775337E-2</v>
      </c>
      <c r="U496" s="2">
        <f>(Table2[[#This Row],[Close Price]]-Table2[[#This Row],[200D EMA]])/Table2[[#This Row],[200D EMA]]</f>
        <v>0.12613065592456879</v>
      </c>
      <c r="V496">
        <v>3.1430622065124401</v>
      </c>
      <c r="W496">
        <v>553.1</v>
      </c>
      <c r="X496">
        <v>611</v>
      </c>
      <c r="Y496">
        <v>551.1</v>
      </c>
      <c r="Z496">
        <v>617</v>
      </c>
      <c r="AA496">
        <v>516.85</v>
      </c>
      <c r="AB496">
        <v>617</v>
      </c>
      <c r="AC496" s="2">
        <f>(Table2[[#This Row],[Close Price]]/Table2[[#This Row],[Day Low]])-1</f>
        <v>1.1571144458506488E-2</v>
      </c>
      <c r="AD496" s="2">
        <f>(Table2[[#This Row],[Day High]]/Table2[[#This Row],[Close Price]])-1</f>
        <v>9.2046470062555841E-2</v>
      </c>
      <c r="AE496" s="2">
        <f>(Table2[[#This Row],[Close Price]]/Table2[[#This Row],[Current Week Low]])-1</f>
        <v>1.5242242787153026E-2</v>
      </c>
      <c r="AF496" s="2">
        <f>(Table2[[#This Row],[Current Week High]]/Table2[[#This Row],[Close Price]])-1</f>
        <v>0.10277033065236818</v>
      </c>
      <c r="AG496" s="2">
        <f>(Table2[[#This Row],[Close Price]]/Table2[[#This Row],[Current Month Low]])-1</f>
        <v>8.2519106123633446E-2</v>
      </c>
      <c r="AH496" s="2">
        <f>(Table2[[#This Row],[Current Month High]]/Table2[[#This Row],[Close Price]])-1</f>
        <v>0.10277033065236818</v>
      </c>
      <c r="AI496">
        <v>10.2770330652368</v>
      </c>
      <c r="AJ496">
        <v>40.225563909774401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-0.03</v>
      </c>
      <c r="AM496" t="s">
        <v>10512</v>
      </c>
      <c r="AN496">
        <v>7.21</v>
      </c>
      <c r="AO496" t="s">
        <v>10511</v>
      </c>
      <c r="AP496">
        <v>-5.0087875446671003E-2</v>
      </c>
      <c r="AQ496">
        <f>(Table2[[#This Row],[Sharpe Ratio]]-AVERAGE(Table2[Sharpe Ratio]))/_xlfn.STDEV.P(Table2[Sharpe Ratio])</f>
        <v>-1.1335415286981139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-2.2716478824134114</v>
      </c>
      <c r="AS496">
        <f>_xlfn.RANK.AVG(Table2[[#This Row],[1Y Return vs Nifty Z-Score]],Table2[1Y Return vs Nifty Z-Score])</f>
        <v>418</v>
      </c>
      <c r="AT496">
        <f>_xlfn.RANK.AVG(Table2[[#This Row],[6M Return vs Nifty Z-Score]],Table2[6M Return vs Nifty Z-Score])</f>
        <v>340</v>
      </c>
      <c r="AU496">
        <f>_xlfn.RANK.AVG(Table2[[#This Row],[Sharpe Ratio Z-Score]],Table2[Sharpe Ratio Z-Score])</f>
        <v>638</v>
      </c>
      <c r="AV496">
        <f>(Table2[[#This Row],[Rank 1Y]]+Table2[[#This Row],[Rank 6M]]+Table2[[#This Row],[Rank Sharpe]])/3</f>
        <v>465.33333333333331</v>
      </c>
    </row>
    <row r="497" spans="1:48" x14ac:dyDescent="0.3">
      <c r="A497" t="s">
        <v>1534</v>
      </c>
      <c r="B497" t="s">
        <v>1535</v>
      </c>
      <c r="C497" t="s">
        <v>10461</v>
      </c>
      <c r="D497" t="s">
        <v>549</v>
      </c>
      <c r="E497">
        <v>6126.1748047499996</v>
      </c>
      <c r="F497">
        <v>300.3</v>
      </c>
      <c r="G497">
        <v>-1.1749304267654399</v>
      </c>
      <c r="H497">
        <f>(Table2[[#This Row],[1Y Return vs Nifty]]-AVERAGE(Table2[1Y Return vs Nifty]))/_xlfn.STDEV.P(Table2[1Y Return vs Nifty])</f>
        <v>-0.54188325666318293</v>
      </c>
      <c r="I497">
        <v>-1.69798395032813</v>
      </c>
      <c r="J497">
        <f>(Table2[[#This Row],[1M Return vs Nifty]]-AVERAGE(Table2[1M Return vs Nifty]))/_xlfn.STDEV.P(Table2[1M Return vs Nifty])</f>
        <v>-7.6493896937817288E-2</v>
      </c>
      <c r="K497">
        <v>-30.9671905863494</v>
      </c>
      <c r="L497">
        <f>(Table2[[#This Row],[6M Return vs Nifty]]-AVERAGE(Table2[6M Return vs Nifty]))/_xlfn.STDEV.P(Table2[6M Return vs Nifty])</f>
        <v>-1.2337365796780837</v>
      </c>
      <c r="M497">
        <v>3.3810131930969698</v>
      </c>
      <c r="N497">
        <f>(Table2[[#This Row],[1W Return vs Nifty]]-AVERAGE(Table2[1W Return vs Nifty]))/_xlfn.STDEV.P(Table2[1W Return vs Nifty])</f>
        <v>1.0520254748578273</v>
      </c>
      <c r="O497">
        <v>305.16000000000003</v>
      </c>
      <c r="P497">
        <v>311.10336670876302</v>
      </c>
      <c r="Q497">
        <v>318.94352970414798</v>
      </c>
      <c r="R497">
        <v>42.648055270051898</v>
      </c>
      <c r="S497" s="2">
        <f>(Table2[[#This Row],[Close Price]]-Table2[[#This Row],[20D EMA]])/Table2[[#This Row],[20D EMA]]</f>
        <v>-1.5926071569013021E-2</v>
      </c>
      <c r="T497" s="2">
        <f>(Table2[[#This Row],[Close Price]]-Table2[[#This Row],[50D EMA]])/Table2[[#This Row],[50D EMA]]</f>
        <v>-3.4725971702120779E-2</v>
      </c>
      <c r="U497" s="2">
        <f>(Table2[[#This Row],[Close Price]]-Table2[[#This Row],[200D EMA]])/Table2[[#This Row],[200D EMA]]</f>
        <v>-5.8454014481628472E-2</v>
      </c>
      <c r="V497">
        <v>0.78317076537617603</v>
      </c>
      <c r="W497">
        <v>296.35000000000002</v>
      </c>
      <c r="X497">
        <v>313.55</v>
      </c>
      <c r="Y497">
        <v>295.8</v>
      </c>
      <c r="Z497">
        <v>319.5</v>
      </c>
      <c r="AA497">
        <v>285.10000000000002</v>
      </c>
      <c r="AB497">
        <v>319.5</v>
      </c>
      <c r="AC497" s="2">
        <f>(Table2[[#This Row],[Close Price]]/Table2[[#This Row],[Day Low]])-1</f>
        <v>1.3328834148810476E-2</v>
      </c>
      <c r="AD497" s="2">
        <f>(Table2[[#This Row],[Day High]]/Table2[[#This Row],[Close Price]])-1</f>
        <v>4.4122544122544127E-2</v>
      </c>
      <c r="AE497" s="2">
        <f>(Table2[[#This Row],[Close Price]]/Table2[[#This Row],[Current Week Low]])-1</f>
        <v>1.5212981744421983E-2</v>
      </c>
      <c r="AF497" s="2">
        <f>(Table2[[#This Row],[Current Week High]]/Table2[[#This Row],[Close Price]])-1</f>
        <v>6.3936063936063992E-2</v>
      </c>
      <c r="AG497" s="2">
        <f>(Table2[[#This Row],[Close Price]]/Table2[[#This Row],[Current Month Low]])-1</f>
        <v>5.3314626446860691E-2</v>
      </c>
      <c r="AH497" s="2">
        <f>(Table2[[#This Row],[Current Month High]]/Table2[[#This Row],[Close Price]])-1</f>
        <v>6.3936063936063992E-2</v>
      </c>
      <c r="AI497">
        <v>34.958374958374897</v>
      </c>
      <c r="AJ497">
        <v>28.3333333333333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-0.18</v>
      </c>
      <c r="AM497" t="s">
        <v>10512</v>
      </c>
      <c r="AN497">
        <v>4.47</v>
      </c>
      <c r="AO497" t="s">
        <v>10511</v>
      </c>
      <c r="AP497">
        <v>9.5895782481342007E-2</v>
      </c>
      <c r="AQ497">
        <f>(Table2[[#This Row],[Sharpe Ratio]]-AVERAGE(Table2[Sharpe Ratio]))/_xlfn.STDEV.P(Table2[Sharpe Ratio])</f>
        <v>0.54171795884944052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7">
        <f>_xlfn.RANK.AVG(Table2[[#This Row],[1Y Return vs Nifty Z-Score]],Table2[1Y Return vs Nifty Z-Score])</f>
        <v>510</v>
      </c>
      <c r="AT497">
        <f>_xlfn.RANK.AVG(Table2[[#This Row],[6M Return vs Nifty Z-Score]],Table2[6M Return vs Nifty Z-Score])</f>
        <v>684</v>
      </c>
      <c r="AU497">
        <f>_xlfn.RANK.AVG(Table2[[#This Row],[Sharpe Ratio Z-Score]],Table2[Sharpe Ratio Z-Score])</f>
        <v>205</v>
      </c>
      <c r="AV497">
        <f>(Table2[[#This Row],[Rank 1Y]]+Table2[[#This Row],[Rank 6M]]+Table2[[#This Row],[Rank Sharpe]])/3</f>
        <v>466.33333333333331</v>
      </c>
    </row>
    <row r="498" spans="1:48" x14ac:dyDescent="0.3">
      <c r="A498" t="s">
        <v>1235</v>
      </c>
      <c r="B498" t="s">
        <v>1236</v>
      </c>
      <c r="C498" t="s">
        <v>10472</v>
      </c>
      <c r="D498" t="s">
        <v>1237</v>
      </c>
      <c r="E498">
        <v>8891.2568200799997</v>
      </c>
      <c r="F498">
        <v>598.70000000000005</v>
      </c>
      <c r="G498">
        <v>11.399386668935399</v>
      </c>
      <c r="H498">
        <f>(Table2[[#This Row],[1Y Return vs Nifty]]-AVERAGE(Table2[1Y Return vs Nifty]))/_xlfn.STDEV.P(Table2[1Y Return vs Nifty])</f>
        <v>-0.37542831267436477</v>
      </c>
      <c r="I498">
        <v>-6.0471091398018597</v>
      </c>
      <c r="J498">
        <f>(Table2[[#This Row],[1M Return vs Nifty]]-AVERAGE(Table2[1M Return vs Nifty]))/_xlfn.STDEV.P(Table2[1M Return vs Nifty])</f>
        <v>-0.51146537431031647</v>
      </c>
      <c r="K498">
        <v>8.7448142113337699</v>
      </c>
      <c r="L498">
        <f>(Table2[[#This Row],[6M Return vs Nifty]]-AVERAGE(Table2[6M Return vs Nifty]))/_xlfn.STDEV.P(Table2[6M Return vs Nifty])</f>
        <v>0.13773733638041158</v>
      </c>
      <c r="M498">
        <v>-2.5058716737336599</v>
      </c>
      <c r="N498">
        <f>(Table2[[#This Row],[1W Return vs Nifty]]-AVERAGE(Table2[1W Return vs Nifty]))/_xlfn.STDEV.P(Table2[1W Return vs Nifty])</f>
        <v>-0.38142982530744329</v>
      </c>
      <c r="O498">
        <v>617.92999999999995</v>
      </c>
      <c r="P498">
        <v>608.49727952213198</v>
      </c>
      <c r="Q498">
        <v>547.53939376268499</v>
      </c>
      <c r="R498">
        <v>28.9667465632212</v>
      </c>
      <c r="S498" s="2">
        <f>(Table2[[#This Row],[Close Price]]-Table2[[#This Row],[20D EMA]])/Table2[[#This Row],[20D EMA]]</f>
        <v>-3.1120029776835412E-2</v>
      </c>
      <c r="T498" s="2">
        <f>(Table2[[#This Row],[Close Price]]-Table2[[#This Row],[50D EMA]])/Table2[[#This Row],[50D EMA]]</f>
        <v>-1.6100777853642955E-2</v>
      </c>
      <c r="U498" s="2">
        <f>(Table2[[#This Row],[Close Price]]-Table2[[#This Row],[200D EMA]])/Table2[[#This Row],[200D EMA]]</f>
        <v>9.3437306648823742E-2</v>
      </c>
      <c r="V498">
        <v>0.65533905543057303</v>
      </c>
      <c r="W498">
        <v>596.25</v>
      </c>
      <c r="X498">
        <v>624.04999999999995</v>
      </c>
      <c r="Y498">
        <v>596.25</v>
      </c>
      <c r="Z498">
        <v>633.65</v>
      </c>
      <c r="AA498">
        <v>596.25</v>
      </c>
      <c r="AB498">
        <v>651</v>
      </c>
      <c r="AC498" s="2">
        <f>(Table2[[#This Row],[Close Price]]/Table2[[#This Row],[Day Low]])-1</f>
        <v>4.1090146750524248E-3</v>
      </c>
      <c r="AD498" s="2">
        <f>(Table2[[#This Row],[Day High]]/Table2[[#This Row],[Close Price]])-1</f>
        <v>4.2341740437614739E-2</v>
      </c>
      <c r="AE498" s="2">
        <f>(Table2[[#This Row],[Close Price]]/Table2[[#This Row],[Current Week Low]])-1</f>
        <v>4.1090146750524248E-3</v>
      </c>
      <c r="AF498" s="2">
        <f>(Table2[[#This Row],[Current Week High]]/Table2[[#This Row],[Close Price]])-1</f>
        <v>5.8376482378486694E-2</v>
      </c>
      <c r="AG498" s="2">
        <f>(Table2[[#This Row],[Close Price]]/Table2[[#This Row],[Current Month Low]])-1</f>
        <v>4.1090146750524248E-3</v>
      </c>
      <c r="AH498" s="2">
        <f>(Table2[[#This Row],[Current Month High]]/Table2[[#This Row],[Close Price]])-1</f>
        <v>8.7355937865374989E-2</v>
      </c>
      <c r="AI498">
        <v>11.9759478870886</v>
      </c>
      <c r="AJ498">
        <v>50.540608498868501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-0.2</v>
      </c>
      <c r="AM498" t="s">
        <v>10512</v>
      </c>
      <c r="AN498">
        <v>-6.52</v>
      </c>
      <c r="AO498" t="s">
        <v>10512</v>
      </c>
      <c r="AP498">
        <v>-8.9796373919488998E-2</v>
      </c>
      <c r="AQ498">
        <f>(Table2[[#This Row],[Sharpe Ratio]]-AVERAGE(Table2[Sharpe Ratio]))/_xlfn.STDEV.P(Table2[Sharpe Ratio])</f>
        <v>-1.5892229367887307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-2.7198091127004433</v>
      </c>
      <c r="AS498">
        <f>_xlfn.RANK.AVG(Table2[[#This Row],[1Y Return vs Nifty Z-Score]],Table2[1Y Return vs Nifty Z-Score])</f>
        <v>428</v>
      </c>
      <c r="AT498">
        <f>_xlfn.RANK.AVG(Table2[[#This Row],[6M Return vs Nifty Z-Score]],Table2[6M Return vs Nifty Z-Score])</f>
        <v>275</v>
      </c>
      <c r="AU498">
        <f>_xlfn.RANK.AVG(Table2[[#This Row],[Sharpe Ratio Z-Score]],Table2[Sharpe Ratio Z-Score])</f>
        <v>698</v>
      </c>
      <c r="AV498">
        <f>(Table2[[#This Row],[Rank 1Y]]+Table2[[#This Row],[Rank 6M]]+Table2[[#This Row],[Rank Sharpe]])/3</f>
        <v>467</v>
      </c>
    </row>
    <row r="499" spans="1:48" x14ac:dyDescent="0.3">
      <c r="A499" t="s">
        <v>617</v>
      </c>
      <c r="B499" t="s">
        <v>618</v>
      </c>
      <c r="C499" t="s">
        <v>10475</v>
      </c>
      <c r="D499" t="s">
        <v>371</v>
      </c>
      <c r="E499">
        <v>29345.1636818599</v>
      </c>
      <c r="F499">
        <v>6529.55</v>
      </c>
      <c r="G499">
        <v>15.896579109185399</v>
      </c>
      <c r="H499">
        <f>(Table2[[#This Row],[1Y Return vs Nifty]]-AVERAGE(Table2[1Y Return vs Nifty]))/_xlfn.STDEV.P(Table2[1Y Return vs Nifty])</f>
        <v>-0.3158958617228384</v>
      </c>
      <c r="I499">
        <v>3.3424895206173901</v>
      </c>
      <c r="J499">
        <f>(Table2[[#This Row],[1M Return vs Nifty]]-AVERAGE(Table2[1M Return vs Nifty]))/_xlfn.STDEV.P(Table2[1M Return vs Nifty])</f>
        <v>0.42762178076686669</v>
      </c>
      <c r="K499">
        <v>2.51493898462378E-2</v>
      </c>
      <c r="L499">
        <f>(Table2[[#This Row],[6M Return vs Nifty]]-AVERAGE(Table2[6M Return vs Nifty]))/_xlfn.STDEV.P(Table2[6M Return vs Nifty])</f>
        <v>-0.16340064243401212</v>
      </c>
      <c r="M499">
        <v>0.61812472743639202</v>
      </c>
      <c r="N499">
        <f>(Table2[[#This Row],[1W Return vs Nifty]]-AVERAGE(Table2[1W Return vs Nifty]))/_xlfn.STDEV.P(Table2[1W Return vs Nifty])</f>
        <v>0.37926268019510756</v>
      </c>
      <c r="O499">
        <v>6473.56</v>
      </c>
      <c r="P499">
        <v>6135.2616037551297</v>
      </c>
      <c r="Q499">
        <v>5597.0516594485998</v>
      </c>
      <c r="R499">
        <v>48.135484211023297</v>
      </c>
      <c r="S499" s="2">
        <f>(Table2[[#This Row],[Close Price]]-Table2[[#This Row],[20D EMA]])/Table2[[#This Row],[20D EMA]]</f>
        <v>8.6490277374427337E-3</v>
      </c>
      <c r="T499" s="2">
        <f>(Table2[[#This Row],[Close Price]]-Table2[[#This Row],[50D EMA]])/Table2[[#This Row],[50D EMA]]</f>
        <v>6.426594686745607E-2</v>
      </c>
      <c r="U499" s="2">
        <f>(Table2[[#This Row],[Close Price]]-Table2[[#This Row],[200D EMA]])/Table2[[#This Row],[200D EMA]]</f>
        <v>0.1666052767222925</v>
      </c>
      <c r="V499">
        <v>1.22790327163674</v>
      </c>
      <c r="W499">
        <v>6484</v>
      </c>
      <c r="X499">
        <v>6666.05</v>
      </c>
      <c r="Y499">
        <v>6484</v>
      </c>
      <c r="Z499">
        <v>6754.45</v>
      </c>
      <c r="AA499">
        <v>6402</v>
      </c>
      <c r="AB499">
        <v>6976.9</v>
      </c>
      <c r="AC499" s="2">
        <f>(Table2[[#This Row],[Close Price]]/Table2[[#This Row],[Day Low]])-1</f>
        <v>7.0249845774212893E-3</v>
      </c>
      <c r="AD499" s="2">
        <f>(Table2[[#This Row],[Day High]]/Table2[[#This Row],[Close Price]])-1</f>
        <v>2.0904962822859252E-2</v>
      </c>
      <c r="AE499" s="2">
        <f>(Table2[[#This Row],[Close Price]]/Table2[[#This Row],[Current Week Low]])-1</f>
        <v>7.0249845774212893E-3</v>
      </c>
      <c r="AF499" s="2">
        <f>(Table2[[#This Row],[Current Week High]]/Table2[[#This Row],[Close Price]])-1</f>
        <v>3.444341493671077E-2</v>
      </c>
      <c r="AG499" s="2">
        <f>(Table2[[#This Row],[Close Price]]/Table2[[#This Row],[Current Month Low]])-1</f>
        <v>1.9923461418306809E-2</v>
      </c>
      <c r="AH499" s="2">
        <f>(Table2[[#This Row],[Current Month High]]/Table2[[#This Row],[Close Price]])-1</f>
        <v>6.8511612591985571E-2</v>
      </c>
      <c r="AI499">
        <v>6.85116125919855</v>
      </c>
      <c r="AJ499">
        <v>50.075272647873298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0.14000000000000001</v>
      </c>
      <c r="AM499" t="s">
        <v>10511</v>
      </c>
      <c r="AN499">
        <v>-0.13</v>
      </c>
      <c r="AO499" t="s">
        <v>10512</v>
      </c>
      <c r="AP499">
        <v>-4.7345086823001002E-2</v>
      </c>
      <c r="AQ499">
        <f>(Table2[[#This Row],[Sharpe Ratio]]-AVERAGE(Table2[Sharpe Ratio]))/_xlfn.STDEV.P(Table2[Sharpe Ratio])</f>
        <v>-1.1020662065328994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-0.77447824972777579</v>
      </c>
      <c r="AS499">
        <f>_xlfn.RANK.AVG(Table2[[#This Row],[1Y Return vs Nifty Z-Score]],Table2[1Y Return vs Nifty Z-Score])</f>
        <v>399</v>
      </c>
      <c r="AT499">
        <f>_xlfn.RANK.AVG(Table2[[#This Row],[6M Return vs Nifty Z-Score]],Table2[6M Return vs Nifty Z-Score])</f>
        <v>379</v>
      </c>
      <c r="AU499">
        <f>_xlfn.RANK.AVG(Table2[[#This Row],[Sharpe Ratio Z-Score]],Table2[Sharpe Ratio Z-Score])</f>
        <v>629</v>
      </c>
      <c r="AV499">
        <f>(Table2[[#This Row],[Rank 1Y]]+Table2[[#This Row],[Rank 6M]]+Table2[[#This Row],[Rank Sharpe]])/3</f>
        <v>469</v>
      </c>
    </row>
    <row r="500" spans="1:48" x14ac:dyDescent="0.3">
      <c r="A500" t="s">
        <v>209</v>
      </c>
      <c r="B500" t="s">
        <v>210</v>
      </c>
      <c r="C500" t="s">
        <v>10466</v>
      </c>
      <c r="D500" t="s">
        <v>211</v>
      </c>
      <c r="E500">
        <v>119986.48878840001</v>
      </c>
      <c r="F500">
        <v>4519.8</v>
      </c>
      <c r="G500">
        <v>0.55053174124747795</v>
      </c>
      <c r="H500">
        <f>(Table2[[#This Row],[1Y Return vs Nifty]]-AVERAGE(Table2[1Y Return vs Nifty]))/_xlfn.STDEV.P(Table2[1Y Return vs Nifty])</f>
        <v>-0.51904211894210439</v>
      </c>
      <c r="I500">
        <v>-4.11252852274633</v>
      </c>
      <c r="J500">
        <f>(Table2[[#This Row],[1M Return vs Nifty]]-AVERAGE(Table2[1M Return vs Nifty]))/_xlfn.STDEV.P(Table2[1M Return vs Nifty])</f>
        <v>-0.31798108668081504</v>
      </c>
      <c r="K500">
        <v>8.9104671888263294</v>
      </c>
      <c r="L500">
        <f>(Table2[[#This Row],[6M Return vs Nifty]]-AVERAGE(Table2[6M Return vs Nifty]))/_xlfn.STDEV.P(Table2[6M Return vs Nifty])</f>
        <v>0.14345824467768606</v>
      </c>
      <c r="M500">
        <v>-0.121698692050101</v>
      </c>
      <c r="N500">
        <f>(Table2[[#This Row],[1W Return vs Nifty]]-AVERAGE(Table2[1W Return vs Nifty]))/_xlfn.STDEV.P(Table2[1W Return vs Nifty])</f>
        <v>0.19911582394781357</v>
      </c>
      <c r="O500">
        <v>4539.26</v>
      </c>
      <c r="P500">
        <v>4378.0011706938503</v>
      </c>
      <c r="Q500">
        <v>3949.1668492325298</v>
      </c>
      <c r="R500">
        <v>44.082913247158103</v>
      </c>
      <c r="S500" s="2">
        <f>(Table2[[#This Row],[Close Price]]-Table2[[#This Row],[20D EMA]])/Table2[[#This Row],[20D EMA]]</f>
        <v>-4.2870423813573212E-3</v>
      </c>
      <c r="T500" s="2">
        <f>(Table2[[#This Row],[Close Price]]-Table2[[#This Row],[50D EMA]])/Table2[[#This Row],[50D EMA]]</f>
        <v>3.238894275665001E-2</v>
      </c>
      <c r="U500" s="2">
        <f>(Table2[[#This Row],[Close Price]]-Table2[[#This Row],[200D EMA]])/Table2[[#This Row],[200D EMA]]</f>
        <v>0.14449456620916529</v>
      </c>
      <c r="V500">
        <v>1.0783206457315999</v>
      </c>
      <c r="W500">
        <v>4496.45</v>
      </c>
      <c r="X500">
        <v>4587.25</v>
      </c>
      <c r="Y500">
        <v>4496.45</v>
      </c>
      <c r="Z500">
        <v>4604.3500000000004</v>
      </c>
      <c r="AA500">
        <v>4445</v>
      </c>
      <c r="AB500">
        <v>4670</v>
      </c>
      <c r="AC500" s="2">
        <f>(Table2[[#This Row],[Close Price]]/Table2[[#This Row],[Day Low]])-1</f>
        <v>5.1929855775112443E-3</v>
      </c>
      <c r="AD500" s="2">
        <f>(Table2[[#This Row],[Day High]]/Table2[[#This Row],[Close Price]])-1</f>
        <v>1.4923226691446523E-2</v>
      </c>
      <c r="AE500" s="2">
        <f>(Table2[[#This Row],[Close Price]]/Table2[[#This Row],[Current Week Low]])-1</f>
        <v>5.1929855775112443E-3</v>
      </c>
      <c r="AF500" s="2">
        <f>(Table2[[#This Row],[Current Week High]]/Table2[[#This Row],[Close Price]])-1</f>
        <v>1.8706579937165291E-2</v>
      </c>
      <c r="AG500" s="2">
        <f>(Table2[[#This Row],[Close Price]]/Table2[[#This Row],[Current Month Low]])-1</f>
        <v>1.6827896512935814E-2</v>
      </c>
      <c r="AH500" s="2">
        <f>(Table2[[#This Row],[Current Month High]]/Table2[[#This Row],[Close Price]])-1</f>
        <v>3.323155891853613E-2</v>
      </c>
      <c r="AI500">
        <v>3.3231558918536099</v>
      </c>
      <c r="AJ500">
        <v>37.158984007525802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0.05</v>
      </c>
      <c r="AM500" t="s">
        <v>10511</v>
      </c>
      <c r="AN500">
        <v>-1.1299999999999999</v>
      </c>
      <c r="AO500" t="s">
        <v>10512</v>
      </c>
      <c r="AP500">
        <v>-6.1771332847586999E-2</v>
      </c>
      <c r="AQ500">
        <f>(Table2[[#This Row],[Sharpe Ratio]]-AVERAGE(Table2[Sharpe Ratio]))/_xlfn.STDEV.P(Table2[Sharpe Ratio])</f>
        <v>-1.2676169665659187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-1.7620661035633387</v>
      </c>
      <c r="AS500">
        <f>_xlfn.RANK.AVG(Table2[[#This Row],[1Y Return vs Nifty Z-Score]],Table2[1Y Return vs Nifty Z-Score])</f>
        <v>490</v>
      </c>
      <c r="AT500">
        <f>_xlfn.RANK.AVG(Table2[[#This Row],[6M Return vs Nifty Z-Score]],Table2[6M Return vs Nifty Z-Score])</f>
        <v>272</v>
      </c>
      <c r="AU500">
        <f>_xlfn.RANK.AVG(Table2[[#This Row],[Sharpe Ratio Z-Score]],Table2[Sharpe Ratio Z-Score])</f>
        <v>650</v>
      </c>
      <c r="AV500">
        <f>(Table2[[#This Row],[Rank 1Y]]+Table2[[#This Row],[Rank 6M]]+Table2[[#This Row],[Rank Sharpe]])/3</f>
        <v>470.66666666666669</v>
      </c>
    </row>
    <row r="501" spans="1:48" x14ac:dyDescent="0.3">
      <c r="A501" t="s">
        <v>600</v>
      </c>
      <c r="B501" t="s">
        <v>601</v>
      </c>
      <c r="C501" t="s">
        <v>10466</v>
      </c>
      <c r="D501" t="s">
        <v>62</v>
      </c>
      <c r="E501">
        <v>30287.20954484</v>
      </c>
      <c r="F501">
        <v>1193.8</v>
      </c>
      <c r="G501">
        <v>26.496059478856701</v>
      </c>
      <c r="H501">
        <f>(Table2[[#This Row],[1Y Return vs Nifty]]-AVERAGE(Table2[1Y Return vs Nifty]))/_xlfn.STDEV.P(Table2[1Y Return vs Nifty])</f>
        <v>-0.17558319918886747</v>
      </c>
      <c r="I501">
        <v>0.66710636268831702</v>
      </c>
      <c r="J501">
        <f>(Table2[[#This Row],[1M Return vs Nifty]]-AVERAGE(Table2[1M Return vs Nifty]))/_xlfn.STDEV.P(Table2[1M Return vs Nifty])</f>
        <v>0.16004719644391519</v>
      </c>
      <c r="K501">
        <v>-4.9191222428188599</v>
      </c>
      <c r="L501">
        <f>(Table2[[#This Row],[6M Return vs Nifty]]-AVERAGE(Table2[6M Return vs Nifty]))/_xlfn.STDEV.P(Table2[6M Return vs Nifty])</f>
        <v>-0.33415353221266508</v>
      </c>
      <c r="M501">
        <v>8.2696016506682402E-2</v>
      </c>
      <c r="N501">
        <f>(Table2[[#This Row],[1W Return vs Nifty]]-AVERAGE(Table2[1W Return vs Nifty]))/_xlfn.STDEV.P(Table2[1W Return vs Nifty])</f>
        <v>0.24888589503537617</v>
      </c>
      <c r="O501">
        <v>1193.4100000000001</v>
      </c>
      <c r="P501">
        <v>1202.6094271132799</v>
      </c>
      <c r="Q501">
        <v>1142.4246615736399</v>
      </c>
      <c r="R501">
        <v>47.299178394306601</v>
      </c>
      <c r="S501" s="2">
        <f>(Table2[[#This Row],[Close Price]]-Table2[[#This Row],[20D EMA]])/Table2[[#This Row],[20D EMA]]</f>
        <v>3.2679464727115799E-4</v>
      </c>
      <c r="T501" s="2">
        <f>(Table2[[#This Row],[Close Price]]-Table2[[#This Row],[50D EMA]])/Table2[[#This Row],[50D EMA]]</f>
        <v>-7.3252603169974779E-3</v>
      </c>
      <c r="U501" s="2">
        <f>(Table2[[#This Row],[Close Price]]-Table2[[#This Row],[200D EMA]])/Table2[[#This Row],[200D EMA]]</f>
        <v>4.4970438887053397E-2</v>
      </c>
      <c r="V501">
        <v>0.77546317712588797</v>
      </c>
      <c r="W501">
        <v>1190</v>
      </c>
      <c r="X501">
        <v>1228.1500000000001</v>
      </c>
      <c r="Y501">
        <v>1190</v>
      </c>
      <c r="Z501">
        <v>1239.8499999999999</v>
      </c>
      <c r="AA501">
        <v>1113.3</v>
      </c>
      <c r="AB501">
        <v>1239.8499999999999</v>
      </c>
      <c r="AC501" s="2">
        <f>(Table2[[#This Row],[Close Price]]/Table2[[#This Row],[Day Low]])-1</f>
        <v>3.1932773109242252E-3</v>
      </c>
      <c r="AD501" s="2">
        <f>(Table2[[#This Row],[Day High]]/Table2[[#This Row],[Close Price]])-1</f>
        <v>2.877366393030667E-2</v>
      </c>
      <c r="AE501" s="2">
        <f>(Table2[[#This Row],[Close Price]]/Table2[[#This Row],[Current Week Low]])-1</f>
        <v>3.1932773109242252E-3</v>
      </c>
      <c r="AF501" s="2">
        <f>(Table2[[#This Row],[Current Week High]]/Table2[[#This Row],[Close Price]])-1</f>
        <v>3.8574300552856489E-2</v>
      </c>
      <c r="AG501" s="2">
        <f>(Table2[[#This Row],[Close Price]]/Table2[[#This Row],[Current Month Low]])-1</f>
        <v>7.2307554118386852E-2</v>
      </c>
      <c r="AH501" s="2">
        <f>(Table2[[#This Row],[Current Month High]]/Table2[[#This Row],[Close Price]])-1</f>
        <v>3.8574300552856489E-2</v>
      </c>
      <c r="AI501">
        <v>15.144915396213699</v>
      </c>
      <c r="AJ501">
        <v>53.031662607358001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-0.17</v>
      </c>
      <c r="AM501" t="s">
        <v>10512</v>
      </c>
      <c r="AN501">
        <v>5.5</v>
      </c>
      <c r="AO501" t="s">
        <v>10511</v>
      </c>
      <c r="AP501">
        <v>-4.8190831509976002E-2</v>
      </c>
      <c r="AQ501">
        <f>(Table2[[#This Row],[Sharpe Ratio]]-AVERAGE(Table2[Sharpe Ratio]))/_xlfn.STDEV.P(Table2[Sharpe Ratio])</f>
        <v>-1.1117716888519988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1">
        <f>_xlfn.RANK.AVG(Table2[[#This Row],[1Y Return vs Nifty Z-Score]],Table2[1Y Return vs Nifty Z-Score])</f>
        <v>343</v>
      </c>
      <c r="AT501">
        <f>_xlfn.RANK.AVG(Table2[[#This Row],[6M Return vs Nifty Z-Score]],Table2[6M Return vs Nifty Z-Score])</f>
        <v>437</v>
      </c>
      <c r="AU501">
        <f>_xlfn.RANK.AVG(Table2[[#This Row],[Sharpe Ratio Z-Score]],Table2[Sharpe Ratio Z-Score])</f>
        <v>632</v>
      </c>
      <c r="AV501">
        <f>(Table2[[#This Row],[Rank 1Y]]+Table2[[#This Row],[Rank 6M]]+Table2[[#This Row],[Rank Sharpe]])/3</f>
        <v>470.66666666666669</v>
      </c>
    </row>
    <row r="502" spans="1:48" x14ac:dyDescent="0.3">
      <c r="A502" t="s">
        <v>233</v>
      </c>
      <c r="B502" t="s">
        <v>234</v>
      </c>
      <c r="C502" t="s">
        <v>10466</v>
      </c>
      <c r="D502" t="s">
        <v>62</v>
      </c>
      <c r="E502">
        <v>110519.5188132</v>
      </c>
      <c r="F502">
        <v>6636</v>
      </c>
      <c r="G502">
        <v>3.4072143521987801</v>
      </c>
      <c r="H502">
        <f>(Table2[[#This Row],[1Y Return vs Nifty]]-AVERAGE(Table2[1Y Return vs Nifty]))/_xlfn.STDEV.P(Table2[1Y Return vs Nifty])</f>
        <v>-0.48122623276866711</v>
      </c>
      <c r="I502">
        <v>6.9947325317668003</v>
      </c>
      <c r="J502">
        <f>(Table2[[#This Row],[1M Return vs Nifty]]-AVERAGE(Table2[1M Return vs Nifty]))/_xlfn.STDEV.P(Table2[1M Return vs Nifty])</f>
        <v>0.79289559310227942</v>
      </c>
      <c r="K502">
        <v>3.6228751986480301</v>
      </c>
      <c r="L502">
        <f>(Table2[[#This Row],[6M Return vs Nifty]]-AVERAGE(Table2[6M Return vs Nifty]))/_xlfn.STDEV.P(Table2[6M Return vs Nifty])</f>
        <v>-3.9151385086269856E-2</v>
      </c>
      <c r="M502">
        <v>1.0648291951900699</v>
      </c>
      <c r="N502">
        <f>(Table2[[#This Row],[1W Return vs Nifty]]-AVERAGE(Table2[1W Return vs Nifty]))/_xlfn.STDEV.P(Table2[1W Return vs Nifty])</f>
        <v>0.48803512969839741</v>
      </c>
      <c r="O502">
        <v>6470.93</v>
      </c>
      <c r="P502">
        <v>6268.0298554534502</v>
      </c>
      <c r="Q502">
        <v>5929.7812777011704</v>
      </c>
      <c r="R502">
        <v>61.895987941275401</v>
      </c>
      <c r="S502" s="2">
        <f>(Table2[[#This Row],[Close Price]]-Table2[[#This Row],[20D EMA]])/Table2[[#This Row],[20D EMA]]</f>
        <v>2.5509470817950387E-2</v>
      </c>
      <c r="T502" s="2">
        <f>(Table2[[#This Row],[Close Price]]-Table2[[#This Row],[50D EMA]])/Table2[[#This Row],[50D EMA]]</f>
        <v>5.8705869791988989E-2</v>
      </c>
      <c r="U502" s="2">
        <f>(Table2[[#This Row],[Close Price]]-Table2[[#This Row],[200D EMA]])/Table2[[#This Row],[200D EMA]]</f>
        <v>0.11909692604591532</v>
      </c>
      <c r="V502">
        <v>0.66638835108806105</v>
      </c>
      <c r="W502">
        <v>6626.3</v>
      </c>
      <c r="X502">
        <v>6718.4</v>
      </c>
      <c r="Y502">
        <v>6590.4</v>
      </c>
      <c r="Z502">
        <v>6884.95</v>
      </c>
      <c r="AA502">
        <v>6284.25</v>
      </c>
      <c r="AB502">
        <v>6884.95</v>
      </c>
      <c r="AC502" s="2">
        <f>(Table2[[#This Row],[Close Price]]/Table2[[#This Row],[Day Low]])-1</f>
        <v>1.4638636946711081E-3</v>
      </c>
      <c r="AD502" s="2">
        <f>(Table2[[#This Row],[Day High]]/Table2[[#This Row],[Close Price]])-1</f>
        <v>1.2417118746232525E-2</v>
      </c>
      <c r="AE502" s="2">
        <f>(Table2[[#This Row],[Close Price]]/Table2[[#This Row],[Current Week Low]])-1</f>
        <v>6.9191551347413949E-3</v>
      </c>
      <c r="AF502" s="2">
        <f>(Table2[[#This Row],[Current Week High]]/Table2[[#This Row],[Close Price]])-1</f>
        <v>3.7515069318866834E-2</v>
      </c>
      <c r="AG502" s="2">
        <f>(Table2[[#This Row],[Close Price]]/Table2[[#This Row],[Current Month Low]])-1</f>
        <v>5.597326649958223E-2</v>
      </c>
      <c r="AH502" s="2">
        <f>(Table2[[#This Row],[Current Month High]]/Table2[[#This Row],[Close Price]])-1</f>
        <v>3.7515069318866834E-2</v>
      </c>
      <c r="AI502">
        <v>3.7515069318866798</v>
      </c>
      <c r="AJ502">
        <v>28.5647861128332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-0.01</v>
      </c>
      <c r="AM502" t="s">
        <v>10512</v>
      </c>
      <c r="AN502">
        <v>4.17</v>
      </c>
      <c r="AO502" t="s">
        <v>10511</v>
      </c>
      <c r="AP502">
        <v>-3.5653529496177998E-2</v>
      </c>
      <c r="AQ502">
        <f>(Table2[[#This Row],[Sharpe Ratio]]-AVERAGE(Table2[Sharpe Ratio]))/_xlfn.STDEV.P(Table2[Sharpe Ratio])</f>
        <v>-0.96789781663253982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-0.20734471168679997</v>
      </c>
      <c r="AS502">
        <f>_xlfn.RANK.AVG(Table2[[#This Row],[1Y Return vs Nifty Z-Score]],Table2[1Y Return vs Nifty Z-Score])</f>
        <v>470</v>
      </c>
      <c r="AT502">
        <f>_xlfn.RANK.AVG(Table2[[#This Row],[6M Return vs Nifty Z-Score]],Table2[6M Return vs Nifty Z-Score])</f>
        <v>334</v>
      </c>
      <c r="AU502">
        <f>_xlfn.RANK.AVG(Table2[[#This Row],[Sharpe Ratio Z-Score]],Table2[Sharpe Ratio Z-Score])</f>
        <v>611</v>
      </c>
      <c r="AV502">
        <f>(Table2[[#This Row],[Rank 1Y]]+Table2[[#This Row],[Rank 6M]]+Table2[[#This Row],[Rank Sharpe]])/3</f>
        <v>471.66666666666669</v>
      </c>
    </row>
    <row r="503" spans="1:48" x14ac:dyDescent="0.3">
      <c r="A503" t="s">
        <v>1049</v>
      </c>
      <c r="B503" t="s">
        <v>1050</v>
      </c>
      <c r="C503" t="s">
        <v>10472</v>
      </c>
      <c r="D503" t="s">
        <v>872</v>
      </c>
      <c r="E503">
        <v>11754.353509385001</v>
      </c>
      <c r="F503">
        <v>2432.35</v>
      </c>
      <c r="G503">
        <v>12.0929253731092</v>
      </c>
      <c r="H503">
        <f>(Table2[[#This Row],[1Y Return vs Nifty]]-AVERAGE(Table2[1Y Return vs Nifty]))/_xlfn.STDEV.P(Table2[1Y Return vs Nifty])</f>
        <v>-0.36624746052321316</v>
      </c>
      <c r="I503">
        <v>-0.223471484616725</v>
      </c>
      <c r="J503">
        <f>(Table2[[#This Row],[1M Return vs Nifty]]-AVERAGE(Table2[1M Return vs Nifty]))/_xlfn.STDEV.P(Table2[1M Return vs Nifty])</f>
        <v>7.0977338695265527E-2</v>
      </c>
      <c r="K503">
        <v>-22.297453270920698</v>
      </c>
      <c r="L503">
        <f>(Table2[[#This Row],[6M Return vs Nifty]]-AVERAGE(Table2[6M Return vs Nifty]))/_xlfn.STDEV.P(Table2[6M Return vs Nifty])</f>
        <v>-0.93432287221692933</v>
      </c>
      <c r="M503">
        <v>-2.2438188553252698</v>
      </c>
      <c r="N503">
        <f>(Table2[[#This Row],[1W Return vs Nifty]]-AVERAGE(Table2[1W Return vs Nifty]))/_xlfn.STDEV.P(Table2[1W Return vs Nifty])</f>
        <v>-0.31762001588051103</v>
      </c>
      <c r="O503">
        <v>2463.69</v>
      </c>
      <c r="P503">
        <v>2415.6431033911499</v>
      </c>
      <c r="Q503">
        <v>2297.5977340203999</v>
      </c>
      <c r="R503">
        <v>36.169694899322899</v>
      </c>
      <c r="S503" s="2">
        <f>(Table2[[#This Row],[Close Price]]-Table2[[#This Row],[20D EMA]])/Table2[[#This Row],[20D EMA]]</f>
        <v>-1.2720756263978075E-2</v>
      </c>
      <c r="T503" s="2">
        <f>(Table2[[#This Row],[Close Price]]-Table2[[#This Row],[50D EMA]])/Table2[[#This Row],[50D EMA]]</f>
        <v>6.9161278772499031E-3</v>
      </c>
      <c r="U503" s="2">
        <f>(Table2[[#This Row],[Close Price]]-Table2[[#This Row],[200D EMA]])/Table2[[#This Row],[200D EMA]]</f>
        <v>5.8649198675786801E-2</v>
      </c>
      <c r="V503">
        <v>0.77882895865989599</v>
      </c>
      <c r="W503">
        <v>2419.9499999999998</v>
      </c>
      <c r="X503">
        <v>2511.25</v>
      </c>
      <c r="Y503">
        <v>2419.9499999999998</v>
      </c>
      <c r="Z503">
        <v>2573</v>
      </c>
      <c r="AA503">
        <v>2385.15</v>
      </c>
      <c r="AB503">
        <v>2645</v>
      </c>
      <c r="AC503" s="2">
        <f>(Table2[[#This Row],[Close Price]]/Table2[[#This Row],[Day Low]])-1</f>
        <v>5.1240728114216871E-3</v>
      </c>
      <c r="AD503" s="2">
        <f>(Table2[[#This Row],[Day High]]/Table2[[#This Row],[Close Price]])-1</f>
        <v>3.2437765946512709E-2</v>
      </c>
      <c r="AE503" s="2">
        <f>(Table2[[#This Row],[Close Price]]/Table2[[#This Row],[Current Week Low]])-1</f>
        <v>5.1240728114216871E-3</v>
      </c>
      <c r="AF503" s="2">
        <f>(Table2[[#This Row],[Current Week High]]/Table2[[#This Row],[Close Price]])-1</f>
        <v>5.7824737393878278E-2</v>
      </c>
      <c r="AG503" s="2">
        <f>(Table2[[#This Row],[Close Price]]/Table2[[#This Row],[Current Month Low]])-1</f>
        <v>1.9789111795903702E-2</v>
      </c>
      <c r="AH503" s="2">
        <f>(Table2[[#This Row],[Current Month High]]/Table2[[#This Row],[Close Price]])-1</f>
        <v>8.7425740538984886E-2</v>
      </c>
      <c r="AI503">
        <v>16.2661623532797</v>
      </c>
      <c r="AJ503">
        <v>53.751580278128898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-0.18</v>
      </c>
      <c r="AM503" t="s">
        <v>10512</v>
      </c>
      <c r="AN503">
        <v>-1.01</v>
      </c>
      <c r="AO503" t="s">
        <v>10512</v>
      </c>
      <c r="AP503">
        <v>3.4883991681462001E-2</v>
      </c>
      <c r="AQ503">
        <f>(Table2[[#This Row],[Sharpe Ratio]]-AVERAGE(Table2[Sharpe Ratio]))/_xlfn.STDEV.P(Table2[Sharpe Ratio])</f>
        <v>-0.15843288570719691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-1.7056458956325851</v>
      </c>
      <c r="AS503">
        <f>_xlfn.RANK.AVG(Table2[[#This Row],[1Y Return vs Nifty Z-Score]],Table2[1Y Return vs Nifty Z-Score])</f>
        <v>419</v>
      </c>
      <c r="AT503">
        <f>_xlfn.RANK.AVG(Table2[[#This Row],[6M Return vs Nifty Z-Score]],Table2[6M Return vs Nifty Z-Score])</f>
        <v>617</v>
      </c>
      <c r="AU503">
        <f>_xlfn.RANK.AVG(Table2[[#This Row],[Sharpe Ratio Z-Score]],Table2[Sharpe Ratio Z-Score])</f>
        <v>381</v>
      </c>
      <c r="AV503">
        <f>(Table2[[#This Row],[Rank 1Y]]+Table2[[#This Row],[Rank 6M]]+Table2[[#This Row],[Rank Sharpe]])/3</f>
        <v>472.33333333333331</v>
      </c>
    </row>
    <row r="504" spans="1:48" x14ac:dyDescent="0.3">
      <c r="A504" t="s">
        <v>429</v>
      </c>
      <c r="B504" t="s">
        <v>430</v>
      </c>
      <c r="C504" t="s">
        <v>10460</v>
      </c>
      <c r="D504" t="s">
        <v>21</v>
      </c>
      <c r="E504">
        <v>54335.946317864997</v>
      </c>
      <c r="F504">
        <v>2873.55</v>
      </c>
      <c r="G504">
        <v>8.7475114690717106</v>
      </c>
      <c r="H504">
        <f>(Table2[[#This Row],[1Y Return vs Nifty]]-AVERAGE(Table2[1Y Return vs Nifty]))/_xlfn.STDEV.P(Table2[1Y Return vs Nifty])</f>
        <v>-0.41053302130379538</v>
      </c>
      <c r="I504">
        <v>12.8574987080932</v>
      </c>
      <c r="J504">
        <f>(Table2[[#This Row],[1M Return vs Nifty]]-AVERAGE(Table2[1M Return vs Nifty]))/_xlfn.STDEV.P(Table2[1M Return vs Nifty])</f>
        <v>1.3792516886633717</v>
      </c>
      <c r="K504">
        <v>-0.72109542034360796</v>
      </c>
      <c r="L504">
        <f>(Table2[[#This Row],[6M Return vs Nifty]]-AVERAGE(Table2[6M Return vs Nifty]))/_xlfn.STDEV.P(Table2[6M Return vs Nifty])</f>
        <v>-0.18917257959466399</v>
      </c>
      <c r="M504">
        <v>7.4390372097572399</v>
      </c>
      <c r="N504">
        <f>(Table2[[#This Row],[1W Return vs Nifty]]-AVERAGE(Table2[1W Return vs Nifty]))/_xlfn.STDEV.P(Table2[1W Return vs Nifty])</f>
        <v>2.0401535199050831</v>
      </c>
      <c r="O504">
        <v>2619</v>
      </c>
      <c r="P504">
        <v>2508.4358628468999</v>
      </c>
      <c r="Q504">
        <v>2422.2435388618401</v>
      </c>
      <c r="R504">
        <v>87.651217251525907</v>
      </c>
      <c r="S504" s="2">
        <f>(Table2[[#This Row],[Close Price]]-Table2[[#This Row],[20D EMA]])/Table2[[#This Row],[20D EMA]]</f>
        <v>9.7193585337915306E-2</v>
      </c>
      <c r="T504" s="2">
        <f>(Table2[[#This Row],[Close Price]]-Table2[[#This Row],[50D EMA]])/Table2[[#This Row],[50D EMA]]</f>
        <v>0.14555450372915701</v>
      </c>
      <c r="U504" s="2">
        <f>(Table2[[#This Row],[Close Price]]-Table2[[#This Row],[200D EMA]])/Table2[[#This Row],[200D EMA]]</f>
        <v>0.18631754152607596</v>
      </c>
      <c r="V504">
        <v>1.05298857365665</v>
      </c>
      <c r="W504">
        <v>2827.75</v>
      </c>
      <c r="X504">
        <v>2915</v>
      </c>
      <c r="Y504">
        <v>2696.8</v>
      </c>
      <c r="Z504">
        <v>2915</v>
      </c>
      <c r="AA504">
        <v>2457.8000000000002</v>
      </c>
      <c r="AB504">
        <v>2915</v>
      </c>
      <c r="AC504" s="2">
        <f>(Table2[[#This Row],[Close Price]]/Table2[[#This Row],[Day Low]])-1</f>
        <v>1.6196622756608603E-2</v>
      </c>
      <c r="AD504" s="2">
        <f>(Table2[[#This Row],[Day High]]/Table2[[#This Row],[Close Price]])-1</f>
        <v>1.4424666353465065E-2</v>
      </c>
      <c r="AE504" s="2">
        <f>(Table2[[#This Row],[Close Price]]/Table2[[#This Row],[Current Week Low]])-1</f>
        <v>6.5540640759418567E-2</v>
      </c>
      <c r="AF504" s="2">
        <f>(Table2[[#This Row],[Current Week High]]/Table2[[#This Row],[Close Price]])-1</f>
        <v>1.4424666353465065E-2</v>
      </c>
      <c r="AG504" s="2">
        <f>(Table2[[#This Row],[Close Price]]/Table2[[#This Row],[Current Month Low]])-1</f>
        <v>0.16915534217592976</v>
      </c>
      <c r="AH504" s="2">
        <f>(Table2[[#This Row],[Current Month High]]/Table2[[#This Row],[Close Price]])-1</f>
        <v>1.4424666353465065E-2</v>
      </c>
      <c r="AI504">
        <v>1.4424666353465001</v>
      </c>
      <c r="AJ504">
        <v>38.879222850514701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0.03</v>
      </c>
      <c r="AM504" t="s">
        <v>10511</v>
      </c>
      <c r="AN504">
        <v>14.66</v>
      </c>
      <c r="AO504" t="s">
        <v>10511</v>
      </c>
      <c r="AP504">
        <v>-3.0538656711267001E-2</v>
      </c>
      <c r="AQ504">
        <f>(Table2[[#This Row],[Sharpe Ratio]]-AVERAGE(Table2[Sharpe Ratio]))/_xlfn.STDEV.P(Table2[Sharpe Ratio])</f>
        <v>-0.90920125235856941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1.9104983553114261</v>
      </c>
      <c r="AS504">
        <f>_xlfn.RANK.AVG(Table2[[#This Row],[1Y Return vs Nifty Z-Score]],Table2[1Y Return vs Nifty Z-Score])</f>
        <v>440</v>
      </c>
      <c r="AT504">
        <f>_xlfn.RANK.AVG(Table2[[#This Row],[6M Return vs Nifty Z-Score]],Table2[6M Return vs Nifty Z-Score])</f>
        <v>386</v>
      </c>
      <c r="AU504">
        <f>_xlfn.RANK.AVG(Table2[[#This Row],[Sharpe Ratio Z-Score]],Table2[Sharpe Ratio Z-Score])</f>
        <v>592</v>
      </c>
      <c r="AV504">
        <f>(Table2[[#This Row],[Rank 1Y]]+Table2[[#This Row],[Rank 6M]]+Table2[[#This Row],[Rank Sharpe]])/3</f>
        <v>472.66666666666669</v>
      </c>
    </row>
    <row r="505" spans="1:48" x14ac:dyDescent="0.3">
      <c r="A505" t="s">
        <v>1734</v>
      </c>
      <c r="B505" t="s">
        <v>1735</v>
      </c>
      <c r="C505" t="s">
        <v>10471</v>
      </c>
      <c r="D505" t="s">
        <v>538</v>
      </c>
      <c r="E505">
        <v>4262.2016291549999</v>
      </c>
      <c r="F505">
        <v>382.65</v>
      </c>
      <c r="G505">
        <v>11.4540315517041</v>
      </c>
      <c r="H505">
        <f>(Table2[[#This Row],[1Y Return vs Nifty]]-AVERAGE(Table2[1Y Return vs Nifty]))/_xlfn.STDEV.P(Table2[1Y Return vs Nifty])</f>
        <v>-0.3747049405157567</v>
      </c>
      <c r="I505">
        <v>4.9639933959032403</v>
      </c>
      <c r="J505">
        <f>(Table2[[#This Row],[1M Return vs Nifty]]-AVERAGE(Table2[1M Return vs Nifty]))/_xlfn.STDEV.P(Table2[1M Return vs Nifty])</f>
        <v>0.58979415002985991</v>
      </c>
      <c r="K505">
        <v>-8.4575019385596502</v>
      </c>
      <c r="L505">
        <f>(Table2[[#This Row],[6M Return vs Nifty]]-AVERAGE(Table2[6M Return vs Nifty]))/_xlfn.STDEV.P(Table2[6M Return vs Nifty])</f>
        <v>-0.45635324191109372</v>
      </c>
      <c r="M505">
        <v>-9.8117397550832806</v>
      </c>
      <c r="N505">
        <f>(Table2[[#This Row],[1W Return vs Nifty]]-AVERAGE(Table2[1W Return vs Nifty]))/_xlfn.STDEV.P(Table2[1W Return vs Nifty])</f>
        <v>-2.1604072574169875</v>
      </c>
      <c r="O505">
        <v>396.6</v>
      </c>
      <c r="P505">
        <v>366.43052747981199</v>
      </c>
      <c r="Q505">
        <v>324.720593655058</v>
      </c>
      <c r="R505">
        <v>36.430993584825202</v>
      </c>
      <c r="S505" s="2">
        <f>(Table2[[#This Row],[Close Price]]-Table2[[#This Row],[20D EMA]])/Table2[[#This Row],[20D EMA]]</f>
        <v>-3.5173978819969857E-2</v>
      </c>
      <c r="T505" s="2">
        <f>(Table2[[#This Row],[Close Price]]-Table2[[#This Row],[50D EMA]])/Table2[[#This Row],[50D EMA]]</f>
        <v>4.4263431411515196E-2</v>
      </c>
      <c r="U505" s="2">
        <f>(Table2[[#This Row],[Close Price]]-Table2[[#This Row],[200D EMA]])/Table2[[#This Row],[200D EMA]]</f>
        <v>0.17839769782657777</v>
      </c>
      <c r="V505">
        <v>0.61380944818883898</v>
      </c>
      <c r="W505">
        <v>374.8</v>
      </c>
      <c r="X505">
        <v>397</v>
      </c>
      <c r="Y505">
        <v>374.8</v>
      </c>
      <c r="Z505">
        <v>438</v>
      </c>
      <c r="AA505">
        <v>351.7</v>
      </c>
      <c r="AB505">
        <v>451.9</v>
      </c>
      <c r="AC505" s="2">
        <f>(Table2[[#This Row],[Close Price]]/Table2[[#This Row],[Day Low]])-1</f>
        <v>2.0944503735325526E-2</v>
      </c>
      <c r="AD505" s="2">
        <f>(Table2[[#This Row],[Day High]]/Table2[[#This Row],[Close Price]])-1</f>
        <v>3.7501633346400221E-2</v>
      </c>
      <c r="AE505" s="2">
        <f>(Table2[[#This Row],[Close Price]]/Table2[[#This Row],[Current Week Low]])-1</f>
        <v>2.0944503735325526E-2</v>
      </c>
      <c r="AF505" s="2">
        <f>(Table2[[#This Row],[Current Week High]]/Table2[[#This Row],[Close Price]])-1</f>
        <v>0.14464915719325755</v>
      </c>
      <c r="AG505" s="2">
        <f>(Table2[[#This Row],[Close Price]]/Table2[[#This Row],[Current Month Low]])-1</f>
        <v>8.8001137332954116E-2</v>
      </c>
      <c r="AH505" s="2">
        <f>(Table2[[#This Row],[Current Month High]]/Table2[[#This Row],[Close Price]])-1</f>
        <v>0.1809747811315825</v>
      </c>
      <c r="AI505">
        <v>18.0974781131582</v>
      </c>
      <c r="AJ505">
        <v>62.622184445388797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0.09</v>
      </c>
      <c r="AM505" t="s">
        <v>10511</v>
      </c>
      <c r="AN505">
        <v>-11.04</v>
      </c>
      <c r="AO505" t="s">
        <v>10512</v>
      </c>
      <c r="AQ505">
        <f>(Table2[[#This Row],[Sharpe Ratio]]-AVERAGE(Table2[Sharpe Ratio]))/_xlfn.STDEV.P(Table2[Sharpe Ratio])</f>
        <v>-0.55874987226138229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-2.9604211620753604</v>
      </c>
      <c r="AS505">
        <f>_xlfn.RANK.AVG(Table2[[#This Row],[1Y Return vs Nifty Z-Score]],Table2[1Y Return vs Nifty Z-Score])</f>
        <v>427</v>
      </c>
      <c r="AT505">
        <f>_xlfn.RANK.AVG(Table2[[#This Row],[6M Return vs Nifty Z-Score]],Table2[6M Return vs Nifty Z-Score])</f>
        <v>481</v>
      </c>
      <c r="AU505">
        <f>_xlfn.RANK.AVG(Table2[[#This Row],[Sharpe Ratio Z-Score]],Table2[Sharpe Ratio Z-Score])</f>
        <v>512.5</v>
      </c>
      <c r="AV505">
        <f>(Table2[[#This Row],[Rank 1Y]]+Table2[[#This Row],[Rank 6M]]+Table2[[#This Row],[Rank Sharpe]])/3</f>
        <v>473.5</v>
      </c>
    </row>
    <row r="506" spans="1:48" x14ac:dyDescent="0.3">
      <c r="A506" t="s">
        <v>1636</v>
      </c>
      <c r="B506" t="s">
        <v>1637</v>
      </c>
      <c r="C506" t="s">
        <v>10465</v>
      </c>
      <c r="D506" t="s">
        <v>198</v>
      </c>
      <c r="E506">
        <v>4968.49073279</v>
      </c>
      <c r="F506">
        <v>124.54</v>
      </c>
      <c r="G506">
        <v>-9.0671555664032901</v>
      </c>
      <c r="H506">
        <f>(Table2[[#This Row],[1Y Return vs Nifty]]-AVERAGE(Table2[1Y Return vs Nifty]))/_xlfn.STDEV.P(Table2[1Y Return vs Nifty])</f>
        <v>-0.64635810675382632</v>
      </c>
      <c r="I506">
        <v>-5.96311678399148</v>
      </c>
      <c r="J506">
        <f>(Table2[[#This Row],[1M Return vs Nifty]]-AVERAGE(Table2[1M Return vs Nifty]))/_xlfn.STDEV.P(Table2[1M Return vs Nifty])</f>
        <v>-0.50306500009637967</v>
      </c>
      <c r="K506">
        <v>-2.69988316547771</v>
      </c>
      <c r="L506">
        <f>(Table2[[#This Row],[6M Return vs Nifty]]-AVERAGE(Table2[6M Return vs Nifty]))/_xlfn.STDEV.P(Table2[6M Return vs Nifty])</f>
        <v>-0.25751100248954523</v>
      </c>
      <c r="M506">
        <v>-0.71918125654964804</v>
      </c>
      <c r="N506">
        <f>(Table2[[#This Row],[1W Return vs Nifty]]-AVERAGE(Table2[1W Return vs Nifty]))/_xlfn.STDEV.P(Table2[1W Return vs Nifty])</f>
        <v>5.3628937723161491E-2</v>
      </c>
      <c r="O506">
        <v>126.64</v>
      </c>
      <c r="P506">
        <v>127.052992764395</v>
      </c>
      <c r="Q506">
        <v>122.061342233343</v>
      </c>
      <c r="R506">
        <v>39.153565123459302</v>
      </c>
      <c r="S506" s="2">
        <f>(Table2[[#This Row],[Close Price]]-Table2[[#This Row],[20D EMA]])/Table2[[#This Row],[20D EMA]]</f>
        <v>-1.6582438408085869E-2</v>
      </c>
      <c r="T506" s="2">
        <f>(Table2[[#This Row],[Close Price]]-Table2[[#This Row],[50D EMA]])/Table2[[#This Row],[50D EMA]]</f>
        <v>-1.9779091461899264E-2</v>
      </c>
      <c r="U506" s="2">
        <f>(Table2[[#This Row],[Close Price]]-Table2[[#This Row],[200D EMA]])/Table2[[#This Row],[200D EMA]]</f>
        <v>2.0306656647430536E-2</v>
      </c>
      <c r="V506">
        <v>0.81065388707328701</v>
      </c>
      <c r="W506">
        <v>124</v>
      </c>
      <c r="X506">
        <v>127</v>
      </c>
      <c r="Y506">
        <v>124</v>
      </c>
      <c r="Z506">
        <v>131.4</v>
      </c>
      <c r="AA506">
        <v>122.01</v>
      </c>
      <c r="AB506">
        <v>131.4</v>
      </c>
      <c r="AC506" s="2">
        <f>(Table2[[#This Row],[Close Price]]/Table2[[#This Row],[Day Low]])-1</f>
        <v>4.3548387096774555E-3</v>
      </c>
      <c r="AD506" s="2">
        <f>(Table2[[#This Row],[Day High]]/Table2[[#This Row],[Close Price]])-1</f>
        <v>1.9752689898827613E-2</v>
      </c>
      <c r="AE506" s="2">
        <f>(Table2[[#This Row],[Close Price]]/Table2[[#This Row],[Current Week Low]])-1</f>
        <v>4.3548387096774555E-3</v>
      </c>
      <c r="AF506" s="2">
        <f>(Table2[[#This Row],[Current Week High]]/Table2[[#This Row],[Close Price]])-1</f>
        <v>5.5082704352015455E-2</v>
      </c>
      <c r="AG506" s="2">
        <f>(Table2[[#This Row],[Close Price]]/Table2[[#This Row],[Current Month Low]])-1</f>
        <v>2.07360052454717E-2</v>
      </c>
      <c r="AH506" s="2">
        <f>(Table2[[#This Row],[Current Month High]]/Table2[[#This Row],[Close Price]])-1</f>
        <v>5.5082704352015455E-2</v>
      </c>
      <c r="AI506">
        <v>15.625501846796199</v>
      </c>
      <c r="AJ506">
        <v>21.6805080605764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-0.2</v>
      </c>
      <c r="AM506" t="s">
        <v>10512</v>
      </c>
      <c r="AN506">
        <v>0.23</v>
      </c>
      <c r="AO506" t="s">
        <v>10511</v>
      </c>
      <c r="AP506">
        <v>1.0055606748082001E-2</v>
      </c>
      <c r="AQ506">
        <f>(Table2[[#This Row],[Sharpe Ratio]]-AVERAGE(Table2[Sharpe Ratio]))/_xlfn.STDEV.P(Table2[Sharpe Ratio])</f>
        <v>-0.44335510241612669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556</v>
      </c>
      <c r="AT506">
        <f>_xlfn.RANK.AVG(Table2[[#This Row],[6M Return vs Nifty Z-Score]],Table2[6M Return vs Nifty Z-Score])</f>
        <v>412</v>
      </c>
      <c r="AU506">
        <f>_xlfn.RANK.AVG(Table2[[#This Row],[Sharpe Ratio Z-Score]],Table2[Sharpe Ratio Z-Score])</f>
        <v>454</v>
      </c>
      <c r="AV506">
        <f>(Table2[[#This Row],[Rank 1Y]]+Table2[[#This Row],[Rank 6M]]+Table2[[#This Row],[Rank Sharpe]])/3</f>
        <v>474</v>
      </c>
    </row>
    <row r="507" spans="1:48" x14ac:dyDescent="0.3">
      <c r="A507" t="s">
        <v>1845</v>
      </c>
      <c r="B507" t="s">
        <v>1846</v>
      </c>
      <c r="C507" t="s">
        <v>10472</v>
      </c>
      <c r="D507" t="s">
        <v>380</v>
      </c>
      <c r="E507">
        <v>3694.0209830699901</v>
      </c>
      <c r="F507">
        <v>512.70000000000005</v>
      </c>
      <c r="G507">
        <v>4.3446117609235397</v>
      </c>
      <c r="H507">
        <f>(Table2[[#This Row],[1Y Return vs Nifty]]-AVERAGE(Table2[1Y Return vs Nifty]))/_xlfn.STDEV.P(Table2[1Y Return vs Nifty])</f>
        <v>-0.46881725405618557</v>
      </c>
      <c r="I507">
        <v>5.9263202657093297</v>
      </c>
      <c r="J507">
        <f>(Table2[[#This Row],[1M Return vs Nifty]]-AVERAGE(Table2[1M Return vs Nifty]))/_xlfn.STDEV.P(Table2[1M Return vs Nifty])</f>
        <v>0.6860398826861458</v>
      </c>
      <c r="K507">
        <v>4.65509883834922</v>
      </c>
      <c r="L507">
        <f>(Table2[[#This Row],[6M Return vs Nifty]]-AVERAGE(Table2[6M Return vs Nifty]))/_xlfn.STDEV.P(Table2[6M Return vs Nifty])</f>
        <v>-3.5030262436123952E-3</v>
      </c>
      <c r="M507">
        <v>-4.0259521111956502</v>
      </c>
      <c r="N507">
        <f>(Table2[[#This Row],[1W Return vs Nifty]]-AVERAGE(Table2[1W Return vs Nifty]))/_xlfn.STDEV.P(Table2[1W Return vs Nifty])</f>
        <v>-0.75156911103302637</v>
      </c>
      <c r="O507">
        <v>513.64</v>
      </c>
      <c r="P507">
        <v>486.91279165818401</v>
      </c>
      <c r="Q507">
        <v>439.42410258967999</v>
      </c>
      <c r="R507">
        <v>43.757386838235099</v>
      </c>
      <c r="S507" s="2">
        <f>(Table2[[#This Row],[Close Price]]-Table2[[#This Row],[20D EMA]])/Table2[[#This Row],[20D EMA]]</f>
        <v>-1.8300755392881025E-3</v>
      </c>
      <c r="T507" s="2">
        <f>(Table2[[#This Row],[Close Price]]-Table2[[#This Row],[50D EMA]])/Table2[[#This Row],[50D EMA]]</f>
        <v>5.2960630288634583E-2</v>
      </c>
      <c r="U507" s="2">
        <f>(Table2[[#This Row],[Close Price]]-Table2[[#This Row],[200D EMA]])/Table2[[#This Row],[200D EMA]]</f>
        <v>0.16675438825153094</v>
      </c>
      <c r="V507">
        <v>0.92792321250688903</v>
      </c>
      <c r="W507">
        <v>509.1</v>
      </c>
      <c r="X507">
        <v>525</v>
      </c>
      <c r="Y507">
        <v>509.1</v>
      </c>
      <c r="Z507">
        <v>543.70000000000005</v>
      </c>
      <c r="AA507">
        <v>505.55</v>
      </c>
      <c r="AB507">
        <v>554.70000000000005</v>
      </c>
      <c r="AC507" s="2">
        <f>(Table2[[#This Row],[Close Price]]/Table2[[#This Row],[Day Low]])-1</f>
        <v>7.0713022981732099E-3</v>
      </c>
      <c r="AD507" s="2">
        <f>(Table2[[#This Row],[Day High]]/Table2[[#This Row],[Close Price]])-1</f>
        <v>2.3990637799882863E-2</v>
      </c>
      <c r="AE507" s="2">
        <f>(Table2[[#This Row],[Close Price]]/Table2[[#This Row],[Current Week Low]])-1</f>
        <v>7.0713022981732099E-3</v>
      </c>
      <c r="AF507" s="2">
        <f>(Table2[[#This Row],[Current Week High]]/Table2[[#This Row],[Close Price]])-1</f>
        <v>6.0464209089135856E-2</v>
      </c>
      <c r="AG507" s="2">
        <f>(Table2[[#This Row],[Close Price]]/Table2[[#This Row],[Current Month Low]])-1</f>
        <v>1.4143012560577706E-2</v>
      </c>
      <c r="AH507" s="2">
        <f>(Table2[[#This Row],[Current Month High]]/Table2[[#This Row],[Close Price]])-1</f>
        <v>8.1919251023990558E-2</v>
      </c>
      <c r="AI507">
        <v>8.1919251023990505</v>
      </c>
      <c r="AJ507">
        <v>47.306421491164997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0.02</v>
      </c>
      <c r="AM507" t="s">
        <v>10511</v>
      </c>
      <c r="AN507">
        <v>-5.96</v>
      </c>
      <c r="AO507" t="s">
        <v>10512</v>
      </c>
      <c r="AP507">
        <v>-5.0456166628849997E-2</v>
      </c>
      <c r="AQ507">
        <f>(Table2[[#This Row],[Sharpe Ratio]]-AVERAGE(Table2[Sharpe Ratio]))/_xlfn.STDEV.P(Table2[Sharpe Ratio])</f>
        <v>-1.1377679147599682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-1.675617423406647</v>
      </c>
      <c r="AS507">
        <f>_xlfn.RANK.AVG(Table2[[#This Row],[1Y Return vs Nifty Z-Score]],Table2[1Y Return vs Nifty Z-Score])</f>
        <v>465</v>
      </c>
      <c r="AT507">
        <f>_xlfn.RANK.AVG(Table2[[#This Row],[6M Return vs Nifty Z-Score]],Table2[6M Return vs Nifty Z-Score])</f>
        <v>320</v>
      </c>
      <c r="AU507">
        <f>_xlfn.RANK.AVG(Table2[[#This Row],[Sharpe Ratio Z-Score]],Table2[Sharpe Ratio Z-Score])</f>
        <v>639</v>
      </c>
      <c r="AV507">
        <f>(Table2[[#This Row],[Rank 1Y]]+Table2[[#This Row],[Rank 6M]]+Table2[[#This Row],[Rank Sharpe]])/3</f>
        <v>474.66666666666669</v>
      </c>
    </row>
    <row r="508" spans="1:48" x14ac:dyDescent="0.3">
      <c r="A508" t="s">
        <v>508</v>
      </c>
      <c r="B508" t="s">
        <v>509</v>
      </c>
      <c r="C508" t="s">
        <v>10466</v>
      </c>
      <c r="D508" t="s">
        <v>510</v>
      </c>
      <c r="E508">
        <v>40131.9416776</v>
      </c>
      <c r="F508">
        <v>335.2</v>
      </c>
      <c r="G508">
        <v>1.9508280060285901</v>
      </c>
      <c r="H508">
        <f>(Table2[[#This Row],[1Y Return vs Nifty]]-AVERAGE(Table2[1Y Return vs Nifty]))/_xlfn.STDEV.P(Table2[1Y Return vs Nifty])</f>
        <v>-0.50050542748220928</v>
      </c>
      <c r="I508">
        <v>0.25459891480007701</v>
      </c>
      <c r="J508">
        <f>(Table2[[#This Row],[1M Return vs Nifty]]-AVERAGE(Table2[1M Return vs Nifty]))/_xlfn.STDEV.P(Table2[1M Return vs Nifty])</f>
        <v>0.11879085954439748</v>
      </c>
      <c r="K508">
        <v>7.9539596869695401</v>
      </c>
      <c r="L508">
        <f>(Table2[[#This Row],[6M Return vs Nifty]]-AVERAGE(Table2[6M Return vs Nifty]))/_xlfn.STDEV.P(Table2[6M Return vs Nifty])</f>
        <v>0.11042478046468335</v>
      </c>
      <c r="M508">
        <v>-3.71284225986405</v>
      </c>
      <c r="N508">
        <f>(Table2[[#This Row],[1W Return vs Nifty]]-AVERAGE(Table2[1W Return vs Nifty]))/_xlfn.STDEV.P(Table2[1W Return vs Nifty])</f>
        <v>-0.67532692419255536</v>
      </c>
      <c r="O508">
        <v>349.2</v>
      </c>
      <c r="P508">
        <v>333.52764386959302</v>
      </c>
      <c r="Q508">
        <v>292.650871427185</v>
      </c>
      <c r="R508">
        <v>30.347532707908101</v>
      </c>
      <c r="S508" s="2">
        <f>(Table2[[#This Row],[Close Price]]-Table2[[#This Row],[20D EMA]])/Table2[[#This Row],[20D EMA]]</f>
        <v>-4.0091638029782363E-2</v>
      </c>
      <c r="T508" s="2">
        <f>(Table2[[#This Row],[Close Price]]-Table2[[#This Row],[50D EMA]])/Table2[[#This Row],[50D EMA]]</f>
        <v>5.0141454873253244E-3</v>
      </c>
      <c r="U508" s="2">
        <f>(Table2[[#This Row],[Close Price]]-Table2[[#This Row],[200D EMA]])/Table2[[#This Row],[200D EMA]]</f>
        <v>0.14539211301614635</v>
      </c>
      <c r="V508">
        <v>0.45301487550561598</v>
      </c>
      <c r="W508">
        <v>334.05</v>
      </c>
      <c r="X508">
        <v>344.2</v>
      </c>
      <c r="Y508">
        <v>334.05</v>
      </c>
      <c r="Z508">
        <v>361.5</v>
      </c>
      <c r="AA508">
        <v>334.05</v>
      </c>
      <c r="AB508">
        <v>373.85</v>
      </c>
      <c r="AC508" s="2">
        <f>(Table2[[#This Row],[Close Price]]/Table2[[#This Row],[Day Low]])-1</f>
        <v>3.442598413410991E-3</v>
      </c>
      <c r="AD508" s="2">
        <f>(Table2[[#This Row],[Day High]]/Table2[[#This Row],[Close Price]])-1</f>
        <v>2.6849642004773244E-2</v>
      </c>
      <c r="AE508" s="2">
        <f>(Table2[[#This Row],[Close Price]]/Table2[[#This Row],[Current Week Low]])-1</f>
        <v>3.442598413410991E-3</v>
      </c>
      <c r="AF508" s="2">
        <f>(Table2[[#This Row],[Current Week High]]/Table2[[#This Row],[Close Price]])-1</f>
        <v>7.8460620525059754E-2</v>
      </c>
      <c r="AG508" s="2">
        <f>(Table2[[#This Row],[Close Price]]/Table2[[#This Row],[Current Month Low]])-1</f>
        <v>3.442598413410991E-3</v>
      </c>
      <c r="AH508" s="2">
        <f>(Table2[[#This Row],[Current Month High]]/Table2[[#This Row],[Close Price]])-1</f>
        <v>0.11530429594272085</v>
      </c>
      <c r="AI508">
        <v>11.530429594272</v>
      </c>
      <c r="AJ508">
        <v>54.114942528735597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0.04</v>
      </c>
      <c r="AM508" t="s">
        <v>10511</v>
      </c>
      <c r="AN508">
        <v>-6.03</v>
      </c>
      <c r="AO508" t="s">
        <v>10512</v>
      </c>
      <c r="AP508">
        <v>-7.1547555593997003E-2</v>
      </c>
      <c r="AQ508">
        <f>(Table2[[#This Row],[Sharpe Ratio]]-AVERAGE(Table2[Sharpe Ratio]))/_xlfn.STDEV.P(Table2[Sharpe Ratio])</f>
        <v>-1.3798056193285295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-2.3264223309942134</v>
      </c>
      <c r="AS508">
        <f>_xlfn.RANK.AVG(Table2[[#This Row],[1Y Return vs Nifty Z-Score]],Table2[1Y Return vs Nifty Z-Score])</f>
        <v>477</v>
      </c>
      <c r="AT508">
        <f>_xlfn.RANK.AVG(Table2[[#This Row],[6M Return vs Nifty Z-Score]],Table2[6M Return vs Nifty Z-Score])</f>
        <v>279</v>
      </c>
      <c r="AU508">
        <f>_xlfn.RANK.AVG(Table2[[#This Row],[Sharpe Ratio Z-Score]],Table2[Sharpe Ratio Z-Score])</f>
        <v>669</v>
      </c>
      <c r="AV508">
        <f>(Table2[[#This Row],[Rank 1Y]]+Table2[[#This Row],[Rank 6M]]+Table2[[#This Row],[Rank Sharpe]])/3</f>
        <v>475</v>
      </c>
    </row>
    <row r="509" spans="1:48" x14ac:dyDescent="0.3">
      <c r="A509" t="s">
        <v>291</v>
      </c>
      <c r="B509" t="s">
        <v>292</v>
      </c>
      <c r="C509" t="s">
        <v>10461</v>
      </c>
      <c r="D509" t="s">
        <v>37</v>
      </c>
      <c r="E509">
        <v>92774.651288339999</v>
      </c>
      <c r="F509">
        <v>643.4</v>
      </c>
      <c r="G509">
        <v>-8.6805441262983098</v>
      </c>
      <c r="H509">
        <f>(Table2[[#This Row],[1Y Return vs Nifty]]-AVERAGE(Table2[1Y Return vs Nifty]))/_xlfn.STDEV.P(Table2[1Y Return vs Nifty])</f>
        <v>-0.64124026336572582</v>
      </c>
      <c r="I509">
        <v>3.19591354946877</v>
      </c>
      <c r="J509">
        <f>(Table2[[#This Row],[1M Return vs Nifty]]-AVERAGE(Table2[1M Return vs Nifty]))/_xlfn.STDEV.P(Table2[1M Return vs Nifty])</f>
        <v>0.412962196611383</v>
      </c>
      <c r="K509">
        <v>16.633588852548101</v>
      </c>
      <c r="L509">
        <f>(Table2[[#This Row],[6M Return vs Nifty]]-AVERAGE(Table2[6M Return vs Nifty]))/_xlfn.STDEV.P(Table2[6M Return vs Nifty])</f>
        <v>0.41018010791030357</v>
      </c>
      <c r="M509">
        <v>-0.18601271971942299</v>
      </c>
      <c r="N509">
        <f>(Table2[[#This Row],[1W Return vs Nifty]]-AVERAGE(Table2[1W Return vs Nifty]))/_xlfn.STDEV.P(Table2[1W Return vs Nifty])</f>
        <v>0.18345537093691591</v>
      </c>
      <c r="O509">
        <v>633.29999999999995</v>
      </c>
      <c r="P509">
        <v>610.21513346869199</v>
      </c>
      <c r="Q509">
        <v>568.85008885503203</v>
      </c>
      <c r="R509">
        <v>53.440967049955397</v>
      </c>
      <c r="S509" s="2">
        <f>(Table2[[#This Row],[Close Price]]-Table2[[#This Row],[20D EMA]])/Table2[[#This Row],[20D EMA]]</f>
        <v>1.5948207800410584E-2</v>
      </c>
      <c r="T509" s="2">
        <f>(Table2[[#This Row],[Close Price]]-Table2[[#This Row],[50D EMA]])/Table2[[#This Row],[50D EMA]]</f>
        <v>5.4382241133012786E-2</v>
      </c>
      <c r="U509" s="2">
        <f>(Table2[[#This Row],[Close Price]]-Table2[[#This Row],[200D EMA]])/Table2[[#This Row],[200D EMA]]</f>
        <v>0.13105370396446672</v>
      </c>
      <c r="V509">
        <v>0.92397222960856595</v>
      </c>
      <c r="W509">
        <v>637.5</v>
      </c>
      <c r="X509">
        <v>652.95000000000005</v>
      </c>
      <c r="Y509">
        <v>637.5</v>
      </c>
      <c r="Z509">
        <v>662.75</v>
      </c>
      <c r="AA509">
        <v>601.20000000000005</v>
      </c>
      <c r="AB509">
        <v>673.7</v>
      </c>
      <c r="AC509" s="2">
        <f>(Table2[[#This Row],[Close Price]]/Table2[[#This Row],[Day Low]])-1</f>
        <v>9.2549019607843785E-3</v>
      </c>
      <c r="AD509" s="2">
        <f>(Table2[[#This Row],[Day High]]/Table2[[#This Row],[Close Price]])-1</f>
        <v>1.484302144855465E-2</v>
      </c>
      <c r="AE509" s="2">
        <f>(Table2[[#This Row],[Close Price]]/Table2[[#This Row],[Current Week Low]])-1</f>
        <v>9.2549019607843785E-3</v>
      </c>
      <c r="AF509" s="2">
        <f>(Table2[[#This Row],[Current Week High]]/Table2[[#This Row],[Close Price]])-1</f>
        <v>3.0074603668013733E-2</v>
      </c>
      <c r="AG509" s="2">
        <f>(Table2[[#This Row],[Close Price]]/Table2[[#This Row],[Current Month Low]])-1</f>
        <v>7.0192947438456388E-2</v>
      </c>
      <c r="AH509" s="2">
        <f>(Table2[[#This Row],[Current Month High]]/Table2[[#This Row],[Close Price]])-1</f>
        <v>4.7093565433633966E-2</v>
      </c>
      <c r="AI509">
        <v>4.7093565433633904</v>
      </c>
      <c r="AJ509">
        <v>38.828352573092999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0.04</v>
      </c>
      <c r="AM509" t="s">
        <v>10511</v>
      </c>
      <c r="AN509">
        <v>3.72</v>
      </c>
      <c r="AO509" t="s">
        <v>10511</v>
      </c>
      <c r="AP509">
        <v>-6.5725179936550998E-2</v>
      </c>
      <c r="AQ509">
        <f>(Table2[[#This Row],[Sharpe Ratio]]-AVERAGE(Table2[Sharpe Ratio]))/_xlfn.STDEV.P(Table2[Sharpe Ratio])</f>
        <v>-1.3129899894241726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-0.9476325773312958</v>
      </c>
      <c r="AS509">
        <f>_xlfn.RANK.AVG(Table2[[#This Row],[1Y Return vs Nifty Z-Score]],Table2[1Y Return vs Nifty Z-Score])</f>
        <v>555</v>
      </c>
      <c r="AT509">
        <f>_xlfn.RANK.AVG(Table2[[#This Row],[6M Return vs Nifty Z-Score]],Table2[6M Return vs Nifty Z-Score])</f>
        <v>212</v>
      </c>
      <c r="AU509">
        <f>_xlfn.RANK.AVG(Table2[[#This Row],[Sharpe Ratio Z-Score]],Table2[Sharpe Ratio Z-Score])</f>
        <v>659</v>
      </c>
      <c r="AV509">
        <f>(Table2[[#This Row],[Rank 1Y]]+Table2[[#This Row],[Rank 6M]]+Table2[[#This Row],[Rank Sharpe]])/3</f>
        <v>475.33333333333331</v>
      </c>
    </row>
    <row r="510" spans="1:48" x14ac:dyDescent="0.3">
      <c r="A510" t="s">
        <v>1649</v>
      </c>
      <c r="B510" t="s">
        <v>1650</v>
      </c>
      <c r="C510" t="s">
        <v>10475</v>
      </c>
      <c r="D510" t="s">
        <v>271</v>
      </c>
      <c r="E510">
        <v>4881.9313994499998</v>
      </c>
      <c r="F510">
        <v>292.89999999999998</v>
      </c>
      <c r="G510">
        <v>13.214791724099401</v>
      </c>
      <c r="H510">
        <f>(Table2[[#This Row],[1Y Return vs Nifty]]-AVERAGE(Table2[1Y Return vs Nifty]))/_xlfn.STDEV.P(Table2[1Y Return vs Nifty])</f>
        <v>-0.35139653866433468</v>
      </c>
      <c r="I510">
        <v>5.9680928815016303</v>
      </c>
      <c r="J510">
        <f>(Table2[[#This Row],[1M Return vs Nifty]]-AVERAGE(Table2[1M Return vs Nifty]))/_xlfn.STDEV.P(Table2[1M Return vs Nifty])</f>
        <v>0.69021771055113068</v>
      </c>
      <c r="K510">
        <v>-5.9453638550458301</v>
      </c>
      <c r="L510">
        <f>(Table2[[#This Row],[6M Return vs Nifty]]-AVERAGE(Table2[6M Return vs Nifty]))/_xlfn.STDEV.P(Table2[6M Return vs Nifty])</f>
        <v>-0.36959529874934771</v>
      </c>
      <c r="M510">
        <v>5.2382833478798103</v>
      </c>
      <c r="N510">
        <f>(Table2[[#This Row],[1W Return vs Nifty]]-AVERAGE(Table2[1W Return vs Nifty]))/_xlfn.STDEV.P(Table2[1W Return vs Nifty])</f>
        <v>1.504270390027294</v>
      </c>
      <c r="O510">
        <v>292.39</v>
      </c>
      <c r="P510">
        <v>280.45008287615798</v>
      </c>
      <c r="Q510">
        <v>261.31512767433901</v>
      </c>
      <c r="R510">
        <v>47.503018051080701</v>
      </c>
      <c r="S510" s="2">
        <f>(Table2[[#This Row],[Close Price]]-Table2[[#This Row],[20D EMA]])/Table2[[#This Row],[20D EMA]]</f>
        <v>1.7442456992372889E-3</v>
      </c>
      <c r="T510" s="2">
        <f>(Table2[[#This Row],[Close Price]]-Table2[[#This Row],[50D EMA]])/Table2[[#This Row],[50D EMA]]</f>
        <v>4.4392631288112945E-2</v>
      </c>
      <c r="U510" s="2">
        <f>(Table2[[#This Row],[Close Price]]-Table2[[#This Row],[200D EMA]])/Table2[[#This Row],[200D EMA]]</f>
        <v>0.12086890111093473</v>
      </c>
      <c r="V510">
        <v>1.7277823588452399</v>
      </c>
      <c r="W510">
        <v>291.10000000000002</v>
      </c>
      <c r="X510">
        <v>309</v>
      </c>
      <c r="Y510">
        <v>289</v>
      </c>
      <c r="Z510">
        <v>319.75</v>
      </c>
      <c r="AA510">
        <v>276.8</v>
      </c>
      <c r="AB510">
        <v>319.75</v>
      </c>
      <c r="AC510" s="2">
        <f>(Table2[[#This Row],[Close Price]]/Table2[[#This Row],[Day Low]])-1</f>
        <v>6.1834421161111042E-3</v>
      </c>
      <c r="AD510" s="2">
        <f>(Table2[[#This Row],[Day High]]/Table2[[#This Row],[Close Price]])-1</f>
        <v>5.4967565722089606E-2</v>
      </c>
      <c r="AE510" s="2">
        <f>(Table2[[#This Row],[Close Price]]/Table2[[#This Row],[Current Week Low]])-1</f>
        <v>1.3494809688581189E-2</v>
      </c>
      <c r="AF510" s="2">
        <f>(Table2[[#This Row],[Current Week High]]/Table2[[#This Row],[Close Price]])-1</f>
        <v>9.1669511778764257E-2</v>
      </c>
      <c r="AG510" s="2">
        <f>(Table2[[#This Row],[Close Price]]/Table2[[#This Row],[Current Month Low]])-1</f>
        <v>5.8164739884392969E-2</v>
      </c>
      <c r="AH510" s="2">
        <f>(Table2[[#This Row],[Current Month High]]/Table2[[#This Row],[Close Price]])-1</f>
        <v>9.1669511778764257E-2</v>
      </c>
      <c r="AI510">
        <v>9.1669511778764203</v>
      </c>
      <c r="AJ510">
        <v>40.851166145708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0.05</v>
      </c>
      <c r="AM510" t="s">
        <v>10511</v>
      </c>
      <c r="AN510">
        <v>2.75</v>
      </c>
      <c r="AO510" t="s">
        <v>10511</v>
      </c>
      <c r="AP510">
        <v>-1.9141414411437001E-2</v>
      </c>
      <c r="AQ510">
        <f>(Table2[[#This Row],[Sharpe Ratio]]-AVERAGE(Table2[Sharpe Ratio]))/_xlfn.STDEV.P(Table2[Sharpe Ratio])</f>
        <v>-0.77841032297876334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0.69508594018597891</v>
      </c>
      <c r="AS510">
        <f>_xlfn.RANK.AVG(Table2[[#This Row],[1Y Return vs Nifty Z-Score]],Table2[1Y Return vs Nifty Z-Score])</f>
        <v>412</v>
      </c>
      <c r="AT510">
        <f>_xlfn.RANK.AVG(Table2[[#This Row],[6M Return vs Nifty Z-Score]],Table2[6M Return vs Nifty Z-Score])</f>
        <v>453</v>
      </c>
      <c r="AU510">
        <f>_xlfn.RANK.AVG(Table2[[#This Row],[Sharpe Ratio Z-Score]],Table2[Sharpe Ratio Z-Score])</f>
        <v>571</v>
      </c>
      <c r="AV510">
        <f>(Table2[[#This Row],[Rank 1Y]]+Table2[[#This Row],[Rank 6M]]+Table2[[#This Row],[Rank Sharpe]])/3</f>
        <v>478.66666666666669</v>
      </c>
    </row>
    <row r="511" spans="1:48" x14ac:dyDescent="0.3">
      <c r="A511" t="s">
        <v>1233</v>
      </c>
      <c r="B511" t="s">
        <v>1234</v>
      </c>
      <c r="C511" t="s">
        <v>10463</v>
      </c>
      <c r="D511" t="s">
        <v>979</v>
      </c>
      <c r="E511">
        <v>8908.2379129750007</v>
      </c>
      <c r="F511">
        <v>441.55</v>
      </c>
      <c r="G511">
        <v>-7.5501093212046699</v>
      </c>
      <c r="H511">
        <f>(Table2[[#This Row],[1Y Return vs Nifty]]-AVERAGE(Table2[1Y Return vs Nifty]))/_xlfn.STDEV.P(Table2[1Y Return vs Nifty])</f>
        <v>-0.62627591494562707</v>
      </c>
      <c r="I511">
        <v>-3.7524127883337102E-2</v>
      </c>
      <c r="J511">
        <f>(Table2[[#This Row],[1M Return vs Nifty]]-AVERAGE(Table2[1M Return vs Nifty]))/_xlfn.STDEV.P(Table2[1M Return vs Nifty])</f>
        <v>8.9574595142974264E-2</v>
      </c>
      <c r="K511">
        <v>1.9111799124153801</v>
      </c>
      <c r="L511">
        <f>(Table2[[#This Row],[6M Return vs Nifty]]-AVERAGE(Table2[6M Return vs Nifty]))/_xlfn.STDEV.P(Table2[6M Return vs Nifty])</f>
        <v>-9.8265636539153364E-2</v>
      </c>
      <c r="M511">
        <v>-7.2842759795318304E-2</v>
      </c>
      <c r="N511">
        <f>(Table2[[#This Row],[1W Return vs Nifty]]-AVERAGE(Table2[1W Return vs Nifty]))/_xlfn.STDEV.P(Table2[1W Return vs Nifty])</f>
        <v>0.21101223378414824</v>
      </c>
      <c r="O511">
        <v>434.66</v>
      </c>
      <c r="P511">
        <v>417.81256817764199</v>
      </c>
      <c r="Q511">
        <v>400.558641599385</v>
      </c>
      <c r="R511">
        <v>54.783168781275599</v>
      </c>
      <c r="S511" s="2">
        <f>(Table2[[#This Row],[Close Price]]-Table2[[#This Row],[20D EMA]])/Table2[[#This Row],[20D EMA]]</f>
        <v>1.5851470114572278E-2</v>
      </c>
      <c r="T511" s="2">
        <f>(Table2[[#This Row],[Close Price]]-Table2[[#This Row],[50D EMA]])/Table2[[#This Row],[50D EMA]]</f>
        <v>5.6813589705768594E-2</v>
      </c>
      <c r="U511" s="2">
        <f>(Table2[[#This Row],[Close Price]]-Table2[[#This Row],[200D EMA]])/Table2[[#This Row],[200D EMA]]</f>
        <v>0.10233547386954676</v>
      </c>
      <c r="V511">
        <v>1.12674707917675</v>
      </c>
      <c r="W511">
        <v>438</v>
      </c>
      <c r="X511">
        <v>451.35</v>
      </c>
      <c r="Y511">
        <v>438</v>
      </c>
      <c r="Z511">
        <v>460</v>
      </c>
      <c r="AA511">
        <v>422</v>
      </c>
      <c r="AB511">
        <v>460</v>
      </c>
      <c r="AC511" s="2">
        <f>(Table2[[#This Row],[Close Price]]/Table2[[#This Row],[Day Low]])-1</f>
        <v>8.1050228310501904E-3</v>
      </c>
      <c r="AD511" s="2">
        <f>(Table2[[#This Row],[Day High]]/Table2[[#This Row],[Close Price]])-1</f>
        <v>2.2194541954478675E-2</v>
      </c>
      <c r="AE511" s="2">
        <f>(Table2[[#This Row],[Close Price]]/Table2[[#This Row],[Current Week Low]])-1</f>
        <v>8.1050228310501904E-3</v>
      </c>
      <c r="AF511" s="2">
        <f>(Table2[[#This Row],[Current Week High]]/Table2[[#This Row],[Close Price]])-1</f>
        <v>4.1784622353074452E-2</v>
      </c>
      <c r="AG511" s="2">
        <f>(Table2[[#This Row],[Close Price]]/Table2[[#This Row],[Current Month Low]])-1</f>
        <v>4.6327014218009444E-2</v>
      </c>
      <c r="AH511" s="2">
        <f>(Table2[[#This Row],[Current Month High]]/Table2[[#This Row],[Close Price]])-1</f>
        <v>4.1784622353074452E-2</v>
      </c>
      <c r="AI511">
        <v>10.044162608991</v>
      </c>
      <c r="AJ511">
        <v>28.5443959243085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-0.01</v>
      </c>
      <c r="AM511" t="s">
        <v>10512</v>
      </c>
      <c r="AN511">
        <v>1.35</v>
      </c>
      <c r="AO511" t="s">
        <v>10511</v>
      </c>
      <c r="AP511">
        <v>-1.6081134716210001E-3</v>
      </c>
      <c r="AQ511">
        <f>(Table2[[#This Row],[Sharpe Ratio]]-AVERAGE(Table2[Sharpe Ratio]))/_xlfn.STDEV.P(Table2[Sharpe Ratio])</f>
        <v>-0.57720404301325212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-1.00115876557091</v>
      </c>
      <c r="AS511">
        <f>_xlfn.RANK.AVG(Table2[[#This Row],[1Y Return vs Nifty Z-Score]],Table2[1Y Return vs Nifty Z-Score])</f>
        <v>549</v>
      </c>
      <c r="AT511">
        <f>_xlfn.RANK.AVG(Table2[[#This Row],[6M Return vs Nifty Z-Score]],Table2[6M Return vs Nifty Z-Score])</f>
        <v>354</v>
      </c>
      <c r="AU511">
        <f>_xlfn.RANK.AVG(Table2[[#This Row],[Sharpe Ratio Z-Score]],Table2[Sharpe Ratio Z-Score])</f>
        <v>539</v>
      </c>
      <c r="AV511">
        <f>(Table2[[#This Row],[Rank 1Y]]+Table2[[#This Row],[Rank 6M]]+Table2[[#This Row],[Rank Sharpe]])/3</f>
        <v>480.66666666666669</v>
      </c>
    </row>
    <row r="512" spans="1:48" x14ac:dyDescent="0.3">
      <c r="A512" t="s">
        <v>1487</v>
      </c>
      <c r="B512" t="s">
        <v>1488</v>
      </c>
      <c r="C512" t="s">
        <v>10469</v>
      </c>
      <c r="D512" t="s">
        <v>1489</v>
      </c>
      <c r="E512">
        <v>6392.3414296949904</v>
      </c>
      <c r="F512">
        <v>471.15</v>
      </c>
      <c r="G512">
        <v>-0.67068760692210805</v>
      </c>
      <c r="H512">
        <f>(Table2[[#This Row],[1Y Return vs Nifty]]-AVERAGE(Table2[1Y Return vs Nifty]))/_xlfn.STDEV.P(Table2[1Y Return vs Nifty])</f>
        <v>-0.53520824523353772</v>
      </c>
      <c r="I512">
        <v>4.0362329397711703</v>
      </c>
      <c r="J512">
        <f>(Table2[[#This Row],[1M Return vs Nifty]]-AVERAGE(Table2[1M Return vs Nifty]))/_xlfn.STDEV.P(Table2[1M Return vs Nifty])</f>
        <v>0.49700552733666448</v>
      </c>
      <c r="K512">
        <v>-3.7156813440660001</v>
      </c>
      <c r="L512">
        <f>(Table2[[#This Row],[6M Return vs Nifty]]-AVERAGE(Table2[6M Return vs Nifty]))/_xlfn.STDEV.P(Table2[6M Return vs Nifty])</f>
        <v>-0.29259209983053991</v>
      </c>
      <c r="M512">
        <v>6.0914545669046802</v>
      </c>
      <c r="N512">
        <f>(Table2[[#This Row],[1W Return vs Nifty]]-AVERAGE(Table2[1W Return vs Nifty]))/_xlfn.STDEV.P(Table2[1W Return vs Nifty])</f>
        <v>1.7120174130327044</v>
      </c>
      <c r="O512">
        <v>461.46</v>
      </c>
      <c r="P512">
        <v>460.83581979109698</v>
      </c>
      <c r="Q512">
        <v>443.93082374253402</v>
      </c>
      <c r="R512">
        <v>56.730141368232097</v>
      </c>
      <c r="S512" s="2">
        <f>(Table2[[#This Row],[Close Price]]-Table2[[#This Row],[20D EMA]])/Table2[[#This Row],[20D EMA]]</f>
        <v>2.0998569756858661E-2</v>
      </c>
      <c r="T512" s="2">
        <f>(Table2[[#This Row],[Close Price]]-Table2[[#This Row],[50D EMA]])/Table2[[#This Row],[50D EMA]]</f>
        <v>2.2381463779396645E-2</v>
      </c>
      <c r="U512" s="2">
        <f>(Table2[[#This Row],[Close Price]]-Table2[[#This Row],[200D EMA]])/Table2[[#This Row],[200D EMA]]</f>
        <v>6.1314003898166422E-2</v>
      </c>
      <c r="V512">
        <v>0.87104590717462504</v>
      </c>
      <c r="W512">
        <v>466.2</v>
      </c>
      <c r="X512">
        <v>496</v>
      </c>
      <c r="Y512">
        <v>452</v>
      </c>
      <c r="Z512">
        <v>496</v>
      </c>
      <c r="AA512">
        <v>443.05</v>
      </c>
      <c r="AB512">
        <v>496</v>
      </c>
      <c r="AC512" s="2">
        <f>(Table2[[#This Row],[Close Price]]/Table2[[#This Row],[Day Low]])-1</f>
        <v>1.0617760617760652E-2</v>
      </c>
      <c r="AD512" s="2">
        <f>(Table2[[#This Row],[Day High]]/Table2[[#This Row],[Close Price]])-1</f>
        <v>5.2743287700307784E-2</v>
      </c>
      <c r="AE512" s="2">
        <f>(Table2[[#This Row],[Close Price]]/Table2[[#This Row],[Current Week Low]])-1</f>
        <v>4.2367256637168005E-2</v>
      </c>
      <c r="AF512" s="2">
        <f>(Table2[[#This Row],[Current Week High]]/Table2[[#This Row],[Close Price]])-1</f>
        <v>5.2743287700307784E-2</v>
      </c>
      <c r="AG512" s="2">
        <f>(Table2[[#This Row],[Close Price]]/Table2[[#This Row],[Current Month Low]])-1</f>
        <v>6.3423992777338789E-2</v>
      </c>
      <c r="AH512" s="2">
        <f>(Table2[[#This Row],[Current Month High]]/Table2[[#This Row],[Close Price]])-1</f>
        <v>5.2743287700307784E-2</v>
      </c>
      <c r="AI512">
        <v>22.4450811843361</v>
      </c>
      <c r="AJ512">
        <v>37.642418930762403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-0.22</v>
      </c>
      <c r="AM512" t="s">
        <v>10512</v>
      </c>
      <c r="AN512">
        <v>2.35</v>
      </c>
      <c r="AO512" t="s">
        <v>10511</v>
      </c>
      <c r="AQ512">
        <f>(Table2[[#This Row],[Sharpe Ratio]]-AVERAGE(Table2[Sharpe Ratio]))/_xlfn.STDEV.P(Table2[Sharpe Ratio])</f>
        <v>-0.55874987226138229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0.82247272304390895</v>
      </c>
      <c r="AS512">
        <f>_xlfn.RANK.AVG(Table2[[#This Row],[1Y Return vs Nifty Z-Score]],Table2[1Y Return vs Nifty Z-Score])</f>
        <v>507</v>
      </c>
      <c r="AT512">
        <f>_xlfn.RANK.AVG(Table2[[#This Row],[6M Return vs Nifty Z-Score]],Table2[6M Return vs Nifty Z-Score])</f>
        <v>423</v>
      </c>
      <c r="AU512">
        <f>_xlfn.RANK.AVG(Table2[[#This Row],[Sharpe Ratio Z-Score]],Table2[Sharpe Ratio Z-Score])</f>
        <v>512.5</v>
      </c>
      <c r="AV512">
        <f>(Table2[[#This Row],[Rank 1Y]]+Table2[[#This Row],[Rank 6M]]+Table2[[#This Row],[Rank Sharpe]])/3</f>
        <v>480.83333333333331</v>
      </c>
    </row>
    <row r="513" spans="1:48" x14ac:dyDescent="0.3">
      <c r="A513" t="s">
        <v>1276</v>
      </c>
      <c r="B513" t="s">
        <v>1277</v>
      </c>
      <c r="C513" t="s">
        <v>10461</v>
      </c>
      <c r="D513" t="s">
        <v>24</v>
      </c>
      <c r="E513">
        <v>8519.5644747099996</v>
      </c>
      <c r="F513">
        <v>225.67</v>
      </c>
      <c r="G513">
        <v>-17.3780755726292</v>
      </c>
      <c r="H513">
        <f>(Table2[[#This Row],[1Y Return vs Nifty]]-AVERAGE(Table2[1Y Return vs Nifty]))/_xlfn.STDEV.P(Table2[1Y Return vs Nifty])</f>
        <v>-0.75637551076894094</v>
      </c>
      <c r="I513">
        <v>-4.9339749018292398</v>
      </c>
      <c r="J513">
        <f>(Table2[[#This Row],[1M Return vs Nifty]]-AVERAGE(Table2[1M Return vs Nifty]))/_xlfn.STDEV.P(Table2[1M Return vs Nifty])</f>
        <v>-0.40013686043429936</v>
      </c>
      <c r="K513">
        <v>-31.3447246502182</v>
      </c>
      <c r="L513">
        <f>(Table2[[#This Row],[6M Return vs Nifty]]-AVERAGE(Table2[6M Return vs Nifty]))/_xlfn.STDEV.P(Table2[6M Return vs Nifty])</f>
        <v>-1.2467749070971474</v>
      </c>
      <c r="M513">
        <v>1.4738617578225</v>
      </c>
      <c r="N513">
        <f>(Table2[[#This Row],[1W Return vs Nifty]]-AVERAGE(Table2[1W Return vs Nifty]))/_xlfn.STDEV.P(Table2[1W Return vs Nifty])</f>
        <v>0.58763447775925171</v>
      </c>
      <c r="O513">
        <v>222.8</v>
      </c>
      <c r="P513">
        <v>223.09548907707801</v>
      </c>
      <c r="Q513">
        <v>221.27205794508299</v>
      </c>
      <c r="R513">
        <v>59.438690972977099</v>
      </c>
      <c r="S513" s="2">
        <f>(Table2[[#This Row],[Close Price]]-Table2[[#This Row],[20D EMA]])/Table2[[#This Row],[20D EMA]]</f>
        <v>1.2881508078994507E-2</v>
      </c>
      <c r="T513" s="2">
        <f>(Table2[[#This Row],[Close Price]]-Table2[[#This Row],[50D EMA]])/Table2[[#This Row],[50D EMA]]</f>
        <v>1.1539950599505385E-2</v>
      </c>
      <c r="U513" s="2">
        <f>(Table2[[#This Row],[Close Price]]-Table2[[#This Row],[200D EMA]])/Table2[[#This Row],[200D EMA]]</f>
        <v>1.9875722654545524E-2</v>
      </c>
      <c r="V513">
        <v>1.18339547879649</v>
      </c>
      <c r="W513">
        <v>222.87</v>
      </c>
      <c r="X513">
        <v>229.7</v>
      </c>
      <c r="Y513">
        <v>219.2</v>
      </c>
      <c r="Z513">
        <v>229.85</v>
      </c>
      <c r="AA513">
        <v>216.33</v>
      </c>
      <c r="AB513">
        <v>229.85</v>
      </c>
      <c r="AC513" s="2">
        <f>(Table2[[#This Row],[Close Price]]/Table2[[#This Row],[Day Low]])-1</f>
        <v>1.2563377753847416E-2</v>
      </c>
      <c r="AD513" s="2">
        <f>(Table2[[#This Row],[Day High]]/Table2[[#This Row],[Close Price]])-1</f>
        <v>1.7857934151637389E-2</v>
      </c>
      <c r="AE513" s="2">
        <f>(Table2[[#This Row],[Close Price]]/Table2[[#This Row],[Current Week Low]])-1</f>
        <v>2.9516423357664134E-2</v>
      </c>
      <c r="AF513" s="2">
        <f>(Table2[[#This Row],[Current Week High]]/Table2[[#This Row],[Close Price]])-1</f>
        <v>1.8522621527008454E-2</v>
      </c>
      <c r="AG513" s="2">
        <f>(Table2[[#This Row],[Close Price]]/Table2[[#This Row],[Current Month Low]])-1</f>
        <v>4.3174779272407759E-2</v>
      </c>
      <c r="AH513" s="2">
        <f>(Table2[[#This Row],[Current Month High]]/Table2[[#This Row],[Close Price]])-1</f>
        <v>1.8522621527008454E-2</v>
      </c>
      <c r="AI513">
        <v>26.977444941729001</v>
      </c>
      <c r="AJ513">
        <v>17.5364583333333</v>
      </c>
      <c r="AK513" t="str">
        <f>IF(AND(Table2[[#This Row],[20D EMA]]&gt;Table2[[#This Row],[50D EMA]],Table2[[#This Row],[50D EMA]]&gt;Table2[[#This Row],[200D EMA]]),"Uptrend","Downtrend/NoTrend")</f>
        <v>Downtrend/NoTrend</v>
      </c>
      <c r="AL513">
        <v>-0.08</v>
      </c>
      <c r="AM513" t="s">
        <v>10512</v>
      </c>
      <c r="AN513">
        <v>1.76</v>
      </c>
      <c r="AO513" t="s">
        <v>10511</v>
      </c>
      <c r="AP513">
        <v>0.124069581624322</v>
      </c>
      <c r="AQ513">
        <f>(Table2[[#This Row],[Sharpe Ratio]]-AVERAGE(Table2[Sharpe Ratio]))/_xlfn.STDEV.P(Table2[Sharpe Ratio])</f>
        <v>0.86503102679442034</v>
      </c>
      <c r="AR5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3">
        <f>_xlfn.RANK.AVG(Table2[[#This Row],[1Y Return vs Nifty Z-Score]],Table2[1Y Return vs Nifty Z-Score])</f>
        <v>607</v>
      </c>
      <c r="AT513">
        <f>_xlfn.RANK.AVG(Table2[[#This Row],[6M Return vs Nifty Z-Score]],Table2[6M Return vs Nifty Z-Score])</f>
        <v>688</v>
      </c>
      <c r="AU513">
        <f>_xlfn.RANK.AVG(Table2[[#This Row],[Sharpe Ratio Z-Score]],Table2[Sharpe Ratio Z-Score])</f>
        <v>148</v>
      </c>
      <c r="AV513">
        <f>(Table2[[#This Row],[Rank 1Y]]+Table2[[#This Row],[Rank 6M]]+Table2[[#This Row],[Rank Sharpe]])/3</f>
        <v>481</v>
      </c>
    </row>
    <row r="514" spans="1:48" x14ac:dyDescent="0.3">
      <c r="A514" t="s">
        <v>1015</v>
      </c>
      <c r="B514" t="s">
        <v>1016</v>
      </c>
      <c r="C514" t="s">
        <v>10461</v>
      </c>
      <c r="D514" t="s">
        <v>244</v>
      </c>
      <c r="E514">
        <v>12611.28211622</v>
      </c>
      <c r="F514">
        <v>990.1</v>
      </c>
      <c r="G514">
        <v>-0.46295576792138199</v>
      </c>
      <c r="H514">
        <f>(Table2[[#This Row],[1Y Return vs Nifty]]-AVERAGE(Table2[1Y Return vs Nifty]))/_xlfn.STDEV.P(Table2[1Y Return vs Nifty])</f>
        <v>-0.53245835501187444</v>
      </c>
      <c r="I514">
        <v>-5.2238386249088498</v>
      </c>
      <c r="J514">
        <f>(Table2[[#This Row],[1M Return vs Nifty]]-AVERAGE(Table2[1M Return vs Nifty]))/_xlfn.STDEV.P(Table2[1M Return vs Nifty])</f>
        <v>-0.42912716224713066</v>
      </c>
      <c r="K514">
        <v>1.08392537729246</v>
      </c>
      <c r="L514">
        <f>(Table2[[#This Row],[6M Return vs Nifty]]-AVERAGE(Table2[6M Return vs Nifty]))/_xlfn.STDEV.P(Table2[6M Return vs Nifty])</f>
        <v>-0.12683528500294414</v>
      </c>
      <c r="M514">
        <v>-1.62010116152169</v>
      </c>
      <c r="N514">
        <f>(Table2[[#This Row],[1W Return vs Nifty]]-AVERAGE(Table2[1W Return vs Nifty]))/_xlfn.STDEV.P(Table2[1W Return vs Nifty])</f>
        <v>-0.16574488086178435</v>
      </c>
      <c r="O514">
        <v>1032.5</v>
      </c>
      <c r="P514">
        <v>991.63691927609705</v>
      </c>
      <c r="Q514">
        <v>898.42010138253897</v>
      </c>
      <c r="R514">
        <v>37.6602044113449</v>
      </c>
      <c r="S514" s="2">
        <f>(Table2[[#This Row],[Close Price]]-Table2[[#This Row],[20D EMA]])/Table2[[#This Row],[20D EMA]]</f>
        <v>-4.1065375302663416E-2</v>
      </c>
      <c r="T514" s="2">
        <f>(Table2[[#This Row],[Close Price]]-Table2[[#This Row],[50D EMA]])/Table2[[#This Row],[50D EMA]]</f>
        <v>-1.5498810564848545E-3</v>
      </c>
      <c r="U514" s="2">
        <f>(Table2[[#This Row],[Close Price]]-Table2[[#This Row],[200D EMA]])/Table2[[#This Row],[200D EMA]]</f>
        <v>0.10204568940118204</v>
      </c>
      <c r="V514">
        <v>1.62634657626332</v>
      </c>
      <c r="W514">
        <v>985</v>
      </c>
      <c r="X514">
        <v>1038.05</v>
      </c>
      <c r="Y514">
        <v>985</v>
      </c>
      <c r="Z514">
        <v>1112</v>
      </c>
      <c r="AA514">
        <v>985</v>
      </c>
      <c r="AB514">
        <v>1112</v>
      </c>
      <c r="AC514" s="2">
        <f>(Table2[[#This Row],[Close Price]]/Table2[[#This Row],[Day Low]])-1</f>
        <v>5.1776649746193559E-3</v>
      </c>
      <c r="AD514" s="2">
        <f>(Table2[[#This Row],[Day High]]/Table2[[#This Row],[Close Price]])-1</f>
        <v>4.8429451570548343E-2</v>
      </c>
      <c r="AE514" s="2">
        <f>(Table2[[#This Row],[Close Price]]/Table2[[#This Row],[Current Week Low]])-1</f>
        <v>5.1776649746193559E-3</v>
      </c>
      <c r="AF514" s="2">
        <f>(Table2[[#This Row],[Current Week High]]/Table2[[#This Row],[Close Price]])-1</f>
        <v>0.12311887688112311</v>
      </c>
      <c r="AG514" s="2">
        <f>(Table2[[#This Row],[Close Price]]/Table2[[#This Row],[Current Month Low]])-1</f>
        <v>5.1776649746193559E-3</v>
      </c>
      <c r="AH514" s="2">
        <f>(Table2[[#This Row],[Current Month High]]/Table2[[#This Row],[Close Price]])-1</f>
        <v>0.12311887688112311</v>
      </c>
      <c r="AI514">
        <v>12.3118876881123</v>
      </c>
      <c r="AJ514">
        <v>35.407549234135601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-0.04</v>
      </c>
      <c r="AM514" t="s">
        <v>10512</v>
      </c>
      <c r="AN514">
        <v>-3.59</v>
      </c>
      <c r="AO514" t="s">
        <v>10512</v>
      </c>
      <c r="AP514">
        <v>-2.5081741983875999E-2</v>
      </c>
      <c r="AQ514">
        <f>(Table2[[#This Row],[Sharpe Ratio]]-AVERAGE(Table2[Sharpe Ratio]))/_xlfn.STDEV.P(Table2[Sharpe Ratio])</f>
        <v>-0.84657952949211213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-2.1007452126158457</v>
      </c>
      <c r="AS514">
        <f>_xlfn.RANK.AVG(Table2[[#This Row],[1Y Return vs Nifty Z-Score]],Table2[1Y Return vs Nifty Z-Score])</f>
        <v>505</v>
      </c>
      <c r="AT514">
        <f>_xlfn.RANK.AVG(Table2[[#This Row],[6M Return vs Nifty Z-Score]],Table2[6M Return vs Nifty Z-Score])</f>
        <v>363</v>
      </c>
      <c r="AU514">
        <f>_xlfn.RANK.AVG(Table2[[#This Row],[Sharpe Ratio Z-Score]],Table2[Sharpe Ratio Z-Score])</f>
        <v>582</v>
      </c>
      <c r="AV514">
        <f>(Table2[[#This Row],[Rank 1Y]]+Table2[[#This Row],[Rank 6M]]+Table2[[#This Row],[Rank Sharpe]])/3</f>
        <v>483.33333333333331</v>
      </c>
    </row>
    <row r="515" spans="1:48" x14ac:dyDescent="0.3">
      <c r="A515" t="s">
        <v>1814</v>
      </c>
      <c r="B515" t="s">
        <v>1815</v>
      </c>
      <c r="C515" t="s">
        <v>10460</v>
      </c>
      <c r="D515" t="s">
        <v>21</v>
      </c>
      <c r="E515">
        <v>3845.609999025</v>
      </c>
      <c r="F515">
        <v>651.45000000000005</v>
      </c>
      <c r="G515">
        <v>-12.5553400972278</v>
      </c>
      <c r="H515">
        <f>(Table2[[#This Row],[1Y Return vs Nifty]]-AVERAGE(Table2[1Y Return vs Nifty]))/_xlfn.STDEV.P(Table2[1Y Return vs Nifty])</f>
        <v>-0.69253362119982131</v>
      </c>
      <c r="I515">
        <v>5.4071542556920402</v>
      </c>
      <c r="J515">
        <f>(Table2[[#This Row],[1M Return vs Nifty]]-AVERAGE(Table2[1M Return vs Nifty]))/_xlfn.STDEV.P(Table2[1M Return vs Nifty])</f>
        <v>0.6341162436689548</v>
      </c>
      <c r="K515">
        <v>-21.936261875839499</v>
      </c>
      <c r="L515">
        <f>(Table2[[#This Row],[6M Return vs Nifty]]-AVERAGE(Table2[6M Return vs Nifty]))/_xlfn.STDEV.P(Table2[6M Return vs Nifty])</f>
        <v>-0.92184894702523157</v>
      </c>
      <c r="M515">
        <v>-1.0649830610258799</v>
      </c>
      <c r="N515">
        <f>(Table2[[#This Row],[1W Return vs Nifty]]-AVERAGE(Table2[1W Return vs Nifty]))/_xlfn.STDEV.P(Table2[1W Return vs Nifty])</f>
        <v>-3.0573733238881406E-2</v>
      </c>
      <c r="O515">
        <v>636.04999999999995</v>
      </c>
      <c r="P515">
        <v>613.78760132659204</v>
      </c>
      <c r="Q515">
        <v>593.86736790721102</v>
      </c>
      <c r="R515">
        <v>55.330604299661502</v>
      </c>
      <c r="S515" s="2">
        <f>(Table2[[#This Row],[Close Price]]-Table2[[#This Row],[20D EMA]])/Table2[[#This Row],[20D EMA]]</f>
        <v>2.4211933024133468E-2</v>
      </c>
      <c r="T515" s="2">
        <f>(Table2[[#This Row],[Close Price]]-Table2[[#This Row],[50D EMA]])/Table2[[#This Row],[50D EMA]]</f>
        <v>6.1360637771123876E-2</v>
      </c>
      <c r="U515" s="2">
        <f>(Table2[[#This Row],[Close Price]]-Table2[[#This Row],[200D EMA]])/Table2[[#This Row],[200D EMA]]</f>
        <v>9.6962108384082896E-2</v>
      </c>
      <c r="V515">
        <v>1.25391572989406</v>
      </c>
      <c r="W515">
        <v>631.04999999999995</v>
      </c>
      <c r="X515">
        <v>678.95</v>
      </c>
      <c r="Y515">
        <v>631.04999999999995</v>
      </c>
      <c r="Z515">
        <v>678.95</v>
      </c>
      <c r="AA515">
        <v>621</v>
      </c>
      <c r="AB515">
        <v>689.7</v>
      </c>
      <c r="AC515" s="2">
        <f>(Table2[[#This Row],[Close Price]]/Table2[[#This Row],[Day Low]])-1</f>
        <v>3.232707392441192E-2</v>
      </c>
      <c r="AD515" s="2">
        <f>(Table2[[#This Row],[Day High]]/Table2[[#This Row],[Close Price]])-1</f>
        <v>4.2213523677949283E-2</v>
      </c>
      <c r="AE515" s="2">
        <f>(Table2[[#This Row],[Close Price]]/Table2[[#This Row],[Current Week Low]])-1</f>
        <v>3.232707392441192E-2</v>
      </c>
      <c r="AF515" s="2">
        <f>(Table2[[#This Row],[Current Week High]]/Table2[[#This Row],[Close Price]])-1</f>
        <v>4.2213523677949283E-2</v>
      </c>
      <c r="AG515" s="2">
        <f>(Table2[[#This Row],[Close Price]]/Table2[[#This Row],[Current Month Low]])-1</f>
        <v>4.9033816425120946E-2</v>
      </c>
      <c r="AH515" s="2">
        <f>(Table2[[#This Row],[Current Month High]]/Table2[[#This Row],[Close Price]])-1</f>
        <v>5.8715173842965651E-2</v>
      </c>
      <c r="AI515">
        <v>21.498196331260999</v>
      </c>
      <c r="AJ515">
        <v>44.766666666666602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-0.1</v>
      </c>
      <c r="AM515" t="s">
        <v>10512</v>
      </c>
      <c r="AN515">
        <v>0.77</v>
      </c>
      <c r="AO515" t="s">
        <v>10511</v>
      </c>
      <c r="AP515">
        <v>6.9750489670236004E-2</v>
      </c>
      <c r="AQ515">
        <f>(Table2[[#This Row],[Sharpe Ratio]]-AVERAGE(Table2[Sharpe Ratio]))/_xlfn.STDEV.P(Table2[Sharpe Ratio])</f>
        <v>0.24168334909803407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-0.7691567086969453</v>
      </c>
      <c r="AS515">
        <f>_xlfn.RANK.AVG(Table2[[#This Row],[1Y Return vs Nifty Z-Score]],Table2[1Y Return vs Nifty Z-Score])</f>
        <v>579</v>
      </c>
      <c r="AT515">
        <f>_xlfn.RANK.AVG(Table2[[#This Row],[6M Return vs Nifty Z-Score]],Table2[6M Return vs Nifty Z-Score])</f>
        <v>614</v>
      </c>
      <c r="AU515">
        <f>_xlfn.RANK.AVG(Table2[[#This Row],[Sharpe Ratio Z-Score]],Table2[Sharpe Ratio Z-Score])</f>
        <v>262</v>
      </c>
      <c r="AV515">
        <f>(Table2[[#This Row],[Rank 1Y]]+Table2[[#This Row],[Rank 6M]]+Table2[[#This Row],[Rank Sharpe]])/3</f>
        <v>485</v>
      </c>
    </row>
    <row r="516" spans="1:48" x14ac:dyDescent="0.3">
      <c r="A516" t="s">
        <v>166</v>
      </c>
      <c r="B516" t="s">
        <v>167</v>
      </c>
      <c r="C516" t="s">
        <v>10475</v>
      </c>
      <c r="D516" t="s">
        <v>168</v>
      </c>
      <c r="E516">
        <v>159436.31285650001</v>
      </c>
      <c r="F516">
        <v>3134.75</v>
      </c>
      <c r="G516">
        <v>-6.9771816018556896</v>
      </c>
      <c r="H516">
        <f>(Table2[[#This Row],[1Y Return vs Nifty]]-AVERAGE(Table2[1Y Return vs Nifty]))/_xlfn.STDEV.P(Table2[1Y Return vs Nifty])</f>
        <v>-0.61869167393213442</v>
      </c>
      <c r="I516">
        <v>-2.2592502664599099</v>
      </c>
      <c r="J516">
        <f>(Table2[[#This Row],[1M Return vs Nifty]]-AVERAGE(Table2[1M Return vs Nifty]))/_xlfn.STDEV.P(Table2[1M Return vs Nifty])</f>
        <v>-0.13262813729450892</v>
      </c>
      <c r="K516">
        <v>3.1818525343632</v>
      </c>
      <c r="L516">
        <f>(Table2[[#This Row],[6M Return vs Nifty]]-AVERAGE(Table2[6M Return vs Nifty]))/_xlfn.STDEV.P(Table2[6M Return vs Nifty])</f>
        <v>-5.4382323024022988E-2</v>
      </c>
      <c r="M516">
        <v>0.89487313859047501</v>
      </c>
      <c r="N516">
        <f>(Table2[[#This Row],[1W Return vs Nifty]]-AVERAGE(Table2[1W Return vs Nifty]))/_xlfn.STDEV.P(Table2[1W Return vs Nifty])</f>
        <v>0.44665086354762412</v>
      </c>
      <c r="O516">
        <v>3134.14</v>
      </c>
      <c r="P516">
        <v>3080.0378411225702</v>
      </c>
      <c r="Q516">
        <v>2850.67027514445</v>
      </c>
      <c r="R516">
        <v>47.4865480782288</v>
      </c>
      <c r="S516" s="2">
        <f>(Table2[[#This Row],[Close Price]]-Table2[[#This Row],[20D EMA]])/Table2[[#This Row],[20D EMA]]</f>
        <v>1.9463074399998957E-4</v>
      </c>
      <c r="T516" s="2">
        <f>(Table2[[#This Row],[Close Price]]-Table2[[#This Row],[50D EMA]])/Table2[[#This Row],[50D EMA]]</f>
        <v>1.7763469703829707E-2</v>
      </c>
      <c r="U516" s="2">
        <f>(Table2[[#This Row],[Close Price]]-Table2[[#This Row],[200D EMA]])/Table2[[#This Row],[200D EMA]]</f>
        <v>9.9653659468264891E-2</v>
      </c>
      <c r="V516">
        <v>0.74828231816322499</v>
      </c>
      <c r="W516">
        <v>3121.45</v>
      </c>
      <c r="X516">
        <v>3243.05</v>
      </c>
      <c r="Y516">
        <v>3121.45</v>
      </c>
      <c r="Z516">
        <v>3243.05</v>
      </c>
      <c r="AA516">
        <v>3056</v>
      </c>
      <c r="AB516">
        <v>3243.05</v>
      </c>
      <c r="AC516" s="2">
        <f>(Table2[[#This Row],[Close Price]]/Table2[[#This Row],[Day Low]])-1</f>
        <v>4.2608403145973917E-3</v>
      </c>
      <c r="AD516" s="2">
        <f>(Table2[[#This Row],[Day High]]/Table2[[#This Row],[Close Price]])-1</f>
        <v>3.4548209586091394E-2</v>
      </c>
      <c r="AE516" s="2">
        <f>(Table2[[#This Row],[Close Price]]/Table2[[#This Row],[Current Week Low]])-1</f>
        <v>4.2608403145973917E-3</v>
      </c>
      <c r="AF516" s="2">
        <f>(Table2[[#This Row],[Current Week High]]/Table2[[#This Row],[Close Price]])-1</f>
        <v>3.4548209586091394E-2</v>
      </c>
      <c r="AG516" s="2">
        <f>(Table2[[#This Row],[Close Price]]/Table2[[#This Row],[Current Month Low]])-1</f>
        <v>2.5768979057591679E-2</v>
      </c>
      <c r="AH516" s="2">
        <f>(Table2[[#This Row],[Current Month High]]/Table2[[#This Row],[Close Price]])-1</f>
        <v>3.4548209586091394E-2</v>
      </c>
      <c r="AI516">
        <v>3.4548209586091301</v>
      </c>
      <c r="AJ516">
        <v>36.736385247868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-0.01</v>
      </c>
      <c r="AM516" t="s">
        <v>10512</v>
      </c>
      <c r="AN516">
        <v>1.61</v>
      </c>
      <c r="AO516" t="s">
        <v>10511</v>
      </c>
      <c r="AP516">
        <v>-1.7949292834393001E-2</v>
      </c>
      <c r="AQ516">
        <f>(Table2[[#This Row],[Sharpe Ratio]]-AVERAGE(Table2[Sharpe Ratio]))/_xlfn.STDEV.P(Table2[Sharpe Ratio])</f>
        <v>-0.76472993566282199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-1.1237812063658643</v>
      </c>
      <c r="AS516">
        <f>_xlfn.RANK.AVG(Table2[[#This Row],[1Y Return vs Nifty Z-Score]],Table2[1Y Return vs Nifty Z-Score])</f>
        <v>546</v>
      </c>
      <c r="AT516">
        <f>_xlfn.RANK.AVG(Table2[[#This Row],[6M Return vs Nifty Z-Score]],Table2[6M Return vs Nifty Z-Score])</f>
        <v>342</v>
      </c>
      <c r="AU516">
        <f>_xlfn.RANK.AVG(Table2[[#This Row],[Sharpe Ratio Z-Score]],Table2[Sharpe Ratio Z-Score])</f>
        <v>569</v>
      </c>
      <c r="AV516">
        <f>(Table2[[#This Row],[Rank 1Y]]+Table2[[#This Row],[Rank 6M]]+Table2[[#This Row],[Rank Sharpe]])/3</f>
        <v>485.66666666666669</v>
      </c>
    </row>
    <row r="517" spans="1:48" x14ac:dyDescent="0.3">
      <c r="A517" t="s">
        <v>626</v>
      </c>
      <c r="B517" t="s">
        <v>627</v>
      </c>
      <c r="C517" t="s">
        <v>10465</v>
      </c>
      <c r="D517" t="s">
        <v>198</v>
      </c>
      <c r="E517">
        <v>28776.670065599999</v>
      </c>
      <c r="F517">
        <v>15171.5</v>
      </c>
      <c r="G517">
        <v>-3.4851134801182102</v>
      </c>
      <c r="H517">
        <f>(Table2[[#This Row],[1Y Return vs Nifty]]-AVERAGE(Table2[1Y Return vs Nifty]))/_xlfn.STDEV.P(Table2[1Y Return vs Nifty])</f>
        <v>-0.57246474970356653</v>
      </c>
      <c r="I517">
        <v>-5.6045349974485497</v>
      </c>
      <c r="J517">
        <f>(Table2[[#This Row],[1M Return vs Nifty]]-AVERAGE(Table2[1M Return vs Nifty]))/_xlfn.STDEV.P(Table2[1M Return vs Nifty])</f>
        <v>-0.46720196036853923</v>
      </c>
      <c r="K517">
        <v>-24.6766718761947</v>
      </c>
      <c r="L517">
        <f>(Table2[[#This Row],[6M Return vs Nifty]]-AVERAGE(Table2[6M Return vs Nifty]))/_xlfn.STDEV.P(Table2[6M Return vs Nifty])</f>
        <v>-1.0164903748237162</v>
      </c>
      <c r="M517">
        <v>-1.3366314585545001</v>
      </c>
      <c r="N517">
        <f>(Table2[[#This Row],[1W Return vs Nifty]]-AVERAGE(Table2[1W Return vs Nifty]))/_xlfn.STDEV.P(Table2[1W Return vs Nifty])</f>
        <v>-9.672006428279821E-2</v>
      </c>
      <c r="O517">
        <v>15853.62</v>
      </c>
      <c r="P517">
        <v>15624.3585801644</v>
      </c>
      <c r="Q517">
        <v>14833.218410151099</v>
      </c>
      <c r="R517">
        <v>21.622982116498498</v>
      </c>
      <c r="S517" s="2">
        <f>(Table2[[#This Row],[Close Price]]-Table2[[#This Row],[20D EMA]])/Table2[[#This Row],[20D EMA]]</f>
        <v>-4.3026135355836756E-2</v>
      </c>
      <c r="T517" s="2">
        <f>(Table2[[#This Row],[Close Price]]-Table2[[#This Row],[50D EMA]])/Table2[[#This Row],[50D EMA]]</f>
        <v>-2.898413895462679E-2</v>
      </c>
      <c r="U517" s="2">
        <f>(Table2[[#This Row],[Close Price]]-Table2[[#This Row],[200D EMA]])/Table2[[#This Row],[200D EMA]]</f>
        <v>2.2805677129206024E-2</v>
      </c>
      <c r="V517">
        <v>0.269924457308584</v>
      </c>
      <c r="W517">
        <v>14970</v>
      </c>
      <c r="X517">
        <v>15793.8</v>
      </c>
      <c r="Y517">
        <v>14970</v>
      </c>
      <c r="Z517">
        <v>15950</v>
      </c>
      <c r="AA517">
        <v>14970</v>
      </c>
      <c r="AB517">
        <v>16398</v>
      </c>
      <c r="AC517" s="2">
        <f>(Table2[[#This Row],[Close Price]]/Table2[[#This Row],[Day Low]])-1</f>
        <v>1.3460253841015346E-2</v>
      </c>
      <c r="AD517" s="2">
        <f>(Table2[[#This Row],[Day High]]/Table2[[#This Row],[Close Price]])-1</f>
        <v>4.1017697656790642E-2</v>
      </c>
      <c r="AE517" s="2">
        <f>(Table2[[#This Row],[Close Price]]/Table2[[#This Row],[Current Week Low]])-1</f>
        <v>1.3460253841015346E-2</v>
      </c>
      <c r="AF517" s="2">
        <f>(Table2[[#This Row],[Current Week High]]/Table2[[#This Row],[Close Price]])-1</f>
        <v>5.1313317733908903E-2</v>
      </c>
      <c r="AG517" s="2">
        <f>(Table2[[#This Row],[Close Price]]/Table2[[#This Row],[Current Month Low]])-1</f>
        <v>1.3460253841015346E-2</v>
      </c>
      <c r="AH517" s="2">
        <f>(Table2[[#This Row],[Current Month High]]/Table2[[#This Row],[Close Price]])-1</f>
        <v>8.0842368915400531E-2</v>
      </c>
      <c r="AI517">
        <v>20.291335728174499</v>
      </c>
      <c r="AJ517">
        <v>29.847955118302298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</v>
      </c>
      <c r="AM517" t="s">
        <v>10513</v>
      </c>
      <c r="AN517">
        <v>-5.19</v>
      </c>
      <c r="AO517" t="s">
        <v>10512</v>
      </c>
      <c r="AP517">
        <v>6.1297139104092999E-2</v>
      </c>
      <c r="AQ517">
        <f>(Table2[[#This Row],[Sharpe Ratio]]-AVERAGE(Table2[Sharpe Ratio]))/_xlfn.STDEV.P(Table2[Sharpe Ratio])</f>
        <v>0.1446755337131102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-2.0082016154655098</v>
      </c>
      <c r="AS517">
        <f>_xlfn.RANK.AVG(Table2[[#This Row],[1Y Return vs Nifty Z-Score]],Table2[1Y Return vs Nifty Z-Score])</f>
        <v>525</v>
      </c>
      <c r="AT517">
        <f>_xlfn.RANK.AVG(Table2[[#This Row],[6M Return vs Nifty Z-Score]],Table2[6M Return vs Nifty Z-Score])</f>
        <v>638</v>
      </c>
      <c r="AU517">
        <f>_xlfn.RANK.AVG(Table2[[#This Row],[Sharpe Ratio Z-Score]],Table2[Sharpe Ratio Z-Score])</f>
        <v>294</v>
      </c>
      <c r="AV517">
        <f>(Table2[[#This Row],[Rank 1Y]]+Table2[[#This Row],[Rank 6M]]+Table2[[#This Row],[Rank Sharpe]])/3</f>
        <v>485.66666666666669</v>
      </c>
    </row>
    <row r="518" spans="1:48" x14ac:dyDescent="0.3">
      <c r="A518" t="s">
        <v>1392</v>
      </c>
      <c r="B518" t="s">
        <v>1393</v>
      </c>
      <c r="C518" t="s">
        <v>10467</v>
      </c>
      <c r="D518" t="s">
        <v>225</v>
      </c>
      <c r="E518">
        <v>7191.1100197559999</v>
      </c>
      <c r="F518">
        <v>181.74</v>
      </c>
      <c r="G518">
        <v>-6.3211612818589202</v>
      </c>
      <c r="H518">
        <f>(Table2[[#This Row],[1Y Return vs Nifty]]-AVERAGE(Table2[1Y Return vs Nifty]))/_xlfn.STDEV.P(Table2[1Y Return vs Nifty])</f>
        <v>-0.61000747861643623</v>
      </c>
      <c r="I518">
        <v>-14.8388443473129</v>
      </c>
      <c r="J518">
        <f>(Table2[[#This Row],[1M Return vs Nifty]]-AVERAGE(Table2[1M Return vs Nifty]))/_xlfn.STDEV.P(Table2[1M Return vs Nifty])</f>
        <v>-1.3907580792282077</v>
      </c>
      <c r="K518">
        <v>-29.603577387131001</v>
      </c>
      <c r="L518">
        <f>(Table2[[#This Row],[6M Return vs Nifty]]-AVERAGE(Table2[6M Return vs Nifty]))/_xlfn.STDEV.P(Table2[6M Return vs Nifty])</f>
        <v>-1.1866435169166132</v>
      </c>
      <c r="M518">
        <v>-2.5614236119451599</v>
      </c>
      <c r="N518">
        <f>(Table2[[#This Row],[1W Return vs Nifty]]-AVERAGE(Table2[1W Return vs Nifty]))/_xlfn.STDEV.P(Table2[1W Return vs Nifty])</f>
        <v>-0.39495671126922022</v>
      </c>
      <c r="O518">
        <v>191.61</v>
      </c>
      <c r="P518">
        <v>192.47889819236701</v>
      </c>
      <c r="Q518">
        <v>194.619603215479</v>
      </c>
      <c r="R518">
        <v>32.3902000366216</v>
      </c>
      <c r="S518" s="2">
        <f>(Table2[[#This Row],[Close Price]]-Table2[[#This Row],[20D EMA]])/Table2[[#This Row],[20D EMA]]</f>
        <v>-5.1510881478002209E-2</v>
      </c>
      <c r="T518" s="2">
        <f>(Table2[[#This Row],[Close Price]]-Table2[[#This Row],[50D EMA]])/Table2[[#This Row],[50D EMA]]</f>
        <v>-5.5792600088734649E-2</v>
      </c>
      <c r="U518" s="2">
        <f>(Table2[[#This Row],[Close Price]]-Table2[[#This Row],[200D EMA]])/Table2[[#This Row],[200D EMA]]</f>
        <v>-6.6178344846479567E-2</v>
      </c>
      <c r="V518">
        <v>0.92556185948168801</v>
      </c>
      <c r="W518">
        <v>181.05</v>
      </c>
      <c r="X518">
        <v>189.3</v>
      </c>
      <c r="Y518">
        <v>181.05</v>
      </c>
      <c r="Z518">
        <v>196</v>
      </c>
      <c r="AA518">
        <v>181.05</v>
      </c>
      <c r="AB518">
        <v>206.8</v>
      </c>
      <c r="AC518" s="2">
        <f>(Table2[[#This Row],[Close Price]]/Table2[[#This Row],[Day Low]])-1</f>
        <v>3.8111019055508955E-3</v>
      </c>
      <c r="AD518" s="2">
        <f>(Table2[[#This Row],[Day High]]/Table2[[#This Row],[Close Price]])-1</f>
        <v>4.1597887091449293E-2</v>
      </c>
      <c r="AE518" s="2">
        <f>(Table2[[#This Row],[Close Price]]/Table2[[#This Row],[Current Week Low]])-1</f>
        <v>3.8111019055508955E-3</v>
      </c>
      <c r="AF518" s="2">
        <f>(Table2[[#This Row],[Current Week High]]/Table2[[#This Row],[Close Price]])-1</f>
        <v>7.8463739407945265E-2</v>
      </c>
      <c r="AG518" s="2">
        <f>(Table2[[#This Row],[Close Price]]/Table2[[#This Row],[Current Month Low]])-1</f>
        <v>3.8111019055508955E-3</v>
      </c>
      <c r="AH518" s="2">
        <f>(Table2[[#This Row],[Current Month High]]/Table2[[#This Row],[Close Price]])-1</f>
        <v>0.13788929239573022</v>
      </c>
      <c r="AI518">
        <v>69.472873335534203</v>
      </c>
      <c r="AJ518">
        <v>29.767940021420898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-0.02</v>
      </c>
      <c r="AM518" t="s">
        <v>10512</v>
      </c>
      <c r="AN518">
        <v>-3.1</v>
      </c>
      <c r="AO518" t="s">
        <v>10512</v>
      </c>
      <c r="AP518">
        <v>7.9680756733431002E-2</v>
      </c>
      <c r="AQ518">
        <f>(Table2[[#This Row],[Sharpe Ratio]]-AVERAGE(Table2[Sharpe Ratio]))/_xlfn.STDEV.P(Table2[Sharpe Ratio])</f>
        <v>0.35563976276525283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8">
        <f>_xlfn.RANK.AVG(Table2[[#This Row],[1Y Return vs Nifty Z-Score]],Table2[1Y Return vs Nifty Z-Score])</f>
        <v>541</v>
      </c>
      <c r="AT518">
        <f>_xlfn.RANK.AVG(Table2[[#This Row],[6M Return vs Nifty Z-Score]],Table2[6M Return vs Nifty Z-Score])</f>
        <v>678</v>
      </c>
      <c r="AU518">
        <f>_xlfn.RANK.AVG(Table2[[#This Row],[Sharpe Ratio Z-Score]],Table2[Sharpe Ratio Z-Score])</f>
        <v>238</v>
      </c>
      <c r="AV518">
        <f>(Table2[[#This Row],[Rank 1Y]]+Table2[[#This Row],[Rank 6M]]+Table2[[#This Row],[Rank Sharpe]])/3</f>
        <v>485.66666666666669</v>
      </c>
    </row>
    <row r="519" spans="1:48" x14ac:dyDescent="0.3">
      <c r="A519" t="s">
        <v>1132</v>
      </c>
      <c r="B519" t="s">
        <v>1133</v>
      </c>
      <c r="C519" t="s">
        <v>10466</v>
      </c>
      <c r="D519" t="s">
        <v>62</v>
      </c>
      <c r="E519">
        <v>10382.339919419999</v>
      </c>
      <c r="F519">
        <v>847.35</v>
      </c>
      <c r="G519">
        <v>15.2804362646299</v>
      </c>
      <c r="H519">
        <f>(Table2[[#This Row],[1Y Return vs Nifty]]-AVERAGE(Table2[1Y Return vs Nifty]))/_xlfn.STDEV.P(Table2[1Y Return vs Nifty])</f>
        <v>-0.32405217127818292</v>
      </c>
      <c r="I519">
        <v>-5.3215989509369201</v>
      </c>
      <c r="J519">
        <f>(Table2[[#This Row],[1M Return vs Nifty]]-AVERAGE(Table2[1M Return vs Nifty]))/_xlfn.STDEV.P(Table2[1M Return vs Nifty])</f>
        <v>-0.43890452012677195</v>
      </c>
      <c r="K519">
        <v>-5.2122019827826502</v>
      </c>
      <c r="L519">
        <f>(Table2[[#This Row],[6M Return vs Nifty]]-AVERAGE(Table2[6M Return vs Nifty]))/_xlfn.STDEV.P(Table2[6M Return vs Nifty])</f>
        <v>-0.34427518738301788</v>
      </c>
      <c r="M519">
        <v>1.23385383430395</v>
      </c>
      <c r="N519">
        <f>(Table2[[#This Row],[1W Return vs Nifty]]-AVERAGE(Table2[1W Return vs Nifty]))/_xlfn.STDEV.P(Table2[1W Return vs Nifty])</f>
        <v>0.52919259587570966</v>
      </c>
      <c r="O519">
        <v>861.27</v>
      </c>
      <c r="P519">
        <v>849.41933752002899</v>
      </c>
      <c r="Q519">
        <v>767.549753582937</v>
      </c>
      <c r="R519">
        <v>39.865983544681498</v>
      </c>
      <c r="S519" s="2">
        <f>(Table2[[#This Row],[Close Price]]-Table2[[#This Row],[20D EMA]])/Table2[[#This Row],[20D EMA]]</f>
        <v>-1.6162179107596875E-2</v>
      </c>
      <c r="T519" s="2">
        <f>(Table2[[#This Row],[Close Price]]-Table2[[#This Row],[50D EMA]])/Table2[[#This Row],[50D EMA]]</f>
        <v>-2.4361789620549724E-3</v>
      </c>
      <c r="U519" s="2">
        <f>(Table2[[#This Row],[Close Price]]-Table2[[#This Row],[200D EMA]])/Table2[[#This Row],[200D EMA]]</f>
        <v>0.10396752268443048</v>
      </c>
      <c r="V519">
        <v>2.4717994776059702</v>
      </c>
      <c r="W519">
        <v>836</v>
      </c>
      <c r="X519">
        <v>851.95</v>
      </c>
      <c r="Y519">
        <v>834.05</v>
      </c>
      <c r="Z519">
        <v>856.45</v>
      </c>
      <c r="AA519">
        <v>834.05</v>
      </c>
      <c r="AB519">
        <v>972</v>
      </c>
      <c r="AC519" s="2">
        <f>(Table2[[#This Row],[Close Price]]/Table2[[#This Row],[Day Low]])-1</f>
        <v>1.357655502392352E-2</v>
      </c>
      <c r="AD519" s="2">
        <f>(Table2[[#This Row],[Day High]]/Table2[[#This Row],[Close Price]])-1</f>
        <v>5.4286894435593425E-3</v>
      </c>
      <c r="AE519" s="2">
        <f>(Table2[[#This Row],[Close Price]]/Table2[[#This Row],[Current Week Low]])-1</f>
        <v>1.5946286193873282E-2</v>
      </c>
      <c r="AF519" s="2">
        <f>(Table2[[#This Row],[Current Week High]]/Table2[[#This Row],[Close Price]])-1</f>
        <v>1.073936389921526E-2</v>
      </c>
      <c r="AG519" s="2">
        <f>(Table2[[#This Row],[Close Price]]/Table2[[#This Row],[Current Month Low]])-1</f>
        <v>1.5946286193873282E-2</v>
      </c>
      <c r="AH519" s="2">
        <f>(Table2[[#This Row],[Current Month High]]/Table2[[#This Row],[Close Price]])-1</f>
        <v>0.14710568242166744</v>
      </c>
      <c r="AI519">
        <v>14.710568242166699</v>
      </c>
      <c r="AJ519">
        <v>42.172818791946298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-0.05</v>
      </c>
      <c r="AM519" t="s">
        <v>10512</v>
      </c>
      <c r="AN519">
        <v>-4.2300000000000004</v>
      </c>
      <c r="AO519" t="s">
        <v>10512</v>
      </c>
      <c r="AP519">
        <v>-3.6200885884366998E-2</v>
      </c>
      <c r="AQ519">
        <f>(Table2[[#This Row],[Sharpe Ratio]]-AVERAGE(Table2[Sharpe Ratio]))/_xlfn.STDEV.P(Table2[Sharpe Ratio])</f>
        <v>-0.97417909493038568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-1.5522183778426486</v>
      </c>
      <c r="AS519">
        <f>_xlfn.RANK.AVG(Table2[[#This Row],[1Y Return vs Nifty Z-Score]],Table2[1Y Return vs Nifty Z-Score])</f>
        <v>404</v>
      </c>
      <c r="AT519">
        <f>_xlfn.RANK.AVG(Table2[[#This Row],[6M Return vs Nifty Z-Score]],Table2[6M Return vs Nifty Z-Score])</f>
        <v>441</v>
      </c>
      <c r="AU519">
        <f>_xlfn.RANK.AVG(Table2[[#This Row],[Sharpe Ratio Z-Score]],Table2[Sharpe Ratio Z-Score])</f>
        <v>613</v>
      </c>
      <c r="AV519">
        <f>(Table2[[#This Row],[Rank 1Y]]+Table2[[#This Row],[Rank 6M]]+Table2[[#This Row],[Rank Sharpe]])/3</f>
        <v>486</v>
      </c>
    </row>
    <row r="520" spans="1:48" x14ac:dyDescent="0.3">
      <c r="A520" t="s">
        <v>1333</v>
      </c>
      <c r="B520" t="s">
        <v>1334</v>
      </c>
      <c r="C520" t="s">
        <v>10471</v>
      </c>
      <c r="D520" t="s">
        <v>232</v>
      </c>
      <c r="E520">
        <v>7893.7458646499999</v>
      </c>
      <c r="F520">
        <v>2045.25</v>
      </c>
      <c r="G520">
        <v>2.10551571537522</v>
      </c>
      <c r="H520">
        <f>(Table2[[#This Row],[1Y Return vs Nifty]]-AVERAGE(Table2[1Y Return vs Nifty]))/_xlfn.STDEV.P(Table2[1Y Return vs Nifty])</f>
        <v>-0.49845771914154274</v>
      </c>
      <c r="I520">
        <v>-9.1860408342242206</v>
      </c>
      <c r="J520">
        <f>(Table2[[#This Row],[1M Return vs Nifty]]-AVERAGE(Table2[1M Return vs Nifty]))/_xlfn.STDEV.P(Table2[1M Return vs Nifty])</f>
        <v>-0.82540109632605163</v>
      </c>
      <c r="K520">
        <v>-0.38850175062124298</v>
      </c>
      <c r="L520">
        <f>(Table2[[#This Row],[6M Return vs Nifty]]-AVERAGE(Table2[6M Return vs Nifty]))/_xlfn.STDEV.P(Table2[6M Return vs Nifty])</f>
        <v>-0.17768629112863799</v>
      </c>
      <c r="M520">
        <v>-2.3181296781831899</v>
      </c>
      <c r="N520">
        <f>(Table2[[#This Row],[1W Return vs Nifty]]-AVERAGE(Table2[1W Return vs Nifty]))/_xlfn.STDEV.P(Table2[1W Return vs Nifty])</f>
        <v>-0.33571468654164743</v>
      </c>
      <c r="O520">
        <v>2161.59</v>
      </c>
      <c r="P520">
        <v>2194.1204300080599</v>
      </c>
      <c r="Q520">
        <v>1974.15532085679</v>
      </c>
      <c r="R520">
        <v>21.201127058636398</v>
      </c>
      <c r="S520" s="2">
        <f>(Table2[[#This Row],[Close Price]]-Table2[[#This Row],[20D EMA]])/Table2[[#This Row],[20D EMA]]</f>
        <v>-5.3821492512456173E-2</v>
      </c>
      <c r="T520" s="2">
        <f>(Table2[[#This Row],[Close Price]]-Table2[[#This Row],[50D EMA]])/Table2[[#This Row],[50D EMA]]</f>
        <v>-6.7849707779036095E-2</v>
      </c>
      <c r="U520" s="2">
        <f>(Table2[[#This Row],[Close Price]]-Table2[[#This Row],[200D EMA]])/Table2[[#This Row],[200D EMA]]</f>
        <v>3.6012708013447824E-2</v>
      </c>
      <c r="V520">
        <v>0.720201076451916</v>
      </c>
      <c r="W520">
        <v>2035</v>
      </c>
      <c r="X520">
        <v>2089.15</v>
      </c>
      <c r="Y520">
        <v>2035</v>
      </c>
      <c r="Z520">
        <v>2140.9499999999998</v>
      </c>
      <c r="AA520">
        <v>2035</v>
      </c>
      <c r="AB520">
        <v>2313.75</v>
      </c>
      <c r="AC520" s="2">
        <f>(Table2[[#This Row],[Close Price]]/Table2[[#This Row],[Day Low]])-1</f>
        <v>5.0368550368551368E-3</v>
      </c>
      <c r="AD520" s="2">
        <f>(Table2[[#This Row],[Day High]]/Table2[[#This Row],[Close Price]])-1</f>
        <v>2.1464368659088073E-2</v>
      </c>
      <c r="AE520" s="2">
        <f>(Table2[[#This Row],[Close Price]]/Table2[[#This Row],[Current Week Low]])-1</f>
        <v>5.0368550368551368E-3</v>
      </c>
      <c r="AF520" s="2">
        <f>(Table2[[#This Row],[Current Week High]]/Table2[[#This Row],[Close Price]])-1</f>
        <v>4.6791345801246775E-2</v>
      </c>
      <c r="AG520" s="2">
        <f>(Table2[[#This Row],[Close Price]]/Table2[[#This Row],[Current Month Low]])-1</f>
        <v>5.0368550368551368E-3</v>
      </c>
      <c r="AH520" s="2">
        <f>(Table2[[#This Row],[Current Month High]]/Table2[[#This Row],[Close Price]])-1</f>
        <v>0.13127979464613126</v>
      </c>
      <c r="AI520">
        <v>34.1156337856007</v>
      </c>
      <c r="AJ520">
        <v>39.903550174430499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-0.19</v>
      </c>
      <c r="AM520" t="s">
        <v>10512</v>
      </c>
      <c r="AN520">
        <v>-7.58</v>
      </c>
      <c r="AO520" t="s">
        <v>10512</v>
      </c>
      <c r="AP520">
        <v>-3.4318478044327999E-2</v>
      </c>
      <c r="AQ520">
        <f>(Table2[[#This Row],[Sharpe Ratio]]-AVERAGE(Table2[Sharpe Ratio]))/_xlfn.STDEV.P(Table2[Sharpe Ratio])</f>
        <v>-0.95257721401975481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472</v>
      </c>
      <c r="AT520">
        <f>_xlfn.RANK.AVG(Table2[[#This Row],[6M Return vs Nifty Z-Score]],Table2[6M Return vs Nifty Z-Score])</f>
        <v>382</v>
      </c>
      <c r="AU520">
        <f>_xlfn.RANK.AVG(Table2[[#This Row],[Sharpe Ratio Z-Score]],Table2[Sharpe Ratio Z-Score])</f>
        <v>606</v>
      </c>
      <c r="AV520">
        <f>(Table2[[#This Row],[Rank 1Y]]+Table2[[#This Row],[Rank 6M]]+Table2[[#This Row],[Rank Sharpe]])/3</f>
        <v>486.66666666666669</v>
      </c>
    </row>
    <row r="521" spans="1:48" x14ac:dyDescent="0.3">
      <c r="A521" t="s">
        <v>272</v>
      </c>
      <c r="B521" t="s">
        <v>273</v>
      </c>
      <c r="C521" t="s">
        <v>10459</v>
      </c>
      <c r="D521" t="s">
        <v>182</v>
      </c>
      <c r="E521">
        <v>97718.125874549994</v>
      </c>
      <c r="F521">
        <v>888.5</v>
      </c>
      <c r="G521">
        <v>14.892762248296799</v>
      </c>
      <c r="H521">
        <f>(Table2[[#This Row],[1Y Return vs Nifty]]-AVERAGE(Table2[1Y Return vs Nifty]))/_xlfn.STDEV.P(Table2[1Y Return vs Nifty])</f>
        <v>-0.32918408072372329</v>
      </c>
      <c r="I521">
        <v>-10.125308806972299</v>
      </c>
      <c r="J521">
        <f>(Table2[[#This Row],[1M Return vs Nifty]]-AVERAGE(Table2[1M Return vs Nifty]))/_xlfn.STDEV.P(Table2[1M Return vs Nifty])</f>
        <v>-0.91934062668119909</v>
      </c>
      <c r="K521">
        <v>-23.749157631284302</v>
      </c>
      <c r="L521">
        <f>(Table2[[#This Row],[6M Return vs Nifty]]-AVERAGE(Table2[6M Return vs Nifty]))/_xlfn.STDEV.P(Table2[6M Return vs Nifty])</f>
        <v>-0.98445820721727217</v>
      </c>
      <c r="M521">
        <v>-0.63147545936725002</v>
      </c>
      <c r="N521">
        <f>(Table2[[#This Row],[1W Return vs Nifty]]-AVERAGE(Table2[1W Return vs Nifty]))/_xlfn.STDEV.P(Table2[1W Return vs Nifty])</f>
        <v>7.4985281981685248E-2</v>
      </c>
      <c r="O521">
        <v>902.3</v>
      </c>
      <c r="P521">
        <v>919.51307336354205</v>
      </c>
      <c r="Q521">
        <v>958.20927781599698</v>
      </c>
      <c r="R521">
        <v>40.424902937427497</v>
      </c>
      <c r="S521" s="2">
        <f>(Table2[[#This Row],[Close Price]]-Table2[[#This Row],[20D EMA]])/Table2[[#This Row],[20D EMA]]</f>
        <v>-1.5294248032805003E-2</v>
      </c>
      <c r="T521" s="2">
        <f>(Table2[[#This Row],[Close Price]]-Table2[[#This Row],[50D EMA]])/Table2[[#This Row],[50D EMA]]</f>
        <v>-3.3727713353870509E-2</v>
      </c>
      <c r="U521" s="2">
        <f>(Table2[[#This Row],[Close Price]]-Table2[[#This Row],[200D EMA]])/Table2[[#This Row],[200D EMA]]</f>
        <v>-7.2749533353384119E-2</v>
      </c>
      <c r="V521">
        <v>0.95837465230936603</v>
      </c>
      <c r="W521">
        <v>883.95</v>
      </c>
      <c r="X521">
        <v>894</v>
      </c>
      <c r="Y521">
        <v>883.95</v>
      </c>
      <c r="Z521">
        <v>915.8</v>
      </c>
      <c r="AA521">
        <v>880.75</v>
      </c>
      <c r="AB521">
        <v>938</v>
      </c>
      <c r="AC521" s="2">
        <f>(Table2[[#This Row],[Close Price]]/Table2[[#This Row],[Day Low]])-1</f>
        <v>5.1473499632330721E-3</v>
      </c>
      <c r="AD521" s="2">
        <f>(Table2[[#This Row],[Day High]]/Table2[[#This Row],[Close Price]])-1</f>
        <v>6.190208216094506E-3</v>
      </c>
      <c r="AE521" s="2">
        <f>(Table2[[#This Row],[Close Price]]/Table2[[#This Row],[Current Week Low]])-1</f>
        <v>5.1473499632330721E-3</v>
      </c>
      <c r="AF521" s="2">
        <f>(Table2[[#This Row],[Current Week High]]/Table2[[#This Row],[Close Price]])-1</f>
        <v>3.0725942599887368E-2</v>
      </c>
      <c r="AG521" s="2">
        <f>(Table2[[#This Row],[Close Price]]/Table2[[#This Row],[Current Month Low]])-1</f>
        <v>8.7993187624184621E-3</v>
      </c>
      <c r="AH521" s="2">
        <f>(Table2[[#This Row],[Current Month High]]/Table2[[#This Row],[Close Price]])-1</f>
        <v>5.5711873944850776E-2</v>
      </c>
      <c r="AI521">
        <v>41.744513224535702</v>
      </c>
      <c r="AJ521">
        <v>70.210727969348596</v>
      </c>
      <c r="AK521" t="str">
        <f>IF(AND(Table2[[#This Row],[20D EMA]]&gt;Table2[[#This Row],[50D EMA]],Table2[[#This Row],[50D EMA]]&gt;Table2[[#This Row],[200D EMA]]),"Uptrend","Downtrend/NoTrend")</f>
        <v>Downtrend/NoTrend</v>
      </c>
      <c r="AL521">
        <v>-0.08</v>
      </c>
      <c r="AM521" t="s">
        <v>10512</v>
      </c>
      <c r="AN521">
        <v>-1.78</v>
      </c>
      <c r="AO521" t="s">
        <v>10512</v>
      </c>
      <c r="AP521">
        <v>1.9726699576773001E-2</v>
      </c>
      <c r="AQ521">
        <f>(Table2[[#This Row],[Sharpe Ratio]]-AVERAGE(Table2[Sharpe Ratio]))/_xlfn.STDEV.P(Table2[Sharpe Ratio])</f>
        <v>-0.33237288532298476</v>
      </c>
      <c r="AR5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1">
        <f>_xlfn.RANK.AVG(Table2[[#This Row],[1Y Return vs Nifty Z-Score]],Table2[1Y Return vs Nifty Z-Score])</f>
        <v>406</v>
      </c>
      <c r="AT521">
        <f>_xlfn.RANK.AVG(Table2[[#This Row],[6M Return vs Nifty Z-Score]],Table2[6M Return vs Nifty Z-Score])</f>
        <v>628</v>
      </c>
      <c r="AU521">
        <f>_xlfn.RANK.AVG(Table2[[#This Row],[Sharpe Ratio Z-Score]],Table2[Sharpe Ratio Z-Score])</f>
        <v>427</v>
      </c>
      <c r="AV521">
        <f>(Table2[[#This Row],[Rank 1Y]]+Table2[[#This Row],[Rank 6M]]+Table2[[#This Row],[Rank Sharpe]])/3</f>
        <v>487</v>
      </c>
    </row>
    <row r="522" spans="1:48" x14ac:dyDescent="0.3">
      <c r="A522" t="s">
        <v>399</v>
      </c>
      <c r="B522" t="s">
        <v>400</v>
      </c>
      <c r="C522" t="s">
        <v>10466</v>
      </c>
      <c r="D522" t="s">
        <v>62</v>
      </c>
      <c r="E522">
        <v>58231.905940329998</v>
      </c>
      <c r="F522">
        <v>27404.15</v>
      </c>
      <c r="G522">
        <v>-6.9171740938475796</v>
      </c>
      <c r="H522">
        <f>(Table2[[#This Row],[1Y Return vs Nifty]]-AVERAGE(Table2[1Y Return vs Nifty]))/_xlfn.STDEV.P(Table2[1Y Return vs Nifty])</f>
        <v>-0.61789731298923967</v>
      </c>
      <c r="I522">
        <v>1.5505752966691</v>
      </c>
      <c r="J522">
        <f>(Table2[[#This Row],[1M Return vs Nifty]]-AVERAGE(Table2[1M Return vs Nifty]))/_xlfn.STDEV.P(Table2[1M Return vs Nifty])</f>
        <v>0.24840606648895719</v>
      </c>
      <c r="K522">
        <v>-7.5088146247812002</v>
      </c>
      <c r="L522">
        <f>(Table2[[#This Row],[6M Return vs Nifty]]-AVERAGE(Table2[6M Return vs Nifty]))/_xlfn.STDEV.P(Table2[6M Return vs Nifty])</f>
        <v>-0.42358985179842301</v>
      </c>
      <c r="M522">
        <v>3.4639518809758401</v>
      </c>
      <c r="N522">
        <f>(Table2[[#This Row],[1W Return vs Nifty]]-AVERAGE(Table2[1W Return vs Nifty]))/_xlfn.STDEV.P(Table2[1W Return vs Nifty])</f>
        <v>1.0722210289442669</v>
      </c>
      <c r="O522">
        <v>27807</v>
      </c>
      <c r="P522">
        <v>27343.638630825</v>
      </c>
      <c r="Q522">
        <v>25878.166022003799</v>
      </c>
      <c r="R522">
        <v>40.5115278953892</v>
      </c>
      <c r="S522" s="2">
        <f>(Table2[[#This Row],[Close Price]]-Table2[[#This Row],[20D EMA]])/Table2[[#This Row],[20D EMA]]</f>
        <v>-1.4487359298018433E-2</v>
      </c>
      <c r="T522" s="2">
        <f>(Table2[[#This Row],[Close Price]]-Table2[[#This Row],[50D EMA]])/Table2[[#This Row],[50D EMA]]</f>
        <v>2.2129962289212509E-3</v>
      </c>
      <c r="U522" s="2">
        <f>(Table2[[#This Row],[Close Price]]-Table2[[#This Row],[200D EMA]])/Table2[[#This Row],[200D EMA]]</f>
        <v>5.8968010974915372E-2</v>
      </c>
      <c r="V522">
        <v>1.0191495034326401</v>
      </c>
      <c r="W522">
        <v>27221</v>
      </c>
      <c r="X522">
        <v>28400</v>
      </c>
      <c r="Y522">
        <v>27221</v>
      </c>
      <c r="Z522">
        <v>28924</v>
      </c>
      <c r="AA522">
        <v>27221</v>
      </c>
      <c r="AB522">
        <v>28924</v>
      </c>
      <c r="AC522" s="2">
        <f>(Table2[[#This Row],[Close Price]]/Table2[[#This Row],[Day Low]])-1</f>
        <v>6.7282612688732701E-3</v>
      </c>
      <c r="AD522" s="2">
        <f>(Table2[[#This Row],[Day High]]/Table2[[#This Row],[Close Price]])-1</f>
        <v>3.6339386552766584E-2</v>
      </c>
      <c r="AE522" s="2">
        <f>(Table2[[#This Row],[Close Price]]/Table2[[#This Row],[Current Week Low]])-1</f>
        <v>6.7282612688732701E-3</v>
      </c>
      <c r="AF522" s="2">
        <f>(Table2[[#This Row],[Current Week High]]/Table2[[#This Row],[Close Price]])-1</f>
        <v>5.5460578051134579E-2</v>
      </c>
      <c r="AG522" s="2">
        <f>(Table2[[#This Row],[Close Price]]/Table2[[#This Row],[Current Month Low]])-1</f>
        <v>6.7282612688732701E-3</v>
      </c>
      <c r="AH522" s="2">
        <f>(Table2[[#This Row],[Current Month High]]/Table2[[#This Row],[Close Price]])-1</f>
        <v>5.5460578051134579E-2</v>
      </c>
      <c r="AI522">
        <v>8.1549692291130906</v>
      </c>
      <c r="AJ522">
        <v>24.564318181818098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-0.04</v>
      </c>
      <c r="AM522" t="s">
        <v>10512</v>
      </c>
      <c r="AN522">
        <v>-0.76</v>
      </c>
      <c r="AO522" t="s">
        <v>10512</v>
      </c>
      <c r="AP522">
        <v>1.2720674922931E-2</v>
      </c>
      <c r="AQ522">
        <f>(Table2[[#This Row],[Sharpe Ratio]]-AVERAGE(Table2[Sharpe Ratio]))/_xlfn.STDEV.P(Table2[Sharpe Ratio])</f>
        <v>-0.41277167404992937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-0.13363174340436812</v>
      </c>
      <c r="AS522">
        <f>_xlfn.RANK.AVG(Table2[[#This Row],[1Y Return vs Nifty Z-Score]],Table2[1Y Return vs Nifty Z-Score])</f>
        <v>545</v>
      </c>
      <c r="AT522">
        <f>_xlfn.RANK.AVG(Table2[[#This Row],[6M Return vs Nifty Z-Score]],Table2[6M Return vs Nifty Z-Score])</f>
        <v>471</v>
      </c>
      <c r="AU522">
        <f>_xlfn.RANK.AVG(Table2[[#This Row],[Sharpe Ratio Z-Score]],Table2[Sharpe Ratio Z-Score])</f>
        <v>445</v>
      </c>
      <c r="AV522">
        <f>(Table2[[#This Row],[Rank 1Y]]+Table2[[#This Row],[Rank 6M]]+Table2[[#This Row],[Rank Sharpe]])/3</f>
        <v>487</v>
      </c>
    </row>
    <row r="523" spans="1:48" x14ac:dyDescent="0.3">
      <c r="A523" t="s">
        <v>864</v>
      </c>
      <c r="B523" t="s">
        <v>865</v>
      </c>
      <c r="C523" t="s">
        <v>10466</v>
      </c>
      <c r="D523" t="s">
        <v>295</v>
      </c>
      <c r="E523">
        <v>16968.291677609999</v>
      </c>
      <c r="F523">
        <v>2120.3000000000002</v>
      </c>
      <c r="G523">
        <v>-13.426036270887201</v>
      </c>
      <c r="H523">
        <f>(Table2[[#This Row],[1Y Return vs Nifty]]-AVERAGE(Table2[1Y Return vs Nifty]))/_xlfn.STDEV.P(Table2[1Y Return vs Nifty])</f>
        <v>-0.70405962946847755</v>
      </c>
      <c r="I523">
        <v>-1.1189683154466201E-2</v>
      </c>
      <c r="J523">
        <f>(Table2[[#This Row],[1M Return vs Nifty]]-AVERAGE(Table2[1M Return vs Nifty]))/_xlfn.STDEV.P(Table2[1M Return vs Nifty])</f>
        <v>9.2208396615791263E-2</v>
      </c>
      <c r="K523">
        <v>-10.0069217536709</v>
      </c>
      <c r="L523">
        <f>(Table2[[#This Row],[6M Return vs Nifty]]-AVERAGE(Table2[6M Return vs Nifty]))/_xlfn.STDEV.P(Table2[6M Return vs Nifty])</f>
        <v>-0.50986322893580394</v>
      </c>
      <c r="M523">
        <v>-0.87510610331235195</v>
      </c>
      <c r="N523">
        <f>(Table2[[#This Row],[1W Return vs Nifty]]-AVERAGE(Table2[1W Return vs Nifty]))/_xlfn.STDEV.P(Table2[1W Return vs Nifty])</f>
        <v>1.5661268391148685E-2</v>
      </c>
      <c r="O523">
        <v>2103.12</v>
      </c>
      <c r="P523">
        <v>2050.8672343389999</v>
      </c>
      <c r="Q523">
        <v>1978.49631028146</v>
      </c>
      <c r="R523">
        <v>50.542705297870597</v>
      </c>
      <c r="S523" s="2">
        <f>(Table2[[#This Row],[Close Price]]-Table2[[#This Row],[20D EMA]])/Table2[[#This Row],[20D EMA]]</f>
        <v>8.1688158545400597E-3</v>
      </c>
      <c r="T523" s="2">
        <f>(Table2[[#This Row],[Close Price]]-Table2[[#This Row],[50D EMA]])/Table2[[#This Row],[50D EMA]]</f>
        <v>3.3855319592825166E-2</v>
      </c>
      <c r="U523" s="2">
        <f>(Table2[[#This Row],[Close Price]]-Table2[[#This Row],[200D EMA]])/Table2[[#This Row],[200D EMA]]</f>
        <v>7.1672455986722214E-2</v>
      </c>
      <c r="V523">
        <v>1.26393206675779</v>
      </c>
      <c r="W523">
        <v>2105</v>
      </c>
      <c r="X523">
        <v>2148</v>
      </c>
      <c r="Y523">
        <v>2105</v>
      </c>
      <c r="Z523">
        <v>2180</v>
      </c>
      <c r="AA523">
        <v>2080</v>
      </c>
      <c r="AB523">
        <v>2193.9</v>
      </c>
      <c r="AC523" s="2">
        <f>(Table2[[#This Row],[Close Price]]/Table2[[#This Row],[Day Low]])-1</f>
        <v>7.2684085510690277E-3</v>
      </c>
      <c r="AD523" s="2">
        <f>(Table2[[#This Row],[Day High]]/Table2[[#This Row],[Close Price]])-1</f>
        <v>1.3064189029854179E-2</v>
      </c>
      <c r="AE523" s="2">
        <f>(Table2[[#This Row],[Close Price]]/Table2[[#This Row],[Current Week Low]])-1</f>
        <v>7.2684085510690277E-3</v>
      </c>
      <c r="AF523" s="2">
        <f>(Table2[[#This Row],[Current Week High]]/Table2[[#This Row],[Close Price]])-1</f>
        <v>2.815639296325978E-2</v>
      </c>
      <c r="AG523" s="2">
        <f>(Table2[[#This Row],[Close Price]]/Table2[[#This Row],[Current Month Low]])-1</f>
        <v>1.9375000000000142E-2</v>
      </c>
      <c r="AH523" s="2">
        <f>(Table2[[#This Row],[Current Month High]]/Table2[[#This Row],[Close Price]])-1</f>
        <v>3.4712069046832994E-2</v>
      </c>
      <c r="AI523">
        <v>11.135216714615799</v>
      </c>
      <c r="AJ523">
        <v>21.16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-0.03</v>
      </c>
      <c r="AM523" t="s">
        <v>10512</v>
      </c>
      <c r="AN523">
        <v>1.26</v>
      </c>
      <c r="AO523" t="s">
        <v>10511</v>
      </c>
      <c r="AP523">
        <v>3.4709978757563001E-2</v>
      </c>
      <c r="AQ523">
        <f>(Table2[[#This Row],[Sharpe Ratio]]-AVERAGE(Table2[Sharpe Ratio]))/_xlfn.STDEV.P(Table2[Sharpe Ratio])</f>
        <v>-0.16042979964849191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-1.2664829930458332</v>
      </c>
      <c r="AS523">
        <f>_xlfn.RANK.AVG(Table2[[#This Row],[1Y Return vs Nifty Z-Score]],Table2[1Y Return vs Nifty Z-Score])</f>
        <v>585</v>
      </c>
      <c r="AT523">
        <f>_xlfn.RANK.AVG(Table2[[#This Row],[6M Return vs Nifty Z-Score]],Table2[6M Return vs Nifty Z-Score])</f>
        <v>498</v>
      </c>
      <c r="AU523">
        <f>_xlfn.RANK.AVG(Table2[[#This Row],[Sharpe Ratio Z-Score]],Table2[Sharpe Ratio Z-Score])</f>
        <v>383</v>
      </c>
      <c r="AV523">
        <f>(Table2[[#This Row],[Rank 1Y]]+Table2[[#This Row],[Rank 6M]]+Table2[[#This Row],[Rank Sharpe]])/3</f>
        <v>488.66666666666669</v>
      </c>
    </row>
    <row r="524" spans="1:48" x14ac:dyDescent="0.3">
      <c r="A524" t="s">
        <v>2078</v>
      </c>
      <c r="B524" t="s">
        <v>2079</v>
      </c>
      <c r="C524" t="s">
        <v>10460</v>
      </c>
      <c r="D524" t="s">
        <v>286</v>
      </c>
      <c r="E524">
        <v>2717.2511837450002</v>
      </c>
      <c r="F524">
        <v>1820.45</v>
      </c>
      <c r="G524">
        <v>7.51725020033685</v>
      </c>
      <c r="H524">
        <f>(Table2[[#This Row],[1Y Return vs Nifty]]-AVERAGE(Table2[1Y Return vs Nifty]))/_xlfn.STDEV.P(Table2[1Y Return vs Nifty])</f>
        <v>-0.42681884175991303</v>
      </c>
      <c r="I524">
        <v>1.5138240991176</v>
      </c>
      <c r="J524">
        <f>(Table2[[#This Row],[1M Return vs Nifty]]-AVERAGE(Table2[1M Return vs Nifty]))/_xlfn.STDEV.P(Table2[1M Return vs Nifty])</f>
        <v>0.24473044852034248</v>
      </c>
      <c r="K524">
        <v>-13.084694665238301</v>
      </c>
      <c r="L524">
        <f>(Table2[[#This Row],[6M Return vs Nifty]]-AVERAGE(Table2[6M Return vs Nifty]))/_xlfn.STDEV.P(Table2[6M Return vs Nifty])</f>
        <v>-0.61615565333670852</v>
      </c>
      <c r="M524">
        <v>3.81321891366902</v>
      </c>
      <c r="N524">
        <f>(Table2[[#This Row],[1W Return vs Nifty]]-AVERAGE(Table2[1W Return vs Nifty]))/_xlfn.STDEV.P(Table2[1W Return vs Nifty])</f>
        <v>1.1572674822914306</v>
      </c>
      <c r="O524">
        <v>1803.7</v>
      </c>
      <c r="P524">
        <v>1754.5913167521901</v>
      </c>
      <c r="Q524">
        <v>1658.5835285380399</v>
      </c>
      <c r="R524">
        <v>49.223098981982197</v>
      </c>
      <c r="S524" s="2">
        <f>(Table2[[#This Row],[Close Price]]-Table2[[#This Row],[20D EMA]])/Table2[[#This Row],[20D EMA]]</f>
        <v>9.2864667073238334E-3</v>
      </c>
      <c r="T524" s="2">
        <f>(Table2[[#This Row],[Close Price]]-Table2[[#This Row],[50D EMA]])/Table2[[#This Row],[50D EMA]]</f>
        <v>3.7535055952355151E-2</v>
      </c>
      <c r="U524" s="2">
        <f>(Table2[[#This Row],[Close Price]]-Table2[[#This Row],[200D EMA]])/Table2[[#This Row],[200D EMA]]</f>
        <v>9.7593198459312747E-2</v>
      </c>
      <c r="V524">
        <v>2.7188790709940802</v>
      </c>
      <c r="W524">
        <v>1800</v>
      </c>
      <c r="X524">
        <v>1884.1</v>
      </c>
      <c r="Y524">
        <v>1800</v>
      </c>
      <c r="Z524">
        <v>1971.25</v>
      </c>
      <c r="AA524">
        <v>1713.1</v>
      </c>
      <c r="AB524">
        <v>1980</v>
      </c>
      <c r="AC524" s="2">
        <f>(Table2[[#This Row],[Close Price]]/Table2[[#This Row],[Day Low]])-1</f>
        <v>1.1361111111111155E-2</v>
      </c>
      <c r="AD524" s="2">
        <f>(Table2[[#This Row],[Day High]]/Table2[[#This Row],[Close Price]])-1</f>
        <v>3.4963882556510617E-2</v>
      </c>
      <c r="AE524" s="2">
        <f>(Table2[[#This Row],[Close Price]]/Table2[[#This Row],[Current Week Low]])-1</f>
        <v>1.1361111111111155E-2</v>
      </c>
      <c r="AF524" s="2">
        <f>(Table2[[#This Row],[Current Week High]]/Table2[[#This Row],[Close Price]])-1</f>
        <v>8.283666126507172E-2</v>
      </c>
      <c r="AG524" s="2">
        <f>(Table2[[#This Row],[Close Price]]/Table2[[#This Row],[Current Month Low]])-1</f>
        <v>6.266417605510477E-2</v>
      </c>
      <c r="AH524" s="2">
        <f>(Table2[[#This Row],[Current Month High]]/Table2[[#This Row],[Close Price]])-1</f>
        <v>8.7643165151473523E-2</v>
      </c>
      <c r="AI524">
        <v>16.861215633497199</v>
      </c>
      <c r="AJ524">
        <v>38.965648854961799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-0.1</v>
      </c>
      <c r="AM524" t="s">
        <v>10512</v>
      </c>
      <c r="AN524">
        <v>5.4</v>
      </c>
      <c r="AO524" t="s">
        <v>10511</v>
      </c>
      <c r="AP524">
        <v>2.5219553384000001E-3</v>
      </c>
      <c r="AQ524">
        <f>(Table2[[#This Row],[Sharpe Ratio]]-AVERAGE(Table2[Sharpe Ratio]))/_xlfn.STDEV.P(Table2[Sharpe Ratio])</f>
        <v>-0.52980875879846856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-0.17078532308331695</v>
      </c>
      <c r="AS524">
        <f>_xlfn.RANK.AVG(Table2[[#This Row],[1Y Return vs Nifty Z-Score]],Table2[1Y Return vs Nifty Z-Score])</f>
        <v>447</v>
      </c>
      <c r="AT524">
        <f>_xlfn.RANK.AVG(Table2[[#This Row],[6M Return vs Nifty Z-Score]],Table2[6M Return vs Nifty Z-Score])</f>
        <v>538</v>
      </c>
      <c r="AU524">
        <f>_xlfn.RANK.AVG(Table2[[#This Row],[Sharpe Ratio Z-Score]],Table2[Sharpe Ratio Z-Score])</f>
        <v>483</v>
      </c>
      <c r="AV524">
        <f>(Table2[[#This Row],[Rank 1Y]]+Table2[[#This Row],[Rank 6M]]+Table2[[#This Row],[Rank Sharpe]])/3</f>
        <v>489.33333333333331</v>
      </c>
    </row>
    <row r="525" spans="1:48" x14ac:dyDescent="0.3">
      <c r="A525" t="s">
        <v>1808</v>
      </c>
      <c r="B525" t="s">
        <v>1809</v>
      </c>
      <c r="C525" t="s">
        <v>10471</v>
      </c>
      <c r="D525" t="s">
        <v>1423</v>
      </c>
      <c r="E525">
        <v>3864.03661586</v>
      </c>
      <c r="F525">
        <v>535.1</v>
      </c>
      <c r="G525">
        <v>-1.2798567773946099</v>
      </c>
      <c r="H525">
        <f>(Table2[[#This Row],[1Y Return vs Nifty]]-AVERAGE(Table2[1Y Return vs Nifty]))/_xlfn.STDEV.P(Table2[1Y Return vs Nifty])</f>
        <v>-0.54327223943528913</v>
      </c>
      <c r="I525">
        <v>10.231561516599299</v>
      </c>
      <c r="J525">
        <f>(Table2[[#This Row],[1M Return vs Nifty]]-AVERAGE(Table2[1M Return vs Nifty]))/_xlfn.STDEV.P(Table2[1M Return vs Nifty])</f>
        <v>1.1166223712926049</v>
      </c>
      <c r="K525">
        <v>0.218347796675288</v>
      </c>
      <c r="L525">
        <f>(Table2[[#This Row],[6M Return vs Nifty]]-AVERAGE(Table2[6M Return vs Nifty]))/_xlfn.STDEV.P(Table2[6M Return vs Nifty])</f>
        <v>-0.15672843897966629</v>
      </c>
      <c r="M525">
        <v>-3.12200665686583</v>
      </c>
      <c r="N525">
        <f>(Table2[[#This Row],[1W Return vs Nifty]]-AVERAGE(Table2[1W Return vs Nifty]))/_xlfn.STDEV.P(Table2[1W Return vs Nifty])</f>
        <v>-0.53145857177816291</v>
      </c>
      <c r="O525">
        <v>537.95000000000005</v>
      </c>
      <c r="P525">
        <v>499.99725584726298</v>
      </c>
      <c r="Q525">
        <v>464.20663408644799</v>
      </c>
      <c r="R525">
        <v>38.721135583234997</v>
      </c>
      <c r="S525" s="2">
        <f>(Table2[[#This Row],[Close Price]]-Table2[[#This Row],[20D EMA]])/Table2[[#This Row],[20D EMA]]</f>
        <v>-5.2978901384887487E-3</v>
      </c>
      <c r="T525" s="2">
        <f>(Table2[[#This Row],[Close Price]]-Table2[[#This Row],[50D EMA]])/Table2[[#This Row],[50D EMA]]</f>
        <v>7.0205873616754566E-2</v>
      </c>
      <c r="U525" s="2">
        <f>(Table2[[#This Row],[Close Price]]-Table2[[#This Row],[200D EMA]])/Table2[[#This Row],[200D EMA]]</f>
        <v>0.15271941568234837</v>
      </c>
      <c r="V525">
        <v>0.72411123031797497</v>
      </c>
      <c r="W525">
        <v>531</v>
      </c>
      <c r="X525">
        <v>553.1</v>
      </c>
      <c r="Y525">
        <v>531</v>
      </c>
      <c r="Z525">
        <v>565.45000000000005</v>
      </c>
      <c r="AA525">
        <v>519</v>
      </c>
      <c r="AB525">
        <v>582.6</v>
      </c>
      <c r="AC525" s="2">
        <f>(Table2[[#This Row],[Close Price]]/Table2[[#This Row],[Day Low]])-1</f>
        <v>7.7212806026365488E-3</v>
      </c>
      <c r="AD525" s="2">
        <f>(Table2[[#This Row],[Day High]]/Table2[[#This Row],[Close Price]])-1</f>
        <v>3.3638572229489849E-2</v>
      </c>
      <c r="AE525" s="2">
        <f>(Table2[[#This Row],[Close Price]]/Table2[[#This Row],[Current Week Low]])-1</f>
        <v>7.7212806026365488E-3</v>
      </c>
      <c r="AF525" s="2">
        <f>(Table2[[#This Row],[Current Week High]]/Table2[[#This Row],[Close Price]])-1</f>
        <v>5.6718370398056495E-2</v>
      </c>
      <c r="AG525" s="2">
        <f>(Table2[[#This Row],[Close Price]]/Table2[[#This Row],[Current Month Low]])-1</f>
        <v>3.1021194605009628E-2</v>
      </c>
      <c r="AH525" s="2">
        <f>(Table2[[#This Row],[Current Month High]]/Table2[[#This Row],[Close Price]])-1</f>
        <v>8.8768454494487115E-2</v>
      </c>
      <c r="AI525">
        <v>8.8768454494487106</v>
      </c>
      <c r="AJ525">
        <v>44.251246798759901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0.08</v>
      </c>
      <c r="AM525" t="s">
        <v>10511</v>
      </c>
      <c r="AN525">
        <v>-0.61</v>
      </c>
      <c r="AO525" t="s">
        <v>10512</v>
      </c>
      <c r="AP525">
        <v>-2.5713994320371001E-2</v>
      </c>
      <c r="AQ525">
        <f>(Table2[[#This Row],[Sharpe Ratio]]-AVERAGE(Table2[Sharpe Ratio]))/_xlfn.STDEV.P(Table2[Sharpe Ratio])</f>
        <v>-0.85383504521401332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-0.96867192411452674</v>
      </c>
      <c r="AS525">
        <f>_xlfn.RANK.AVG(Table2[[#This Row],[1Y Return vs Nifty Z-Score]],Table2[1Y Return vs Nifty Z-Score])</f>
        <v>511</v>
      </c>
      <c r="AT525">
        <f>_xlfn.RANK.AVG(Table2[[#This Row],[6M Return vs Nifty Z-Score]],Table2[6M Return vs Nifty Z-Score])</f>
        <v>376</v>
      </c>
      <c r="AU525">
        <f>_xlfn.RANK.AVG(Table2[[#This Row],[Sharpe Ratio Z-Score]],Table2[Sharpe Ratio Z-Score])</f>
        <v>584</v>
      </c>
      <c r="AV525">
        <f>(Table2[[#This Row],[Rank 1Y]]+Table2[[#This Row],[Rank 6M]]+Table2[[#This Row],[Rank Sharpe]])/3</f>
        <v>490.33333333333331</v>
      </c>
    </row>
    <row r="526" spans="1:48" x14ac:dyDescent="0.3">
      <c r="A526" t="s">
        <v>584</v>
      </c>
      <c r="B526" t="s">
        <v>585</v>
      </c>
      <c r="C526" t="s">
        <v>10461</v>
      </c>
      <c r="D526" t="s">
        <v>51</v>
      </c>
      <c r="E526">
        <v>31705.062102659998</v>
      </c>
      <c r="F526">
        <v>411.8</v>
      </c>
      <c r="G526">
        <v>-12.072313560469601</v>
      </c>
      <c r="H526">
        <f>(Table2[[#This Row],[1Y Return vs Nifty]]-AVERAGE(Table2[1Y Return vs Nifty]))/_xlfn.STDEV.P(Table2[1Y Return vs Nifty])</f>
        <v>-0.68613946440313223</v>
      </c>
      <c r="I526">
        <v>-9.4248550318917204</v>
      </c>
      <c r="J526">
        <f>(Table2[[#This Row],[1M Return vs Nifty]]-AVERAGE(Table2[1M Return vs Nifty]))/_xlfn.STDEV.P(Table2[1M Return vs Nifty])</f>
        <v>-0.84928575355053826</v>
      </c>
      <c r="K526">
        <v>-31.6881990950301</v>
      </c>
      <c r="L526">
        <f>(Table2[[#This Row],[6M Return vs Nifty]]-AVERAGE(Table2[6M Return vs Nifty]))/_xlfn.STDEV.P(Table2[6M Return vs Nifty])</f>
        <v>-1.2586369685642551</v>
      </c>
      <c r="M526">
        <v>1.7687580326696699</v>
      </c>
      <c r="N526">
        <f>(Table2[[#This Row],[1W Return vs Nifty]]-AVERAGE(Table2[1W Return vs Nifty]))/_xlfn.STDEV.P(Table2[1W Return vs Nifty])</f>
        <v>0.65944166232990109</v>
      </c>
      <c r="O526">
        <v>417.01</v>
      </c>
      <c r="P526">
        <v>432.54035031288498</v>
      </c>
      <c r="Q526">
        <v>432.01306575318898</v>
      </c>
      <c r="R526">
        <v>46.973686485703603</v>
      </c>
      <c r="S526" s="2">
        <f>(Table2[[#This Row],[Close Price]]-Table2[[#This Row],[20D EMA]])/Table2[[#This Row],[20D EMA]]</f>
        <v>-1.2493705186925923E-2</v>
      </c>
      <c r="T526" s="2">
        <f>(Table2[[#This Row],[Close Price]]-Table2[[#This Row],[50D EMA]])/Table2[[#This Row],[50D EMA]]</f>
        <v>-4.7950093668445284E-2</v>
      </c>
      <c r="U526" s="2">
        <f>(Table2[[#This Row],[Close Price]]-Table2[[#This Row],[200D EMA]])/Table2[[#This Row],[200D EMA]]</f>
        <v>-4.6788088961959282E-2</v>
      </c>
      <c r="V526">
        <v>1.8934350941136</v>
      </c>
      <c r="W526">
        <v>401.4</v>
      </c>
      <c r="X526">
        <v>415</v>
      </c>
      <c r="Y526">
        <v>399.35</v>
      </c>
      <c r="Z526">
        <v>417.8</v>
      </c>
      <c r="AA526">
        <v>399.35</v>
      </c>
      <c r="AB526">
        <v>436.95</v>
      </c>
      <c r="AC526" s="2">
        <f>(Table2[[#This Row],[Close Price]]/Table2[[#This Row],[Day Low]])-1</f>
        <v>2.5909317389138042E-2</v>
      </c>
      <c r="AD526" s="2">
        <f>(Table2[[#This Row],[Day High]]/Table2[[#This Row],[Close Price]])-1</f>
        <v>7.770762506070783E-3</v>
      </c>
      <c r="AE526" s="2">
        <f>(Table2[[#This Row],[Close Price]]/Table2[[#This Row],[Current Week Low]])-1</f>
        <v>3.1175660448228282E-2</v>
      </c>
      <c r="AF526" s="2">
        <f>(Table2[[#This Row],[Current Week High]]/Table2[[#This Row],[Close Price]])-1</f>
        <v>1.4570179698882857E-2</v>
      </c>
      <c r="AG526" s="2">
        <f>(Table2[[#This Row],[Close Price]]/Table2[[#This Row],[Current Month Low]])-1</f>
        <v>3.1175660448228282E-2</v>
      </c>
      <c r="AH526" s="2">
        <f>(Table2[[#This Row],[Current Month High]]/Table2[[#This Row],[Close Price]])-1</f>
        <v>6.1073336571150882E-2</v>
      </c>
      <c r="AI526">
        <v>26.202039825157801</v>
      </c>
      <c r="AJ526">
        <v>22.4501932798096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-0.22</v>
      </c>
      <c r="AM526" t="s">
        <v>10512</v>
      </c>
      <c r="AN526">
        <v>-1.87</v>
      </c>
      <c r="AO526" t="s">
        <v>10512</v>
      </c>
      <c r="AP526">
        <v>9.5556995492180996E-2</v>
      </c>
      <c r="AQ526">
        <f>(Table2[[#This Row],[Sharpe Ratio]]-AVERAGE(Table2[Sharpe Ratio]))/_xlfn.STDEV.P(Table2[Sharpe Ratio])</f>
        <v>0.53783015300935444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577</v>
      </c>
      <c r="AT526">
        <f>_xlfn.RANK.AVG(Table2[[#This Row],[6M Return vs Nifty Z-Score]],Table2[6M Return vs Nifty Z-Score])</f>
        <v>689</v>
      </c>
      <c r="AU526">
        <f>_xlfn.RANK.AVG(Table2[[#This Row],[Sharpe Ratio Z-Score]],Table2[Sharpe Ratio Z-Score])</f>
        <v>206</v>
      </c>
      <c r="AV526">
        <f>(Table2[[#This Row],[Rank 1Y]]+Table2[[#This Row],[Rank 6M]]+Table2[[#This Row],[Rank Sharpe]])/3</f>
        <v>490.66666666666669</v>
      </c>
    </row>
    <row r="527" spans="1:48" x14ac:dyDescent="0.3">
      <c r="A527" t="s">
        <v>1599</v>
      </c>
      <c r="B527" t="s">
        <v>1600</v>
      </c>
      <c r="C527" t="s">
        <v>10466</v>
      </c>
      <c r="D527" t="s">
        <v>62</v>
      </c>
      <c r="E527">
        <v>5369.4684646650003</v>
      </c>
      <c r="F527">
        <v>1312.65</v>
      </c>
      <c r="G527">
        <v>-11.167066586877199</v>
      </c>
      <c r="H527">
        <f>(Table2[[#This Row],[1Y Return vs Nifty]]-AVERAGE(Table2[1Y Return vs Nifty]))/_xlfn.STDEV.P(Table2[1Y Return vs Nifty])</f>
        <v>-0.67415608326692011</v>
      </c>
      <c r="I527">
        <v>-5.0089475516018798</v>
      </c>
      <c r="J527">
        <f>(Table2[[#This Row],[1M Return vs Nifty]]-AVERAGE(Table2[1M Return vs Nifty]))/_xlfn.STDEV.P(Table2[1M Return vs Nifty])</f>
        <v>-0.4076351417698344</v>
      </c>
      <c r="K527">
        <v>2.6199424171954502</v>
      </c>
      <c r="L527">
        <f>(Table2[[#This Row],[6M Return vs Nifty]]-AVERAGE(Table2[6M Return vs Nifty]))/_xlfn.STDEV.P(Table2[6M Return vs Nifty])</f>
        <v>-7.3788169512788063E-2</v>
      </c>
      <c r="M527">
        <v>-3.4045656105918098</v>
      </c>
      <c r="N527">
        <f>(Table2[[#This Row],[1W Return vs Nifty]]-AVERAGE(Table2[1W Return vs Nifty]))/_xlfn.STDEV.P(Table2[1W Return vs Nifty])</f>
        <v>-0.60026162109713521</v>
      </c>
      <c r="O527">
        <v>1341.88</v>
      </c>
      <c r="P527">
        <v>1295.8697995070299</v>
      </c>
      <c r="Q527">
        <v>1202.33285163304</v>
      </c>
      <c r="R527">
        <v>35.976905598732401</v>
      </c>
      <c r="S527" s="2">
        <f>(Table2[[#This Row],[Close Price]]-Table2[[#This Row],[20D EMA]])/Table2[[#This Row],[20D EMA]]</f>
        <v>-2.1782871791814481E-2</v>
      </c>
      <c r="T527" s="2">
        <f>(Table2[[#This Row],[Close Price]]-Table2[[#This Row],[50D EMA]])/Table2[[#This Row],[50D EMA]]</f>
        <v>1.2948986464036446E-2</v>
      </c>
      <c r="U527" s="2">
        <f>(Table2[[#This Row],[Close Price]]-Table2[[#This Row],[200D EMA]])/Table2[[#This Row],[200D EMA]]</f>
        <v>9.1752585997400313E-2</v>
      </c>
      <c r="V527">
        <v>0.87034982754110801</v>
      </c>
      <c r="W527">
        <v>1279.1500000000001</v>
      </c>
      <c r="X527">
        <v>1339.6</v>
      </c>
      <c r="Y527">
        <v>1279.1500000000001</v>
      </c>
      <c r="Z527">
        <v>1386.15</v>
      </c>
      <c r="AA527">
        <v>1279.1500000000001</v>
      </c>
      <c r="AB527">
        <v>1451.95</v>
      </c>
      <c r="AC527" s="2">
        <f>(Table2[[#This Row],[Close Price]]/Table2[[#This Row],[Day Low]])-1</f>
        <v>2.6189266309658787E-2</v>
      </c>
      <c r="AD527" s="2">
        <f>(Table2[[#This Row],[Day High]]/Table2[[#This Row],[Close Price]])-1</f>
        <v>2.0530986934826245E-2</v>
      </c>
      <c r="AE527" s="2">
        <f>(Table2[[#This Row],[Close Price]]/Table2[[#This Row],[Current Week Low]])-1</f>
        <v>2.6189266309658787E-2</v>
      </c>
      <c r="AF527" s="2">
        <f>(Table2[[#This Row],[Current Week High]]/Table2[[#This Row],[Close Price]])-1</f>
        <v>5.5993600731345072E-2</v>
      </c>
      <c r="AG527" s="2">
        <f>(Table2[[#This Row],[Close Price]]/Table2[[#This Row],[Current Month Low]])-1</f>
        <v>2.6189266309658787E-2</v>
      </c>
      <c r="AH527" s="2">
        <f>(Table2[[#This Row],[Current Month High]]/Table2[[#This Row],[Close Price]])-1</f>
        <v>0.10612120519559665</v>
      </c>
      <c r="AI527">
        <v>11.9110196929874</v>
      </c>
      <c r="AJ527">
        <v>30.683458609189099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-0.01</v>
      </c>
      <c r="AM527" t="s">
        <v>10512</v>
      </c>
      <c r="AN527">
        <v>-0.9</v>
      </c>
      <c r="AO527" t="s">
        <v>10512</v>
      </c>
      <c r="AP527">
        <v>-1.0277817109838E-2</v>
      </c>
      <c r="AQ527">
        <f>(Table2[[#This Row],[Sharpe Ratio]]-AVERAGE(Table2[Sharpe Ratio]))/_xlfn.STDEV.P(Table2[Sharpe Ratio])</f>
        <v>-0.67669465367674586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-2.4325356693234239</v>
      </c>
      <c r="AS527">
        <f>_xlfn.RANK.AVG(Table2[[#This Row],[1Y Return vs Nifty Z-Score]],Table2[1Y Return vs Nifty Z-Score])</f>
        <v>571</v>
      </c>
      <c r="AT527">
        <f>_xlfn.RANK.AVG(Table2[[#This Row],[6M Return vs Nifty Z-Score]],Table2[6M Return vs Nifty Z-Score])</f>
        <v>349</v>
      </c>
      <c r="AU527">
        <f>_xlfn.RANK.AVG(Table2[[#This Row],[Sharpe Ratio Z-Score]],Table2[Sharpe Ratio Z-Score])</f>
        <v>554</v>
      </c>
      <c r="AV527">
        <f>(Table2[[#This Row],[Rank 1Y]]+Table2[[#This Row],[Rank 6M]]+Table2[[#This Row],[Rank Sharpe]])/3</f>
        <v>491.33333333333331</v>
      </c>
    </row>
    <row r="528" spans="1:48" x14ac:dyDescent="0.3">
      <c r="A528" t="s">
        <v>93</v>
      </c>
      <c r="B528" t="s">
        <v>94</v>
      </c>
      <c r="C528" t="s">
        <v>10460</v>
      </c>
      <c r="D528" t="s">
        <v>21</v>
      </c>
      <c r="E528">
        <v>291113.73539555998</v>
      </c>
      <c r="F528">
        <v>557.20000000000005</v>
      </c>
      <c r="G528">
        <v>13.459238174673199</v>
      </c>
      <c r="H528">
        <f>(Table2[[#This Row],[1Y Return vs Nifty]]-AVERAGE(Table2[1Y Return vs Nifty]))/_xlfn.STDEV.P(Table2[1Y Return vs Nifty])</f>
        <v>-0.3481606317018453</v>
      </c>
      <c r="I528">
        <v>12.070001804581899</v>
      </c>
      <c r="J528">
        <f>(Table2[[#This Row],[1M Return vs Nifty]]-AVERAGE(Table2[1M Return vs Nifty]))/_xlfn.STDEV.P(Table2[1M Return vs Nifty])</f>
        <v>1.3004913226992851</v>
      </c>
      <c r="K528">
        <v>1.4234269276954501</v>
      </c>
      <c r="L528">
        <f>(Table2[[#This Row],[6M Return vs Nifty]]-AVERAGE(Table2[6M Return vs Nifty]))/_xlfn.STDEV.P(Table2[6M Return vs Nifty])</f>
        <v>-0.11511042942813107</v>
      </c>
      <c r="M528">
        <v>5.3278436377308402</v>
      </c>
      <c r="N528">
        <f>(Table2[[#This Row],[1W Return vs Nifty]]-AVERAGE(Table2[1W Return vs Nifty]))/_xlfn.STDEV.P(Table2[1W Return vs Nifty])</f>
        <v>1.5260783028836591</v>
      </c>
      <c r="O528">
        <v>533.84</v>
      </c>
      <c r="P528">
        <v>505.86955942212802</v>
      </c>
      <c r="Q528">
        <v>469.60168764395399</v>
      </c>
      <c r="R528">
        <v>63.068119899993199</v>
      </c>
      <c r="S528" s="2">
        <f>(Table2[[#This Row],[Close Price]]-Table2[[#This Row],[20D EMA]])/Table2[[#This Row],[20D EMA]]</f>
        <v>4.3758429491982637E-2</v>
      </c>
      <c r="T528" s="2">
        <f>(Table2[[#This Row],[Close Price]]-Table2[[#This Row],[50D EMA]])/Table2[[#This Row],[50D EMA]]</f>
        <v>0.10146971609936073</v>
      </c>
      <c r="U528" s="2">
        <f>(Table2[[#This Row],[Close Price]]-Table2[[#This Row],[200D EMA]])/Table2[[#This Row],[200D EMA]]</f>
        <v>0.18653747348212679</v>
      </c>
      <c r="V528">
        <v>1.13745075754767</v>
      </c>
      <c r="W528">
        <v>554.70000000000005</v>
      </c>
      <c r="X528">
        <v>579.9</v>
      </c>
      <c r="Y528">
        <v>554.70000000000005</v>
      </c>
      <c r="Z528">
        <v>579.9</v>
      </c>
      <c r="AA528">
        <v>514.1</v>
      </c>
      <c r="AB528">
        <v>579.9</v>
      </c>
      <c r="AC528" s="2">
        <f>(Table2[[#This Row],[Close Price]]/Table2[[#This Row],[Day Low]])-1</f>
        <v>4.5069406886606433E-3</v>
      </c>
      <c r="AD528" s="2">
        <f>(Table2[[#This Row],[Day High]]/Table2[[#This Row],[Close Price]])-1</f>
        <v>4.0739411342426202E-2</v>
      </c>
      <c r="AE528" s="2">
        <f>(Table2[[#This Row],[Close Price]]/Table2[[#This Row],[Current Week Low]])-1</f>
        <v>4.5069406886606433E-3</v>
      </c>
      <c r="AF528" s="2">
        <f>(Table2[[#This Row],[Current Week High]]/Table2[[#This Row],[Close Price]])-1</f>
        <v>4.0739411342426202E-2</v>
      </c>
      <c r="AG528" s="2">
        <f>(Table2[[#This Row],[Close Price]]/Table2[[#This Row],[Current Month Low]])-1</f>
        <v>8.3835829605135137E-2</v>
      </c>
      <c r="AH528" s="2">
        <f>(Table2[[#This Row],[Current Month High]]/Table2[[#This Row],[Close Price]])-1</f>
        <v>4.0739411342426202E-2</v>
      </c>
      <c r="AI528">
        <v>4.0739411342426202</v>
      </c>
      <c r="AJ528">
        <v>48.566857752299697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0</v>
      </c>
      <c r="AM528" t="s">
        <v>10513</v>
      </c>
      <c r="AN528">
        <v>3.53</v>
      </c>
      <c r="AO528" t="s">
        <v>10511</v>
      </c>
      <c r="AP528">
        <v>-0.102567736534644</v>
      </c>
      <c r="AQ528">
        <f>(Table2[[#This Row],[Sharpe Ratio]]-AVERAGE(Table2[Sharpe Ratio]))/_xlfn.STDEV.P(Table2[Sharpe Ratio])</f>
        <v>-1.7357828099527459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0.6275157545002219</v>
      </c>
      <c r="AS528">
        <f>_xlfn.RANK.AVG(Table2[[#This Row],[1Y Return vs Nifty Z-Score]],Table2[1Y Return vs Nifty Z-Score])</f>
        <v>411</v>
      </c>
      <c r="AT528">
        <f>_xlfn.RANK.AVG(Table2[[#This Row],[6M Return vs Nifty Z-Score]],Table2[6M Return vs Nifty Z-Score])</f>
        <v>359</v>
      </c>
      <c r="AU528">
        <f>_xlfn.RANK.AVG(Table2[[#This Row],[Sharpe Ratio Z-Score]],Table2[Sharpe Ratio Z-Score])</f>
        <v>706</v>
      </c>
      <c r="AV528">
        <f>(Table2[[#This Row],[Rank 1Y]]+Table2[[#This Row],[Rank 6M]]+Table2[[#This Row],[Rank Sharpe]])/3</f>
        <v>492</v>
      </c>
    </row>
    <row r="529" spans="1:48" x14ac:dyDescent="0.3">
      <c r="A529" t="s">
        <v>834</v>
      </c>
      <c r="B529" t="s">
        <v>835</v>
      </c>
      <c r="C529" t="s">
        <v>10461</v>
      </c>
      <c r="D529" t="s">
        <v>412</v>
      </c>
      <c r="E529">
        <v>18150.223441983999</v>
      </c>
      <c r="F529">
        <v>113.44</v>
      </c>
      <c r="G529">
        <v>-22.716170937757099</v>
      </c>
      <c r="H529">
        <f>(Table2[[#This Row],[1Y Return vs Nifty]]-AVERAGE(Table2[1Y Return vs Nifty]))/_xlfn.STDEV.P(Table2[1Y Return vs Nifty])</f>
        <v>-0.82703957612109669</v>
      </c>
      <c r="I529">
        <v>-9.1970406470499899</v>
      </c>
      <c r="J529">
        <f>(Table2[[#This Row],[1M Return vs Nifty]]-AVERAGE(Table2[1M Return vs Nifty]))/_xlfn.STDEV.P(Table2[1M Return vs Nifty])</f>
        <v>-0.82650122672635051</v>
      </c>
      <c r="K529">
        <v>-20.695809037137899</v>
      </c>
      <c r="L529">
        <f>(Table2[[#This Row],[6M Return vs Nifty]]-AVERAGE(Table2[6M Return vs Nifty]))/_xlfn.STDEV.P(Table2[6M Return vs Nifty])</f>
        <v>-0.87900928881489582</v>
      </c>
      <c r="M529">
        <v>-2.1900946791115699</v>
      </c>
      <c r="N529">
        <f>(Table2[[#This Row],[1W Return vs Nifty]]-AVERAGE(Table2[1W Return vs Nifty]))/_xlfn.STDEV.P(Table2[1W Return vs Nifty])</f>
        <v>-0.30453818960351736</v>
      </c>
      <c r="O529">
        <v>117.85</v>
      </c>
      <c r="P529">
        <v>117.749692651864</v>
      </c>
      <c r="Q529">
        <v>115.70828658798099</v>
      </c>
      <c r="R529">
        <v>23.357597508227499</v>
      </c>
      <c r="S529" s="2">
        <f>(Table2[[#This Row],[Close Price]]-Table2[[#This Row],[20D EMA]])/Table2[[#This Row],[20D EMA]]</f>
        <v>-3.7420449724225681E-2</v>
      </c>
      <c r="T529" s="2">
        <f>(Table2[[#This Row],[Close Price]]-Table2[[#This Row],[50D EMA]])/Table2[[#This Row],[50D EMA]]</f>
        <v>-3.6600457757507143E-2</v>
      </c>
      <c r="U529" s="2">
        <f>(Table2[[#This Row],[Close Price]]-Table2[[#This Row],[200D EMA]])/Table2[[#This Row],[200D EMA]]</f>
        <v>-1.9603493015655889E-2</v>
      </c>
      <c r="V529">
        <v>0.49969064594328699</v>
      </c>
      <c r="W529">
        <v>113.15</v>
      </c>
      <c r="X529">
        <v>115.99</v>
      </c>
      <c r="Y529">
        <v>113.15</v>
      </c>
      <c r="Z529">
        <v>118.55</v>
      </c>
      <c r="AA529">
        <v>113.15</v>
      </c>
      <c r="AB529">
        <v>122.9</v>
      </c>
      <c r="AC529" s="2">
        <f>(Table2[[#This Row],[Close Price]]/Table2[[#This Row],[Day Low]])-1</f>
        <v>2.5629695095006344E-3</v>
      </c>
      <c r="AD529" s="2">
        <f>(Table2[[#This Row],[Day High]]/Table2[[#This Row],[Close Price]])-1</f>
        <v>2.2478843441466889E-2</v>
      </c>
      <c r="AE529" s="2">
        <f>(Table2[[#This Row],[Close Price]]/Table2[[#This Row],[Current Week Low]])-1</f>
        <v>2.5629695095006344E-3</v>
      </c>
      <c r="AF529" s="2">
        <f>(Table2[[#This Row],[Current Week High]]/Table2[[#This Row],[Close Price]])-1</f>
        <v>4.5045839210155147E-2</v>
      </c>
      <c r="AG529" s="2">
        <f>(Table2[[#This Row],[Close Price]]/Table2[[#This Row],[Current Month Low]])-1</f>
        <v>2.5629695095006344E-3</v>
      </c>
      <c r="AH529" s="2">
        <f>(Table2[[#This Row],[Current Month High]]/Table2[[#This Row],[Close Price]])-1</f>
        <v>8.3392101551481135E-2</v>
      </c>
      <c r="AI529">
        <v>20.7686882933709</v>
      </c>
      <c r="AJ529">
        <v>8.0380952380952397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-0.14000000000000001</v>
      </c>
      <c r="AM529" t="s">
        <v>10512</v>
      </c>
      <c r="AN529">
        <v>-3.03</v>
      </c>
      <c r="AO529" t="s">
        <v>10512</v>
      </c>
      <c r="AP529">
        <v>7.7243800710630001E-2</v>
      </c>
      <c r="AQ529">
        <f>(Table2[[#This Row],[Sharpe Ratio]]-AVERAGE(Table2[Sharpe Ratio]))/_xlfn.STDEV.P(Table2[Sharpe Ratio])</f>
        <v>0.32767407293477402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-2.5094142083310862</v>
      </c>
      <c r="AS529">
        <f>_xlfn.RANK.AVG(Table2[[#This Row],[1Y Return vs Nifty Z-Score]],Table2[1Y Return vs Nifty Z-Score])</f>
        <v>628</v>
      </c>
      <c r="AT529">
        <f>_xlfn.RANK.AVG(Table2[[#This Row],[6M Return vs Nifty Z-Score]],Table2[6M Return vs Nifty Z-Score])</f>
        <v>603</v>
      </c>
      <c r="AU529">
        <f>_xlfn.RANK.AVG(Table2[[#This Row],[Sharpe Ratio Z-Score]],Table2[Sharpe Ratio Z-Score])</f>
        <v>245</v>
      </c>
      <c r="AV529">
        <f>(Table2[[#This Row],[Rank 1Y]]+Table2[[#This Row],[Rank 6M]]+Table2[[#This Row],[Rank Sharpe]])/3</f>
        <v>492</v>
      </c>
    </row>
    <row r="530" spans="1:48" x14ac:dyDescent="0.3">
      <c r="A530" t="s">
        <v>1573</v>
      </c>
      <c r="B530" t="s">
        <v>1574</v>
      </c>
      <c r="C530" t="s">
        <v>10475</v>
      </c>
      <c r="D530" t="s">
        <v>271</v>
      </c>
      <c r="E530">
        <v>5650.2372403199997</v>
      </c>
      <c r="F530">
        <v>769.4</v>
      </c>
      <c r="G530">
        <v>-9.7096109397455201</v>
      </c>
      <c r="H530">
        <f>(Table2[[#This Row],[1Y Return vs Nifty]]-AVERAGE(Table2[1Y Return vs Nifty]))/_xlfn.STDEV.P(Table2[1Y Return vs Nifty])</f>
        <v>-0.65486273347598511</v>
      </c>
      <c r="I530">
        <v>-5.44399012565367</v>
      </c>
      <c r="J530">
        <f>(Table2[[#This Row],[1M Return vs Nifty]]-AVERAGE(Table2[1M Return vs Nifty]))/_xlfn.STDEV.P(Table2[1M Return vs Nifty])</f>
        <v>-0.45114529678060344</v>
      </c>
      <c r="K530">
        <v>-14.4803995153678</v>
      </c>
      <c r="L530">
        <f>(Table2[[#This Row],[6M Return vs Nifty]]-AVERAGE(Table2[6M Return vs Nifty]))/_xlfn.STDEV.P(Table2[6M Return vs Nifty])</f>
        <v>-0.66435701728750596</v>
      </c>
      <c r="M530">
        <v>-1.38477999100955</v>
      </c>
      <c r="N530">
        <f>(Table2[[#This Row],[1W Return vs Nifty]]-AVERAGE(Table2[1W Return vs Nifty]))/_xlfn.STDEV.P(Table2[1W Return vs Nifty])</f>
        <v>-0.10844422240787957</v>
      </c>
      <c r="O530">
        <v>777.58</v>
      </c>
      <c r="P530">
        <v>776.202823942691</v>
      </c>
      <c r="Q530">
        <v>760.30385865223195</v>
      </c>
      <c r="R530">
        <v>36.038306503125902</v>
      </c>
      <c r="S530" s="2">
        <f>(Table2[[#This Row],[Close Price]]-Table2[[#This Row],[20D EMA]])/Table2[[#This Row],[20D EMA]]</f>
        <v>-1.0519817896550919E-2</v>
      </c>
      <c r="T530" s="2">
        <f>(Table2[[#This Row],[Close Price]]-Table2[[#This Row],[50D EMA]])/Table2[[#This Row],[50D EMA]]</f>
        <v>-8.7642349819552958E-3</v>
      </c>
      <c r="U530" s="2">
        <f>(Table2[[#This Row],[Close Price]]-Table2[[#This Row],[200D EMA]])/Table2[[#This Row],[200D EMA]]</f>
        <v>1.1963823732122687E-2</v>
      </c>
      <c r="V530">
        <v>0.80737590359970801</v>
      </c>
      <c r="W530">
        <v>755.05</v>
      </c>
      <c r="X530">
        <v>775.05</v>
      </c>
      <c r="Y530">
        <v>755.05</v>
      </c>
      <c r="Z530">
        <v>788.55</v>
      </c>
      <c r="AA530">
        <v>755.05</v>
      </c>
      <c r="AB530">
        <v>807.9</v>
      </c>
      <c r="AC530" s="2">
        <f>(Table2[[#This Row],[Close Price]]/Table2[[#This Row],[Day Low]])-1</f>
        <v>1.9005363883186632E-2</v>
      </c>
      <c r="AD530" s="2">
        <f>(Table2[[#This Row],[Day High]]/Table2[[#This Row],[Close Price]])-1</f>
        <v>7.3433844554198213E-3</v>
      </c>
      <c r="AE530" s="2">
        <f>(Table2[[#This Row],[Close Price]]/Table2[[#This Row],[Current Week Low]])-1</f>
        <v>1.9005363883186632E-2</v>
      </c>
      <c r="AF530" s="2">
        <f>(Table2[[#This Row],[Current Week High]]/Table2[[#This Row],[Close Price]])-1</f>
        <v>2.4889524304652966E-2</v>
      </c>
      <c r="AG530" s="2">
        <f>(Table2[[#This Row],[Close Price]]/Table2[[#This Row],[Current Month Low]])-1</f>
        <v>1.9005363883186632E-2</v>
      </c>
      <c r="AH530" s="2">
        <f>(Table2[[#This Row],[Current Month High]]/Table2[[#This Row],[Close Price]])-1</f>
        <v>5.003899142188728E-2</v>
      </c>
      <c r="AI530">
        <v>12.919157785287201</v>
      </c>
      <c r="AJ530">
        <v>23.499197431781699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-7.0000000000000007E-2</v>
      </c>
      <c r="AM530" t="s">
        <v>10512</v>
      </c>
      <c r="AN530">
        <v>-1.43</v>
      </c>
      <c r="AO530" t="s">
        <v>10512</v>
      </c>
      <c r="AP530">
        <v>3.6902108548602999E-2</v>
      </c>
      <c r="AQ530">
        <f>(Table2[[#This Row],[Sharpe Ratio]]-AVERAGE(Table2[Sharpe Ratio]))/_xlfn.STDEV.P(Table2[Sharpe Ratio])</f>
        <v>-0.13527365352570939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-2.0140829234776834</v>
      </c>
      <c r="AS530">
        <f>_xlfn.RANK.AVG(Table2[[#This Row],[1Y Return vs Nifty Z-Score]],Table2[1Y Return vs Nifty Z-Score])</f>
        <v>558</v>
      </c>
      <c r="AT530">
        <f>_xlfn.RANK.AVG(Table2[[#This Row],[6M Return vs Nifty Z-Score]],Table2[6M Return vs Nifty Z-Score])</f>
        <v>547</v>
      </c>
      <c r="AU530">
        <f>_xlfn.RANK.AVG(Table2[[#This Row],[Sharpe Ratio Z-Score]],Table2[Sharpe Ratio Z-Score])</f>
        <v>372</v>
      </c>
      <c r="AV530">
        <f>(Table2[[#This Row],[Rank 1Y]]+Table2[[#This Row],[Rank 6M]]+Table2[[#This Row],[Rank Sharpe]])/3</f>
        <v>492.33333333333331</v>
      </c>
    </row>
    <row r="531" spans="1:48" x14ac:dyDescent="0.3">
      <c r="A531" t="s">
        <v>223</v>
      </c>
      <c r="B531" t="s">
        <v>224</v>
      </c>
      <c r="C531" t="s">
        <v>10467</v>
      </c>
      <c r="D531" t="s">
        <v>225</v>
      </c>
      <c r="E531">
        <v>112742.84547081</v>
      </c>
      <c r="F531">
        <v>1010.7</v>
      </c>
      <c r="G531">
        <v>6.0402542209150001</v>
      </c>
      <c r="H531">
        <f>(Table2[[#This Row],[1Y Return vs Nifty]]-AVERAGE(Table2[1Y Return vs Nifty]))/_xlfn.STDEV.P(Table2[1Y Return vs Nifty])</f>
        <v>-0.44637086046241808</v>
      </c>
      <c r="I531">
        <v>-6.2138432498757297</v>
      </c>
      <c r="J531">
        <f>(Table2[[#This Row],[1M Return vs Nifty]]-AVERAGE(Table2[1M Return vs Nifty]))/_xlfn.STDEV.P(Table2[1M Return vs Nifty])</f>
        <v>-0.52814104562986197</v>
      </c>
      <c r="K531">
        <v>-17.2445794063402</v>
      </c>
      <c r="L531">
        <f>(Table2[[#This Row],[6M Return vs Nifty]]-AVERAGE(Table2[6M Return vs Nifty]))/_xlfn.STDEV.P(Table2[6M Return vs Nifty])</f>
        <v>-0.75981935012805879</v>
      </c>
      <c r="M531">
        <v>0.51005966344634701</v>
      </c>
      <c r="N531">
        <f>(Table2[[#This Row],[1W Return vs Nifty]]-AVERAGE(Table2[1W Return vs Nifty]))/_xlfn.STDEV.P(Table2[1W Return vs Nifty])</f>
        <v>0.35294885849765223</v>
      </c>
      <c r="O531">
        <v>1014.06</v>
      </c>
      <c r="P531">
        <v>1025.8783318759799</v>
      </c>
      <c r="Q531">
        <v>1050.48787139715</v>
      </c>
      <c r="R531">
        <v>48.843811754093103</v>
      </c>
      <c r="S531" s="2">
        <f>(Table2[[#This Row],[Close Price]]-Table2[[#This Row],[20D EMA]])/Table2[[#This Row],[20D EMA]]</f>
        <v>-3.3134134074905824E-3</v>
      </c>
      <c r="T531" s="2">
        <f>(Table2[[#This Row],[Close Price]]-Table2[[#This Row],[50D EMA]])/Table2[[#This Row],[50D EMA]]</f>
        <v>-1.4795450302789732E-2</v>
      </c>
      <c r="U531" s="2">
        <f>(Table2[[#This Row],[Close Price]]-Table2[[#This Row],[200D EMA]])/Table2[[#This Row],[200D EMA]]</f>
        <v>-3.7875612351651468E-2</v>
      </c>
      <c r="V531">
        <v>0.353456191228747</v>
      </c>
      <c r="W531">
        <v>1001.55</v>
      </c>
      <c r="X531">
        <v>1020.25</v>
      </c>
      <c r="Y531">
        <v>998.5</v>
      </c>
      <c r="Z531">
        <v>1047.95</v>
      </c>
      <c r="AA531">
        <v>985.4</v>
      </c>
      <c r="AB531">
        <v>1063.3499999999999</v>
      </c>
      <c r="AC531" s="2">
        <f>(Table2[[#This Row],[Close Price]]/Table2[[#This Row],[Day Low]])-1</f>
        <v>9.1358394488543215E-3</v>
      </c>
      <c r="AD531" s="2">
        <f>(Table2[[#This Row],[Day High]]/Table2[[#This Row],[Close Price]])-1</f>
        <v>9.4488968041950283E-3</v>
      </c>
      <c r="AE531" s="2">
        <f>(Table2[[#This Row],[Close Price]]/Table2[[#This Row],[Current Week Low]])-1</f>
        <v>1.2218327491236858E-2</v>
      </c>
      <c r="AF531" s="2">
        <f>(Table2[[#This Row],[Current Week High]]/Table2[[#This Row],[Close Price]])-1</f>
        <v>3.6855644602750592E-2</v>
      </c>
      <c r="AG531" s="2">
        <f>(Table2[[#This Row],[Close Price]]/Table2[[#This Row],[Current Month Low]])-1</f>
        <v>2.5674852851633956E-2</v>
      </c>
      <c r="AH531" s="2">
        <f>(Table2[[#This Row],[Current Month High]]/Table2[[#This Row],[Close Price]])-1</f>
        <v>5.2092609082813768E-2</v>
      </c>
      <c r="AI531">
        <v>23.676659740773701</v>
      </c>
      <c r="AJ531">
        <v>47.332361516034901</v>
      </c>
      <c r="AK531" t="str">
        <f>IF(AND(Table2[[#This Row],[20D EMA]]&gt;Table2[[#This Row],[50D EMA]],Table2[[#This Row],[50D EMA]]&gt;Table2[[#This Row],[200D EMA]]),"Uptrend","Downtrend/NoTrend")</f>
        <v>Downtrend/NoTrend</v>
      </c>
      <c r="AL531">
        <v>-0.09</v>
      </c>
      <c r="AM531" t="s">
        <v>10512</v>
      </c>
      <c r="AN531">
        <v>-1.37</v>
      </c>
      <c r="AO531" t="s">
        <v>10512</v>
      </c>
      <c r="AP531">
        <v>1.3032230740125999E-2</v>
      </c>
      <c r="AQ531">
        <f>(Table2[[#This Row],[Sharpe Ratio]]-AVERAGE(Table2[Sharpe Ratio]))/_xlfn.STDEV.P(Table2[Sharpe Ratio])</f>
        <v>-0.4091963640045137</v>
      </c>
      <c r="AR5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1">
        <f>_xlfn.RANK.AVG(Table2[[#This Row],[1Y Return vs Nifty Z-Score]],Table2[1Y Return vs Nifty Z-Score])</f>
        <v>457</v>
      </c>
      <c r="AT531">
        <f>_xlfn.RANK.AVG(Table2[[#This Row],[6M Return vs Nifty Z-Score]],Table2[6M Return vs Nifty Z-Score])</f>
        <v>578</v>
      </c>
      <c r="AU531">
        <f>_xlfn.RANK.AVG(Table2[[#This Row],[Sharpe Ratio Z-Score]],Table2[Sharpe Ratio Z-Score])</f>
        <v>443</v>
      </c>
      <c r="AV531">
        <f>(Table2[[#This Row],[Rank 1Y]]+Table2[[#This Row],[Rank 6M]]+Table2[[#This Row],[Rank Sharpe]])/3</f>
        <v>492.66666666666669</v>
      </c>
    </row>
    <row r="532" spans="1:48" x14ac:dyDescent="0.3">
      <c r="A532" t="s">
        <v>403</v>
      </c>
      <c r="B532" t="s">
        <v>404</v>
      </c>
      <c r="C532" t="s">
        <v>10463</v>
      </c>
      <c r="D532" t="s">
        <v>405</v>
      </c>
      <c r="E532">
        <v>57712.839413790003</v>
      </c>
      <c r="F532">
        <v>1594.3</v>
      </c>
      <c r="G532">
        <v>-3.1799286111276701</v>
      </c>
      <c r="H532">
        <f>(Table2[[#This Row],[1Y Return vs Nifty]]-AVERAGE(Table2[1Y Return vs Nifty]))/_xlfn.STDEV.P(Table2[1Y Return vs Nifty])</f>
        <v>-0.56842480623089686</v>
      </c>
      <c r="I532">
        <v>4.3987675581636001</v>
      </c>
      <c r="J532">
        <f>(Table2[[#This Row],[1M Return vs Nifty]]-AVERAGE(Table2[1M Return vs Nifty]))/_xlfn.STDEV.P(Table2[1M Return vs Nifty])</f>
        <v>0.53326390383557409</v>
      </c>
      <c r="K532">
        <v>-12.778831172651399</v>
      </c>
      <c r="L532">
        <f>(Table2[[#This Row],[6M Return vs Nifty]]-AVERAGE(Table2[6M Return vs Nifty]))/_xlfn.STDEV.P(Table2[6M Return vs Nifty])</f>
        <v>-0.60559250488589145</v>
      </c>
      <c r="M532">
        <v>-2.16446026489754</v>
      </c>
      <c r="N532">
        <f>(Table2[[#This Row],[1W Return vs Nifty]]-AVERAGE(Table2[1W Return vs Nifty]))/_xlfn.STDEV.P(Table2[1W Return vs Nifty])</f>
        <v>-0.2982962148149878</v>
      </c>
      <c r="O532">
        <v>1579.28</v>
      </c>
      <c r="P532">
        <v>1525.2954237194001</v>
      </c>
      <c r="Q532">
        <v>1445.4543692531199</v>
      </c>
      <c r="R532">
        <v>50.6678057828357</v>
      </c>
      <c r="S532" s="2">
        <f>(Table2[[#This Row],[Close Price]]-Table2[[#This Row],[20D EMA]])/Table2[[#This Row],[20D EMA]]</f>
        <v>9.5106630869763314E-3</v>
      </c>
      <c r="T532" s="2">
        <f>(Table2[[#This Row],[Close Price]]-Table2[[#This Row],[50D EMA]])/Table2[[#This Row],[50D EMA]]</f>
        <v>4.5240138538102784E-2</v>
      </c>
      <c r="U532" s="2">
        <f>(Table2[[#This Row],[Close Price]]-Table2[[#This Row],[200D EMA]])/Table2[[#This Row],[200D EMA]]</f>
        <v>0.10297497722033937</v>
      </c>
      <c r="V532">
        <v>0.89784389567291101</v>
      </c>
      <c r="W532">
        <v>1547</v>
      </c>
      <c r="X532">
        <v>1606</v>
      </c>
      <c r="Y532">
        <v>1541.05</v>
      </c>
      <c r="Z532">
        <v>1619</v>
      </c>
      <c r="AA532">
        <v>1541.05</v>
      </c>
      <c r="AB532">
        <v>1764.4</v>
      </c>
      <c r="AC532" s="2">
        <f>(Table2[[#This Row],[Close Price]]/Table2[[#This Row],[Day Low]])-1</f>
        <v>3.0575307045895173E-2</v>
      </c>
      <c r="AD532" s="2">
        <f>(Table2[[#This Row],[Day High]]/Table2[[#This Row],[Close Price]])-1</f>
        <v>7.3386439189613295E-3</v>
      </c>
      <c r="AE532" s="2">
        <f>(Table2[[#This Row],[Close Price]]/Table2[[#This Row],[Current Week Low]])-1</f>
        <v>3.4554362285454721E-2</v>
      </c>
      <c r="AF532" s="2">
        <f>(Table2[[#This Row],[Current Week High]]/Table2[[#This Row],[Close Price]])-1</f>
        <v>1.5492692717807177E-2</v>
      </c>
      <c r="AG532" s="2">
        <f>(Table2[[#This Row],[Close Price]]/Table2[[#This Row],[Current Month Low]])-1</f>
        <v>3.4554362285454721E-2</v>
      </c>
      <c r="AH532" s="2">
        <f>(Table2[[#This Row],[Current Month High]]/Table2[[#This Row],[Close Price]])-1</f>
        <v>0.1066925923602835</v>
      </c>
      <c r="AI532">
        <v>10.669259236028299</v>
      </c>
      <c r="AJ532">
        <v>36.270780802598402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-0.06</v>
      </c>
      <c r="AM532" t="s">
        <v>10512</v>
      </c>
      <c r="AN532">
        <v>-4.01</v>
      </c>
      <c r="AO532" t="s">
        <v>10512</v>
      </c>
      <c r="AP532">
        <v>2.1364586580664001E-2</v>
      </c>
      <c r="AQ532">
        <f>(Table2[[#This Row],[Sharpe Ratio]]-AVERAGE(Table2[Sharpe Ratio]))/_xlfn.STDEV.P(Table2[Sharpe Ratio])</f>
        <v>-0.31357704350244142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-1.2526266655986436</v>
      </c>
      <c r="AS532">
        <f>_xlfn.RANK.AVG(Table2[[#This Row],[1Y Return vs Nifty Z-Score]],Table2[1Y Return vs Nifty Z-Score])</f>
        <v>524</v>
      </c>
      <c r="AT532">
        <f>_xlfn.RANK.AVG(Table2[[#This Row],[6M Return vs Nifty Z-Score]],Table2[6M Return vs Nifty Z-Score])</f>
        <v>533</v>
      </c>
      <c r="AU532">
        <f>_xlfn.RANK.AVG(Table2[[#This Row],[Sharpe Ratio Z-Score]],Table2[Sharpe Ratio Z-Score])</f>
        <v>422</v>
      </c>
      <c r="AV532">
        <f>(Table2[[#This Row],[Rank 1Y]]+Table2[[#This Row],[Rank 6M]]+Table2[[#This Row],[Rank Sharpe]])/3</f>
        <v>493</v>
      </c>
    </row>
    <row r="533" spans="1:48" x14ac:dyDescent="0.3">
      <c r="A533" t="s">
        <v>1083</v>
      </c>
      <c r="B533" t="s">
        <v>1084</v>
      </c>
      <c r="C533" t="s">
        <v>10461</v>
      </c>
      <c r="D533" t="s">
        <v>490</v>
      </c>
      <c r="E533">
        <v>11308.77983625</v>
      </c>
      <c r="F533">
        <v>849.3</v>
      </c>
      <c r="G533">
        <v>-19.898011719287702</v>
      </c>
      <c r="H533">
        <f>(Table2[[#This Row],[1Y Return vs Nifty]]-AVERAGE(Table2[1Y Return vs Nifty]))/_xlfn.STDEV.P(Table2[1Y Return vs Nifty])</f>
        <v>-0.78973365077408286</v>
      </c>
      <c r="I533">
        <v>-6.2993576632584602</v>
      </c>
      <c r="J533">
        <f>(Table2[[#This Row],[1M Return vs Nifty]]-AVERAGE(Table2[1M Return vs Nifty]))/_xlfn.STDEV.P(Table2[1M Return vs Nifty])</f>
        <v>-0.53669364623463556</v>
      </c>
      <c r="K533">
        <v>-6.5067963627413796</v>
      </c>
      <c r="L533">
        <f>(Table2[[#This Row],[6M Return vs Nifty]]-AVERAGE(Table2[6M Return vs Nifty]))/_xlfn.STDEV.P(Table2[6M Return vs Nifty])</f>
        <v>-0.38898465075649385</v>
      </c>
      <c r="M533">
        <v>-0.191389618246537</v>
      </c>
      <c r="N533">
        <f>(Table2[[#This Row],[1W Return vs Nifty]]-AVERAGE(Table2[1W Return vs Nifty]))/_xlfn.STDEV.P(Table2[1W Return vs Nifty])</f>
        <v>0.18214609720955457</v>
      </c>
      <c r="O533">
        <v>870.31</v>
      </c>
      <c r="P533">
        <v>835.64676195954905</v>
      </c>
      <c r="Q533">
        <v>779.50042956806999</v>
      </c>
      <c r="R533">
        <v>33.260588559000098</v>
      </c>
      <c r="S533" s="2">
        <f>(Table2[[#This Row],[Close Price]]-Table2[[#This Row],[20D EMA]])/Table2[[#This Row],[20D EMA]]</f>
        <v>-2.4140823384770936E-2</v>
      </c>
      <c r="T533" s="2">
        <f>(Table2[[#This Row],[Close Price]]-Table2[[#This Row],[50D EMA]])/Table2[[#This Row],[50D EMA]]</f>
        <v>1.6338528026405265E-2</v>
      </c>
      <c r="U533" s="2">
        <f>(Table2[[#This Row],[Close Price]]-Table2[[#This Row],[200D EMA]])/Table2[[#This Row],[200D EMA]]</f>
        <v>8.9543979431296397E-2</v>
      </c>
      <c r="V533">
        <v>0.68432201834847195</v>
      </c>
      <c r="W533">
        <v>844</v>
      </c>
      <c r="X533">
        <v>884.8</v>
      </c>
      <c r="Y533">
        <v>844</v>
      </c>
      <c r="Z533">
        <v>900</v>
      </c>
      <c r="AA533">
        <v>844</v>
      </c>
      <c r="AB533">
        <v>938</v>
      </c>
      <c r="AC533" s="2">
        <f>(Table2[[#This Row],[Close Price]]/Table2[[#This Row],[Day Low]])-1</f>
        <v>6.2796208530804254E-3</v>
      </c>
      <c r="AD533" s="2">
        <f>(Table2[[#This Row],[Day High]]/Table2[[#This Row],[Close Price]])-1</f>
        <v>4.1799128694218757E-2</v>
      </c>
      <c r="AE533" s="2">
        <f>(Table2[[#This Row],[Close Price]]/Table2[[#This Row],[Current Week Low]])-1</f>
        <v>6.2796208530804254E-3</v>
      </c>
      <c r="AF533" s="2">
        <f>(Table2[[#This Row],[Current Week High]]/Table2[[#This Row],[Close Price]])-1</f>
        <v>5.9696220416813883E-2</v>
      </c>
      <c r="AG533" s="2">
        <f>(Table2[[#This Row],[Close Price]]/Table2[[#This Row],[Current Month Low]])-1</f>
        <v>6.2796208530804254E-3</v>
      </c>
      <c r="AH533" s="2">
        <f>(Table2[[#This Row],[Current Month High]]/Table2[[#This Row],[Close Price]])-1</f>
        <v>0.10443894972330159</v>
      </c>
      <c r="AI533">
        <v>10.443894972330099</v>
      </c>
      <c r="AJ533">
        <v>24.897058823529299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0.03</v>
      </c>
      <c r="AM533" t="s">
        <v>10511</v>
      </c>
      <c r="AN533">
        <v>-4.55</v>
      </c>
      <c r="AO533" t="s">
        <v>10512</v>
      </c>
      <c r="AP533">
        <v>3.0080177232784999E-2</v>
      </c>
      <c r="AQ533">
        <f>(Table2[[#This Row],[Sharpe Ratio]]-AVERAGE(Table2[Sharpe Ratio]))/_xlfn.STDEV.P(Table2[Sharpe Ratio])</f>
        <v>-0.21355984886037804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-1.7468256994160356</v>
      </c>
      <c r="AS533">
        <f>_xlfn.RANK.AVG(Table2[[#This Row],[1Y Return vs Nifty Z-Score]],Table2[1Y Return vs Nifty Z-Score])</f>
        <v>622</v>
      </c>
      <c r="AT533">
        <f>_xlfn.RANK.AVG(Table2[[#This Row],[6M Return vs Nifty Z-Score]],Table2[6M Return vs Nifty Z-Score])</f>
        <v>460</v>
      </c>
      <c r="AU533">
        <f>_xlfn.RANK.AVG(Table2[[#This Row],[Sharpe Ratio Z-Score]],Table2[Sharpe Ratio Z-Score])</f>
        <v>399</v>
      </c>
      <c r="AV533">
        <f>(Table2[[#This Row],[Rank 1Y]]+Table2[[#This Row],[Rank 6M]]+Table2[[#This Row],[Rank Sharpe]])/3</f>
        <v>493.66666666666669</v>
      </c>
    </row>
    <row r="534" spans="1:48" x14ac:dyDescent="0.3">
      <c r="A534" t="s">
        <v>1155</v>
      </c>
      <c r="B534" t="s">
        <v>1156</v>
      </c>
      <c r="C534" t="s">
        <v>10463</v>
      </c>
      <c r="D534" t="s">
        <v>979</v>
      </c>
      <c r="E534">
        <v>10029.443810376</v>
      </c>
      <c r="F534">
        <v>47.12</v>
      </c>
      <c r="G534">
        <v>-14.612279329192599</v>
      </c>
      <c r="H534">
        <f>(Table2[[#This Row],[1Y Return vs Nifty]]-AVERAGE(Table2[1Y Return vs Nifty]))/_xlfn.STDEV.P(Table2[1Y Return vs Nifty])</f>
        <v>-0.71976275038745452</v>
      </c>
      <c r="I534">
        <v>-3.5866183307818802</v>
      </c>
      <c r="J534">
        <f>(Table2[[#This Row],[1M Return vs Nifty]]-AVERAGE(Table2[1M Return vs Nifty]))/_xlfn.STDEV.P(Table2[1M Return vs Nifty])</f>
        <v>-0.26538293804216612</v>
      </c>
      <c r="K534">
        <v>-8.8564336905846908</v>
      </c>
      <c r="L534">
        <f>(Table2[[#This Row],[6M Return vs Nifty]]-AVERAGE(Table2[6M Return vs Nifty]))/_xlfn.STDEV.P(Table2[6M Return vs Nifty])</f>
        <v>-0.47013054917566621</v>
      </c>
      <c r="M534">
        <v>-5.1644693991528197</v>
      </c>
      <c r="N534">
        <f>(Table2[[#This Row],[1W Return vs Nifty]]-AVERAGE(Table2[1W Return vs Nifty]))/_xlfn.STDEV.P(Table2[1W Return vs Nifty])</f>
        <v>-1.0287978453586282</v>
      </c>
      <c r="O534">
        <v>48.54</v>
      </c>
      <c r="P534">
        <v>46.869641126440698</v>
      </c>
      <c r="Q534">
        <v>46.336968676950299</v>
      </c>
      <c r="R534">
        <v>35.644522826731098</v>
      </c>
      <c r="S534" s="2">
        <f>(Table2[[#This Row],[Close Price]]-Table2[[#This Row],[20D EMA]])/Table2[[#This Row],[20D EMA]]</f>
        <v>-2.9254223320972429E-2</v>
      </c>
      <c r="T534" s="2">
        <f>(Table2[[#This Row],[Close Price]]-Table2[[#This Row],[50D EMA]])/Table2[[#This Row],[50D EMA]]</f>
        <v>5.3415999683868766E-3</v>
      </c>
      <c r="U534" s="2">
        <f>(Table2[[#This Row],[Close Price]]-Table2[[#This Row],[200D EMA]])/Table2[[#This Row],[200D EMA]]</f>
        <v>1.6898630734970947E-2</v>
      </c>
      <c r="V534">
        <v>1.06164743834678</v>
      </c>
      <c r="W534">
        <v>46.86</v>
      </c>
      <c r="X534">
        <v>48.59</v>
      </c>
      <c r="Y534">
        <v>46.86</v>
      </c>
      <c r="Z534">
        <v>51.2</v>
      </c>
      <c r="AA534">
        <v>46.86</v>
      </c>
      <c r="AB534">
        <v>51.6</v>
      </c>
      <c r="AC534" s="2">
        <f>(Table2[[#This Row],[Close Price]]/Table2[[#This Row],[Day Low]])-1</f>
        <v>5.5484421681604168E-3</v>
      </c>
      <c r="AD534" s="2">
        <f>(Table2[[#This Row],[Day High]]/Table2[[#This Row],[Close Price]])-1</f>
        <v>3.1196943972835456E-2</v>
      </c>
      <c r="AE534" s="2">
        <f>(Table2[[#This Row],[Close Price]]/Table2[[#This Row],[Current Week Low]])-1</f>
        <v>5.5484421681604168E-3</v>
      </c>
      <c r="AF534" s="2">
        <f>(Table2[[#This Row],[Current Week High]]/Table2[[#This Row],[Close Price]])-1</f>
        <v>8.6587436332767442E-2</v>
      </c>
      <c r="AG534" s="2">
        <f>(Table2[[#This Row],[Close Price]]/Table2[[#This Row],[Current Month Low]])-1</f>
        <v>5.5484421681604168E-3</v>
      </c>
      <c r="AH534" s="2">
        <f>(Table2[[#This Row],[Current Month High]]/Table2[[#This Row],[Close Price]])-1</f>
        <v>9.5076400679117157E-2</v>
      </c>
      <c r="AI534">
        <v>21.498302207130699</v>
      </c>
      <c r="AJ534">
        <v>28.919288645690798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-7.0000000000000007E-2</v>
      </c>
      <c r="AM534" t="s">
        <v>10512</v>
      </c>
      <c r="AN534">
        <v>-4.8499999999999996</v>
      </c>
      <c r="AO534" t="s">
        <v>10512</v>
      </c>
      <c r="AP534">
        <v>2.5083339017789998E-2</v>
      </c>
      <c r="AQ534">
        <f>(Table2[[#This Row],[Sharpe Ratio]]-AVERAGE(Table2[Sharpe Ratio]))/_xlfn.STDEV.P(Table2[Sharpe Ratio])</f>
        <v>-0.27090188800518727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-2.7549759709691024</v>
      </c>
      <c r="AS534">
        <f>_xlfn.RANK.AVG(Table2[[#This Row],[1Y Return vs Nifty Z-Score]],Table2[1Y Return vs Nifty Z-Score])</f>
        <v>590</v>
      </c>
      <c r="AT534">
        <f>_xlfn.RANK.AVG(Table2[[#This Row],[6M Return vs Nifty Z-Score]],Table2[6M Return vs Nifty Z-Score])</f>
        <v>485</v>
      </c>
      <c r="AU534">
        <f>_xlfn.RANK.AVG(Table2[[#This Row],[Sharpe Ratio Z-Score]],Table2[Sharpe Ratio Z-Score])</f>
        <v>411</v>
      </c>
      <c r="AV534">
        <f>(Table2[[#This Row],[Rank 1Y]]+Table2[[#This Row],[Rank 6M]]+Table2[[#This Row],[Rank Sharpe]])/3</f>
        <v>495.33333333333331</v>
      </c>
    </row>
    <row r="535" spans="1:48" x14ac:dyDescent="0.3">
      <c r="A535" t="s">
        <v>541</v>
      </c>
      <c r="B535" t="s">
        <v>542</v>
      </c>
      <c r="C535" t="s">
        <v>10475</v>
      </c>
      <c r="D535" t="s">
        <v>543</v>
      </c>
      <c r="E535">
        <v>35752.879500000003</v>
      </c>
      <c r="F535">
        <v>3254.7</v>
      </c>
      <c r="G535">
        <v>-8.1013613049660602</v>
      </c>
      <c r="H535">
        <f>(Table2[[#This Row],[1Y Return vs Nifty]]-AVERAGE(Table2[1Y Return vs Nifty]))/_xlfn.STDEV.P(Table2[1Y Return vs Nifty])</f>
        <v>-0.63357321923518561</v>
      </c>
      <c r="I535">
        <v>-2.1664088331378899</v>
      </c>
      <c r="J535">
        <f>(Table2[[#This Row],[1M Return vs Nifty]]-AVERAGE(Table2[1M Return vs Nifty]))/_xlfn.STDEV.P(Table2[1M Return vs Nifty])</f>
        <v>-0.12334273536788698</v>
      </c>
      <c r="K535">
        <v>-26.110829922673599</v>
      </c>
      <c r="L535">
        <f>(Table2[[#This Row],[6M Return vs Nifty]]-AVERAGE(Table2[6M Return vs Nifty]))/_xlfn.STDEV.P(Table2[6M Return vs Nifty])</f>
        <v>-1.066019739112219</v>
      </c>
      <c r="M535">
        <v>0.58019422231099904</v>
      </c>
      <c r="N535">
        <f>(Table2[[#This Row],[1W Return vs Nifty]]-AVERAGE(Table2[1W Return vs Nifty]))/_xlfn.STDEV.P(Table2[1W Return vs Nifty])</f>
        <v>0.37002660970283496</v>
      </c>
      <c r="O535">
        <v>3253.05</v>
      </c>
      <c r="P535">
        <v>3257.6489405365801</v>
      </c>
      <c r="Q535">
        <v>3255.03903003712</v>
      </c>
      <c r="R535">
        <v>48.896812753751099</v>
      </c>
      <c r="S535" s="2">
        <f>(Table2[[#This Row],[Close Price]]-Table2[[#This Row],[20D EMA]])/Table2[[#This Row],[20D EMA]]</f>
        <v>5.0721630469855556E-4</v>
      </c>
      <c r="T535" s="2">
        <f>(Table2[[#This Row],[Close Price]]-Table2[[#This Row],[50D EMA]])/Table2[[#This Row],[50D EMA]]</f>
        <v>-9.0523582817199919E-4</v>
      </c>
      <c r="U535" s="2">
        <f>(Table2[[#This Row],[Close Price]]-Table2[[#This Row],[200D EMA]])/Table2[[#This Row],[200D EMA]]</f>
        <v>-1.0415544452514412E-4</v>
      </c>
      <c r="V535">
        <v>0.72908026526941105</v>
      </c>
      <c r="W535">
        <v>3179.95</v>
      </c>
      <c r="X535">
        <v>3289.9</v>
      </c>
      <c r="Y535">
        <v>3179.95</v>
      </c>
      <c r="Z535">
        <v>3354.65</v>
      </c>
      <c r="AA535">
        <v>3171.25</v>
      </c>
      <c r="AB535">
        <v>3354.65</v>
      </c>
      <c r="AC535" s="2">
        <f>(Table2[[#This Row],[Close Price]]/Table2[[#This Row],[Day Low]])-1</f>
        <v>2.3506658909731248E-2</v>
      </c>
      <c r="AD535" s="2">
        <f>(Table2[[#This Row],[Day High]]/Table2[[#This Row],[Close Price]])-1</f>
        <v>1.0815128890527603E-2</v>
      </c>
      <c r="AE535" s="2">
        <f>(Table2[[#This Row],[Close Price]]/Table2[[#This Row],[Current Week Low]])-1</f>
        <v>2.3506658909731248E-2</v>
      </c>
      <c r="AF535" s="2">
        <f>(Table2[[#This Row],[Current Week High]]/Table2[[#This Row],[Close Price]])-1</f>
        <v>3.0709435585461131E-2</v>
      </c>
      <c r="AG535" s="2">
        <f>(Table2[[#This Row],[Close Price]]/Table2[[#This Row],[Current Month Low]])-1</f>
        <v>2.631454473787942E-2</v>
      </c>
      <c r="AH535" s="2">
        <f>(Table2[[#This Row],[Current Month High]]/Table2[[#This Row],[Close Price]])-1</f>
        <v>3.0709435585461131E-2</v>
      </c>
      <c r="AI535">
        <v>20.441208099056698</v>
      </c>
      <c r="AJ535">
        <v>31.4499192245557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-0.14000000000000001</v>
      </c>
      <c r="AM535" t="s">
        <v>10512</v>
      </c>
      <c r="AN535">
        <v>0.72</v>
      </c>
      <c r="AO535" t="s">
        <v>10511</v>
      </c>
      <c r="AP535">
        <v>6.2798142062609003E-2</v>
      </c>
      <c r="AQ535">
        <f>(Table2[[#This Row],[Sharpe Ratio]]-AVERAGE(Table2[Sharpe Ratio]))/_xlfn.STDEV.P(Table2[Sharpe Ratio])</f>
        <v>0.16190054014726096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>
        <f>_xlfn.RANK.AVG(Table2[[#This Row],[1Y Return vs Nifty Z-Score]],Table2[1Y Return vs Nifty Z-Score])</f>
        <v>551</v>
      </c>
      <c r="AT535">
        <f>_xlfn.RANK.AVG(Table2[[#This Row],[6M Return vs Nifty Z-Score]],Table2[6M Return vs Nifty Z-Score])</f>
        <v>648</v>
      </c>
      <c r="AU535">
        <f>_xlfn.RANK.AVG(Table2[[#This Row],[Sharpe Ratio Z-Score]],Table2[Sharpe Ratio Z-Score])</f>
        <v>288</v>
      </c>
      <c r="AV535">
        <f>(Table2[[#This Row],[Rank 1Y]]+Table2[[#This Row],[Rank 6M]]+Table2[[#This Row],[Rank Sharpe]])/3</f>
        <v>495.66666666666669</v>
      </c>
    </row>
    <row r="536" spans="1:48" x14ac:dyDescent="0.3">
      <c r="A536" t="s">
        <v>818</v>
      </c>
      <c r="B536" t="s">
        <v>819</v>
      </c>
      <c r="C536" t="s">
        <v>10461</v>
      </c>
      <c r="D536" t="s">
        <v>549</v>
      </c>
      <c r="E536">
        <v>18800.4751545</v>
      </c>
      <c r="F536">
        <v>2086.9</v>
      </c>
      <c r="G536">
        <v>15.065682765743601</v>
      </c>
      <c r="H536">
        <f>(Table2[[#This Row],[1Y Return vs Nifty]]-AVERAGE(Table2[1Y Return vs Nifty]))/_xlfn.STDEV.P(Table2[1Y Return vs Nifty])</f>
        <v>-0.32689501207474142</v>
      </c>
      <c r="I536">
        <v>-23.3709031076847</v>
      </c>
      <c r="J536">
        <f>(Table2[[#This Row],[1M Return vs Nifty]]-AVERAGE(Table2[1M Return vs Nifty]))/_xlfn.STDEV.P(Table2[1M Return vs Nifty])</f>
        <v>-2.2440796191577062</v>
      </c>
      <c r="K536">
        <v>-50.931855514016299</v>
      </c>
      <c r="L536">
        <f>(Table2[[#This Row],[6M Return vs Nifty]]-AVERAGE(Table2[6M Return vs Nifty]))/_xlfn.STDEV.P(Table2[6M Return vs Nifty])</f>
        <v>-1.9232262524014425</v>
      </c>
      <c r="M536">
        <v>-3.2819361888396599</v>
      </c>
      <c r="N536">
        <f>(Table2[[#This Row],[1W Return vs Nifty]]-AVERAGE(Table2[1W Return vs Nifty]))/_xlfn.STDEV.P(Table2[1W Return vs Nifty])</f>
        <v>-0.57040138116663019</v>
      </c>
      <c r="O536">
        <v>2330.6999999999998</v>
      </c>
      <c r="P536">
        <v>2481.6367315099001</v>
      </c>
      <c r="Q536">
        <v>2563.1728312144501</v>
      </c>
      <c r="R536">
        <v>18.4052233399205</v>
      </c>
      <c r="S536" s="2">
        <f>(Table2[[#This Row],[Close Price]]-Table2[[#This Row],[20D EMA]])/Table2[[#This Row],[20D EMA]]</f>
        <v>-0.10460376710859387</v>
      </c>
      <c r="T536" s="2">
        <f>(Table2[[#This Row],[Close Price]]-Table2[[#This Row],[50D EMA]])/Table2[[#This Row],[50D EMA]]</f>
        <v>-0.15906305967260997</v>
      </c>
      <c r="U536" s="2">
        <f>(Table2[[#This Row],[Close Price]]-Table2[[#This Row],[200D EMA]])/Table2[[#This Row],[200D EMA]]</f>
        <v>-0.18581377947455396</v>
      </c>
      <c r="V536">
        <v>1.30978954014293</v>
      </c>
      <c r="W536">
        <v>2080.1</v>
      </c>
      <c r="X536">
        <v>2165</v>
      </c>
      <c r="Y536">
        <v>2080.1</v>
      </c>
      <c r="Z536">
        <v>2320.1999999999998</v>
      </c>
      <c r="AA536">
        <v>2080.1</v>
      </c>
      <c r="AB536">
        <v>2599</v>
      </c>
      <c r="AC536" s="2">
        <f>(Table2[[#This Row],[Close Price]]/Table2[[#This Row],[Day Low]])-1</f>
        <v>3.269073602230721E-3</v>
      </c>
      <c r="AD536" s="2">
        <f>(Table2[[#This Row],[Day High]]/Table2[[#This Row],[Close Price]])-1</f>
        <v>3.7423930231443636E-2</v>
      </c>
      <c r="AE536" s="2">
        <f>(Table2[[#This Row],[Close Price]]/Table2[[#This Row],[Current Week Low]])-1</f>
        <v>3.269073602230721E-3</v>
      </c>
      <c r="AF536" s="2">
        <f>(Table2[[#This Row],[Current Week High]]/Table2[[#This Row],[Close Price]])-1</f>
        <v>0.11179261104988236</v>
      </c>
      <c r="AG536" s="2">
        <f>(Table2[[#This Row],[Close Price]]/Table2[[#This Row],[Current Month Low]])-1</f>
        <v>3.269073602230721E-3</v>
      </c>
      <c r="AH536" s="2">
        <f>(Table2[[#This Row],[Current Month High]]/Table2[[#This Row],[Close Price]])-1</f>
        <v>0.24538789592218113</v>
      </c>
      <c r="AI536">
        <v>86.688389477214997</v>
      </c>
      <c r="AJ536">
        <v>43.725895316804397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-0.31</v>
      </c>
      <c r="AM536" t="s">
        <v>10512</v>
      </c>
      <c r="AN536">
        <v>-11.32</v>
      </c>
      <c r="AO536" t="s">
        <v>10512</v>
      </c>
      <c r="AP536">
        <v>4.1684447137010999E-2</v>
      </c>
      <c r="AQ536">
        <f>(Table2[[#This Row],[Sharpe Ratio]]-AVERAGE(Table2[Sharpe Ratio]))/_xlfn.STDEV.P(Table2[Sharpe Ratio])</f>
        <v>-8.039314014080734E-2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6">
        <f>_xlfn.RANK.AVG(Table2[[#This Row],[1Y Return vs Nifty Z-Score]],Table2[1Y Return vs Nifty Z-Score])</f>
        <v>405</v>
      </c>
      <c r="AT536">
        <f>_xlfn.RANK.AVG(Table2[[#This Row],[6M Return vs Nifty Z-Score]],Table2[6M Return vs Nifty Z-Score])</f>
        <v>723</v>
      </c>
      <c r="AU536">
        <f>_xlfn.RANK.AVG(Table2[[#This Row],[Sharpe Ratio Z-Score]],Table2[Sharpe Ratio Z-Score])</f>
        <v>360</v>
      </c>
      <c r="AV536">
        <f>(Table2[[#This Row],[Rank 1Y]]+Table2[[#This Row],[Rank 6M]]+Table2[[#This Row],[Rank Sharpe]])/3</f>
        <v>496</v>
      </c>
    </row>
    <row r="537" spans="1:48" x14ac:dyDescent="0.3">
      <c r="A537" t="s">
        <v>1116</v>
      </c>
      <c r="B537" t="s">
        <v>1117</v>
      </c>
      <c r="C537" t="s">
        <v>10460</v>
      </c>
      <c r="D537" t="s">
        <v>21</v>
      </c>
      <c r="E537">
        <v>10733.51599426</v>
      </c>
      <c r="F537">
        <v>521.04999999999995</v>
      </c>
      <c r="G537">
        <v>17.227484716837701</v>
      </c>
      <c r="H537">
        <f>(Table2[[#This Row],[1Y Return vs Nifty]]-AVERAGE(Table2[1Y Return vs Nifty]))/_xlfn.STDEV.P(Table2[1Y Return vs Nifty])</f>
        <v>-0.29827774244923499</v>
      </c>
      <c r="I537">
        <v>3.64580732101515</v>
      </c>
      <c r="J537">
        <f>(Table2[[#This Row],[1M Return vs Nifty]]-AVERAGE(Table2[1M Return vs Nifty]))/_xlfn.STDEV.P(Table2[1M Return vs Nifty])</f>
        <v>0.45795767270019483</v>
      </c>
      <c r="K537">
        <v>-3.50197184787821</v>
      </c>
      <c r="L537">
        <f>(Table2[[#This Row],[6M Return vs Nifty]]-AVERAGE(Table2[6M Return vs Nifty]))/_xlfn.STDEV.P(Table2[6M Return vs Nifty])</f>
        <v>-0.28521153566288404</v>
      </c>
      <c r="M537">
        <v>1.33003177916611</v>
      </c>
      <c r="N537">
        <f>(Table2[[#This Row],[1W Return vs Nifty]]-AVERAGE(Table2[1W Return vs Nifty]))/_xlfn.STDEV.P(Table2[1W Return vs Nifty])</f>
        <v>0.5526119064177708</v>
      </c>
      <c r="O537">
        <v>522.46</v>
      </c>
      <c r="P537">
        <v>508.92088982668901</v>
      </c>
      <c r="Q537">
        <v>476.49270942744602</v>
      </c>
      <c r="R537">
        <v>45.7185138862014</v>
      </c>
      <c r="S537" s="2">
        <f>(Table2[[#This Row],[Close Price]]-Table2[[#This Row],[20D EMA]])/Table2[[#This Row],[20D EMA]]</f>
        <v>-2.6987711977952029E-3</v>
      </c>
      <c r="T537" s="2">
        <f>(Table2[[#This Row],[Close Price]]-Table2[[#This Row],[50D EMA]])/Table2[[#This Row],[50D EMA]]</f>
        <v>2.383299726101137E-2</v>
      </c>
      <c r="U537" s="2">
        <f>(Table2[[#This Row],[Close Price]]-Table2[[#This Row],[200D EMA]])/Table2[[#This Row],[200D EMA]]</f>
        <v>9.3510959750242581E-2</v>
      </c>
      <c r="V537">
        <v>2.0581007653690002</v>
      </c>
      <c r="W537">
        <v>518.5</v>
      </c>
      <c r="X537">
        <v>540.29999999999995</v>
      </c>
      <c r="Y537">
        <v>518.5</v>
      </c>
      <c r="Z537">
        <v>575</v>
      </c>
      <c r="AA537">
        <v>500</v>
      </c>
      <c r="AB537">
        <v>575</v>
      </c>
      <c r="AC537" s="2">
        <f>(Table2[[#This Row],[Close Price]]/Table2[[#This Row],[Day Low]])-1</f>
        <v>4.9180327868851847E-3</v>
      </c>
      <c r="AD537" s="2">
        <f>(Table2[[#This Row],[Day High]]/Table2[[#This Row],[Close Price]])-1</f>
        <v>3.6944631033489994E-2</v>
      </c>
      <c r="AE537" s="2">
        <f>(Table2[[#This Row],[Close Price]]/Table2[[#This Row],[Current Week Low]])-1</f>
        <v>4.9180327868851847E-3</v>
      </c>
      <c r="AF537" s="2">
        <f>(Table2[[#This Row],[Current Week High]]/Table2[[#This Row],[Close Price]])-1</f>
        <v>0.10354092697437878</v>
      </c>
      <c r="AG537" s="2">
        <f>(Table2[[#This Row],[Close Price]]/Table2[[#This Row],[Current Month Low]])-1</f>
        <v>4.2099999999999804E-2</v>
      </c>
      <c r="AH537" s="2">
        <f>(Table2[[#This Row],[Current Month High]]/Table2[[#This Row],[Close Price]])-1</f>
        <v>0.10354092697437878</v>
      </c>
      <c r="AI537">
        <v>10.3540926974378</v>
      </c>
      <c r="AJ537">
        <v>43.936464088397699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</v>
      </c>
      <c r="AM537">
        <v>0</v>
      </c>
      <c r="AN537">
        <v>2.78</v>
      </c>
      <c r="AO537" t="s">
        <v>10511</v>
      </c>
      <c r="AP537">
        <v>-7.5232453466509003E-2</v>
      </c>
      <c r="AQ537">
        <f>(Table2[[#This Row],[Sharpe Ratio]]-AVERAGE(Table2[Sharpe Ratio]))/_xlfn.STDEV.P(Table2[Sharpe Ratio])</f>
        <v>-1.4220922711989301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-0.99501197019308352</v>
      </c>
      <c r="AS537">
        <f>_xlfn.RANK.AVG(Table2[[#This Row],[1Y Return vs Nifty Z-Score]],Table2[1Y Return vs Nifty Z-Score])</f>
        <v>393</v>
      </c>
      <c r="AT537">
        <f>_xlfn.RANK.AVG(Table2[[#This Row],[6M Return vs Nifty Z-Score]],Table2[6M Return vs Nifty Z-Score])</f>
        <v>421</v>
      </c>
      <c r="AU537">
        <f>_xlfn.RANK.AVG(Table2[[#This Row],[Sharpe Ratio Z-Score]],Table2[Sharpe Ratio Z-Score])</f>
        <v>674</v>
      </c>
      <c r="AV537">
        <f>(Table2[[#This Row],[Rank 1Y]]+Table2[[#This Row],[Rank 6M]]+Table2[[#This Row],[Rank Sharpe]])/3</f>
        <v>496</v>
      </c>
    </row>
    <row r="538" spans="1:48" x14ac:dyDescent="0.3">
      <c r="A538" t="s">
        <v>19</v>
      </c>
      <c r="B538" t="s">
        <v>20</v>
      </c>
      <c r="C538" t="s">
        <v>10460</v>
      </c>
      <c r="D538" t="s">
        <v>21</v>
      </c>
      <c r="E538">
        <v>1556645.97374432</v>
      </c>
      <c r="F538">
        <v>4302.3999999999996</v>
      </c>
      <c r="G538">
        <v>0.30033266753912702</v>
      </c>
      <c r="H538">
        <f>(Table2[[#This Row],[1Y Return vs Nifty]]-AVERAGE(Table2[1Y Return vs Nifty]))/_xlfn.STDEV.P(Table2[1Y Return vs Nifty])</f>
        <v>-0.52235417736111922</v>
      </c>
      <c r="I538">
        <v>8.4206308855190599</v>
      </c>
      <c r="J538">
        <f>(Table2[[#This Row],[1M Return vs Nifty]]-AVERAGE(Table2[1M Return vs Nifty]))/_xlfn.STDEV.P(Table2[1M Return vs Nifty])</f>
        <v>0.93550475850772175</v>
      </c>
      <c r="K538">
        <v>-4.3378247460138502</v>
      </c>
      <c r="L538">
        <f>(Table2[[#This Row],[6M Return vs Nifty]]-AVERAGE(Table2[6M Return vs Nifty]))/_xlfn.STDEV.P(Table2[6M Return vs Nifty])</f>
        <v>-0.31407813288695091</v>
      </c>
      <c r="M538">
        <v>7.4768742059176097</v>
      </c>
      <c r="N538">
        <f>(Table2[[#This Row],[1W Return vs Nifty]]-AVERAGE(Table2[1W Return vs Nifty]))/_xlfn.STDEV.P(Table2[1W Return vs Nifty])</f>
        <v>2.0493668209828764</v>
      </c>
      <c r="O538">
        <v>4044.74</v>
      </c>
      <c r="P538">
        <v>3955.1462346724402</v>
      </c>
      <c r="Q538">
        <v>3811.3135770505201</v>
      </c>
      <c r="R538">
        <v>78.907106351518607</v>
      </c>
      <c r="S538" s="2">
        <f>(Table2[[#This Row],[Close Price]]-Table2[[#This Row],[20D EMA]])/Table2[[#This Row],[20D EMA]]</f>
        <v>6.3702487675351166E-2</v>
      </c>
      <c r="T538" s="2">
        <f>(Table2[[#This Row],[Close Price]]-Table2[[#This Row],[50D EMA]])/Table2[[#This Row],[50D EMA]]</f>
        <v>8.779795858959398E-2</v>
      </c>
      <c r="U538" s="2">
        <f>(Table2[[#This Row],[Close Price]]-Table2[[#This Row],[200D EMA]])/Table2[[#This Row],[200D EMA]]</f>
        <v>0.12884965065758747</v>
      </c>
      <c r="V538">
        <v>1.61081027537808</v>
      </c>
      <c r="W538">
        <v>4285.25</v>
      </c>
      <c r="X538">
        <v>4358.75</v>
      </c>
      <c r="Y538">
        <v>4144.8999999999996</v>
      </c>
      <c r="Z538">
        <v>4358.75</v>
      </c>
      <c r="AA538">
        <v>3884</v>
      </c>
      <c r="AB538">
        <v>4358.75</v>
      </c>
      <c r="AC538" s="2">
        <f>(Table2[[#This Row],[Close Price]]/Table2[[#This Row],[Day Low]])-1</f>
        <v>4.0021002275245632E-3</v>
      </c>
      <c r="AD538" s="2">
        <f>(Table2[[#This Row],[Day High]]/Table2[[#This Row],[Close Price]])-1</f>
        <v>1.3097341018966313E-2</v>
      </c>
      <c r="AE538" s="2">
        <f>(Table2[[#This Row],[Close Price]]/Table2[[#This Row],[Current Week Low]])-1</f>
        <v>3.7998504185867032E-2</v>
      </c>
      <c r="AF538" s="2">
        <f>(Table2[[#This Row],[Current Week High]]/Table2[[#This Row],[Close Price]])-1</f>
        <v>1.3097341018966313E-2</v>
      </c>
      <c r="AG538" s="2">
        <f>(Table2[[#This Row],[Close Price]]/Table2[[#This Row],[Current Month Low]])-1</f>
        <v>0.10772399588053538</v>
      </c>
      <c r="AH538" s="2">
        <f>(Table2[[#This Row],[Current Month High]]/Table2[[#This Row],[Close Price]])-1</f>
        <v>1.3097341018966313E-2</v>
      </c>
      <c r="AI538">
        <v>1.30973410189663</v>
      </c>
      <c r="AJ538">
        <v>29.942615524010801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-0.06</v>
      </c>
      <c r="AM538" t="s">
        <v>10512</v>
      </c>
      <c r="AN538">
        <v>7.09</v>
      </c>
      <c r="AO538" t="s">
        <v>10511</v>
      </c>
      <c r="AP538">
        <v>-1.7741197155950999E-2</v>
      </c>
      <c r="AQ538">
        <f>(Table2[[#This Row],[Sharpe Ratio]]-AVERAGE(Table2[Sharpe Ratio]))/_xlfn.STDEV.P(Table2[Sharpe Ratio])</f>
        <v>-0.76234189946359532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1.3860973697789327</v>
      </c>
      <c r="AS538">
        <f>_xlfn.RANK.AVG(Table2[[#This Row],[1Y Return vs Nifty Z-Score]],Table2[1Y Return vs Nifty Z-Score])</f>
        <v>494</v>
      </c>
      <c r="AT538">
        <f>_xlfn.RANK.AVG(Table2[[#This Row],[6M Return vs Nifty Z-Score]],Table2[6M Return vs Nifty Z-Score])</f>
        <v>431</v>
      </c>
      <c r="AU538">
        <f>_xlfn.RANK.AVG(Table2[[#This Row],[Sharpe Ratio Z-Score]],Table2[Sharpe Ratio Z-Score])</f>
        <v>568</v>
      </c>
      <c r="AV538">
        <f>(Table2[[#This Row],[Rank 1Y]]+Table2[[#This Row],[Rank 6M]]+Table2[[#This Row],[Rank Sharpe]])/3</f>
        <v>497.66666666666669</v>
      </c>
    </row>
    <row r="539" spans="1:48" x14ac:dyDescent="0.3">
      <c r="A539" t="s">
        <v>2056</v>
      </c>
      <c r="B539" t="s">
        <v>2057</v>
      </c>
      <c r="C539" t="s">
        <v>10463</v>
      </c>
      <c r="D539" t="s">
        <v>469</v>
      </c>
      <c r="E539">
        <v>2854.7921365000002</v>
      </c>
      <c r="F539">
        <v>392.75</v>
      </c>
      <c r="G539">
        <v>-8.4089832829262701</v>
      </c>
      <c r="H539">
        <f>(Table2[[#This Row],[1Y Return vs Nifty]]-AVERAGE(Table2[1Y Return vs Nifty]))/_xlfn.STDEV.P(Table2[1Y Return vs Nifty])</f>
        <v>-0.63764542440715499</v>
      </c>
      <c r="I539">
        <v>14.761411098381</v>
      </c>
      <c r="J539">
        <f>(Table2[[#This Row],[1M Return vs Nifty]]-AVERAGE(Table2[1M Return vs Nifty]))/_xlfn.STDEV.P(Table2[1M Return vs Nifty])</f>
        <v>1.5696687378657428</v>
      </c>
      <c r="K539">
        <v>-0.49475649492091001</v>
      </c>
      <c r="L539">
        <f>(Table2[[#This Row],[6M Return vs Nifty]]-AVERAGE(Table2[6M Return vs Nifty]))/_xlfn.STDEV.P(Table2[6M Return vs Nifty])</f>
        <v>-0.1813558517818176</v>
      </c>
      <c r="M539">
        <v>2.3254114497165301</v>
      </c>
      <c r="N539">
        <f>(Table2[[#This Row],[1W Return vs Nifty]]-AVERAGE(Table2[1W Return vs Nifty]))/_xlfn.STDEV.P(Table2[1W Return vs Nifty])</f>
        <v>0.79498665922917344</v>
      </c>
      <c r="O539">
        <v>373.46</v>
      </c>
      <c r="P539">
        <v>357.095897684514</v>
      </c>
      <c r="Q539">
        <v>348.52968377474002</v>
      </c>
      <c r="R539">
        <v>60.129155042723497</v>
      </c>
      <c r="S539" s="2">
        <f>(Table2[[#This Row],[Close Price]]-Table2[[#This Row],[20D EMA]])/Table2[[#This Row],[20D EMA]]</f>
        <v>5.1652118031382269E-2</v>
      </c>
      <c r="T539" s="2">
        <f>(Table2[[#This Row],[Close Price]]-Table2[[#This Row],[50D EMA]])/Table2[[#This Row],[50D EMA]]</f>
        <v>9.9844614700630302E-2</v>
      </c>
      <c r="U539" s="2">
        <f>(Table2[[#This Row],[Close Price]]-Table2[[#This Row],[200D EMA]])/Table2[[#This Row],[200D EMA]]</f>
        <v>0.12687675765901257</v>
      </c>
      <c r="V539">
        <v>3.1824124383565602</v>
      </c>
      <c r="W539">
        <v>387.05</v>
      </c>
      <c r="X539">
        <v>407.8</v>
      </c>
      <c r="Y539">
        <v>375</v>
      </c>
      <c r="Z539">
        <v>407.9</v>
      </c>
      <c r="AA539">
        <v>345.05</v>
      </c>
      <c r="AB539">
        <v>424.5</v>
      </c>
      <c r="AC539" s="2">
        <f>(Table2[[#This Row],[Close Price]]/Table2[[#This Row],[Day Low]])-1</f>
        <v>1.4726779485854546E-2</v>
      </c>
      <c r="AD539" s="2">
        <f>(Table2[[#This Row],[Day High]]/Table2[[#This Row],[Close Price]])-1</f>
        <v>3.8319541693189185E-2</v>
      </c>
      <c r="AE539" s="2">
        <f>(Table2[[#This Row],[Close Price]]/Table2[[#This Row],[Current Week Low]])-1</f>
        <v>4.7333333333333227E-2</v>
      </c>
      <c r="AF539" s="2">
        <f>(Table2[[#This Row],[Current Week High]]/Table2[[#This Row],[Close Price]])-1</f>
        <v>3.8574156588160324E-2</v>
      </c>
      <c r="AG539" s="2">
        <f>(Table2[[#This Row],[Close Price]]/Table2[[#This Row],[Current Month Low]])-1</f>
        <v>0.13824083466164327</v>
      </c>
      <c r="AH539" s="2">
        <f>(Table2[[#This Row],[Current Month High]]/Table2[[#This Row],[Close Price]])-1</f>
        <v>8.0840229153405385E-2</v>
      </c>
      <c r="AI539">
        <v>12.5143220878421</v>
      </c>
      <c r="AJ539">
        <v>33.113031689544101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0.03</v>
      </c>
      <c r="AM539" t="s">
        <v>10511</v>
      </c>
      <c r="AN539">
        <v>12.57</v>
      </c>
      <c r="AO539" t="s">
        <v>10511</v>
      </c>
      <c r="AP539">
        <v>-1.2049243508403E-2</v>
      </c>
      <c r="AQ539">
        <f>(Table2[[#This Row],[Sharpe Ratio]]-AVERAGE(Table2[Sharpe Ratio]))/_xlfn.STDEV.P(Table2[Sharpe Ratio])</f>
        <v>-0.69702294879421423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0.84863117211172956</v>
      </c>
      <c r="AS539">
        <f>_xlfn.RANK.AVG(Table2[[#This Row],[1Y Return vs Nifty Z-Score]],Table2[1Y Return vs Nifty Z-Score])</f>
        <v>553</v>
      </c>
      <c r="AT539">
        <f>_xlfn.RANK.AVG(Table2[[#This Row],[6M Return vs Nifty Z-Score]],Table2[6M Return vs Nifty Z-Score])</f>
        <v>383</v>
      </c>
      <c r="AU539">
        <f>_xlfn.RANK.AVG(Table2[[#This Row],[Sharpe Ratio Z-Score]],Table2[Sharpe Ratio Z-Score])</f>
        <v>559</v>
      </c>
      <c r="AV539">
        <f>(Table2[[#This Row],[Rank 1Y]]+Table2[[#This Row],[Rank 6M]]+Table2[[#This Row],[Rank Sharpe]])/3</f>
        <v>498.33333333333331</v>
      </c>
    </row>
    <row r="540" spans="1:48" x14ac:dyDescent="0.3">
      <c r="A540" t="s">
        <v>539</v>
      </c>
      <c r="B540" t="s">
        <v>540</v>
      </c>
      <c r="C540" t="s">
        <v>10461</v>
      </c>
      <c r="D540" t="s">
        <v>51</v>
      </c>
      <c r="E540">
        <v>35829.036204299999</v>
      </c>
      <c r="F540">
        <v>290.25</v>
      </c>
      <c r="G540">
        <v>-32.9406913741906</v>
      </c>
      <c r="H540">
        <f>(Table2[[#This Row],[1Y Return vs Nifty]]-AVERAGE(Table2[1Y Return vs Nifty]))/_xlfn.STDEV.P(Table2[1Y Return vs Nifty])</f>
        <v>-0.9623886343328506</v>
      </c>
      <c r="I540">
        <v>-9.3961708495385796</v>
      </c>
      <c r="J540">
        <f>(Table2[[#This Row],[1M Return vs Nifty]]-AVERAGE(Table2[1M Return vs Nifty]))/_xlfn.STDEV.P(Table2[1M Return vs Nifty])</f>
        <v>-0.84641694646134114</v>
      </c>
      <c r="K540">
        <v>-10.653382440247301</v>
      </c>
      <c r="L540">
        <f>(Table2[[#This Row],[6M Return vs Nifty]]-AVERAGE(Table2[6M Return vs Nifty]))/_xlfn.STDEV.P(Table2[6M Return vs Nifty])</f>
        <v>-0.53218907155980877</v>
      </c>
      <c r="M540">
        <v>-3.6467484065924101</v>
      </c>
      <c r="N540">
        <f>(Table2[[#This Row],[1W Return vs Nifty]]-AVERAGE(Table2[1W Return vs Nifty]))/_xlfn.STDEV.P(Table2[1W Return vs Nifty])</f>
        <v>-0.6592330839996885</v>
      </c>
      <c r="O540">
        <v>297.66000000000003</v>
      </c>
      <c r="P540">
        <v>290.73521626557198</v>
      </c>
      <c r="Q540">
        <v>281.26417407498502</v>
      </c>
      <c r="R540">
        <v>32.157741472432299</v>
      </c>
      <c r="S540" s="2">
        <f>(Table2[[#This Row],[Close Price]]-Table2[[#This Row],[20D EMA]])/Table2[[#This Row],[20D EMA]]</f>
        <v>-2.4894174561580409E-2</v>
      </c>
      <c r="T540" s="2">
        <f>(Table2[[#This Row],[Close Price]]-Table2[[#This Row],[50D EMA]])/Table2[[#This Row],[50D EMA]]</f>
        <v>-1.6689284215530239E-3</v>
      </c>
      <c r="U540" s="2">
        <f>(Table2[[#This Row],[Close Price]]-Table2[[#This Row],[200D EMA]])/Table2[[#This Row],[200D EMA]]</f>
        <v>3.1947993215159204E-2</v>
      </c>
      <c r="V540">
        <v>0.64681596577959699</v>
      </c>
      <c r="W540">
        <v>288.05</v>
      </c>
      <c r="X540">
        <v>297.7</v>
      </c>
      <c r="Y540">
        <v>288.05</v>
      </c>
      <c r="Z540">
        <v>305.2</v>
      </c>
      <c r="AA540">
        <v>288.05</v>
      </c>
      <c r="AB540">
        <v>309.25</v>
      </c>
      <c r="AC540" s="2">
        <f>(Table2[[#This Row],[Close Price]]/Table2[[#This Row],[Day Low]])-1</f>
        <v>7.6375629231035802E-3</v>
      </c>
      <c r="AD540" s="2">
        <f>(Table2[[#This Row],[Day High]]/Table2[[#This Row],[Close Price]])-1</f>
        <v>2.566752799310934E-2</v>
      </c>
      <c r="AE540" s="2">
        <f>(Table2[[#This Row],[Close Price]]/Table2[[#This Row],[Current Week Low]])-1</f>
        <v>7.6375629231035802E-3</v>
      </c>
      <c r="AF540" s="2">
        <f>(Table2[[#This Row],[Current Week High]]/Table2[[#This Row],[Close Price]])-1</f>
        <v>5.1507321274763207E-2</v>
      </c>
      <c r="AG540" s="2">
        <f>(Table2[[#This Row],[Close Price]]/Table2[[#This Row],[Current Month Low]])-1</f>
        <v>7.6375629231035802E-3</v>
      </c>
      <c r="AH540" s="2">
        <f>(Table2[[#This Row],[Current Month High]]/Table2[[#This Row],[Close Price]])-1</f>
        <v>6.5460809646856077E-2</v>
      </c>
      <c r="AI540">
        <v>12.0930232558139</v>
      </c>
      <c r="AJ540">
        <v>22.287760690962699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0.03</v>
      </c>
      <c r="AM540" t="s">
        <v>10511</v>
      </c>
      <c r="AN540">
        <v>-4.03</v>
      </c>
      <c r="AO540" t="s">
        <v>10512</v>
      </c>
      <c r="AP540">
        <v>5.5311880389097998E-2</v>
      </c>
      <c r="AQ540">
        <f>(Table2[[#This Row],[Sharpe Ratio]]-AVERAGE(Table2[Sharpe Ratio]))/_xlfn.STDEV.P(Table2[Sharpe Ratio])</f>
        <v>7.599071248013034E-2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-2.9242370238735589</v>
      </c>
      <c r="AS540">
        <f>_xlfn.RANK.AVG(Table2[[#This Row],[1Y Return vs Nifty Z-Score]],Table2[1Y Return vs Nifty Z-Score])</f>
        <v>677</v>
      </c>
      <c r="AT540">
        <f>_xlfn.RANK.AVG(Table2[[#This Row],[6M Return vs Nifty Z-Score]],Table2[6M Return vs Nifty Z-Score])</f>
        <v>509</v>
      </c>
      <c r="AU540">
        <f>_xlfn.RANK.AVG(Table2[[#This Row],[Sharpe Ratio Z-Score]],Table2[Sharpe Ratio Z-Score])</f>
        <v>312</v>
      </c>
      <c r="AV540">
        <f>(Table2[[#This Row],[Rank 1Y]]+Table2[[#This Row],[Rank 6M]]+Table2[[#This Row],[Rank Sharpe]])/3</f>
        <v>499.33333333333331</v>
      </c>
    </row>
    <row r="541" spans="1:48" x14ac:dyDescent="0.3">
      <c r="A541" t="s">
        <v>566</v>
      </c>
      <c r="B541" t="s">
        <v>567</v>
      </c>
      <c r="C541" t="s">
        <v>10466</v>
      </c>
      <c r="D541" t="s">
        <v>62</v>
      </c>
      <c r="E541">
        <v>32795.477980379997</v>
      </c>
      <c r="F541">
        <v>1990.6</v>
      </c>
      <c r="G541">
        <v>43.4294590468864</v>
      </c>
      <c r="H541">
        <f>(Table2[[#This Row],[1Y Return vs Nifty]]-AVERAGE(Table2[1Y Return vs Nifty]))/_xlfn.STDEV.P(Table2[1Y Return vs Nifty])</f>
        <v>4.8575938455303787E-2</v>
      </c>
      <c r="I541">
        <v>3.4456091044281201</v>
      </c>
      <c r="J541">
        <f>(Table2[[#This Row],[1M Return vs Nifty]]-AVERAGE(Table2[1M Return vs Nifty]))/_xlfn.STDEV.P(Table2[1M Return vs Nifty])</f>
        <v>0.43793513707694753</v>
      </c>
      <c r="K541">
        <v>-12.212930286512201</v>
      </c>
      <c r="L541">
        <f>(Table2[[#This Row],[6M Return vs Nifty]]-AVERAGE(Table2[6M Return vs Nifty]))/_xlfn.STDEV.P(Table2[6M Return vs Nifty])</f>
        <v>-0.58604883519788875</v>
      </c>
      <c r="M541">
        <v>-2.9599075248722002</v>
      </c>
      <c r="N541">
        <f>(Table2[[#This Row],[1W Return vs Nifty]]-AVERAGE(Table2[1W Return vs Nifty]))/_xlfn.STDEV.P(Table2[1W Return vs Nifty])</f>
        <v>-0.491987465214199</v>
      </c>
      <c r="O541">
        <v>1932.94</v>
      </c>
      <c r="P541">
        <v>1873.34050613421</v>
      </c>
      <c r="Q541">
        <v>1785.04724593437</v>
      </c>
      <c r="R541">
        <v>56.9698593493803</v>
      </c>
      <c r="S541" s="2">
        <f>(Table2[[#This Row],[Close Price]]-Table2[[#This Row],[20D EMA]])/Table2[[#This Row],[20D EMA]]</f>
        <v>2.9830206835183632E-2</v>
      </c>
      <c r="T541" s="2">
        <f>(Table2[[#This Row],[Close Price]]-Table2[[#This Row],[50D EMA]])/Table2[[#This Row],[50D EMA]]</f>
        <v>6.2593796206202965E-2</v>
      </c>
      <c r="U541" s="2">
        <f>(Table2[[#This Row],[Close Price]]-Table2[[#This Row],[200D EMA]])/Table2[[#This Row],[200D EMA]]</f>
        <v>0.11515255662492831</v>
      </c>
      <c r="V541">
        <v>1.2771818407844799</v>
      </c>
      <c r="W541">
        <v>1963.35</v>
      </c>
      <c r="X541">
        <v>2008.75</v>
      </c>
      <c r="Y541">
        <v>1963.35</v>
      </c>
      <c r="Z541">
        <v>2079.9499999999998</v>
      </c>
      <c r="AA541">
        <v>1803</v>
      </c>
      <c r="AB541">
        <v>2143</v>
      </c>
      <c r="AC541" s="2">
        <f>(Table2[[#This Row],[Close Price]]/Table2[[#This Row],[Day Low]])-1</f>
        <v>1.387933888506887E-2</v>
      </c>
      <c r="AD541" s="2">
        <f>(Table2[[#This Row],[Day High]]/Table2[[#This Row],[Close Price]])-1</f>
        <v>9.1178539133929259E-3</v>
      </c>
      <c r="AE541" s="2">
        <f>(Table2[[#This Row],[Close Price]]/Table2[[#This Row],[Current Week Low]])-1</f>
        <v>1.387933888506887E-2</v>
      </c>
      <c r="AF541" s="2">
        <f>(Table2[[#This Row],[Current Week High]]/Table2[[#This Row],[Close Price]])-1</f>
        <v>4.4885964030945358E-2</v>
      </c>
      <c r="AG541" s="2">
        <f>(Table2[[#This Row],[Close Price]]/Table2[[#This Row],[Current Month Low]])-1</f>
        <v>0.10404880754298396</v>
      </c>
      <c r="AH541" s="2">
        <f>(Table2[[#This Row],[Current Month High]]/Table2[[#This Row],[Close Price]])-1</f>
        <v>7.6559831206671314E-2</v>
      </c>
      <c r="AI541">
        <v>10.2180247161659</v>
      </c>
      <c r="AJ541">
        <v>71.899827288428298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0.08</v>
      </c>
      <c r="AM541" t="s">
        <v>10511</v>
      </c>
      <c r="AN541">
        <v>9.93</v>
      </c>
      <c r="AO541" t="s">
        <v>10511</v>
      </c>
      <c r="AP541">
        <v>-0.118361814719345</v>
      </c>
      <c r="AQ541">
        <f>(Table2[[#This Row],[Sharpe Ratio]]-AVERAGE(Table2[Sharpe Ratio]))/_xlfn.STDEV.P(Table2[Sharpe Ratio])</f>
        <v>-1.9170303530101727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-2.5085555778900095</v>
      </c>
      <c r="AS541">
        <f>_xlfn.RANK.AVG(Table2[[#This Row],[1Y Return vs Nifty Z-Score]],Table2[1Y Return vs Nifty Z-Score])</f>
        <v>269</v>
      </c>
      <c r="AT541">
        <f>_xlfn.RANK.AVG(Table2[[#This Row],[6M Return vs Nifty Z-Score]],Table2[6M Return vs Nifty Z-Score])</f>
        <v>526</v>
      </c>
      <c r="AU541">
        <f>_xlfn.RANK.AVG(Table2[[#This Row],[Sharpe Ratio Z-Score]],Table2[Sharpe Ratio Z-Score])</f>
        <v>719</v>
      </c>
      <c r="AV541">
        <f>(Table2[[#This Row],[Rank 1Y]]+Table2[[#This Row],[Rank 6M]]+Table2[[#This Row],[Rank Sharpe]])/3</f>
        <v>504.66666666666669</v>
      </c>
    </row>
    <row r="542" spans="1:48" x14ac:dyDescent="0.3">
      <c r="A542" t="s">
        <v>1887</v>
      </c>
      <c r="B542" t="s">
        <v>1888</v>
      </c>
      <c r="C542" t="s">
        <v>10466</v>
      </c>
      <c r="D542" t="s">
        <v>62</v>
      </c>
      <c r="E542">
        <v>3509.8767545400001</v>
      </c>
      <c r="F542">
        <v>140.91999999999999</v>
      </c>
      <c r="G542">
        <v>33.327574173334902</v>
      </c>
      <c r="H542">
        <f>(Table2[[#This Row],[1Y Return vs Nifty]]-AVERAGE(Table2[1Y Return vs Nifty]))/_xlfn.STDEV.P(Table2[1Y Return vs Nifty])</f>
        <v>-8.5149707876886402E-2</v>
      </c>
      <c r="I542">
        <v>10.987687900960999</v>
      </c>
      <c r="J542">
        <f>(Table2[[#This Row],[1M Return vs Nifty]]-AVERAGE(Table2[1M Return vs Nifty]))/_xlfn.STDEV.P(Table2[1M Return vs Nifty])</f>
        <v>1.1922452600708267</v>
      </c>
      <c r="K542">
        <v>-10.889465078965999</v>
      </c>
      <c r="L542">
        <f>(Table2[[#This Row],[6M Return vs Nifty]]-AVERAGE(Table2[6M Return vs Nifty]))/_xlfn.STDEV.P(Table2[6M Return vs Nifty])</f>
        <v>-0.54034230337690015</v>
      </c>
      <c r="M542">
        <v>-0.95474068933943601</v>
      </c>
      <c r="N542">
        <f>(Table2[[#This Row],[1W Return vs Nifty]]-AVERAGE(Table2[1W Return vs Nifty]))/_xlfn.STDEV.P(Table2[1W Return vs Nifty])</f>
        <v>-3.7297375482027548E-3</v>
      </c>
      <c r="O542">
        <v>131.77000000000001</v>
      </c>
      <c r="P542">
        <v>125.271872307132</v>
      </c>
      <c r="Q542">
        <v>118.0310599605</v>
      </c>
      <c r="R542">
        <v>64.098532128630694</v>
      </c>
      <c r="S542" s="2">
        <f>(Table2[[#This Row],[Close Price]]-Table2[[#This Row],[20D EMA]])/Table2[[#This Row],[20D EMA]]</f>
        <v>6.9439174318888797E-2</v>
      </c>
      <c r="T542" s="2">
        <f>(Table2[[#This Row],[Close Price]]-Table2[[#This Row],[50D EMA]])/Table2[[#This Row],[50D EMA]]</f>
        <v>0.12491333772439438</v>
      </c>
      <c r="U542" s="2">
        <f>(Table2[[#This Row],[Close Price]]-Table2[[#This Row],[200D EMA]])/Table2[[#This Row],[200D EMA]]</f>
        <v>0.19392302371223255</v>
      </c>
      <c r="V542">
        <v>2.2600962074503799</v>
      </c>
      <c r="W542">
        <v>136.51</v>
      </c>
      <c r="X542">
        <v>142.35</v>
      </c>
      <c r="Y542">
        <v>135.52000000000001</v>
      </c>
      <c r="Z542">
        <v>149.69999999999999</v>
      </c>
      <c r="AA542">
        <v>116.8</v>
      </c>
      <c r="AB542">
        <v>149.69999999999999</v>
      </c>
      <c r="AC542" s="2">
        <f>(Table2[[#This Row],[Close Price]]/Table2[[#This Row],[Day Low]])-1</f>
        <v>3.230532561717081E-2</v>
      </c>
      <c r="AD542" s="2">
        <f>(Table2[[#This Row],[Day High]]/Table2[[#This Row],[Close Price]])-1</f>
        <v>1.01476014760149E-2</v>
      </c>
      <c r="AE542" s="2">
        <f>(Table2[[#This Row],[Close Price]]/Table2[[#This Row],[Current Week Low]])-1</f>
        <v>3.984651711924414E-2</v>
      </c>
      <c r="AF542" s="2">
        <f>(Table2[[#This Row],[Current Week High]]/Table2[[#This Row],[Close Price]])-1</f>
        <v>6.2304853817769068E-2</v>
      </c>
      <c r="AG542" s="2">
        <f>(Table2[[#This Row],[Close Price]]/Table2[[#This Row],[Current Month Low]])-1</f>
        <v>0.20650684931506835</v>
      </c>
      <c r="AH542" s="2">
        <f>(Table2[[#This Row],[Current Month High]]/Table2[[#This Row],[Close Price]])-1</f>
        <v>6.2304853817769068E-2</v>
      </c>
      <c r="AI542">
        <v>10.34629577065</v>
      </c>
      <c r="AJ542">
        <v>63.101851851851798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0.06</v>
      </c>
      <c r="AM542" t="s">
        <v>10511</v>
      </c>
      <c r="AN542">
        <v>12.56</v>
      </c>
      <c r="AO542" t="s">
        <v>10511</v>
      </c>
      <c r="AP542">
        <v>-8.3628401451465995E-2</v>
      </c>
      <c r="AQ542">
        <f>(Table2[[#This Row],[Sharpe Ratio]]-AVERAGE(Table2[Sharpe Ratio]))/_xlfn.STDEV.P(Table2[Sharpe Ratio])</f>
        <v>-1.5184413538181014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-0.95541784254926398</v>
      </c>
      <c r="AS542">
        <f>_xlfn.RANK.AVG(Table2[[#This Row],[1Y Return vs Nifty Z-Score]],Table2[1Y Return vs Nifty Z-Score])</f>
        <v>312</v>
      </c>
      <c r="AT542">
        <f>_xlfn.RANK.AVG(Table2[[#This Row],[6M Return vs Nifty Z-Score]],Table2[6M Return vs Nifty Z-Score])</f>
        <v>512</v>
      </c>
      <c r="AU542">
        <f>_xlfn.RANK.AVG(Table2[[#This Row],[Sharpe Ratio Z-Score]],Table2[Sharpe Ratio Z-Score])</f>
        <v>691</v>
      </c>
      <c r="AV542">
        <f>(Table2[[#This Row],[Rank 1Y]]+Table2[[#This Row],[Rank 6M]]+Table2[[#This Row],[Rank Sharpe]])/3</f>
        <v>505</v>
      </c>
    </row>
    <row r="543" spans="1:48" x14ac:dyDescent="0.3">
      <c r="A543" t="s">
        <v>178</v>
      </c>
      <c r="B543" t="s">
        <v>179</v>
      </c>
      <c r="C543" t="s">
        <v>10460</v>
      </c>
      <c r="D543" t="s">
        <v>21</v>
      </c>
      <c r="E543">
        <v>145881.78137231999</v>
      </c>
      <c r="F543">
        <v>1491.4</v>
      </c>
      <c r="G543">
        <v>-3.8663164465703499</v>
      </c>
      <c r="H543">
        <f>(Table2[[#This Row],[1Y Return vs Nifty]]-AVERAGE(Table2[1Y Return vs Nifty]))/_xlfn.STDEV.P(Table2[1Y Return vs Nifty])</f>
        <v>-0.57751099738017853</v>
      </c>
      <c r="I543">
        <v>7.6206606104630099</v>
      </c>
      <c r="J543">
        <f>(Table2[[#This Row],[1M Return vs Nifty]]-AVERAGE(Table2[1M Return vs Nifty]))/_xlfn.STDEV.P(Table2[1M Return vs Nifty])</f>
        <v>0.85549688629530563</v>
      </c>
      <c r="K543">
        <v>-6.14864460587743</v>
      </c>
      <c r="L543">
        <f>(Table2[[#This Row],[6M Return vs Nifty]]-AVERAGE(Table2[6M Return vs Nifty]))/_xlfn.STDEV.P(Table2[6M Return vs Nifty])</f>
        <v>-0.37661570098848596</v>
      </c>
      <c r="M543">
        <v>4.2453752225202397</v>
      </c>
      <c r="N543">
        <f>(Table2[[#This Row],[1W Return vs Nifty]]-AVERAGE(Table2[1W Return vs Nifty]))/_xlfn.STDEV.P(Table2[1W Return vs Nifty])</f>
        <v>1.2624974579807891</v>
      </c>
      <c r="O543">
        <v>1460.65</v>
      </c>
      <c r="P543">
        <v>1395.63147430502</v>
      </c>
      <c r="Q543">
        <v>1293.0881873312601</v>
      </c>
      <c r="R543">
        <v>55.298747756563102</v>
      </c>
      <c r="S543" s="2">
        <f>(Table2[[#This Row],[Close Price]]-Table2[[#This Row],[20D EMA]])/Table2[[#This Row],[20D EMA]]</f>
        <v>2.1052271249101428E-2</v>
      </c>
      <c r="T543" s="2">
        <f>(Table2[[#This Row],[Close Price]]-Table2[[#This Row],[50D EMA]])/Table2[[#This Row],[50D EMA]]</f>
        <v>6.8620210605861959E-2</v>
      </c>
      <c r="U543" s="2">
        <f>(Table2[[#This Row],[Close Price]]-Table2[[#This Row],[200D EMA]])/Table2[[#This Row],[200D EMA]]</f>
        <v>0.15336294508886189</v>
      </c>
      <c r="V543">
        <v>0.79198174811808997</v>
      </c>
      <c r="W543">
        <v>1486.5</v>
      </c>
      <c r="X543">
        <v>1539.95</v>
      </c>
      <c r="Y543">
        <v>1486.5</v>
      </c>
      <c r="Z543">
        <v>1545.7</v>
      </c>
      <c r="AA543">
        <v>1424.15</v>
      </c>
      <c r="AB543">
        <v>1545.7</v>
      </c>
      <c r="AC543" s="2">
        <f>(Table2[[#This Row],[Close Price]]/Table2[[#This Row],[Day Low]])-1</f>
        <v>3.2963336696940626E-3</v>
      </c>
      <c r="AD543" s="2">
        <f>(Table2[[#This Row],[Day High]]/Table2[[#This Row],[Close Price]])-1</f>
        <v>3.2553305618881589E-2</v>
      </c>
      <c r="AE543" s="2">
        <f>(Table2[[#This Row],[Close Price]]/Table2[[#This Row],[Current Week Low]])-1</f>
        <v>3.2963336696940626E-3</v>
      </c>
      <c r="AF543" s="2">
        <f>(Table2[[#This Row],[Current Week High]]/Table2[[#This Row],[Close Price]])-1</f>
        <v>3.6408743462518434E-2</v>
      </c>
      <c r="AG543" s="2">
        <f>(Table2[[#This Row],[Close Price]]/Table2[[#This Row],[Current Month Low]])-1</f>
        <v>4.7221149457571165E-2</v>
      </c>
      <c r="AH543" s="2">
        <f>(Table2[[#This Row],[Current Month High]]/Table2[[#This Row],[Close Price]])-1</f>
        <v>3.6408743462518434E-2</v>
      </c>
      <c r="AI543">
        <v>3.6408743462518398</v>
      </c>
      <c r="AJ543">
        <v>37.799131479257099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-0.02</v>
      </c>
      <c r="AM543" t="s">
        <v>10512</v>
      </c>
      <c r="AN543">
        <v>1.31</v>
      </c>
      <c r="AO543" t="s">
        <v>10511</v>
      </c>
      <c r="AP543">
        <v>-1.2107607077790001E-3</v>
      </c>
      <c r="AQ543">
        <f>(Table2[[#This Row],[Sharpe Ratio]]-AVERAGE(Table2[Sharpe Ratio]))/_xlfn.STDEV.P(Table2[Sharpe Ratio])</f>
        <v>-0.57264415598906337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0.59122348991836671</v>
      </c>
      <c r="AS543">
        <f>_xlfn.RANK.AVG(Table2[[#This Row],[1Y Return vs Nifty Z-Score]],Table2[1Y Return vs Nifty Z-Score])</f>
        <v>527</v>
      </c>
      <c r="AT543">
        <f>_xlfn.RANK.AVG(Table2[[#This Row],[6M Return vs Nifty Z-Score]],Table2[6M Return vs Nifty Z-Score])</f>
        <v>455</v>
      </c>
      <c r="AU543">
        <f>_xlfn.RANK.AVG(Table2[[#This Row],[Sharpe Ratio Z-Score]],Table2[Sharpe Ratio Z-Score])</f>
        <v>538</v>
      </c>
      <c r="AV543">
        <f>(Table2[[#This Row],[Rank 1Y]]+Table2[[#This Row],[Rank 6M]]+Table2[[#This Row],[Rank Sharpe]])/3</f>
        <v>506.66666666666669</v>
      </c>
    </row>
    <row r="544" spans="1:48" x14ac:dyDescent="0.3">
      <c r="A544" t="s">
        <v>483</v>
      </c>
      <c r="B544" t="s">
        <v>484</v>
      </c>
      <c r="C544" t="s">
        <v>10459</v>
      </c>
      <c r="D544" t="s">
        <v>182</v>
      </c>
      <c r="E544">
        <v>42625.116540000003</v>
      </c>
      <c r="F544">
        <v>619.20000000000005</v>
      </c>
      <c r="G544">
        <v>9.0183186927469592</v>
      </c>
      <c r="H544">
        <f>(Table2[[#This Row],[1Y Return vs Nifty]]-AVERAGE(Table2[1Y Return vs Nifty]))/_xlfn.STDEV.P(Table2[1Y Return vs Nifty])</f>
        <v>-0.40694815853108524</v>
      </c>
      <c r="I544">
        <v>-4.0391707557667296</v>
      </c>
      <c r="J544">
        <f>(Table2[[#This Row],[1M Return vs Nifty]]-AVERAGE(Table2[1M Return vs Nifty]))/_xlfn.STDEV.P(Table2[1M Return vs Nifty])</f>
        <v>-0.31064431551656041</v>
      </c>
      <c r="K544">
        <v>-1.6016172695239499</v>
      </c>
      <c r="L544">
        <f>(Table2[[#This Row],[6M Return vs Nifty]]-AVERAGE(Table2[6M Return vs Nifty]))/_xlfn.STDEV.P(Table2[6M Return vs Nifty])</f>
        <v>-0.21958184134870376</v>
      </c>
      <c r="M544">
        <v>-1.93579984702465</v>
      </c>
      <c r="N544">
        <f>(Table2[[#This Row],[1W Return vs Nifty]]-AVERAGE(Table2[1W Return vs Nifty]))/_xlfn.STDEV.P(Table2[1W Return vs Nifty])</f>
        <v>-0.24261744831069804</v>
      </c>
      <c r="O544">
        <v>630.28</v>
      </c>
      <c r="P544">
        <v>605.61335752474895</v>
      </c>
      <c r="Q544">
        <v>546.18381318825197</v>
      </c>
      <c r="R544">
        <v>35.346189151433201</v>
      </c>
      <c r="S544" s="2">
        <f>(Table2[[#This Row],[Close Price]]-Table2[[#This Row],[20D EMA]])/Table2[[#This Row],[20D EMA]]</f>
        <v>-1.7579488481309781E-2</v>
      </c>
      <c r="T544" s="2">
        <f>(Table2[[#This Row],[Close Price]]-Table2[[#This Row],[50D EMA]])/Table2[[#This Row],[50D EMA]]</f>
        <v>2.2434515861377555E-2</v>
      </c>
      <c r="U544" s="2">
        <f>(Table2[[#This Row],[Close Price]]-Table2[[#This Row],[200D EMA]])/Table2[[#This Row],[200D EMA]]</f>
        <v>0.13368427450372233</v>
      </c>
      <c r="V544">
        <v>0.74479559565252296</v>
      </c>
      <c r="W544">
        <v>612.4</v>
      </c>
      <c r="X544">
        <v>637.70000000000005</v>
      </c>
      <c r="Y544">
        <v>612.4</v>
      </c>
      <c r="Z544">
        <v>651.54999999999995</v>
      </c>
      <c r="AA544">
        <v>612.4</v>
      </c>
      <c r="AB544">
        <v>663.4</v>
      </c>
      <c r="AC544" s="2">
        <f>(Table2[[#This Row],[Close Price]]/Table2[[#This Row],[Day Low]])-1</f>
        <v>1.1103853690398457E-2</v>
      </c>
      <c r="AD544" s="2">
        <f>(Table2[[#This Row],[Day High]]/Table2[[#This Row],[Close Price]])-1</f>
        <v>2.9877260981912235E-2</v>
      </c>
      <c r="AE544" s="2">
        <f>(Table2[[#This Row],[Close Price]]/Table2[[#This Row],[Current Week Low]])-1</f>
        <v>1.1103853690398457E-2</v>
      </c>
      <c r="AF544" s="2">
        <f>(Table2[[#This Row],[Current Week High]]/Table2[[#This Row],[Close Price]])-1</f>
        <v>5.2244832041343559E-2</v>
      </c>
      <c r="AG544" s="2">
        <f>(Table2[[#This Row],[Close Price]]/Table2[[#This Row],[Current Month Low]])-1</f>
        <v>1.1103853690398457E-2</v>
      </c>
      <c r="AH544" s="2">
        <f>(Table2[[#This Row],[Current Month High]]/Table2[[#This Row],[Close Price]])-1</f>
        <v>7.1382428940568454E-2</v>
      </c>
      <c r="AI544">
        <v>7.1382428940568401</v>
      </c>
      <c r="AJ544">
        <v>55.950132225160502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0.09</v>
      </c>
      <c r="AM544" t="s">
        <v>10511</v>
      </c>
      <c r="AN544">
        <v>-4.8600000000000003</v>
      </c>
      <c r="AO544" t="s">
        <v>10512</v>
      </c>
      <c r="AP544">
        <v>-8.0456758249659005E-2</v>
      </c>
      <c r="AQ544">
        <f>(Table2[[#This Row],[Sharpe Ratio]]-AVERAGE(Table2[Sharpe Ratio]))/_xlfn.STDEV.P(Table2[Sharpe Ratio])</f>
        <v>-1.4820446403752654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-2.661836404082313</v>
      </c>
      <c r="AS544">
        <f>_xlfn.RANK.AVG(Table2[[#This Row],[1Y Return vs Nifty Z-Score]],Table2[1Y Return vs Nifty Z-Score])</f>
        <v>438</v>
      </c>
      <c r="AT544">
        <f>_xlfn.RANK.AVG(Table2[[#This Row],[6M Return vs Nifty Z-Score]],Table2[6M Return vs Nifty Z-Score])</f>
        <v>401</v>
      </c>
      <c r="AU544">
        <f>_xlfn.RANK.AVG(Table2[[#This Row],[Sharpe Ratio Z-Score]],Table2[Sharpe Ratio Z-Score])</f>
        <v>682</v>
      </c>
      <c r="AV544">
        <f>(Table2[[#This Row],[Rank 1Y]]+Table2[[#This Row],[Rank 6M]]+Table2[[#This Row],[Rank Sharpe]])/3</f>
        <v>507</v>
      </c>
    </row>
    <row r="545" spans="1:48" x14ac:dyDescent="0.3">
      <c r="A545" t="s">
        <v>496</v>
      </c>
      <c r="B545" t="s">
        <v>497</v>
      </c>
      <c r="C545" t="s">
        <v>10471</v>
      </c>
      <c r="D545" t="s">
        <v>389</v>
      </c>
      <c r="E545">
        <v>41335.896184979902</v>
      </c>
      <c r="F545">
        <v>1489.45</v>
      </c>
      <c r="G545">
        <v>-17.072416894193999</v>
      </c>
      <c r="H545">
        <f>(Table2[[#This Row],[1Y Return vs Nifty]]-AVERAGE(Table2[1Y Return vs Nifty]))/_xlfn.STDEV.P(Table2[1Y Return vs Nifty])</f>
        <v>-0.75232929515250613</v>
      </c>
      <c r="I545">
        <v>-8.6212098955357295</v>
      </c>
      <c r="J545">
        <f>(Table2[[#This Row],[1M Return vs Nifty]]-AVERAGE(Table2[1M Return vs Nifty]))/_xlfn.STDEV.P(Table2[1M Return vs Nifty])</f>
        <v>-0.76891034539028513</v>
      </c>
      <c r="K545">
        <v>-17.2615901269609</v>
      </c>
      <c r="L545">
        <f>(Table2[[#This Row],[6M Return vs Nifty]]-AVERAGE(Table2[6M Return vs Nifty]))/_xlfn.STDEV.P(Table2[6M Return vs Nifty])</f>
        <v>-0.76040682385907554</v>
      </c>
      <c r="M545">
        <v>-2.4160400195077898</v>
      </c>
      <c r="N545">
        <f>(Table2[[#This Row],[1W Return vs Nifty]]-AVERAGE(Table2[1W Return vs Nifty]))/_xlfn.STDEV.P(Table2[1W Return vs Nifty])</f>
        <v>-0.35955583527950269</v>
      </c>
      <c r="O545">
        <v>1557.73</v>
      </c>
      <c r="P545">
        <v>1568.83364111471</v>
      </c>
      <c r="Q545">
        <v>1532.99333339449</v>
      </c>
      <c r="R545">
        <v>25.8105066247027</v>
      </c>
      <c r="S545" s="2">
        <f>(Table2[[#This Row],[Close Price]]-Table2[[#This Row],[20D EMA]])/Table2[[#This Row],[20D EMA]]</f>
        <v>-4.3833013423378871E-2</v>
      </c>
      <c r="T545" s="2">
        <f>(Table2[[#This Row],[Close Price]]-Table2[[#This Row],[50D EMA]])/Table2[[#This Row],[50D EMA]]</f>
        <v>-5.0600419977165412E-2</v>
      </c>
      <c r="U545" s="2">
        <f>(Table2[[#This Row],[Close Price]]-Table2[[#This Row],[200D EMA]])/Table2[[#This Row],[200D EMA]]</f>
        <v>-2.840412443156062E-2</v>
      </c>
      <c r="V545">
        <v>0.98986505394289004</v>
      </c>
      <c r="W545">
        <v>1486.05</v>
      </c>
      <c r="X545">
        <v>1525.65</v>
      </c>
      <c r="Y545">
        <v>1486.05</v>
      </c>
      <c r="Z545">
        <v>1564.85</v>
      </c>
      <c r="AA545">
        <v>1486.05</v>
      </c>
      <c r="AB545">
        <v>1654</v>
      </c>
      <c r="AC545" s="2">
        <f>(Table2[[#This Row],[Close Price]]/Table2[[#This Row],[Day Low]])-1</f>
        <v>2.2879445509909058E-3</v>
      </c>
      <c r="AD545" s="2">
        <f>(Table2[[#This Row],[Day High]]/Table2[[#This Row],[Close Price]])-1</f>
        <v>2.4304273389506248E-2</v>
      </c>
      <c r="AE545" s="2">
        <f>(Table2[[#This Row],[Close Price]]/Table2[[#This Row],[Current Week Low]])-1</f>
        <v>2.2879445509909058E-3</v>
      </c>
      <c r="AF545" s="2">
        <f>(Table2[[#This Row],[Current Week High]]/Table2[[#This Row],[Close Price]])-1</f>
        <v>5.0622713082010051E-2</v>
      </c>
      <c r="AG545" s="2">
        <f>(Table2[[#This Row],[Close Price]]/Table2[[#This Row],[Current Month Low]])-1</f>
        <v>2.2879445509909058E-3</v>
      </c>
      <c r="AH545" s="2">
        <f>(Table2[[#This Row],[Current Month High]]/Table2[[#This Row],[Close Price]])-1</f>
        <v>0.11047702171942664</v>
      </c>
      <c r="AI545">
        <v>20.849978179865001</v>
      </c>
      <c r="AJ545">
        <v>14.134099616858199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-0.05</v>
      </c>
      <c r="AM545" t="s">
        <v>10512</v>
      </c>
      <c r="AN545">
        <v>-6.54</v>
      </c>
      <c r="AO545" t="s">
        <v>10512</v>
      </c>
      <c r="AP545">
        <v>4.7486864454982999E-2</v>
      </c>
      <c r="AQ545">
        <f>(Table2[[#This Row],[Sharpe Ratio]]-AVERAGE(Table2[Sharpe Ratio]))/_xlfn.STDEV.P(Table2[Sharpe Ratio])</f>
        <v>-1.3806545445144923E-2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602</v>
      </c>
      <c r="AT545">
        <f>_xlfn.RANK.AVG(Table2[[#This Row],[6M Return vs Nifty Z-Score]],Table2[6M Return vs Nifty Z-Score])</f>
        <v>579</v>
      </c>
      <c r="AU545">
        <f>_xlfn.RANK.AVG(Table2[[#This Row],[Sharpe Ratio Z-Score]],Table2[Sharpe Ratio Z-Score])</f>
        <v>346</v>
      </c>
      <c r="AV545">
        <f>(Table2[[#This Row],[Rank 1Y]]+Table2[[#This Row],[Rank 6M]]+Table2[[#This Row],[Rank Sharpe]])/3</f>
        <v>509</v>
      </c>
    </row>
    <row r="546" spans="1:48" x14ac:dyDescent="0.3">
      <c r="A546" t="s">
        <v>95</v>
      </c>
      <c r="B546" t="s">
        <v>96</v>
      </c>
      <c r="C546" t="s">
        <v>10473</v>
      </c>
      <c r="D546" t="s">
        <v>97</v>
      </c>
      <c r="E546">
        <v>289093.36240400001</v>
      </c>
      <c r="F546">
        <v>3259</v>
      </c>
      <c r="G546">
        <v>-14.8952730033535</v>
      </c>
      <c r="H546">
        <f>(Table2[[#This Row],[1Y Return vs Nifty]]-AVERAGE(Table2[1Y Return vs Nifty]))/_xlfn.STDEV.P(Table2[1Y Return vs Nifty])</f>
        <v>-0.72350893364521163</v>
      </c>
      <c r="I546">
        <v>-13.2134865641813</v>
      </c>
      <c r="J546">
        <f>(Table2[[#This Row],[1M Return vs Nifty]]-AVERAGE(Table2[1M Return vs Nifty]))/_xlfn.STDEV.P(Table2[1M Return vs Nifty])</f>
        <v>-1.2282002669355727</v>
      </c>
      <c r="K546">
        <v>-27.9267389486611</v>
      </c>
      <c r="L546">
        <f>(Table2[[#This Row],[6M Return vs Nifty]]-AVERAGE(Table2[6M Return vs Nifty]))/_xlfn.STDEV.P(Table2[6M Return vs Nifty])</f>
        <v>-1.128733064107142</v>
      </c>
      <c r="M546">
        <v>5.7703279499045197E-2</v>
      </c>
      <c r="N546">
        <f>(Table2[[#This Row],[1W Return vs Nifty]]-AVERAGE(Table2[1W Return vs Nifty]))/_xlfn.STDEV.P(Table2[1W Return vs Nifty])</f>
        <v>0.24280016851962691</v>
      </c>
      <c r="O546">
        <v>3295.62</v>
      </c>
      <c r="P546">
        <v>3365.3445636526599</v>
      </c>
      <c r="Q546">
        <v>3387.4765703323501</v>
      </c>
      <c r="R546">
        <v>45.252074716595203</v>
      </c>
      <c r="S546" s="2">
        <f>(Table2[[#This Row],[Close Price]]-Table2[[#This Row],[20D EMA]])/Table2[[#This Row],[20D EMA]]</f>
        <v>-1.111171797719394E-2</v>
      </c>
      <c r="T546" s="2">
        <f>(Table2[[#This Row],[Close Price]]-Table2[[#This Row],[50D EMA]])/Table2[[#This Row],[50D EMA]]</f>
        <v>-3.1599903558533746E-2</v>
      </c>
      <c r="U546" s="2">
        <f>(Table2[[#This Row],[Close Price]]-Table2[[#This Row],[200D EMA]])/Table2[[#This Row],[200D EMA]]</f>
        <v>-3.7926925150583428E-2</v>
      </c>
      <c r="V546">
        <v>1.1450799434766901</v>
      </c>
      <c r="W546">
        <v>3235</v>
      </c>
      <c r="X546">
        <v>3279</v>
      </c>
      <c r="Y546">
        <v>3205.4</v>
      </c>
      <c r="Z546">
        <v>3279</v>
      </c>
      <c r="AA546">
        <v>3126.1</v>
      </c>
      <c r="AB546">
        <v>3450</v>
      </c>
      <c r="AC546" s="2">
        <f>(Table2[[#This Row],[Close Price]]/Table2[[#This Row],[Day Low]])-1</f>
        <v>7.4188562596599894E-3</v>
      </c>
      <c r="AD546" s="2">
        <f>(Table2[[#This Row],[Day High]]/Table2[[#This Row],[Close Price]])-1</f>
        <v>6.1368517950290968E-3</v>
      </c>
      <c r="AE546" s="2">
        <f>(Table2[[#This Row],[Close Price]]/Table2[[#This Row],[Current Week Low]])-1</f>
        <v>1.6721781992886875E-2</v>
      </c>
      <c r="AF546" s="2">
        <f>(Table2[[#This Row],[Current Week High]]/Table2[[#This Row],[Close Price]])-1</f>
        <v>6.1368517950290968E-3</v>
      </c>
      <c r="AG546" s="2">
        <f>(Table2[[#This Row],[Close Price]]/Table2[[#This Row],[Current Month Low]])-1</f>
        <v>4.2513035411535061E-2</v>
      </c>
      <c r="AH546" s="2">
        <f>(Table2[[#This Row],[Current Month High]]/Table2[[#This Row],[Close Price]])-1</f>
        <v>5.8606934642528419E-2</v>
      </c>
      <c r="AI546">
        <v>19.268180423442701</v>
      </c>
      <c r="AJ546">
        <v>13.063539697132599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-0.17</v>
      </c>
      <c r="AM546" t="s">
        <v>10512</v>
      </c>
      <c r="AN546">
        <v>-4.1399999999999997</v>
      </c>
      <c r="AO546" t="s">
        <v>10512</v>
      </c>
      <c r="AP546">
        <v>6.6908143836500997E-2</v>
      </c>
      <c r="AQ546">
        <f>(Table2[[#This Row],[Sharpe Ratio]]-AVERAGE(Table2[Sharpe Ratio]))/_xlfn.STDEV.P(Table2[Sharpe Ratio])</f>
        <v>0.20906554178700001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591</v>
      </c>
      <c r="AT546">
        <f>_xlfn.RANK.AVG(Table2[[#This Row],[6M Return vs Nifty Z-Score]],Table2[6M Return vs Nifty Z-Score])</f>
        <v>663</v>
      </c>
      <c r="AU546">
        <f>_xlfn.RANK.AVG(Table2[[#This Row],[Sharpe Ratio Z-Score]],Table2[Sharpe Ratio Z-Score])</f>
        <v>274</v>
      </c>
      <c r="AV546">
        <f>(Table2[[#This Row],[Rank 1Y]]+Table2[[#This Row],[Rank 6M]]+Table2[[#This Row],[Rank Sharpe]])/3</f>
        <v>509.33333333333331</v>
      </c>
    </row>
    <row r="547" spans="1:48" x14ac:dyDescent="0.3">
      <c r="A547" t="s">
        <v>427</v>
      </c>
      <c r="B547" t="s">
        <v>428</v>
      </c>
      <c r="C547" t="s">
        <v>10465</v>
      </c>
      <c r="D547" t="s">
        <v>394</v>
      </c>
      <c r="E547">
        <v>54339.029721765</v>
      </c>
      <c r="F547">
        <v>128123.55</v>
      </c>
      <c r="G547">
        <v>1.0467633828124501</v>
      </c>
      <c r="H547">
        <f>(Table2[[#This Row],[1Y Return vs Nifty]]-AVERAGE(Table2[1Y Return vs Nifty]))/_xlfn.STDEV.P(Table2[1Y Return vs Nifty])</f>
        <v>-0.51247315702763041</v>
      </c>
      <c r="I547">
        <v>0.52018896250880697</v>
      </c>
      <c r="J547">
        <f>(Table2[[#This Row],[1M Return vs Nifty]]-AVERAGE(Table2[1M Return vs Nifty]))/_xlfn.STDEV.P(Table2[1M Return vs Nifty])</f>
        <v>0.14535346475679833</v>
      </c>
      <c r="K547">
        <v>-21.561664512989701</v>
      </c>
      <c r="L547">
        <f>(Table2[[#This Row],[6M Return vs Nifty]]-AVERAGE(Table2[6M Return vs Nifty]))/_xlfn.STDEV.P(Table2[6M Return vs Nifty])</f>
        <v>-0.90891204004231418</v>
      </c>
      <c r="M547">
        <v>1.1678981251378699</v>
      </c>
      <c r="N547">
        <f>(Table2[[#This Row],[1W Return vs Nifty]]-AVERAGE(Table2[1W Return vs Nifty]))/_xlfn.STDEV.P(Table2[1W Return vs Nifty])</f>
        <v>0.51313239374521058</v>
      </c>
      <c r="O547">
        <v>129427.71</v>
      </c>
      <c r="P547">
        <v>129156.718945489</v>
      </c>
      <c r="Q547">
        <v>125254.59041949399</v>
      </c>
      <c r="R547">
        <v>40.848030826019603</v>
      </c>
      <c r="S547" s="2">
        <f>(Table2[[#This Row],[Close Price]]-Table2[[#This Row],[20D EMA]])/Table2[[#This Row],[20D EMA]]</f>
        <v>-1.0076358455233454E-2</v>
      </c>
      <c r="T547" s="2">
        <f>(Table2[[#This Row],[Close Price]]-Table2[[#This Row],[50D EMA]])/Table2[[#This Row],[50D EMA]]</f>
        <v>-7.9993433862705389E-3</v>
      </c>
      <c r="U547" s="2">
        <f>(Table2[[#This Row],[Close Price]]-Table2[[#This Row],[200D EMA]])/Table2[[#This Row],[200D EMA]]</f>
        <v>2.2905025443758095E-2</v>
      </c>
      <c r="V547">
        <v>1.12120735658471</v>
      </c>
      <c r="W547">
        <v>127500</v>
      </c>
      <c r="X547">
        <v>132250</v>
      </c>
      <c r="Y547">
        <v>127500</v>
      </c>
      <c r="Z547">
        <v>134350</v>
      </c>
      <c r="AA547">
        <v>127500</v>
      </c>
      <c r="AB547">
        <v>134350</v>
      </c>
      <c r="AC547" s="2">
        <f>(Table2[[#This Row],[Close Price]]/Table2[[#This Row],[Day Low]])-1</f>
        <v>4.890588235294091E-3</v>
      </c>
      <c r="AD547" s="2">
        <f>(Table2[[#This Row],[Day High]]/Table2[[#This Row],[Close Price]])-1</f>
        <v>3.2206803511142246E-2</v>
      </c>
      <c r="AE547" s="2">
        <f>(Table2[[#This Row],[Close Price]]/Table2[[#This Row],[Current Week Low]])-1</f>
        <v>4.890588235294091E-3</v>
      </c>
      <c r="AF547" s="2">
        <f>(Table2[[#This Row],[Current Week High]]/Table2[[#This Row],[Close Price]])-1</f>
        <v>4.859723290526996E-2</v>
      </c>
      <c r="AG547" s="2">
        <f>(Table2[[#This Row],[Close Price]]/Table2[[#This Row],[Current Month Low]])-1</f>
        <v>4.890588235294091E-3</v>
      </c>
      <c r="AH547" s="2">
        <f>(Table2[[#This Row],[Current Month High]]/Table2[[#This Row],[Close Price]])-1</f>
        <v>4.859723290526996E-2</v>
      </c>
      <c r="AI547">
        <v>18.202313313984799</v>
      </c>
      <c r="AJ547">
        <v>26.354523493824701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-0.13</v>
      </c>
      <c r="AM547" t="s">
        <v>10512</v>
      </c>
      <c r="AN547">
        <v>-0.44</v>
      </c>
      <c r="AO547" t="s">
        <v>10512</v>
      </c>
      <c r="AP547">
        <v>1.7410237657114001E-2</v>
      </c>
      <c r="AQ547">
        <f>(Table2[[#This Row],[Sharpe Ratio]]-AVERAGE(Table2[Sharpe Ratio]))/_xlfn.STDEV.P(Table2[Sharpe Ratio])</f>
        <v>-0.35895582524606146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-1.1218551638139971</v>
      </c>
      <c r="AS547">
        <f>_xlfn.RANK.AVG(Table2[[#This Row],[1Y Return vs Nifty Z-Score]],Table2[1Y Return vs Nifty Z-Score])</f>
        <v>486</v>
      </c>
      <c r="AT547">
        <f>_xlfn.RANK.AVG(Table2[[#This Row],[6M Return vs Nifty Z-Score]],Table2[6M Return vs Nifty Z-Score])</f>
        <v>608</v>
      </c>
      <c r="AU547">
        <f>_xlfn.RANK.AVG(Table2[[#This Row],[Sharpe Ratio Z-Score]],Table2[Sharpe Ratio Z-Score])</f>
        <v>434</v>
      </c>
      <c r="AV547">
        <f>(Table2[[#This Row],[Rank 1Y]]+Table2[[#This Row],[Rank 6M]]+Table2[[#This Row],[Rank Sharpe]])/3</f>
        <v>509.33333333333331</v>
      </c>
    </row>
    <row r="548" spans="1:48" x14ac:dyDescent="0.3">
      <c r="A548" t="s">
        <v>1176</v>
      </c>
      <c r="B548" t="s">
        <v>1177</v>
      </c>
      <c r="C548" t="s">
        <v>10469</v>
      </c>
      <c r="D548" t="s">
        <v>531</v>
      </c>
      <c r="E548">
        <v>9732.1587660000005</v>
      </c>
      <c r="F548">
        <v>1526.25</v>
      </c>
      <c r="G548">
        <v>-16.873420377862601</v>
      </c>
      <c r="H548">
        <f>(Table2[[#This Row],[1Y Return vs Nifty]]-AVERAGE(Table2[1Y Return vs Nifty]))/_xlfn.STDEV.P(Table2[1Y Return vs Nifty])</f>
        <v>-0.74969504044683799</v>
      </c>
      <c r="I548">
        <v>-3.3281709166141198</v>
      </c>
      <c r="J548">
        <f>(Table2[[#This Row],[1M Return vs Nifty]]-AVERAGE(Table2[1M Return vs Nifty]))/_xlfn.STDEV.P(Table2[1M Return vs Nifty])</f>
        <v>-0.23953469301216826</v>
      </c>
      <c r="K548">
        <v>-6.2746139514210002</v>
      </c>
      <c r="L548">
        <f>(Table2[[#This Row],[6M Return vs Nifty]]-AVERAGE(Table2[6M Return vs Nifty]))/_xlfn.STDEV.P(Table2[6M Return vs Nifty])</f>
        <v>-0.38096611524019969</v>
      </c>
      <c r="M548">
        <v>-1.41707223489088</v>
      </c>
      <c r="N548">
        <f>(Table2[[#This Row],[1W Return vs Nifty]]-AVERAGE(Table2[1W Return vs Nifty]))/_xlfn.STDEV.P(Table2[1W Return vs Nifty])</f>
        <v>-0.11630737740293272</v>
      </c>
      <c r="O548">
        <v>1547.29</v>
      </c>
      <c r="P548">
        <v>1515.0213254130099</v>
      </c>
      <c r="Q548">
        <v>1450.7512710167</v>
      </c>
      <c r="R548">
        <v>28.104745238070301</v>
      </c>
      <c r="S548" s="2">
        <f>(Table2[[#This Row],[Close Price]]-Table2[[#This Row],[20D EMA]])/Table2[[#This Row],[20D EMA]]</f>
        <v>-1.3597968060286025E-2</v>
      </c>
      <c r="T548" s="2">
        <f>(Table2[[#This Row],[Close Price]]-Table2[[#This Row],[50D EMA]])/Table2[[#This Row],[50D EMA]]</f>
        <v>7.4115620675696174E-3</v>
      </c>
      <c r="U548" s="2">
        <f>(Table2[[#This Row],[Close Price]]-Table2[[#This Row],[200D EMA]])/Table2[[#This Row],[200D EMA]]</f>
        <v>5.2041125513121067E-2</v>
      </c>
      <c r="V548">
        <v>0.92074283206234298</v>
      </c>
      <c r="W548">
        <v>1513.7</v>
      </c>
      <c r="X548">
        <v>1556.75</v>
      </c>
      <c r="Y548">
        <v>1513.7</v>
      </c>
      <c r="Z548">
        <v>1570.95</v>
      </c>
      <c r="AA548">
        <v>1513.7</v>
      </c>
      <c r="AB548">
        <v>1621</v>
      </c>
      <c r="AC548" s="2">
        <f>(Table2[[#This Row],[Close Price]]/Table2[[#This Row],[Day Low]])-1</f>
        <v>8.2909427231288024E-3</v>
      </c>
      <c r="AD548" s="2">
        <f>(Table2[[#This Row],[Day High]]/Table2[[#This Row],[Close Price]])-1</f>
        <v>1.9983619983620082E-2</v>
      </c>
      <c r="AE548" s="2">
        <f>(Table2[[#This Row],[Close Price]]/Table2[[#This Row],[Current Week Low]])-1</f>
        <v>8.2909427231288024E-3</v>
      </c>
      <c r="AF548" s="2">
        <f>(Table2[[#This Row],[Current Week High]]/Table2[[#This Row],[Close Price]])-1</f>
        <v>2.9287469287469392E-2</v>
      </c>
      <c r="AG548" s="2">
        <f>(Table2[[#This Row],[Close Price]]/Table2[[#This Row],[Current Month Low]])-1</f>
        <v>8.2909427231288024E-3</v>
      </c>
      <c r="AH548" s="2">
        <f>(Table2[[#This Row],[Current Month High]]/Table2[[#This Row],[Close Price]])-1</f>
        <v>6.2080262080262072E-2</v>
      </c>
      <c r="AI548">
        <v>10.07371007371</v>
      </c>
      <c r="AJ548">
        <v>25.824402308326398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-0.05</v>
      </c>
      <c r="AM548" t="s">
        <v>10512</v>
      </c>
      <c r="AN548">
        <v>-2.2400000000000002</v>
      </c>
      <c r="AO548" t="s">
        <v>10512</v>
      </c>
      <c r="AP548">
        <v>6.0122977379210001E-3</v>
      </c>
      <c r="AQ548">
        <f>(Table2[[#This Row],[Sharpe Ratio]]-AVERAGE(Table2[Sharpe Ratio]))/_xlfn.STDEV.P(Table2[Sharpe Ratio])</f>
        <v>-0.48975476027165799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-1.9762579863737966</v>
      </c>
      <c r="AS548">
        <f>_xlfn.RANK.AVG(Table2[[#This Row],[1Y Return vs Nifty Z-Score]],Table2[1Y Return vs Nifty Z-Score])</f>
        <v>601</v>
      </c>
      <c r="AT548">
        <f>_xlfn.RANK.AVG(Table2[[#This Row],[6M Return vs Nifty Z-Score]],Table2[6M Return vs Nifty Z-Score])</f>
        <v>457</v>
      </c>
      <c r="AU548">
        <f>_xlfn.RANK.AVG(Table2[[#This Row],[Sharpe Ratio Z-Score]],Table2[Sharpe Ratio Z-Score])</f>
        <v>472</v>
      </c>
      <c r="AV548">
        <f>(Table2[[#This Row],[Rank 1Y]]+Table2[[#This Row],[Rank 6M]]+Table2[[#This Row],[Rank Sharpe]])/3</f>
        <v>510</v>
      </c>
    </row>
    <row r="549" spans="1:48" x14ac:dyDescent="0.3">
      <c r="A549" t="s">
        <v>1907</v>
      </c>
      <c r="B549" t="s">
        <v>1908</v>
      </c>
      <c r="C549" t="s">
        <v>10477</v>
      </c>
      <c r="D549" t="s">
        <v>1516</v>
      </c>
      <c r="E549">
        <v>3423.962707616</v>
      </c>
      <c r="F549">
        <v>151.36000000000001</v>
      </c>
      <c r="G549">
        <v>-17.319522763772699</v>
      </c>
      <c r="H549">
        <f>(Table2[[#This Row],[1Y Return vs Nifty]]-AVERAGE(Table2[1Y Return vs Nifty]))/_xlfn.STDEV.P(Table2[1Y Return vs Nifty])</f>
        <v>-0.75560040668619677</v>
      </c>
      <c r="I549">
        <v>-4.1922880848713602</v>
      </c>
      <c r="J549">
        <f>(Table2[[#This Row],[1M Return vs Nifty]]-AVERAGE(Table2[1M Return vs Nifty]))/_xlfn.STDEV.P(Table2[1M Return vs Nifty])</f>
        <v>-0.32595812414482656</v>
      </c>
      <c r="K549">
        <v>-10.8691527184655</v>
      </c>
      <c r="L549">
        <f>(Table2[[#This Row],[6M Return vs Nifty]]-AVERAGE(Table2[6M Return vs Nifty]))/_xlfn.STDEV.P(Table2[6M Return vs Nifty])</f>
        <v>-0.53964080586394569</v>
      </c>
      <c r="M549">
        <v>-1.5884892579796599</v>
      </c>
      <c r="N549">
        <f>(Table2[[#This Row],[1W Return vs Nifty]]-AVERAGE(Table2[1W Return vs Nifty]))/_xlfn.STDEV.P(Table2[1W Return vs Nifty])</f>
        <v>-0.15804738860472367</v>
      </c>
      <c r="O549">
        <v>154.21</v>
      </c>
      <c r="P549">
        <v>152.66124091238601</v>
      </c>
      <c r="Q549">
        <v>147.78882986130401</v>
      </c>
      <c r="R549">
        <v>38.532065819142801</v>
      </c>
      <c r="S549" s="2">
        <f>(Table2[[#This Row],[Close Price]]-Table2[[#This Row],[20D EMA]])/Table2[[#This Row],[20D EMA]]</f>
        <v>-1.8481291745022981E-2</v>
      </c>
      <c r="T549" s="2">
        <f>(Table2[[#This Row],[Close Price]]-Table2[[#This Row],[50D EMA]])/Table2[[#This Row],[50D EMA]]</f>
        <v>-8.5237150216326951E-3</v>
      </c>
      <c r="U549" s="2">
        <f>(Table2[[#This Row],[Close Price]]-Table2[[#This Row],[200D EMA]])/Table2[[#This Row],[200D EMA]]</f>
        <v>2.4164005778024328E-2</v>
      </c>
      <c r="V549">
        <v>0.66350859171454801</v>
      </c>
      <c r="W549">
        <v>150.93</v>
      </c>
      <c r="X549">
        <v>154.46</v>
      </c>
      <c r="Y549">
        <v>150.93</v>
      </c>
      <c r="Z549">
        <v>160.5</v>
      </c>
      <c r="AA549">
        <v>150.93</v>
      </c>
      <c r="AB549">
        <v>163</v>
      </c>
      <c r="AC549" s="2">
        <f>(Table2[[#This Row],[Close Price]]/Table2[[#This Row],[Day Low]])-1</f>
        <v>2.8490028490029129E-3</v>
      </c>
      <c r="AD549" s="2">
        <f>(Table2[[#This Row],[Day High]]/Table2[[#This Row],[Close Price]])-1</f>
        <v>2.0480972515856122E-2</v>
      </c>
      <c r="AE549" s="2">
        <f>(Table2[[#This Row],[Close Price]]/Table2[[#This Row],[Current Week Low]])-1</f>
        <v>2.8490028490029129E-3</v>
      </c>
      <c r="AF549" s="2">
        <f>(Table2[[#This Row],[Current Week High]]/Table2[[#This Row],[Close Price]])-1</f>
        <v>6.0385835095137397E-2</v>
      </c>
      <c r="AG549" s="2">
        <f>(Table2[[#This Row],[Close Price]]/Table2[[#This Row],[Current Month Low]])-1</f>
        <v>2.8490028490029129E-3</v>
      </c>
      <c r="AH549" s="2">
        <f>(Table2[[#This Row],[Current Month High]]/Table2[[#This Row],[Close Price]])-1</f>
        <v>7.6902748414376276E-2</v>
      </c>
      <c r="AI549">
        <v>16.213002114164802</v>
      </c>
      <c r="AJ549">
        <v>17.3333333333333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-0.01</v>
      </c>
      <c r="AM549" t="s">
        <v>10512</v>
      </c>
      <c r="AN549">
        <v>-2.67</v>
      </c>
      <c r="AO549" t="s">
        <v>10512</v>
      </c>
      <c r="AP549">
        <v>2.3956780720889002E-2</v>
      </c>
      <c r="AQ549">
        <f>(Table2[[#This Row],[Sharpe Ratio]]-AVERAGE(Table2[Sharpe Ratio]))/_xlfn.STDEV.P(Table2[Sharpe Ratio])</f>
        <v>-0.2838298931116866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-2.0630766184113791</v>
      </c>
      <c r="AS549">
        <f>_xlfn.RANK.AVG(Table2[[#This Row],[1Y Return vs Nifty Z-Score]],Table2[1Y Return vs Nifty Z-Score])</f>
        <v>606</v>
      </c>
      <c r="AT549">
        <f>_xlfn.RANK.AVG(Table2[[#This Row],[6M Return vs Nifty Z-Score]],Table2[6M Return vs Nifty Z-Score])</f>
        <v>511</v>
      </c>
      <c r="AU549">
        <f>_xlfn.RANK.AVG(Table2[[#This Row],[Sharpe Ratio Z-Score]],Table2[Sharpe Ratio Z-Score])</f>
        <v>414</v>
      </c>
      <c r="AV549">
        <f>(Table2[[#This Row],[Rank 1Y]]+Table2[[#This Row],[Rank 6M]]+Table2[[#This Row],[Rank Sharpe]])/3</f>
        <v>510.33333333333331</v>
      </c>
    </row>
    <row r="550" spans="1:48" x14ac:dyDescent="0.3">
      <c r="A550" t="s">
        <v>1311</v>
      </c>
      <c r="B550" t="s">
        <v>1312</v>
      </c>
      <c r="C550" t="s">
        <v>10477</v>
      </c>
      <c r="D550" t="s">
        <v>1146</v>
      </c>
      <c r="E550">
        <v>8262.5177119479995</v>
      </c>
      <c r="F550">
        <v>78.92</v>
      </c>
      <c r="G550">
        <v>8.9523020589181197</v>
      </c>
      <c r="H550">
        <f>(Table2[[#This Row],[1Y Return vs Nifty]]-AVERAGE(Table2[1Y Return vs Nifty]))/_xlfn.STDEV.P(Table2[1Y Return vs Nifty])</f>
        <v>-0.40782206643420837</v>
      </c>
      <c r="I550">
        <v>-8.9238610069497497</v>
      </c>
      <c r="J550">
        <f>(Table2[[#This Row],[1M Return vs Nifty]]-AVERAGE(Table2[1M Return vs Nifty]))/_xlfn.STDEV.P(Table2[1M Return vs Nifty])</f>
        <v>-0.79917955938734531</v>
      </c>
      <c r="K550">
        <v>-51.358487968941297</v>
      </c>
      <c r="L550">
        <f>(Table2[[#This Row],[6M Return vs Nifty]]-AVERAGE(Table2[6M Return vs Nifty]))/_xlfn.STDEV.P(Table2[6M Return vs Nifty])</f>
        <v>-1.9379602172731374</v>
      </c>
      <c r="M550">
        <v>-3.8103822054357002</v>
      </c>
      <c r="N550">
        <f>(Table2[[#This Row],[1W Return vs Nifty]]-AVERAGE(Table2[1W Return vs Nifty]))/_xlfn.STDEV.P(Table2[1W Return vs Nifty])</f>
        <v>-0.69907788163786189</v>
      </c>
      <c r="O550">
        <v>82.87</v>
      </c>
      <c r="P550">
        <v>83.6480026033109</v>
      </c>
      <c r="Q550">
        <v>85.098177185540607</v>
      </c>
      <c r="R550">
        <v>30.381347578380399</v>
      </c>
      <c r="S550" s="2">
        <f>(Table2[[#This Row],[Close Price]]-Table2[[#This Row],[20D EMA]])/Table2[[#This Row],[20D EMA]]</f>
        <v>-4.7665017497284932E-2</v>
      </c>
      <c r="T550" s="2">
        <f>(Table2[[#This Row],[Close Price]]-Table2[[#This Row],[50D EMA]])/Table2[[#This Row],[50D EMA]]</f>
        <v>-5.6522600135866935E-2</v>
      </c>
      <c r="U550" s="2">
        <f>(Table2[[#This Row],[Close Price]]-Table2[[#This Row],[200D EMA]])/Table2[[#This Row],[200D EMA]]</f>
        <v>-7.2600581938086037E-2</v>
      </c>
      <c r="V550">
        <v>1.2568699114122599</v>
      </c>
      <c r="W550">
        <v>78</v>
      </c>
      <c r="X550">
        <v>80.790000000000006</v>
      </c>
      <c r="Y550">
        <v>78</v>
      </c>
      <c r="Z550">
        <v>86.63</v>
      </c>
      <c r="AA550">
        <v>78</v>
      </c>
      <c r="AB550">
        <v>90</v>
      </c>
      <c r="AC550" s="2">
        <f>(Table2[[#This Row],[Close Price]]/Table2[[#This Row],[Day Low]])-1</f>
        <v>1.1794871794871709E-2</v>
      </c>
      <c r="AD550" s="2">
        <f>(Table2[[#This Row],[Day High]]/Table2[[#This Row],[Close Price]])-1</f>
        <v>2.3694880892042525E-2</v>
      </c>
      <c r="AE550" s="2">
        <f>(Table2[[#This Row],[Close Price]]/Table2[[#This Row],[Current Week Low]])-1</f>
        <v>1.1794871794871709E-2</v>
      </c>
      <c r="AF550" s="2">
        <f>(Table2[[#This Row],[Current Week High]]/Table2[[#This Row],[Close Price]])-1</f>
        <v>9.7693867207298446E-2</v>
      </c>
      <c r="AG550" s="2">
        <f>(Table2[[#This Row],[Close Price]]/Table2[[#This Row],[Current Month Low]])-1</f>
        <v>1.1794871794871709E-2</v>
      </c>
      <c r="AH550" s="2">
        <f>(Table2[[#This Row],[Current Month High]]/Table2[[#This Row],[Close Price]])-1</f>
        <v>0.14039533705017737</v>
      </c>
      <c r="AI550">
        <v>71.946274708565596</v>
      </c>
      <c r="AJ550">
        <v>38.092738407699002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-0.14000000000000001</v>
      </c>
      <c r="AM550" t="s">
        <v>10512</v>
      </c>
      <c r="AN550">
        <v>-9.98</v>
      </c>
      <c r="AO550" t="s">
        <v>10512</v>
      </c>
      <c r="AP550">
        <v>3.8169259529683003E-2</v>
      </c>
      <c r="AQ550">
        <f>(Table2[[#This Row],[Sharpe Ratio]]-AVERAGE(Table2[Sharpe Ratio]))/_xlfn.STDEV.P(Table2[Sharpe Ratio])</f>
        <v>-0.12073225393798116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0">
        <f>_xlfn.RANK.AVG(Table2[[#This Row],[1Y Return vs Nifty Z-Score]],Table2[1Y Return vs Nifty Z-Score])</f>
        <v>439</v>
      </c>
      <c r="AT550">
        <f>_xlfn.RANK.AVG(Table2[[#This Row],[6M Return vs Nifty Z-Score]],Table2[6M Return vs Nifty Z-Score])</f>
        <v>725</v>
      </c>
      <c r="AU550">
        <f>_xlfn.RANK.AVG(Table2[[#This Row],[Sharpe Ratio Z-Score]],Table2[Sharpe Ratio Z-Score])</f>
        <v>369</v>
      </c>
      <c r="AV550">
        <f>(Table2[[#This Row],[Rank 1Y]]+Table2[[#This Row],[Rank 6M]]+Table2[[#This Row],[Rank Sharpe]])/3</f>
        <v>511</v>
      </c>
    </row>
    <row r="551" spans="1:48" x14ac:dyDescent="0.3">
      <c r="A551" t="s">
        <v>763</v>
      </c>
      <c r="B551" t="s">
        <v>764</v>
      </c>
      <c r="C551" t="s">
        <v>10460</v>
      </c>
      <c r="D551" t="s">
        <v>286</v>
      </c>
      <c r="E551">
        <v>20134.15850052</v>
      </c>
      <c r="F551">
        <v>1831.4</v>
      </c>
      <c r="G551">
        <v>-0.45103949437769902</v>
      </c>
      <c r="H551">
        <f>(Table2[[#This Row],[1Y Return vs Nifty]]-AVERAGE(Table2[1Y Return vs Nifty]))/_xlfn.STDEV.P(Table2[1Y Return vs Nifty])</f>
        <v>-0.53230061104612492</v>
      </c>
      <c r="I551">
        <v>-8.2870259453552109</v>
      </c>
      <c r="J551">
        <f>(Table2[[#This Row],[1M Return vs Nifty]]-AVERAGE(Table2[1M Return vs Nifty]))/_xlfn.STDEV.P(Table2[1M Return vs Nifty])</f>
        <v>-0.73548742004520273</v>
      </c>
      <c r="K551">
        <v>-30.715451493130701</v>
      </c>
      <c r="L551">
        <f>(Table2[[#This Row],[6M Return vs Nifty]]-AVERAGE(Table2[6M Return vs Nifty]))/_xlfn.STDEV.P(Table2[6M Return vs Nifty])</f>
        <v>-1.2250426443867128</v>
      </c>
      <c r="M551">
        <v>2.8895960083904901</v>
      </c>
      <c r="N551">
        <f>(Table2[[#This Row],[1W Return vs Nifty]]-AVERAGE(Table2[1W Return vs Nifty]))/_xlfn.STDEV.P(Table2[1W Return vs Nifty])</f>
        <v>0.93236548762436788</v>
      </c>
      <c r="O551">
        <v>1830.62</v>
      </c>
      <c r="P551">
        <v>1843.45447649471</v>
      </c>
      <c r="Q551">
        <v>1832.5125907203501</v>
      </c>
      <c r="R551">
        <v>50.5227408570709</v>
      </c>
      <c r="S551" s="2">
        <f>(Table2[[#This Row],[Close Price]]-Table2[[#This Row],[20D EMA]])/Table2[[#This Row],[20D EMA]]</f>
        <v>4.2608515147884329E-4</v>
      </c>
      <c r="T551" s="2">
        <f>(Table2[[#This Row],[Close Price]]-Table2[[#This Row],[50D EMA]])/Table2[[#This Row],[50D EMA]]</f>
        <v>-6.5390692574254523E-3</v>
      </c>
      <c r="U551" s="2">
        <f>(Table2[[#This Row],[Close Price]]-Table2[[#This Row],[200D EMA]])/Table2[[#This Row],[200D EMA]]</f>
        <v>-6.0713946850026617E-4</v>
      </c>
      <c r="V551">
        <v>1.5681685245427099</v>
      </c>
      <c r="W551">
        <v>1825</v>
      </c>
      <c r="X551">
        <v>1940</v>
      </c>
      <c r="Y551">
        <v>1802</v>
      </c>
      <c r="Z551">
        <v>1940</v>
      </c>
      <c r="AA551">
        <v>1763.25</v>
      </c>
      <c r="AB551">
        <v>1940</v>
      </c>
      <c r="AC551" s="2">
        <f>(Table2[[#This Row],[Close Price]]/Table2[[#This Row],[Day Low]])-1</f>
        <v>3.5068493150685054E-3</v>
      </c>
      <c r="AD551" s="2">
        <f>(Table2[[#This Row],[Day High]]/Table2[[#This Row],[Close Price]])-1</f>
        <v>5.9298897018674079E-2</v>
      </c>
      <c r="AE551" s="2">
        <f>(Table2[[#This Row],[Close Price]]/Table2[[#This Row],[Current Week Low]])-1</f>
        <v>1.631520532741404E-2</v>
      </c>
      <c r="AF551" s="2">
        <f>(Table2[[#This Row],[Current Week High]]/Table2[[#This Row],[Close Price]])-1</f>
        <v>5.9298897018674079E-2</v>
      </c>
      <c r="AG551" s="2">
        <f>(Table2[[#This Row],[Close Price]]/Table2[[#This Row],[Current Month Low]])-1</f>
        <v>3.8650219764639226E-2</v>
      </c>
      <c r="AH551" s="2">
        <f>(Table2[[#This Row],[Current Month High]]/Table2[[#This Row],[Close Price]])-1</f>
        <v>5.9298897018674079E-2</v>
      </c>
      <c r="AI551">
        <v>34.266135197116903</v>
      </c>
      <c r="AJ551">
        <v>28.962749102175898</v>
      </c>
      <c r="AK551" t="str">
        <f>IF(AND(Table2[[#This Row],[20D EMA]]&gt;Table2[[#This Row],[50D EMA]],Table2[[#This Row],[50D EMA]]&gt;Table2[[#This Row],[200D EMA]]),"Uptrend","Downtrend/NoTrend")</f>
        <v>Downtrend/NoTrend</v>
      </c>
      <c r="AL551">
        <v>-0.16</v>
      </c>
      <c r="AM551" t="s">
        <v>10512</v>
      </c>
      <c r="AN551">
        <v>-0.77</v>
      </c>
      <c r="AO551" t="s">
        <v>10512</v>
      </c>
      <c r="AP551">
        <v>4.5838686311214003E-2</v>
      </c>
      <c r="AQ551">
        <f>(Table2[[#This Row],[Sharpe Ratio]]-AVERAGE(Table2[Sharpe Ratio]))/_xlfn.STDEV.P(Table2[Sharpe Ratio])</f>
        <v>-3.2720484934721808E-2</v>
      </c>
      <c r="AR5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1">
        <f>_xlfn.RANK.AVG(Table2[[#This Row],[1Y Return vs Nifty Z-Score]],Table2[1Y Return vs Nifty Z-Score])</f>
        <v>504</v>
      </c>
      <c r="AT551">
        <f>_xlfn.RANK.AVG(Table2[[#This Row],[6M Return vs Nifty Z-Score]],Table2[6M Return vs Nifty Z-Score])</f>
        <v>683</v>
      </c>
      <c r="AU551">
        <f>_xlfn.RANK.AVG(Table2[[#This Row],[Sharpe Ratio Z-Score]],Table2[Sharpe Ratio Z-Score])</f>
        <v>353</v>
      </c>
      <c r="AV551">
        <f>(Table2[[#This Row],[Rank 1Y]]+Table2[[#This Row],[Rank 6M]]+Table2[[#This Row],[Rank Sharpe]])/3</f>
        <v>513.33333333333337</v>
      </c>
    </row>
    <row r="552" spans="1:48" x14ac:dyDescent="0.3">
      <c r="A552" t="s">
        <v>588</v>
      </c>
      <c r="B552" t="s">
        <v>589</v>
      </c>
      <c r="C552" t="s">
        <v>10461</v>
      </c>
      <c r="D552" t="s">
        <v>590</v>
      </c>
      <c r="E552">
        <v>31234.03916325</v>
      </c>
      <c r="F552">
        <v>4271.05</v>
      </c>
      <c r="G552">
        <v>-13.2491087427713</v>
      </c>
      <c r="H552">
        <f>(Table2[[#This Row],[1Y Return vs Nifty]]-AVERAGE(Table2[1Y Return vs Nifty]))/_xlfn.STDEV.P(Table2[1Y Return vs Nifty])</f>
        <v>-0.701717517244134</v>
      </c>
      <c r="I552">
        <v>0.53288438931230697</v>
      </c>
      <c r="J552">
        <f>(Table2[[#This Row],[1M Return vs Nifty]]-AVERAGE(Table2[1M Return vs Nifty]))/_xlfn.STDEV.P(Table2[1M Return vs Nifty])</f>
        <v>0.14662317954126997</v>
      </c>
      <c r="K552">
        <v>-8.6158451334190307</v>
      </c>
      <c r="L552">
        <f>(Table2[[#This Row],[6M Return vs Nifty]]-AVERAGE(Table2[6M Return vs Nifty]))/_xlfn.STDEV.P(Table2[6M Return vs Nifty])</f>
        <v>-0.46182170321495813</v>
      </c>
      <c r="M552">
        <v>0.32018012958971098</v>
      </c>
      <c r="N552">
        <f>(Table2[[#This Row],[1W Return vs Nifty]]-AVERAGE(Table2[1W Return vs Nifty]))/_xlfn.STDEV.P(Table2[1W Return vs Nifty])</f>
        <v>0.30671322957728508</v>
      </c>
      <c r="O552">
        <v>4300.5200000000004</v>
      </c>
      <c r="P552">
        <v>4306.4087401194502</v>
      </c>
      <c r="Q552">
        <v>4272.6538836016198</v>
      </c>
      <c r="R552">
        <v>45.146187440047001</v>
      </c>
      <c r="S552" s="2">
        <f>(Table2[[#This Row],[Close Price]]-Table2[[#This Row],[20D EMA]])/Table2[[#This Row],[20D EMA]]</f>
        <v>-6.8526596783645352E-3</v>
      </c>
      <c r="T552" s="2">
        <f>(Table2[[#This Row],[Close Price]]-Table2[[#This Row],[50D EMA]])/Table2[[#This Row],[50D EMA]]</f>
        <v>-8.2107255147520451E-3</v>
      </c>
      <c r="U552" s="2">
        <f>(Table2[[#This Row],[Close Price]]-Table2[[#This Row],[200D EMA]])/Table2[[#This Row],[200D EMA]]</f>
        <v>-3.7538346079828296E-4</v>
      </c>
      <c r="V552">
        <v>1.9243546048048901</v>
      </c>
      <c r="W552">
        <v>4225</v>
      </c>
      <c r="X552">
        <v>4351.5</v>
      </c>
      <c r="Y552">
        <v>4225</v>
      </c>
      <c r="Z552">
        <v>4607.8500000000004</v>
      </c>
      <c r="AA552">
        <v>4215</v>
      </c>
      <c r="AB552">
        <v>4607.8500000000004</v>
      </c>
      <c r="AC552" s="2">
        <f>(Table2[[#This Row],[Close Price]]/Table2[[#This Row],[Day Low]])-1</f>
        <v>1.0899408284023693E-2</v>
      </c>
      <c r="AD552" s="2">
        <f>(Table2[[#This Row],[Day High]]/Table2[[#This Row],[Close Price]])-1</f>
        <v>1.8836117582327505E-2</v>
      </c>
      <c r="AE552" s="2">
        <f>(Table2[[#This Row],[Close Price]]/Table2[[#This Row],[Current Week Low]])-1</f>
        <v>1.0899408284023693E-2</v>
      </c>
      <c r="AF552" s="2">
        <f>(Table2[[#This Row],[Current Week High]]/Table2[[#This Row],[Close Price]])-1</f>
        <v>7.8856487280645204E-2</v>
      </c>
      <c r="AG552" s="2">
        <f>(Table2[[#This Row],[Close Price]]/Table2[[#This Row],[Current Month Low]])-1</f>
        <v>1.3297746144721234E-2</v>
      </c>
      <c r="AH552" s="2">
        <f>(Table2[[#This Row],[Current Month High]]/Table2[[#This Row],[Close Price]])-1</f>
        <v>7.8856487280645204E-2</v>
      </c>
      <c r="AI552">
        <v>23.353742054061598</v>
      </c>
      <c r="AJ552">
        <v>16.673040675280699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-0.09</v>
      </c>
      <c r="AM552" t="s">
        <v>10512</v>
      </c>
      <c r="AN552">
        <v>-2.02</v>
      </c>
      <c r="AO552" t="s">
        <v>10512</v>
      </c>
      <c r="AP552">
        <v>3.4157795463889999E-3</v>
      </c>
      <c r="AQ552">
        <f>(Table2[[#This Row],[Sharpe Ratio]]-AVERAGE(Table2[Sharpe Ratio]))/_xlfn.STDEV.P(Table2[Sharpe Ratio])</f>
        <v>-0.51955153202469073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584</v>
      </c>
      <c r="AT552">
        <f>_xlfn.RANK.AVG(Table2[[#This Row],[6M Return vs Nifty Z-Score]],Table2[6M Return vs Nifty Z-Score])</f>
        <v>482</v>
      </c>
      <c r="AU552">
        <f>_xlfn.RANK.AVG(Table2[[#This Row],[Sharpe Ratio Z-Score]],Table2[Sharpe Ratio Z-Score])</f>
        <v>480</v>
      </c>
      <c r="AV552">
        <f>(Table2[[#This Row],[Rank 1Y]]+Table2[[#This Row],[Rank 6M]]+Table2[[#This Row],[Rank Sharpe]])/3</f>
        <v>515.33333333333337</v>
      </c>
    </row>
    <row r="553" spans="1:48" x14ac:dyDescent="0.3">
      <c r="A553" t="s">
        <v>905</v>
      </c>
      <c r="B553" t="s">
        <v>906</v>
      </c>
      <c r="C553" t="s">
        <v>10466</v>
      </c>
      <c r="D553" t="s">
        <v>295</v>
      </c>
      <c r="E553">
        <v>16015.846049775</v>
      </c>
      <c r="F553">
        <v>321.75</v>
      </c>
      <c r="G553">
        <v>-19.728356634284498</v>
      </c>
      <c r="H553">
        <f>(Table2[[#This Row],[1Y Return vs Nifty]]-AVERAGE(Table2[1Y Return vs Nifty]))/_xlfn.STDEV.P(Table2[1Y Return vs Nifty])</f>
        <v>-0.78748780891589709</v>
      </c>
      <c r="I553">
        <v>-10.3157849974485</v>
      </c>
      <c r="J553">
        <f>(Table2[[#This Row],[1M Return vs Nifty]]-AVERAGE(Table2[1M Return vs Nifty]))/_xlfn.STDEV.P(Table2[1M Return vs Nifty])</f>
        <v>-0.93839082789781292</v>
      </c>
      <c r="K553">
        <v>-39.4688035338568</v>
      </c>
      <c r="L553">
        <f>(Table2[[#This Row],[6M Return vs Nifty]]-AVERAGE(Table2[6M Return vs Nifty]))/_xlfn.STDEV.P(Table2[6M Return vs Nifty])</f>
        <v>-1.5273440281394068</v>
      </c>
      <c r="M553">
        <v>-1.88360099278437</v>
      </c>
      <c r="N553">
        <f>(Table2[[#This Row],[1W Return vs Nifty]]-AVERAGE(Table2[1W Return vs Nifty]))/_xlfn.STDEV.P(Table2[1W Return vs Nifty])</f>
        <v>-0.22990703763239853</v>
      </c>
      <c r="O553">
        <v>341.95</v>
      </c>
      <c r="P553">
        <v>357.11563657678801</v>
      </c>
      <c r="Q553">
        <v>370.61668175716699</v>
      </c>
      <c r="R553">
        <v>12.7585291945986</v>
      </c>
      <c r="S553" s="2">
        <f>(Table2[[#This Row],[Close Price]]-Table2[[#This Row],[20D EMA]])/Table2[[#This Row],[20D EMA]]</f>
        <v>-5.9072963883608685E-2</v>
      </c>
      <c r="T553" s="2">
        <f>(Table2[[#This Row],[Close Price]]-Table2[[#This Row],[50D EMA]])/Table2[[#This Row],[50D EMA]]</f>
        <v>-9.9031330343843926E-2</v>
      </c>
      <c r="U553" s="2">
        <f>(Table2[[#This Row],[Close Price]]-Table2[[#This Row],[200D EMA]])/Table2[[#This Row],[200D EMA]]</f>
        <v>-0.1318523535569969</v>
      </c>
      <c r="V553">
        <v>0.55834740132078398</v>
      </c>
      <c r="W553">
        <v>316.3</v>
      </c>
      <c r="X553">
        <v>333</v>
      </c>
      <c r="Y553">
        <v>316.3</v>
      </c>
      <c r="Z553">
        <v>339.6</v>
      </c>
      <c r="AA553">
        <v>316.3</v>
      </c>
      <c r="AB553">
        <v>353.95</v>
      </c>
      <c r="AC553" s="2">
        <f>(Table2[[#This Row],[Close Price]]/Table2[[#This Row],[Day Low]])-1</f>
        <v>1.7230477394878152E-2</v>
      </c>
      <c r="AD553" s="2">
        <f>(Table2[[#This Row],[Day High]]/Table2[[#This Row],[Close Price]])-1</f>
        <v>3.4965034965035002E-2</v>
      </c>
      <c r="AE553" s="2">
        <f>(Table2[[#This Row],[Close Price]]/Table2[[#This Row],[Current Week Low]])-1</f>
        <v>1.7230477394878152E-2</v>
      </c>
      <c r="AF553" s="2">
        <f>(Table2[[#This Row],[Current Week High]]/Table2[[#This Row],[Close Price]])-1</f>
        <v>5.5477855477855442E-2</v>
      </c>
      <c r="AG553" s="2">
        <f>(Table2[[#This Row],[Close Price]]/Table2[[#This Row],[Current Month Low]])-1</f>
        <v>1.7230477394878152E-2</v>
      </c>
      <c r="AH553" s="2">
        <f>(Table2[[#This Row],[Current Month High]]/Table2[[#This Row],[Close Price]])-1</f>
        <v>0.1000777000777</v>
      </c>
      <c r="AI553">
        <v>73.426573426573398</v>
      </c>
      <c r="AJ553">
        <v>9.3086461695260692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-0.14000000000000001</v>
      </c>
      <c r="AM553" t="s">
        <v>10512</v>
      </c>
      <c r="AN553">
        <v>-8.02</v>
      </c>
      <c r="AO553" t="s">
        <v>10512</v>
      </c>
      <c r="AP553">
        <v>9.1183863956964997E-2</v>
      </c>
      <c r="AQ553">
        <f>(Table2[[#This Row],[Sharpe Ratio]]-AVERAGE(Table2[Sharpe Ratio]))/_xlfn.STDEV.P(Table2[Sharpe Ratio])</f>
        <v>0.48764556249665036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3">
        <f>_xlfn.RANK.AVG(Table2[[#This Row],[1Y Return vs Nifty Z-Score]],Table2[1Y Return vs Nifty Z-Score])</f>
        <v>619</v>
      </c>
      <c r="AT553">
        <f>_xlfn.RANK.AVG(Table2[[#This Row],[6M Return vs Nifty Z-Score]],Table2[6M Return vs Nifty Z-Score])</f>
        <v>713</v>
      </c>
      <c r="AU553">
        <f>_xlfn.RANK.AVG(Table2[[#This Row],[Sharpe Ratio Z-Score]],Table2[Sharpe Ratio Z-Score])</f>
        <v>215</v>
      </c>
      <c r="AV553">
        <f>(Table2[[#This Row],[Rank 1Y]]+Table2[[#This Row],[Rank 6M]]+Table2[[#This Row],[Rank Sharpe]])/3</f>
        <v>515.66666666666663</v>
      </c>
    </row>
    <row r="554" spans="1:48" x14ac:dyDescent="0.3">
      <c r="A554" t="s">
        <v>1172</v>
      </c>
      <c r="B554" t="s">
        <v>1173</v>
      </c>
      <c r="C554" t="s">
        <v>10475</v>
      </c>
      <c r="D554" t="s">
        <v>371</v>
      </c>
      <c r="E554">
        <v>9759.0654614449995</v>
      </c>
      <c r="F554">
        <v>664.15</v>
      </c>
      <c r="G554">
        <v>-12.4384472056118</v>
      </c>
      <c r="H554">
        <f>(Table2[[#This Row],[1Y Return vs Nifty]]-AVERAGE(Table2[1Y Return vs Nifty]))/_xlfn.STDEV.P(Table2[1Y Return vs Nifty])</f>
        <v>-0.69098622903700679</v>
      </c>
      <c r="I554">
        <v>-8.6311669052274897</v>
      </c>
      <c r="J554">
        <f>(Table2[[#This Row],[1M Return vs Nifty]]-AVERAGE(Table2[1M Return vs Nifty]))/_xlfn.STDEV.P(Table2[1M Return vs Nifty])</f>
        <v>-0.76990618134054012</v>
      </c>
      <c r="K554">
        <v>-24.345539025644999</v>
      </c>
      <c r="L554">
        <f>(Table2[[#This Row],[6M Return vs Nifty]]-AVERAGE(Table2[6M Return vs Nifty]))/_xlfn.STDEV.P(Table2[6M Return vs Nifty])</f>
        <v>-1.0050545364772849</v>
      </c>
      <c r="M554">
        <v>-1.28080377394004</v>
      </c>
      <c r="N554">
        <f>(Table2[[#This Row],[1W Return vs Nifty]]-AVERAGE(Table2[1W Return vs Nifty]))/_xlfn.STDEV.P(Table2[1W Return vs Nifty])</f>
        <v>-8.3126034126465728E-2</v>
      </c>
      <c r="O554">
        <v>691.23</v>
      </c>
      <c r="P554">
        <v>686.00751034665404</v>
      </c>
      <c r="Q554">
        <v>671.25369217311697</v>
      </c>
      <c r="R554">
        <v>29.280182337100399</v>
      </c>
      <c r="S554" s="2">
        <f>(Table2[[#This Row],[Close Price]]-Table2[[#This Row],[20D EMA]])/Table2[[#This Row],[20D EMA]]</f>
        <v>-3.9176540370065016E-2</v>
      </c>
      <c r="T554" s="2">
        <f>(Table2[[#This Row],[Close Price]]-Table2[[#This Row],[50D EMA]])/Table2[[#This Row],[50D EMA]]</f>
        <v>-3.1861911155475549E-2</v>
      </c>
      <c r="U554" s="2">
        <f>(Table2[[#This Row],[Close Price]]-Table2[[#This Row],[200D EMA]])/Table2[[#This Row],[200D EMA]]</f>
        <v>-1.0582723426249621E-2</v>
      </c>
      <c r="V554">
        <v>0.80399149481208698</v>
      </c>
      <c r="W554">
        <v>659.7</v>
      </c>
      <c r="X554">
        <v>684.5</v>
      </c>
      <c r="Y554">
        <v>659.7</v>
      </c>
      <c r="Z554">
        <v>694.9</v>
      </c>
      <c r="AA554">
        <v>659.7</v>
      </c>
      <c r="AB554">
        <v>738.9</v>
      </c>
      <c r="AC554" s="2">
        <f>(Table2[[#This Row],[Close Price]]/Table2[[#This Row],[Day Low]])-1</f>
        <v>6.7454903744124106E-3</v>
      </c>
      <c r="AD554" s="2">
        <f>(Table2[[#This Row],[Day High]]/Table2[[#This Row],[Close Price]])-1</f>
        <v>3.0640668523676862E-2</v>
      </c>
      <c r="AE554" s="2">
        <f>(Table2[[#This Row],[Close Price]]/Table2[[#This Row],[Current Week Low]])-1</f>
        <v>6.7454903744124106E-3</v>
      </c>
      <c r="AF554" s="2">
        <f>(Table2[[#This Row],[Current Week High]]/Table2[[#This Row],[Close Price]])-1</f>
        <v>4.6299781675826157E-2</v>
      </c>
      <c r="AG554" s="2">
        <f>(Table2[[#This Row],[Close Price]]/Table2[[#This Row],[Current Month Low]])-1</f>
        <v>6.7454903744124106E-3</v>
      </c>
      <c r="AH554" s="2">
        <f>(Table2[[#This Row],[Current Month High]]/Table2[[#This Row],[Close Price]])-1</f>
        <v>0.11254987578107345</v>
      </c>
      <c r="AI554">
        <v>22.6981856508318</v>
      </c>
      <c r="AJ554">
        <v>24.840225563909701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-0.1</v>
      </c>
      <c r="AM554" t="s">
        <v>10512</v>
      </c>
      <c r="AN554">
        <v>-7.12</v>
      </c>
      <c r="AO554" t="s">
        <v>10512</v>
      </c>
      <c r="AP554">
        <v>4.7999790141352999E-2</v>
      </c>
      <c r="AQ554">
        <f>(Table2[[#This Row],[Sharpe Ratio]]-AVERAGE(Table2[Sharpe Ratio]))/_xlfn.STDEV.P(Table2[Sharpe Ratio])</f>
        <v>-7.9203823314496144E-3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-2.5569933633127468</v>
      </c>
      <c r="AS554">
        <f>_xlfn.RANK.AVG(Table2[[#This Row],[1Y Return vs Nifty Z-Score]],Table2[1Y Return vs Nifty Z-Score])</f>
        <v>578</v>
      </c>
      <c r="AT554">
        <f>_xlfn.RANK.AVG(Table2[[#This Row],[6M Return vs Nifty Z-Score]],Table2[6M Return vs Nifty Z-Score])</f>
        <v>633</v>
      </c>
      <c r="AU554">
        <f>_xlfn.RANK.AVG(Table2[[#This Row],[Sharpe Ratio Z-Score]],Table2[Sharpe Ratio Z-Score])</f>
        <v>341</v>
      </c>
      <c r="AV554">
        <f>(Table2[[#This Row],[Rank 1Y]]+Table2[[#This Row],[Rank 6M]]+Table2[[#This Row],[Rank Sharpe]])/3</f>
        <v>517.33333333333337</v>
      </c>
    </row>
    <row r="555" spans="1:48" x14ac:dyDescent="0.3">
      <c r="A555" t="s">
        <v>919</v>
      </c>
      <c r="B555" t="s">
        <v>920</v>
      </c>
      <c r="C555" t="s">
        <v>10472</v>
      </c>
      <c r="D555" t="s">
        <v>921</v>
      </c>
      <c r="E555">
        <v>15559.656500192999</v>
      </c>
      <c r="F555">
        <v>199.03</v>
      </c>
      <c r="G555">
        <v>-14.1486538985887</v>
      </c>
      <c r="H555">
        <f>(Table2[[#This Row],[1Y Return vs Nifty]]-AVERAGE(Table2[1Y Return vs Nifty]))/_xlfn.STDEV.P(Table2[1Y Return vs Nifty])</f>
        <v>-0.71362541946955127</v>
      </c>
      <c r="I555">
        <v>-9.2507540962401702</v>
      </c>
      <c r="J555">
        <f>(Table2[[#This Row],[1M Return vs Nifty]]-AVERAGE(Table2[1M Return vs Nifty]))/_xlfn.STDEV.P(Table2[1M Return vs Nifty])</f>
        <v>-0.83187329980568459</v>
      </c>
      <c r="K555">
        <v>-1.85615023143719</v>
      </c>
      <c r="L555">
        <f>(Table2[[#This Row],[6M Return vs Nifty]]-AVERAGE(Table2[6M Return vs Nifty]))/_xlfn.STDEV.P(Table2[6M Return vs Nifty])</f>
        <v>-0.22837226429057159</v>
      </c>
      <c r="M555">
        <v>-1.4953270725085299</v>
      </c>
      <c r="N555">
        <f>(Table2[[#This Row],[1W Return vs Nifty]]-AVERAGE(Table2[1W Return vs Nifty]))/_xlfn.STDEV.P(Table2[1W Return vs Nifty])</f>
        <v>-0.13536241487761419</v>
      </c>
      <c r="O555">
        <v>210.34</v>
      </c>
      <c r="P555">
        <v>211.127541540522</v>
      </c>
      <c r="Q555">
        <v>196.80368330775499</v>
      </c>
      <c r="R555">
        <v>18.829864253879599</v>
      </c>
      <c r="S555" s="2">
        <f>(Table2[[#This Row],[Close Price]]-Table2[[#This Row],[20D EMA]])/Table2[[#This Row],[20D EMA]]</f>
        <v>-5.3770086526576027E-2</v>
      </c>
      <c r="T555" s="2">
        <f>(Table2[[#This Row],[Close Price]]-Table2[[#This Row],[50D EMA]])/Table2[[#This Row],[50D EMA]]</f>
        <v>-5.7299684599415958E-2</v>
      </c>
      <c r="U555" s="2">
        <f>(Table2[[#This Row],[Close Price]]-Table2[[#This Row],[200D EMA]])/Table2[[#This Row],[200D EMA]]</f>
        <v>1.1312373096003327E-2</v>
      </c>
      <c r="V555">
        <v>0.89135934777032599</v>
      </c>
      <c r="W555">
        <v>198.01</v>
      </c>
      <c r="X555">
        <v>207.93</v>
      </c>
      <c r="Y555">
        <v>198.01</v>
      </c>
      <c r="Z555">
        <v>211.36</v>
      </c>
      <c r="AA555">
        <v>198.01</v>
      </c>
      <c r="AB555">
        <v>225.9</v>
      </c>
      <c r="AC555" s="2">
        <f>(Table2[[#This Row],[Close Price]]/Table2[[#This Row],[Day Low]])-1</f>
        <v>5.1512549871219893E-3</v>
      </c>
      <c r="AD555" s="2">
        <f>(Table2[[#This Row],[Day High]]/Table2[[#This Row],[Close Price]])-1</f>
        <v>4.4716876852735732E-2</v>
      </c>
      <c r="AE555" s="2">
        <f>(Table2[[#This Row],[Close Price]]/Table2[[#This Row],[Current Week Low]])-1</f>
        <v>5.1512549871219893E-3</v>
      </c>
      <c r="AF555" s="2">
        <f>(Table2[[#This Row],[Current Week High]]/Table2[[#This Row],[Close Price]])-1</f>
        <v>6.1950459729689156E-2</v>
      </c>
      <c r="AG555" s="2">
        <f>(Table2[[#This Row],[Close Price]]/Table2[[#This Row],[Current Month Low]])-1</f>
        <v>5.1512549871219893E-3</v>
      </c>
      <c r="AH555" s="2">
        <f>(Table2[[#This Row],[Current Month High]]/Table2[[#This Row],[Close Price]])-1</f>
        <v>0.13500477314977655</v>
      </c>
      <c r="AI555">
        <v>19.353866251318799</v>
      </c>
      <c r="AJ555">
        <v>46.130690161527099</v>
      </c>
      <c r="AK555" t="str">
        <f>IF(AND(Table2[[#This Row],[20D EMA]]&gt;Table2[[#This Row],[50D EMA]],Table2[[#This Row],[50D EMA]]&gt;Table2[[#This Row],[200D EMA]]),"Uptrend","Downtrend/NoTrend")</f>
        <v>Downtrend/NoTrend</v>
      </c>
      <c r="AL555">
        <v>-0.17</v>
      </c>
      <c r="AM555" t="s">
        <v>10512</v>
      </c>
      <c r="AN555">
        <v>-9.01</v>
      </c>
      <c r="AO555" t="s">
        <v>10512</v>
      </c>
      <c r="AP555">
        <v>-1.2892392617823E-2</v>
      </c>
      <c r="AQ555">
        <f>(Table2[[#This Row],[Sharpe Ratio]]-AVERAGE(Table2[Sharpe Ratio]))/_xlfn.STDEV.P(Table2[Sharpe Ratio])</f>
        <v>-0.70669864513599001</v>
      </c>
      <c r="AR5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5">
        <f>_xlfn.RANK.AVG(Table2[[#This Row],[1Y Return vs Nifty Z-Score]],Table2[1Y Return vs Nifty Z-Score])</f>
        <v>589</v>
      </c>
      <c r="AT555">
        <f>_xlfn.RANK.AVG(Table2[[#This Row],[6M Return vs Nifty Z-Score]],Table2[6M Return vs Nifty Z-Score])</f>
        <v>404</v>
      </c>
      <c r="AU555">
        <f>_xlfn.RANK.AVG(Table2[[#This Row],[Sharpe Ratio Z-Score]],Table2[Sharpe Ratio Z-Score])</f>
        <v>560</v>
      </c>
      <c r="AV555">
        <f>(Table2[[#This Row],[Rank 1Y]]+Table2[[#This Row],[Rank 6M]]+Table2[[#This Row],[Rank Sharpe]])/3</f>
        <v>517.66666666666663</v>
      </c>
    </row>
    <row r="556" spans="1:48" x14ac:dyDescent="0.3">
      <c r="A556" t="s">
        <v>820</v>
      </c>
      <c r="B556" t="s">
        <v>821</v>
      </c>
      <c r="C556" t="s">
        <v>632</v>
      </c>
      <c r="D556" t="s">
        <v>632</v>
      </c>
      <c r="E556">
        <v>18608.960333340001</v>
      </c>
      <c r="F556">
        <v>36.979999999999997</v>
      </c>
      <c r="G556">
        <v>-11.2851375977956</v>
      </c>
      <c r="H556">
        <f>(Table2[[#This Row],[1Y Return vs Nifty]]-AVERAGE(Table2[1Y Return vs Nifty]))/_xlfn.STDEV.P(Table2[1Y Return vs Nifty])</f>
        <v>-0.67571907101087048</v>
      </c>
      <c r="I556">
        <v>-8.0821185869950494</v>
      </c>
      <c r="J556">
        <f>(Table2[[#This Row],[1M Return vs Nifty]]-AVERAGE(Table2[1M Return vs Nifty]))/_xlfn.STDEV.P(Table2[1M Return vs Nifty])</f>
        <v>-0.71499390640569294</v>
      </c>
      <c r="K556">
        <v>-32.4436612204195</v>
      </c>
      <c r="L556">
        <f>(Table2[[#This Row],[6M Return vs Nifty]]-AVERAGE(Table2[6M Return vs Nifty]))/_xlfn.STDEV.P(Table2[6M Return vs Nifty])</f>
        <v>-1.2847272303080319</v>
      </c>
      <c r="M556">
        <v>-1.01443426721633</v>
      </c>
      <c r="N556">
        <f>(Table2[[#This Row],[1W Return vs Nifty]]-AVERAGE(Table2[1W Return vs Nifty]))/_xlfn.STDEV.P(Table2[1W Return vs Nifty])</f>
        <v>-1.8265111948947581E-2</v>
      </c>
      <c r="O556">
        <v>37.96</v>
      </c>
      <c r="P556">
        <v>38.301075719637197</v>
      </c>
      <c r="Q556">
        <v>38.535273826359202</v>
      </c>
      <c r="R556">
        <v>27.706142827254698</v>
      </c>
      <c r="S556" s="2">
        <f>(Table2[[#This Row],[Close Price]]-Table2[[#This Row],[20D EMA]])/Table2[[#This Row],[20D EMA]]</f>
        <v>-2.5816649104320442E-2</v>
      </c>
      <c r="T556" s="2">
        <f>(Table2[[#This Row],[Close Price]]-Table2[[#This Row],[50D EMA]])/Table2[[#This Row],[50D EMA]]</f>
        <v>-3.4491869870899639E-2</v>
      </c>
      <c r="U556" s="2">
        <f>(Table2[[#This Row],[Close Price]]-Table2[[#This Row],[200D EMA]])/Table2[[#This Row],[200D EMA]]</f>
        <v>-4.0359745031715695E-2</v>
      </c>
      <c r="V556">
        <v>0.66129259550207098</v>
      </c>
      <c r="W556">
        <v>36.880000000000003</v>
      </c>
      <c r="X556">
        <v>37.86</v>
      </c>
      <c r="Y556">
        <v>36.880000000000003</v>
      </c>
      <c r="Z556">
        <v>38.57</v>
      </c>
      <c r="AA556">
        <v>36.880000000000003</v>
      </c>
      <c r="AB556">
        <v>40.19</v>
      </c>
      <c r="AC556" s="2">
        <f>(Table2[[#This Row],[Close Price]]/Table2[[#This Row],[Day Low]])-1</f>
        <v>2.7114967462038564E-3</v>
      </c>
      <c r="AD556" s="2">
        <f>(Table2[[#This Row],[Day High]]/Table2[[#This Row],[Close Price]])-1</f>
        <v>2.3796646836127699E-2</v>
      </c>
      <c r="AE556" s="2">
        <f>(Table2[[#This Row],[Close Price]]/Table2[[#This Row],[Current Week Low]])-1</f>
        <v>2.7114967462038564E-3</v>
      </c>
      <c r="AF556" s="2">
        <f>(Table2[[#This Row],[Current Week High]]/Table2[[#This Row],[Close Price]])-1</f>
        <v>4.2996214169821689E-2</v>
      </c>
      <c r="AG556" s="2">
        <f>(Table2[[#This Row],[Close Price]]/Table2[[#This Row],[Current Month Low]])-1</f>
        <v>2.7114967462038564E-3</v>
      </c>
      <c r="AH556" s="2">
        <f>(Table2[[#This Row],[Current Month High]]/Table2[[#This Row],[Close Price]])-1</f>
        <v>8.6803677663602086E-2</v>
      </c>
      <c r="AI556">
        <v>43.050297458085403</v>
      </c>
      <c r="AJ556">
        <v>17.0253164556961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-0.14000000000000001</v>
      </c>
      <c r="AM556" t="s">
        <v>10512</v>
      </c>
      <c r="AN556">
        <v>-4.3499999999999996</v>
      </c>
      <c r="AO556" t="s">
        <v>10512</v>
      </c>
      <c r="AP556">
        <v>6.2163535379940002E-2</v>
      </c>
      <c r="AQ556">
        <f>(Table2[[#This Row],[Sharpe Ratio]]-AVERAGE(Table2[Sharpe Ratio]))/_xlfn.STDEV.P(Table2[Sharpe Ratio])</f>
        <v>0.1546180067384422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572</v>
      </c>
      <c r="AT556">
        <f>_xlfn.RANK.AVG(Table2[[#This Row],[6M Return vs Nifty Z-Score]],Table2[6M Return vs Nifty Z-Score])</f>
        <v>692</v>
      </c>
      <c r="AU556">
        <f>_xlfn.RANK.AVG(Table2[[#This Row],[Sharpe Ratio Z-Score]],Table2[Sharpe Ratio Z-Score])</f>
        <v>291</v>
      </c>
      <c r="AV556">
        <f>(Table2[[#This Row],[Rank 1Y]]+Table2[[#This Row],[Rank 6M]]+Table2[[#This Row],[Rank Sharpe]])/3</f>
        <v>518.33333333333337</v>
      </c>
    </row>
    <row r="557" spans="1:48" x14ac:dyDescent="0.3">
      <c r="A557" t="s">
        <v>527</v>
      </c>
      <c r="B557" t="s">
        <v>528</v>
      </c>
      <c r="C557" t="s">
        <v>10459</v>
      </c>
      <c r="D557" t="s">
        <v>182</v>
      </c>
      <c r="E557">
        <v>37019.542307999996</v>
      </c>
      <c r="F557">
        <v>528.85</v>
      </c>
      <c r="G557">
        <v>-17.288606697703901</v>
      </c>
      <c r="H557">
        <f>(Table2[[#This Row],[1Y Return vs Nifty]]-AVERAGE(Table2[1Y Return vs Nifty]))/_xlfn.STDEV.P(Table2[1Y Return vs Nifty])</f>
        <v>-0.75519114930810849</v>
      </c>
      <c r="I557">
        <v>6.1342926021375801</v>
      </c>
      <c r="J557">
        <f>(Table2[[#This Row],[1M Return vs Nifty]]-AVERAGE(Table2[1M Return vs Nifty]))/_xlfn.STDEV.P(Table2[1M Return vs Nifty])</f>
        <v>0.70683993568249404</v>
      </c>
      <c r="K557">
        <v>5.0717555667323699</v>
      </c>
      <c r="L557">
        <f>(Table2[[#This Row],[6M Return vs Nifty]]-AVERAGE(Table2[6M Return vs Nifty]))/_xlfn.STDEV.P(Table2[6M Return vs Nifty])</f>
        <v>1.088642193053512E-2</v>
      </c>
      <c r="M557">
        <v>0.41001998303106302</v>
      </c>
      <c r="N557">
        <f>(Table2[[#This Row],[1W Return vs Nifty]]-AVERAGE(Table2[1W Return vs Nifty]))/_xlfn.STDEV.P(Table2[1W Return vs Nifty])</f>
        <v>0.32858921611257302</v>
      </c>
      <c r="O557">
        <v>514.89</v>
      </c>
      <c r="P557">
        <v>489.69365227418899</v>
      </c>
      <c r="Q557">
        <v>455.04448723767899</v>
      </c>
      <c r="R557">
        <v>58.768396357210399</v>
      </c>
      <c r="S557" s="2">
        <f>(Table2[[#This Row],[Close Price]]-Table2[[#This Row],[20D EMA]])/Table2[[#This Row],[20D EMA]]</f>
        <v>2.7112587154537935E-2</v>
      </c>
      <c r="T557" s="2">
        <f>(Table2[[#This Row],[Close Price]]-Table2[[#This Row],[50D EMA]])/Table2[[#This Row],[50D EMA]]</f>
        <v>7.9960905239356936E-2</v>
      </c>
      <c r="U557" s="2">
        <f>(Table2[[#This Row],[Close Price]]-Table2[[#This Row],[200D EMA]])/Table2[[#This Row],[200D EMA]]</f>
        <v>0.16219405977282153</v>
      </c>
      <c r="V557">
        <v>0.58353630042371196</v>
      </c>
      <c r="W557">
        <v>524.04999999999995</v>
      </c>
      <c r="X557">
        <v>539.5</v>
      </c>
      <c r="Y557">
        <v>521.6</v>
      </c>
      <c r="Z557">
        <v>550.9</v>
      </c>
      <c r="AA557">
        <v>502.85</v>
      </c>
      <c r="AB557">
        <v>550.9</v>
      </c>
      <c r="AC557" s="2">
        <f>(Table2[[#This Row],[Close Price]]/Table2[[#This Row],[Day Low]])-1</f>
        <v>9.1594313519702819E-3</v>
      </c>
      <c r="AD557" s="2">
        <f>(Table2[[#This Row],[Day High]]/Table2[[#This Row],[Close Price]])-1</f>
        <v>2.0138035359742901E-2</v>
      </c>
      <c r="AE557" s="2">
        <f>(Table2[[#This Row],[Close Price]]/Table2[[#This Row],[Current Week Low]])-1</f>
        <v>1.3899539877300526E-2</v>
      </c>
      <c r="AF557" s="2">
        <f>(Table2[[#This Row],[Current Week High]]/Table2[[#This Row],[Close Price]])-1</f>
        <v>4.1694242223692779E-2</v>
      </c>
      <c r="AG557" s="2">
        <f>(Table2[[#This Row],[Close Price]]/Table2[[#This Row],[Current Month Low]])-1</f>
        <v>5.1705279904544099E-2</v>
      </c>
      <c r="AH557" s="2">
        <f>(Table2[[#This Row],[Current Month High]]/Table2[[#This Row],[Close Price]])-1</f>
        <v>4.1694242223692779E-2</v>
      </c>
      <c r="AI557">
        <v>4.1694242223692699</v>
      </c>
      <c r="AJ557">
        <v>40.763907372903901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0.08</v>
      </c>
      <c r="AM557" t="s">
        <v>10511</v>
      </c>
      <c r="AN557">
        <v>1.78</v>
      </c>
      <c r="AO557" t="s">
        <v>10511</v>
      </c>
      <c r="AP557">
        <v>-5.4348051454068E-2</v>
      </c>
      <c r="AQ557">
        <f>(Table2[[#This Row],[Sharpe Ratio]]-AVERAGE(Table2[Sharpe Ratio]))/_xlfn.STDEV.P(Table2[Sharpe Ratio])</f>
        <v>-1.1824298794649757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-0.89130545504748215</v>
      </c>
      <c r="AS557">
        <f>_xlfn.RANK.AVG(Table2[[#This Row],[1Y Return vs Nifty Z-Score]],Table2[1Y Return vs Nifty Z-Score])</f>
        <v>605</v>
      </c>
      <c r="AT557">
        <f>_xlfn.RANK.AVG(Table2[[#This Row],[6M Return vs Nifty Z-Score]],Table2[6M Return vs Nifty Z-Score])</f>
        <v>315</v>
      </c>
      <c r="AU557">
        <f>_xlfn.RANK.AVG(Table2[[#This Row],[Sharpe Ratio Z-Score]],Table2[Sharpe Ratio Z-Score])</f>
        <v>642</v>
      </c>
      <c r="AV557">
        <f>(Table2[[#This Row],[Rank 1Y]]+Table2[[#This Row],[Rank 6M]]+Table2[[#This Row],[Rank Sharpe]])/3</f>
        <v>520.66666666666663</v>
      </c>
    </row>
    <row r="558" spans="1:48" x14ac:dyDescent="0.3">
      <c r="A558" t="s">
        <v>128</v>
      </c>
      <c r="B558" t="s">
        <v>129</v>
      </c>
      <c r="C558" t="s">
        <v>10468</v>
      </c>
      <c r="D558" t="s">
        <v>130</v>
      </c>
      <c r="E558">
        <v>216773.09444692</v>
      </c>
      <c r="F558">
        <v>889.45</v>
      </c>
      <c r="G558">
        <v>-6.0641788862822699</v>
      </c>
      <c r="H558">
        <f>(Table2[[#This Row],[1Y Return vs Nifty]]-AVERAGE(Table2[1Y Return vs Nifty]))/_xlfn.STDEV.P(Table2[1Y Return vs Nifty])</f>
        <v>-0.60660562466792656</v>
      </c>
      <c r="I558">
        <v>-4.1275522341915796</v>
      </c>
      <c r="J558">
        <f>(Table2[[#This Row],[1M Return vs Nifty]]-AVERAGE(Table2[1M Return vs Nifty]))/_xlfn.STDEV.P(Table2[1M Return vs Nifty])</f>
        <v>-0.31948366149258978</v>
      </c>
      <c r="K558">
        <v>-4.5368606099861299</v>
      </c>
      <c r="L558">
        <f>(Table2[[#This Row],[6M Return vs Nifty]]-AVERAGE(Table2[6M Return vs Nifty]))/_xlfn.STDEV.P(Table2[6M Return vs Nifty])</f>
        <v>-0.32095193583869897</v>
      </c>
      <c r="M558">
        <v>0.108627741822518</v>
      </c>
      <c r="N558">
        <f>(Table2[[#This Row],[1W Return vs Nifty]]-AVERAGE(Table2[1W Return vs Nifty]))/_xlfn.STDEV.P(Table2[1W Return vs Nifty])</f>
        <v>0.25520026501836296</v>
      </c>
      <c r="O558">
        <v>926.84</v>
      </c>
      <c r="P558">
        <v>911.87250654606805</v>
      </c>
      <c r="Q558">
        <v>851.17331369876001</v>
      </c>
      <c r="R558">
        <v>24.4882063574235</v>
      </c>
      <c r="S558" s="2">
        <f>(Table2[[#This Row],[Close Price]]-Table2[[#This Row],[20D EMA]])/Table2[[#This Row],[20D EMA]]</f>
        <v>-4.0341374994605307E-2</v>
      </c>
      <c r="T558" s="2">
        <f>(Table2[[#This Row],[Close Price]]-Table2[[#This Row],[50D EMA]])/Table2[[#This Row],[50D EMA]]</f>
        <v>-2.4589519242112622E-2</v>
      </c>
      <c r="U558" s="2">
        <f>(Table2[[#This Row],[Close Price]]-Table2[[#This Row],[200D EMA]])/Table2[[#This Row],[200D EMA]]</f>
        <v>4.4969321388741976E-2</v>
      </c>
      <c r="V558">
        <v>0.69824838104512599</v>
      </c>
      <c r="W558">
        <v>886.55</v>
      </c>
      <c r="X558">
        <v>927.5</v>
      </c>
      <c r="Y558">
        <v>886.55</v>
      </c>
      <c r="Z558">
        <v>939.35</v>
      </c>
      <c r="AA558">
        <v>886.55</v>
      </c>
      <c r="AB558">
        <v>959.4</v>
      </c>
      <c r="AC558" s="2">
        <f>(Table2[[#This Row],[Close Price]]/Table2[[#This Row],[Day Low]])-1</f>
        <v>3.2711071005584458E-3</v>
      </c>
      <c r="AD558" s="2">
        <f>(Table2[[#This Row],[Day High]]/Table2[[#This Row],[Close Price]])-1</f>
        <v>4.2779245601214155E-2</v>
      </c>
      <c r="AE558" s="2">
        <f>(Table2[[#This Row],[Close Price]]/Table2[[#This Row],[Current Week Low]])-1</f>
        <v>3.2711071005584458E-3</v>
      </c>
      <c r="AF558" s="2">
        <f>(Table2[[#This Row],[Current Week High]]/Table2[[#This Row],[Close Price]])-1</f>
        <v>5.6102085558491277E-2</v>
      </c>
      <c r="AG558" s="2">
        <f>(Table2[[#This Row],[Close Price]]/Table2[[#This Row],[Current Month Low]])-1</f>
        <v>3.2711071005584458E-3</v>
      </c>
      <c r="AH558" s="2">
        <f>(Table2[[#This Row],[Current Month High]]/Table2[[#This Row],[Close Price]])-1</f>
        <v>7.8644105908145301E-2</v>
      </c>
      <c r="AI558">
        <v>7.8644105908145301</v>
      </c>
      <c r="AJ558">
        <v>23.022130013831202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</v>
      </c>
      <c r="AM558" t="s">
        <v>10513</v>
      </c>
      <c r="AN558">
        <v>-5.2</v>
      </c>
      <c r="AO558" t="s">
        <v>10512</v>
      </c>
      <c r="AP558">
        <v>-2.9357832336862E-2</v>
      </c>
      <c r="AQ558">
        <f>(Table2[[#This Row],[Sharpe Ratio]]-AVERAGE(Table2[Sharpe Ratio]))/_xlfn.STDEV.P(Table2[Sharpe Ratio])</f>
        <v>-0.89565050795041889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-1.8874914649312713</v>
      </c>
      <c r="AS558">
        <f>_xlfn.RANK.AVG(Table2[[#This Row],[1Y Return vs Nifty Z-Score]],Table2[1Y Return vs Nifty Z-Score])</f>
        <v>540</v>
      </c>
      <c r="AT558">
        <f>_xlfn.RANK.AVG(Table2[[#This Row],[6M Return vs Nifty Z-Score]],Table2[6M Return vs Nifty Z-Score])</f>
        <v>433</v>
      </c>
      <c r="AU558">
        <f>_xlfn.RANK.AVG(Table2[[#This Row],[Sharpe Ratio Z-Score]],Table2[Sharpe Ratio Z-Score])</f>
        <v>590</v>
      </c>
      <c r="AV558">
        <f>(Table2[[#This Row],[Rank 1Y]]+Table2[[#This Row],[Rank 6M]]+Table2[[#This Row],[Rank Sharpe]])/3</f>
        <v>521</v>
      </c>
    </row>
    <row r="559" spans="1:48" x14ac:dyDescent="0.3">
      <c r="A559" t="s">
        <v>1017</v>
      </c>
      <c r="B559" t="s">
        <v>1018</v>
      </c>
      <c r="C559" t="s">
        <v>632</v>
      </c>
      <c r="D559" t="s">
        <v>632</v>
      </c>
      <c r="E559">
        <v>12507.440570119001</v>
      </c>
      <c r="F559">
        <v>25.19</v>
      </c>
      <c r="G559">
        <v>33.7511465967332</v>
      </c>
      <c r="H559">
        <f>(Table2[[#This Row],[1Y Return vs Nifty]]-AVERAGE(Table2[1Y Return vs Nifty]))/_xlfn.STDEV.P(Table2[1Y Return vs Nifty])</f>
        <v>-7.9542586354869313E-2</v>
      </c>
      <c r="I559">
        <v>-9.8267339025580291</v>
      </c>
      <c r="J559">
        <f>(Table2[[#This Row],[1M Return vs Nifty]]-AVERAGE(Table2[1M Return vs Nifty]))/_xlfn.STDEV.P(Table2[1M Return vs Nifty])</f>
        <v>-0.88947908864275438</v>
      </c>
      <c r="K559">
        <v>-34.485811010803602</v>
      </c>
      <c r="L559">
        <f>(Table2[[#This Row],[6M Return vs Nifty]]-AVERAGE(Table2[6M Return vs Nifty]))/_xlfn.STDEV.P(Table2[6M Return vs Nifty])</f>
        <v>-1.3552538930757478</v>
      </c>
      <c r="M559">
        <v>-5.6972053508580798</v>
      </c>
      <c r="N559">
        <f>(Table2[[#This Row],[1W Return vs Nifty]]-AVERAGE(Table2[1W Return vs Nifty]))/_xlfn.STDEV.P(Table2[1W Return vs Nifty])</f>
        <v>-1.1585189441800545</v>
      </c>
      <c r="O559">
        <v>27.26</v>
      </c>
      <c r="P559">
        <v>27.307369712721901</v>
      </c>
      <c r="Q559">
        <v>25.403343278984401</v>
      </c>
      <c r="R559">
        <v>18.239757942254698</v>
      </c>
      <c r="S559" s="2">
        <f>(Table2[[#This Row],[Close Price]]-Table2[[#This Row],[20D EMA]])/Table2[[#This Row],[20D EMA]]</f>
        <v>-7.5935436537050635E-2</v>
      </c>
      <c r="T559" s="2">
        <f>(Table2[[#This Row],[Close Price]]-Table2[[#This Row],[50D EMA]])/Table2[[#This Row],[50D EMA]]</f>
        <v>-7.7538398424930086E-2</v>
      </c>
      <c r="U559" s="2">
        <f>(Table2[[#This Row],[Close Price]]-Table2[[#This Row],[200D EMA]])/Table2[[#This Row],[200D EMA]]</f>
        <v>-8.3982362731323656E-3</v>
      </c>
      <c r="V559">
        <v>1.0164826911270399</v>
      </c>
      <c r="W559">
        <v>25.05</v>
      </c>
      <c r="X559">
        <v>26.2</v>
      </c>
      <c r="Y559">
        <v>25.05</v>
      </c>
      <c r="Z559">
        <v>27.6</v>
      </c>
      <c r="AA559">
        <v>25.05</v>
      </c>
      <c r="AB559">
        <v>29.85</v>
      </c>
      <c r="AC559" s="2">
        <f>(Table2[[#This Row],[Close Price]]/Table2[[#This Row],[Day Low]])-1</f>
        <v>5.5888223552893468E-3</v>
      </c>
      <c r="AD559" s="2">
        <f>(Table2[[#This Row],[Day High]]/Table2[[#This Row],[Close Price]])-1</f>
        <v>4.0095275903136107E-2</v>
      </c>
      <c r="AE559" s="2">
        <f>(Table2[[#This Row],[Close Price]]/Table2[[#This Row],[Current Week Low]])-1</f>
        <v>5.5888223552893468E-3</v>
      </c>
      <c r="AF559" s="2">
        <f>(Table2[[#This Row],[Current Week High]]/Table2[[#This Row],[Close Price]])-1</f>
        <v>9.5672886065899077E-2</v>
      </c>
      <c r="AG559" s="2">
        <f>(Table2[[#This Row],[Close Price]]/Table2[[#This Row],[Current Month Low]])-1</f>
        <v>5.5888223552893468E-3</v>
      </c>
      <c r="AH559" s="2">
        <f>(Table2[[#This Row],[Current Month High]]/Table2[[#This Row],[Close Price]])-1</f>
        <v>0.1849940452560539</v>
      </c>
      <c r="AI559">
        <v>55.021834061135301</v>
      </c>
      <c r="AJ559">
        <v>73.127147766323006</v>
      </c>
      <c r="AK559" t="str">
        <f>IF(AND(Table2[[#This Row],[20D EMA]]&gt;Table2[[#This Row],[50D EMA]],Table2[[#This Row],[50D EMA]]&gt;Table2[[#This Row],[200D EMA]]),"Uptrend","Downtrend/NoTrend")</f>
        <v>Downtrend/NoTrend</v>
      </c>
      <c r="AL559">
        <v>-0.16</v>
      </c>
      <c r="AM559" t="s">
        <v>10512</v>
      </c>
      <c r="AN559">
        <v>-12.53</v>
      </c>
      <c r="AO559" t="s">
        <v>10512</v>
      </c>
      <c r="AP559">
        <v>-9.9785115202040003E-3</v>
      </c>
      <c r="AQ559">
        <f>(Table2[[#This Row],[Sharpe Ratio]]-AVERAGE(Table2[Sharpe Ratio]))/_xlfn.STDEV.P(Table2[Sharpe Ratio])</f>
        <v>-0.67325992313342953</v>
      </c>
      <c r="AR5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9">
        <f>_xlfn.RANK.AVG(Table2[[#This Row],[1Y Return vs Nifty Z-Score]],Table2[1Y Return vs Nifty Z-Score])</f>
        <v>309</v>
      </c>
      <c r="AT559">
        <f>_xlfn.RANK.AVG(Table2[[#This Row],[6M Return vs Nifty Z-Score]],Table2[6M Return vs Nifty Z-Score])</f>
        <v>702</v>
      </c>
      <c r="AU559">
        <f>_xlfn.RANK.AVG(Table2[[#This Row],[Sharpe Ratio Z-Score]],Table2[Sharpe Ratio Z-Score])</f>
        <v>552</v>
      </c>
      <c r="AV559">
        <f>(Table2[[#This Row],[Rank 1Y]]+Table2[[#This Row],[Rank 6M]]+Table2[[#This Row],[Rank Sharpe]])/3</f>
        <v>521</v>
      </c>
    </row>
    <row r="560" spans="1:48" x14ac:dyDescent="0.3">
      <c r="A560" t="s">
        <v>1442</v>
      </c>
      <c r="B560" t="s">
        <v>1443</v>
      </c>
      <c r="C560" t="s">
        <v>10477</v>
      </c>
      <c r="D560" t="s">
        <v>1444</v>
      </c>
      <c r="E560">
        <v>6822.1563732000004</v>
      </c>
      <c r="F560">
        <v>891.3</v>
      </c>
      <c r="G560">
        <v>10.6973631440381</v>
      </c>
      <c r="H560">
        <f>(Table2[[#This Row],[1Y Return vs Nifty]]-AVERAGE(Table2[1Y Return vs Nifty]))/_xlfn.STDEV.P(Table2[1Y Return vs Nifty])</f>
        <v>-0.38472148427376446</v>
      </c>
      <c r="I560">
        <v>0.57674893920303205</v>
      </c>
      <c r="J560">
        <f>(Table2[[#This Row],[1M Return vs Nifty]]-AVERAGE(Table2[1M Return vs Nifty]))/_xlfn.STDEV.P(Table2[1M Return vs Nifty])</f>
        <v>0.15101022917516593</v>
      </c>
      <c r="K560">
        <v>-15.8120665991183</v>
      </c>
      <c r="L560">
        <f>(Table2[[#This Row],[6M Return vs Nifty]]-AVERAGE(Table2[6M Return vs Nifty]))/_xlfn.STDEV.P(Table2[6M Return vs Nifty])</f>
        <v>-0.71034680499885428</v>
      </c>
      <c r="M560">
        <v>-6.8782477018159094E-2</v>
      </c>
      <c r="N560">
        <f>(Table2[[#This Row],[1W Return vs Nifty]]-AVERAGE(Table2[1W Return vs Nifty]))/_xlfn.STDEV.P(Table2[1W Return vs Nifty])</f>
        <v>0.21200091183693001</v>
      </c>
      <c r="O560">
        <v>888.24</v>
      </c>
      <c r="P560">
        <v>822.81539351191304</v>
      </c>
      <c r="Q560">
        <v>766.55049053407197</v>
      </c>
      <c r="R560">
        <v>44.502471635286298</v>
      </c>
      <c r="S560" s="2">
        <f>(Table2[[#This Row],[Close Price]]-Table2[[#This Row],[20D EMA]])/Table2[[#This Row],[20D EMA]]</f>
        <v>3.445014860848358E-3</v>
      </c>
      <c r="T560" s="2">
        <f>(Table2[[#This Row],[Close Price]]-Table2[[#This Row],[50D EMA]])/Table2[[#This Row],[50D EMA]]</f>
        <v>8.3232043333296438E-2</v>
      </c>
      <c r="U560" s="2">
        <f>(Table2[[#This Row],[Close Price]]-Table2[[#This Row],[200D EMA]])/Table2[[#This Row],[200D EMA]]</f>
        <v>0.16274141234847081</v>
      </c>
      <c r="V560">
        <v>0.98777817464650997</v>
      </c>
      <c r="W560">
        <v>886</v>
      </c>
      <c r="X560">
        <v>932.6</v>
      </c>
      <c r="Y560">
        <v>855</v>
      </c>
      <c r="Z560">
        <v>947.9</v>
      </c>
      <c r="AA560">
        <v>855</v>
      </c>
      <c r="AB560">
        <v>970</v>
      </c>
      <c r="AC560" s="2">
        <f>(Table2[[#This Row],[Close Price]]/Table2[[#This Row],[Day Low]])-1</f>
        <v>5.9819413092550011E-3</v>
      </c>
      <c r="AD560" s="2">
        <f>(Table2[[#This Row],[Day High]]/Table2[[#This Row],[Close Price]])-1</f>
        <v>4.633681139908008E-2</v>
      </c>
      <c r="AE560" s="2">
        <f>(Table2[[#This Row],[Close Price]]/Table2[[#This Row],[Current Week Low]])-1</f>
        <v>4.2456140350877192E-2</v>
      </c>
      <c r="AF560" s="2">
        <f>(Table2[[#This Row],[Current Week High]]/Table2[[#This Row],[Close Price]])-1</f>
        <v>6.3502748793896613E-2</v>
      </c>
      <c r="AG560" s="2">
        <f>(Table2[[#This Row],[Close Price]]/Table2[[#This Row],[Current Month Low]])-1</f>
        <v>4.2456140350877192E-2</v>
      </c>
      <c r="AH560" s="2">
        <f>(Table2[[#This Row],[Current Month High]]/Table2[[#This Row],[Close Price]])-1</f>
        <v>8.8297991697520617E-2</v>
      </c>
      <c r="AI560">
        <v>11.006395153147</v>
      </c>
      <c r="AJ560">
        <v>50.684699915469103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0.16</v>
      </c>
      <c r="AM560" t="s">
        <v>10511</v>
      </c>
      <c r="AN560">
        <v>-3.61</v>
      </c>
      <c r="AO560" t="s">
        <v>10512</v>
      </c>
      <c r="AP560">
        <v>-2.0327004996448999E-2</v>
      </c>
      <c r="AQ560">
        <f>(Table2[[#This Row],[Sharpe Ratio]]-AVERAGE(Table2[Sharpe Ratio]))/_xlfn.STDEV.P(Table2[Sharpe Ratio])</f>
        <v>-0.79201576282099428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-1.524072911081517</v>
      </c>
      <c r="AS560">
        <f>_xlfn.RANK.AVG(Table2[[#This Row],[1Y Return vs Nifty Z-Score]],Table2[1Y Return vs Nifty Z-Score])</f>
        <v>431</v>
      </c>
      <c r="AT560">
        <f>_xlfn.RANK.AVG(Table2[[#This Row],[6M Return vs Nifty Z-Score]],Table2[6M Return vs Nifty Z-Score])</f>
        <v>562</v>
      </c>
      <c r="AU560">
        <f>_xlfn.RANK.AVG(Table2[[#This Row],[Sharpe Ratio Z-Score]],Table2[Sharpe Ratio Z-Score])</f>
        <v>576</v>
      </c>
      <c r="AV560">
        <f>(Table2[[#This Row],[Rank 1Y]]+Table2[[#This Row],[Rank 6M]]+Table2[[#This Row],[Rank Sharpe]])/3</f>
        <v>523</v>
      </c>
    </row>
    <row r="561" spans="1:48" x14ac:dyDescent="0.3">
      <c r="A561" t="s">
        <v>550</v>
      </c>
      <c r="B561" t="s">
        <v>551</v>
      </c>
      <c r="C561" t="s">
        <v>10461</v>
      </c>
      <c r="D561" t="s">
        <v>37</v>
      </c>
      <c r="E561">
        <v>34970.479745429999</v>
      </c>
      <c r="F561">
        <v>1013.3</v>
      </c>
      <c r="G561">
        <v>-0.46631327436787301</v>
      </c>
      <c r="H561">
        <f>(Table2[[#This Row],[1Y Return vs Nifty]]-AVERAGE(Table2[1Y Return vs Nifty]))/_xlfn.STDEV.P(Table2[1Y Return vs Nifty])</f>
        <v>-0.53250280065001443</v>
      </c>
      <c r="I561">
        <v>6.6124550290131895E-2</v>
      </c>
      <c r="J561">
        <f>(Table2[[#This Row],[1M Return vs Nifty]]-AVERAGE(Table2[1M Return vs Nifty]))/_xlfn.STDEV.P(Table2[1M Return vs Nifty])</f>
        <v>9.9940868061937083E-2</v>
      </c>
      <c r="K561">
        <v>-1.57101468256826</v>
      </c>
      <c r="L561">
        <f>(Table2[[#This Row],[6M Return vs Nifty]]-AVERAGE(Table2[6M Return vs Nifty]))/_xlfn.STDEV.P(Table2[6M Return vs Nifty])</f>
        <v>-0.21852496572664781</v>
      </c>
      <c r="M561">
        <v>-0.18949712680498601</v>
      </c>
      <c r="N561">
        <f>(Table2[[#This Row],[1W Return vs Nifty]]-AVERAGE(Table2[1W Return vs Nifty]))/_xlfn.STDEV.P(Table2[1W Return vs Nifty])</f>
        <v>0.18260691850108243</v>
      </c>
      <c r="O561">
        <v>1008.21</v>
      </c>
      <c r="P561">
        <v>992.84846840026205</v>
      </c>
      <c r="Q561">
        <v>950.20033734625895</v>
      </c>
      <c r="R561">
        <v>48.698991947655401</v>
      </c>
      <c r="S561" s="2">
        <f>(Table2[[#This Row],[Close Price]]-Table2[[#This Row],[20D EMA]])/Table2[[#This Row],[20D EMA]]</f>
        <v>5.0485513930628714E-3</v>
      </c>
      <c r="T561" s="2">
        <f>(Table2[[#This Row],[Close Price]]-Table2[[#This Row],[50D EMA]])/Table2[[#This Row],[50D EMA]]</f>
        <v>2.0598844889886024E-2</v>
      </c>
      <c r="U561" s="2">
        <f>(Table2[[#This Row],[Close Price]]-Table2[[#This Row],[200D EMA]])/Table2[[#This Row],[200D EMA]]</f>
        <v>6.6406693592602983E-2</v>
      </c>
      <c r="V561">
        <v>0.717798965285396</v>
      </c>
      <c r="W561">
        <v>1006.6</v>
      </c>
      <c r="X561">
        <v>1038.95</v>
      </c>
      <c r="Y561">
        <v>1005.95</v>
      </c>
      <c r="Z561">
        <v>1049.45</v>
      </c>
      <c r="AA561">
        <v>967.7</v>
      </c>
      <c r="AB561">
        <v>1049.45</v>
      </c>
      <c r="AC561" s="2">
        <f>(Table2[[#This Row],[Close Price]]/Table2[[#This Row],[Day Low]])-1</f>
        <v>6.6560699384063948E-3</v>
      </c>
      <c r="AD561" s="2">
        <f>(Table2[[#This Row],[Day High]]/Table2[[#This Row],[Close Price]])-1</f>
        <v>2.5313332675417133E-2</v>
      </c>
      <c r="AE561" s="2">
        <f>(Table2[[#This Row],[Close Price]]/Table2[[#This Row],[Current Week Low]])-1</f>
        <v>7.3065261692926153E-3</v>
      </c>
      <c r="AF561" s="2">
        <f>(Table2[[#This Row],[Current Week High]]/Table2[[#This Row],[Close Price]])-1</f>
        <v>3.5675515641961919E-2</v>
      </c>
      <c r="AG561" s="2">
        <f>(Table2[[#This Row],[Close Price]]/Table2[[#This Row],[Current Month Low]])-1</f>
        <v>4.7122041955151239E-2</v>
      </c>
      <c r="AH561" s="2">
        <f>(Table2[[#This Row],[Current Month High]]/Table2[[#This Row],[Close Price]])-1</f>
        <v>3.5675515641961919E-2</v>
      </c>
      <c r="AI561">
        <v>7.7667028520674997</v>
      </c>
      <c r="AJ561">
        <v>32.804718217562197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-7.0000000000000007E-2</v>
      </c>
      <c r="AM561" t="s">
        <v>10512</v>
      </c>
      <c r="AN561">
        <v>3.36</v>
      </c>
      <c r="AO561" t="s">
        <v>10511</v>
      </c>
      <c r="AP561">
        <v>-7.0741349323019995E-2</v>
      </c>
      <c r="AQ561">
        <f>(Table2[[#This Row],[Sharpe Ratio]]-AVERAGE(Table2[Sharpe Ratio]))/_xlfn.STDEV.P(Table2[Sharpe Ratio])</f>
        <v>-1.3705538666080941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-1.8390338464217371</v>
      </c>
      <c r="AS561">
        <f>_xlfn.RANK.AVG(Table2[[#This Row],[1Y Return vs Nifty Z-Score]],Table2[1Y Return vs Nifty Z-Score])</f>
        <v>506</v>
      </c>
      <c r="AT561">
        <f>_xlfn.RANK.AVG(Table2[[#This Row],[6M Return vs Nifty Z-Score]],Table2[6M Return vs Nifty Z-Score])</f>
        <v>399</v>
      </c>
      <c r="AU561">
        <f>_xlfn.RANK.AVG(Table2[[#This Row],[Sharpe Ratio Z-Score]],Table2[Sharpe Ratio Z-Score])</f>
        <v>667</v>
      </c>
      <c r="AV561">
        <f>(Table2[[#This Row],[Rank 1Y]]+Table2[[#This Row],[Rank 6M]]+Table2[[#This Row],[Rank Sharpe]])/3</f>
        <v>524</v>
      </c>
    </row>
    <row r="562" spans="1:48" x14ac:dyDescent="0.3">
      <c r="A562" t="s">
        <v>401</v>
      </c>
      <c r="B562" t="s">
        <v>402</v>
      </c>
      <c r="C562" t="s">
        <v>10475</v>
      </c>
      <c r="D562" t="s">
        <v>168</v>
      </c>
      <c r="E562">
        <v>58178.606882619897</v>
      </c>
      <c r="F562">
        <v>3835.3</v>
      </c>
      <c r="G562">
        <v>-18.492919593148599</v>
      </c>
      <c r="H562">
        <f>(Table2[[#This Row],[1Y Return vs Nifty]]-AVERAGE(Table2[1Y Return vs Nifty]))/_xlfn.STDEV.P(Table2[1Y Return vs Nifty])</f>
        <v>-0.77113347317592307</v>
      </c>
      <c r="I562">
        <v>2.15566129649988</v>
      </c>
      <c r="J562">
        <f>(Table2[[#This Row],[1M Return vs Nifty]]-AVERAGE(Table2[1M Return vs Nifty]))/_xlfn.STDEV.P(Table2[1M Return vs Nifty])</f>
        <v>0.30892286925214885</v>
      </c>
      <c r="K562">
        <v>-0.82726059493266901</v>
      </c>
      <c r="L562">
        <f>(Table2[[#This Row],[6M Return vs Nifty]]-AVERAGE(Table2[6M Return vs Nifty]))/_xlfn.STDEV.P(Table2[6M Return vs Nifty])</f>
        <v>-0.19283904691316078</v>
      </c>
      <c r="M562">
        <v>1.2980639554384901</v>
      </c>
      <c r="N562">
        <f>(Table2[[#This Row],[1W Return vs Nifty]]-AVERAGE(Table2[1W Return vs Nifty]))/_xlfn.STDEV.P(Table2[1W Return vs Nifty])</f>
        <v>0.54482774766594921</v>
      </c>
      <c r="O562">
        <v>3813.65</v>
      </c>
      <c r="P562">
        <v>3747.38071063186</v>
      </c>
      <c r="Q562">
        <v>3631.4160233285202</v>
      </c>
      <c r="R562">
        <v>49.902905578699396</v>
      </c>
      <c r="S562" s="2">
        <f>(Table2[[#This Row],[Close Price]]-Table2[[#This Row],[20D EMA]])/Table2[[#This Row],[20D EMA]]</f>
        <v>5.6769761252343795E-3</v>
      </c>
      <c r="T562" s="2">
        <f>(Table2[[#This Row],[Close Price]]-Table2[[#This Row],[50D EMA]])/Table2[[#This Row],[50D EMA]]</f>
        <v>2.3461531175282106E-2</v>
      </c>
      <c r="U562" s="2">
        <f>(Table2[[#This Row],[Close Price]]-Table2[[#This Row],[200D EMA]])/Table2[[#This Row],[200D EMA]]</f>
        <v>5.6144483408596617E-2</v>
      </c>
      <c r="V562">
        <v>0.79032427814525197</v>
      </c>
      <c r="W562">
        <v>3812</v>
      </c>
      <c r="X562">
        <v>3920.6</v>
      </c>
      <c r="Y562">
        <v>3812</v>
      </c>
      <c r="Z562">
        <v>3928.3</v>
      </c>
      <c r="AA562">
        <v>3728</v>
      </c>
      <c r="AB562">
        <v>3928.3</v>
      </c>
      <c r="AC562" s="2">
        <f>(Table2[[#This Row],[Close Price]]/Table2[[#This Row],[Day Low]])-1</f>
        <v>6.1122770199371068E-3</v>
      </c>
      <c r="AD562" s="2">
        <f>(Table2[[#This Row],[Day High]]/Table2[[#This Row],[Close Price]])-1</f>
        <v>2.2240763434411948E-2</v>
      </c>
      <c r="AE562" s="2">
        <f>(Table2[[#This Row],[Close Price]]/Table2[[#This Row],[Current Week Low]])-1</f>
        <v>6.1122770199371068E-3</v>
      </c>
      <c r="AF562" s="2">
        <f>(Table2[[#This Row],[Current Week High]]/Table2[[#This Row],[Close Price]])-1</f>
        <v>2.424842906682656E-2</v>
      </c>
      <c r="AG562" s="2">
        <f>(Table2[[#This Row],[Close Price]]/Table2[[#This Row],[Current Month Low]])-1</f>
        <v>2.8782188841201872E-2</v>
      </c>
      <c r="AH562" s="2">
        <f>(Table2[[#This Row],[Current Month High]]/Table2[[#This Row],[Close Price]])-1</f>
        <v>2.424842906682656E-2</v>
      </c>
      <c r="AI562">
        <v>5.33726175266602</v>
      </c>
      <c r="AJ562">
        <v>19.1086956521739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0.01</v>
      </c>
      <c r="AM562" t="s">
        <v>10511</v>
      </c>
      <c r="AN562">
        <v>2.09</v>
      </c>
      <c r="AO562" t="s">
        <v>10511</v>
      </c>
      <c r="AP562">
        <v>-2.0142204039897998E-2</v>
      </c>
      <c r="AQ562">
        <f>(Table2[[#This Row],[Sharpe Ratio]]-AVERAGE(Table2[Sharpe Ratio]))/_xlfn.STDEV.P(Table2[Sharpe Ratio])</f>
        <v>-0.78989504903587615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-0.90011695220686205</v>
      </c>
      <c r="AS562">
        <f>_xlfn.RANK.AVG(Table2[[#This Row],[1Y Return vs Nifty Z-Score]],Table2[1Y Return vs Nifty Z-Score])</f>
        <v>613</v>
      </c>
      <c r="AT562">
        <f>_xlfn.RANK.AVG(Table2[[#This Row],[6M Return vs Nifty Z-Score]],Table2[6M Return vs Nifty Z-Score])</f>
        <v>387</v>
      </c>
      <c r="AU562">
        <f>_xlfn.RANK.AVG(Table2[[#This Row],[Sharpe Ratio Z-Score]],Table2[Sharpe Ratio Z-Score])</f>
        <v>573</v>
      </c>
      <c r="AV562">
        <f>(Table2[[#This Row],[Rank 1Y]]+Table2[[#This Row],[Rank 6M]]+Table2[[#This Row],[Rank Sharpe]])/3</f>
        <v>524.33333333333337</v>
      </c>
    </row>
    <row r="563" spans="1:48" x14ac:dyDescent="0.3">
      <c r="A563" t="s">
        <v>1563</v>
      </c>
      <c r="B563" t="s">
        <v>1564</v>
      </c>
      <c r="C563" t="s">
        <v>10473</v>
      </c>
      <c r="D563" t="s">
        <v>359</v>
      </c>
      <c r="E563">
        <v>5733.1417061299999</v>
      </c>
      <c r="F563">
        <v>268.7</v>
      </c>
      <c r="G563">
        <v>-11.141850785465699</v>
      </c>
      <c r="H563">
        <f>(Table2[[#This Row],[1Y Return vs Nifty]]-AVERAGE(Table2[1Y Return vs Nifty]))/_xlfn.STDEV.P(Table2[1Y Return vs Nifty])</f>
        <v>-0.67382228423993207</v>
      </c>
      <c r="I563">
        <v>2.3782701016331198</v>
      </c>
      <c r="J563">
        <f>(Table2[[#This Row],[1M Return vs Nifty]]-AVERAGE(Table2[1M Return vs Nifty]))/_xlfn.STDEV.P(Table2[1M Return vs Nifty])</f>
        <v>0.33118676753663323</v>
      </c>
      <c r="K563">
        <v>6.23686773890838</v>
      </c>
      <c r="L563">
        <f>(Table2[[#This Row],[6M Return vs Nifty]]-AVERAGE(Table2[6M Return vs Nifty]))/_xlfn.STDEV.P(Table2[6M Return vs Nifty])</f>
        <v>5.1124152600704569E-2</v>
      </c>
      <c r="M563">
        <v>-1.12630525175201</v>
      </c>
      <c r="N563">
        <f>(Table2[[#This Row],[1W Return vs Nifty]]-AVERAGE(Table2[1W Return vs Nifty]))/_xlfn.STDEV.P(Table2[1W Return vs Nifty])</f>
        <v>-4.5505674546142211E-2</v>
      </c>
      <c r="O563">
        <v>263.27</v>
      </c>
      <c r="P563">
        <v>249.35271955528799</v>
      </c>
      <c r="Q563">
        <v>231.61215619473299</v>
      </c>
      <c r="R563">
        <v>55.573037284547198</v>
      </c>
      <c r="S563" s="2">
        <f>(Table2[[#This Row],[Close Price]]-Table2[[#This Row],[20D EMA]])/Table2[[#This Row],[20D EMA]]</f>
        <v>2.06252136589813E-2</v>
      </c>
      <c r="T563" s="2">
        <f>(Table2[[#This Row],[Close Price]]-Table2[[#This Row],[50D EMA]])/Table2[[#This Row],[50D EMA]]</f>
        <v>7.7590011768137956E-2</v>
      </c>
      <c r="U563" s="2">
        <f>(Table2[[#This Row],[Close Price]]-Table2[[#This Row],[200D EMA]])/Table2[[#This Row],[200D EMA]]</f>
        <v>0.16012909000374134</v>
      </c>
      <c r="V563">
        <v>0.65584751265246799</v>
      </c>
      <c r="W563">
        <v>259.89999999999998</v>
      </c>
      <c r="X563">
        <v>271.55</v>
      </c>
      <c r="Y563">
        <v>259.89999999999998</v>
      </c>
      <c r="Z563">
        <v>271.55</v>
      </c>
      <c r="AA563">
        <v>258.25</v>
      </c>
      <c r="AB563">
        <v>287.05</v>
      </c>
      <c r="AC563" s="2">
        <f>(Table2[[#This Row],[Close Price]]/Table2[[#This Row],[Day Low]])-1</f>
        <v>3.3859176606387154E-2</v>
      </c>
      <c r="AD563" s="2">
        <f>(Table2[[#This Row],[Day High]]/Table2[[#This Row],[Close Price]])-1</f>
        <v>1.0606624488276983E-2</v>
      </c>
      <c r="AE563" s="2">
        <f>(Table2[[#This Row],[Close Price]]/Table2[[#This Row],[Current Week Low]])-1</f>
        <v>3.3859176606387154E-2</v>
      </c>
      <c r="AF563" s="2">
        <f>(Table2[[#This Row],[Current Week High]]/Table2[[#This Row],[Close Price]])-1</f>
        <v>1.0606624488276983E-2</v>
      </c>
      <c r="AG563" s="2">
        <f>(Table2[[#This Row],[Close Price]]/Table2[[#This Row],[Current Month Low]])-1</f>
        <v>4.0464666021297058E-2</v>
      </c>
      <c r="AH563" s="2">
        <f>(Table2[[#This Row],[Current Month High]]/Table2[[#This Row],[Close Price]])-1</f>
        <v>6.8291775213993322E-2</v>
      </c>
      <c r="AI563">
        <v>6.8291775213993304</v>
      </c>
      <c r="AJ563">
        <v>42.1693121693121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0.12</v>
      </c>
      <c r="AM563" t="s">
        <v>10511</v>
      </c>
      <c r="AN563">
        <v>-2.02</v>
      </c>
      <c r="AO563" t="s">
        <v>10512</v>
      </c>
      <c r="AP563">
        <v>-0.10512276660784201</v>
      </c>
      <c r="AQ563">
        <f>(Table2[[#This Row],[Sharpe Ratio]]-AVERAGE(Table2[Sharpe Ratio]))/_xlfn.STDEV.P(Table2[Sharpe Ratio])</f>
        <v>-1.7651034779771422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-2.1021205166258787</v>
      </c>
      <c r="AS563">
        <f>_xlfn.RANK.AVG(Table2[[#This Row],[1Y Return vs Nifty Z-Score]],Table2[1Y Return vs Nifty Z-Score])</f>
        <v>570</v>
      </c>
      <c r="AT563">
        <f>_xlfn.RANK.AVG(Table2[[#This Row],[6M Return vs Nifty Z-Score]],Table2[6M Return vs Nifty Z-Score])</f>
        <v>300</v>
      </c>
      <c r="AU563">
        <f>_xlfn.RANK.AVG(Table2[[#This Row],[Sharpe Ratio Z-Score]],Table2[Sharpe Ratio Z-Score])</f>
        <v>712</v>
      </c>
      <c r="AV563">
        <f>(Table2[[#This Row],[Rank 1Y]]+Table2[[#This Row],[Rank 6M]]+Table2[[#This Row],[Rank Sharpe]])/3</f>
        <v>527.33333333333337</v>
      </c>
    </row>
    <row r="564" spans="1:48" x14ac:dyDescent="0.3">
      <c r="A564" t="s">
        <v>1055</v>
      </c>
      <c r="B564" t="s">
        <v>1056</v>
      </c>
      <c r="C564" t="s">
        <v>10470</v>
      </c>
      <c r="D564" t="s">
        <v>80</v>
      </c>
      <c r="E564">
        <v>11571.593493689999</v>
      </c>
      <c r="F564">
        <v>1502.7</v>
      </c>
      <c r="G564">
        <v>-0.44350914836639099</v>
      </c>
      <c r="H564">
        <f>(Table2[[#This Row],[1Y Return vs Nifty]]-AVERAGE(Table2[1Y Return vs Nifty]))/_xlfn.STDEV.P(Table2[1Y Return vs Nifty])</f>
        <v>-0.53220092664068253</v>
      </c>
      <c r="I564">
        <v>-5.5967387372627497</v>
      </c>
      <c r="J564">
        <f>(Table2[[#This Row],[1M Return vs Nifty]]-AVERAGE(Table2[1M Return vs Nifty]))/_xlfn.STDEV.P(Table2[1M Return vs Nifty])</f>
        <v>-0.46642222866083721</v>
      </c>
      <c r="K564">
        <v>-8.8210539171320903</v>
      </c>
      <c r="L564">
        <f>(Table2[[#This Row],[6M Return vs Nifty]]-AVERAGE(Table2[6M Return vs Nifty]))/_xlfn.STDEV.P(Table2[6M Return vs Nifty])</f>
        <v>-0.4689086910324296</v>
      </c>
      <c r="M564">
        <v>-3.04494155552374</v>
      </c>
      <c r="N564">
        <f>(Table2[[#This Row],[1W Return vs Nifty]]-AVERAGE(Table2[1W Return vs Nifty]))/_xlfn.STDEV.P(Table2[1W Return vs Nifty])</f>
        <v>-0.51269323485115303</v>
      </c>
      <c r="O564">
        <v>1562.73</v>
      </c>
      <c r="P564">
        <v>1536.0192470130701</v>
      </c>
      <c r="Q564">
        <v>1441.34324513357</v>
      </c>
      <c r="R564">
        <v>25.9810089205235</v>
      </c>
      <c r="S564" s="2">
        <f>(Table2[[#This Row],[Close Price]]-Table2[[#This Row],[20D EMA]])/Table2[[#This Row],[20D EMA]]</f>
        <v>-3.841354552609854E-2</v>
      </c>
      <c r="T564" s="2">
        <f>(Table2[[#This Row],[Close Price]]-Table2[[#This Row],[50D EMA]])/Table2[[#This Row],[50D EMA]]</f>
        <v>-2.1691946294203245E-2</v>
      </c>
      <c r="U564" s="2">
        <f>(Table2[[#This Row],[Close Price]]-Table2[[#This Row],[200D EMA]])/Table2[[#This Row],[200D EMA]]</f>
        <v>4.2569148656012246E-2</v>
      </c>
      <c r="V564">
        <v>0.64397950486455002</v>
      </c>
      <c r="W564">
        <v>1492.25</v>
      </c>
      <c r="X564">
        <v>1556.75</v>
      </c>
      <c r="Y564">
        <v>1492.25</v>
      </c>
      <c r="Z564">
        <v>1609.9</v>
      </c>
      <c r="AA564">
        <v>1492.25</v>
      </c>
      <c r="AB564">
        <v>1652.8</v>
      </c>
      <c r="AC564" s="2">
        <f>(Table2[[#This Row],[Close Price]]/Table2[[#This Row],[Day Low]])-1</f>
        <v>7.0028480482493549E-3</v>
      </c>
      <c r="AD564" s="2">
        <f>(Table2[[#This Row],[Day High]]/Table2[[#This Row],[Close Price]])-1</f>
        <v>3.5968589871564483E-2</v>
      </c>
      <c r="AE564" s="2">
        <f>(Table2[[#This Row],[Close Price]]/Table2[[#This Row],[Current Week Low]])-1</f>
        <v>7.0028480482493549E-3</v>
      </c>
      <c r="AF564" s="2">
        <f>(Table2[[#This Row],[Current Week High]]/Table2[[#This Row],[Close Price]])-1</f>
        <v>7.133825780262204E-2</v>
      </c>
      <c r="AG564" s="2">
        <f>(Table2[[#This Row],[Close Price]]/Table2[[#This Row],[Current Month Low]])-1</f>
        <v>7.0028480482493549E-3</v>
      </c>
      <c r="AH564" s="2">
        <f>(Table2[[#This Row],[Current Month High]]/Table2[[#This Row],[Close Price]])-1</f>
        <v>9.9886870300126329E-2</v>
      </c>
      <c r="AI564">
        <v>19.917481865974501</v>
      </c>
      <c r="AJ564">
        <v>41.690632219131501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-0.02</v>
      </c>
      <c r="AM564" t="s">
        <v>10512</v>
      </c>
      <c r="AN564">
        <v>-5.09</v>
      </c>
      <c r="AO564" t="s">
        <v>10512</v>
      </c>
      <c r="AP564">
        <v>-3.1317077351774997E-2</v>
      </c>
      <c r="AQ564">
        <f>(Table2[[#This Row],[Sharpe Ratio]]-AVERAGE(Table2[Sharpe Ratio]))/_xlfn.STDEV.P(Table2[Sharpe Ratio])</f>
        <v>-0.91813414650454928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-2.8983592276896522</v>
      </c>
      <c r="AS564">
        <f>_xlfn.RANK.AVG(Table2[[#This Row],[1Y Return vs Nifty Z-Score]],Table2[1Y Return vs Nifty Z-Score])</f>
        <v>503</v>
      </c>
      <c r="AT564">
        <f>_xlfn.RANK.AVG(Table2[[#This Row],[6M Return vs Nifty Z-Score]],Table2[6M Return vs Nifty Z-Score])</f>
        <v>484</v>
      </c>
      <c r="AU564">
        <f>_xlfn.RANK.AVG(Table2[[#This Row],[Sharpe Ratio Z-Score]],Table2[Sharpe Ratio Z-Score])</f>
        <v>596</v>
      </c>
      <c r="AV564">
        <f>(Table2[[#This Row],[Rank 1Y]]+Table2[[#This Row],[Rank 6M]]+Table2[[#This Row],[Rank Sharpe]])/3</f>
        <v>527.66666666666663</v>
      </c>
    </row>
    <row r="565" spans="1:48" x14ac:dyDescent="0.3">
      <c r="A565" t="s">
        <v>1774</v>
      </c>
      <c r="B565" t="s">
        <v>1775</v>
      </c>
      <c r="C565" t="s">
        <v>10477</v>
      </c>
      <c r="D565" t="s">
        <v>1776</v>
      </c>
      <c r="E565">
        <v>4035.83826</v>
      </c>
      <c r="F565">
        <v>22.8</v>
      </c>
      <c r="G565">
        <v>25.821843318044699</v>
      </c>
      <c r="H565">
        <f>(Table2[[#This Row],[1Y Return vs Nifty]]-AVERAGE(Table2[1Y Return vs Nifty]))/_xlfn.STDEV.P(Table2[1Y Return vs Nifty])</f>
        <v>-0.18450826545132779</v>
      </c>
      <c r="I565">
        <v>-3.52975879657519</v>
      </c>
      <c r="J565">
        <f>(Table2[[#This Row],[1M Return vs Nifty]]-AVERAGE(Table2[1M Return vs Nifty]))/_xlfn.STDEV.P(Table2[1M Return vs Nifty])</f>
        <v>-0.25969621381163438</v>
      </c>
      <c r="K565">
        <v>-18.648833449688102</v>
      </c>
      <c r="L565">
        <f>(Table2[[#This Row],[6M Return vs Nifty]]-AVERAGE(Table2[6M Return vs Nifty]))/_xlfn.STDEV.P(Table2[6M Return vs Nifty])</f>
        <v>-0.80831596473573231</v>
      </c>
      <c r="M565">
        <v>-0.20391672846662801</v>
      </c>
      <c r="N565">
        <f>(Table2[[#This Row],[1W Return vs Nifty]]-AVERAGE(Table2[1W Return vs Nifty]))/_xlfn.STDEV.P(Table2[1W Return vs Nifty])</f>
        <v>0.17909574834985084</v>
      </c>
      <c r="O565">
        <v>23.05</v>
      </c>
      <c r="P565">
        <v>22.375413019441901</v>
      </c>
      <c r="Q565">
        <v>21.137570954695001</v>
      </c>
      <c r="R565">
        <v>44.328557801756297</v>
      </c>
      <c r="S565" s="2">
        <f>(Table2[[#This Row],[Close Price]]-Table2[[#This Row],[20D EMA]])/Table2[[#This Row],[20D EMA]]</f>
        <v>-1.0845986984815618E-2</v>
      </c>
      <c r="T565" s="2">
        <f>(Table2[[#This Row],[Close Price]]-Table2[[#This Row],[50D EMA]])/Table2[[#This Row],[50D EMA]]</f>
        <v>1.8975604168252821E-2</v>
      </c>
      <c r="U565" s="2">
        <f>(Table2[[#This Row],[Close Price]]-Table2[[#This Row],[200D EMA]])/Table2[[#This Row],[200D EMA]]</f>
        <v>7.8648064570340209E-2</v>
      </c>
      <c r="V565">
        <v>1.78243913659427</v>
      </c>
      <c r="W565">
        <v>22.74</v>
      </c>
      <c r="X565">
        <v>23.5</v>
      </c>
      <c r="Y565">
        <v>22.74</v>
      </c>
      <c r="Z565">
        <v>25.66</v>
      </c>
      <c r="AA565">
        <v>21.7</v>
      </c>
      <c r="AB565">
        <v>25.66</v>
      </c>
      <c r="AC565" s="2">
        <f>(Table2[[#This Row],[Close Price]]/Table2[[#This Row],[Day Low]])-1</f>
        <v>2.6385224274407815E-3</v>
      </c>
      <c r="AD565" s="2">
        <f>(Table2[[#This Row],[Day High]]/Table2[[#This Row],[Close Price]])-1</f>
        <v>3.0701754385964897E-2</v>
      </c>
      <c r="AE565" s="2">
        <f>(Table2[[#This Row],[Close Price]]/Table2[[#This Row],[Current Week Low]])-1</f>
        <v>2.6385224274407815E-3</v>
      </c>
      <c r="AF565" s="2">
        <f>(Table2[[#This Row],[Current Week High]]/Table2[[#This Row],[Close Price]])-1</f>
        <v>0.12543859649122813</v>
      </c>
      <c r="AG565" s="2">
        <f>(Table2[[#This Row],[Close Price]]/Table2[[#This Row],[Current Month Low]])-1</f>
        <v>5.069124423963145E-2</v>
      </c>
      <c r="AH565" s="2">
        <f>(Table2[[#This Row],[Current Month High]]/Table2[[#This Row],[Close Price]])-1</f>
        <v>0.12543859649122813</v>
      </c>
      <c r="AI565">
        <v>22.587719298245599</v>
      </c>
      <c r="AJ565">
        <v>51.495016611295597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-0.05</v>
      </c>
      <c r="AM565" t="s">
        <v>10512</v>
      </c>
      <c r="AN565">
        <v>-3.63</v>
      </c>
      <c r="AO565" t="s">
        <v>10512</v>
      </c>
      <c r="AP565">
        <v>-6.1420765164142001E-2</v>
      </c>
      <c r="AQ565">
        <f>(Table2[[#This Row],[Sharpe Ratio]]-AVERAGE(Table2[Sharpe Ratio]))/_xlfn.STDEV.P(Table2[Sharpe Ratio])</f>
        <v>-1.2635939694301135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-2.3370186650789568</v>
      </c>
      <c r="AS565">
        <f>_xlfn.RANK.AVG(Table2[[#This Row],[1Y Return vs Nifty Z-Score]],Table2[1Y Return vs Nifty Z-Score])</f>
        <v>347</v>
      </c>
      <c r="AT565">
        <f>_xlfn.RANK.AVG(Table2[[#This Row],[6M Return vs Nifty Z-Score]],Table2[6M Return vs Nifty Z-Score])</f>
        <v>589</v>
      </c>
      <c r="AU565">
        <f>_xlfn.RANK.AVG(Table2[[#This Row],[Sharpe Ratio Z-Score]],Table2[Sharpe Ratio Z-Score])</f>
        <v>648</v>
      </c>
      <c r="AV565">
        <f>(Table2[[#This Row],[Rank 1Y]]+Table2[[#This Row],[Rank 6M]]+Table2[[#This Row],[Rank Sharpe]])/3</f>
        <v>528</v>
      </c>
    </row>
    <row r="566" spans="1:48" x14ac:dyDescent="0.3">
      <c r="A566" t="s">
        <v>712</v>
      </c>
      <c r="B566" t="s">
        <v>713</v>
      </c>
      <c r="C566" t="s">
        <v>10461</v>
      </c>
      <c r="D566" t="s">
        <v>51</v>
      </c>
      <c r="E566">
        <v>22450.888802224999</v>
      </c>
      <c r="F566">
        <v>767.65</v>
      </c>
      <c r="G566">
        <v>-5.0295793094418899</v>
      </c>
      <c r="H566">
        <f>(Table2[[#This Row],[1Y Return vs Nifty]]-AVERAGE(Table2[1Y Return vs Nifty]))/_xlfn.STDEV.P(Table2[1Y Return vs Nifty])</f>
        <v>-0.59290991353680678</v>
      </c>
      <c r="I566">
        <v>-8.9110527434012194</v>
      </c>
      <c r="J566">
        <f>(Table2[[#This Row],[1M Return vs Nifty]]-AVERAGE(Table2[1M Return vs Nifty]))/_xlfn.STDEV.P(Table2[1M Return vs Nifty])</f>
        <v>-0.79789855939871213</v>
      </c>
      <c r="K566">
        <v>-13.6787782131914</v>
      </c>
      <c r="L566">
        <f>(Table2[[#This Row],[6M Return vs Nifty]]-AVERAGE(Table2[6M Return vs Nifty]))/_xlfn.STDEV.P(Table2[6M Return vs Nifty])</f>
        <v>-0.63667262532359492</v>
      </c>
      <c r="M566">
        <v>-7.1214638572300499</v>
      </c>
      <c r="N566">
        <f>(Table2[[#This Row],[1W Return vs Nifty]]-AVERAGE(Table2[1W Return vs Nifty]))/_xlfn.STDEV.P(Table2[1W Return vs Nifty])</f>
        <v>-1.5053256086466438</v>
      </c>
      <c r="O566">
        <v>793.7</v>
      </c>
      <c r="P566">
        <v>778.23042590619502</v>
      </c>
      <c r="Q566">
        <v>732.26100775472798</v>
      </c>
      <c r="R566">
        <v>35.584891731894103</v>
      </c>
      <c r="S566" s="2">
        <f>(Table2[[#This Row],[Close Price]]-Table2[[#This Row],[20D EMA]])/Table2[[#This Row],[20D EMA]]</f>
        <v>-3.2820965100163871E-2</v>
      </c>
      <c r="T566" s="2">
        <f>(Table2[[#This Row],[Close Price]]-Table2[[#This Row],[50D EMA]])/Table2[[#This Row],[50D EMA]]</f>
        <v>-1.3595492483957921E-2</v>
      </c>
      <c r="U566" s="2">
        <f>(Table2[[#This Row],[Close Price]]-Table2[[#This Row],[200D EMA]])/Table2[[#This Row],[200D EMA]]</f>
        <v>4.8328385467065034E-2</v>
      </c>
      <c r="V566">
        <v>1.0997113413200299</v>
      </c>
      <c r="W566">
        <v>745.45</v>
      </c>
      <c r="X566">
        <v>774.25</v>
      </c>
      <c r="Y566">
        <v>745.45</v>
      </c>
      <c r="Z566">
        <v>823</v>
      </c>
      <c r="AA566">
        <v>745.45</v>
      </c>
      <c r="AB566">
        <v>839.95</v>
      </c>
      <c r="AC566" s="2">
        <f>(Table2[[#This Row],[Close Price]]/Table2[[#This Row],[Day Low]])-1</f>
        <v>2.9780669394325443E-2</v>
      </c>
      <c r="AD566" s="2">
        <f>(Table2[[#This Row],[Day High]]/Table2[[#This Row],[Close Price]])-1</f>
        <v>8.5976682081678746E-3</v>
      </c>
      <c r="AE566" s="2">
        <f>(Table2[[#This Row],[Close Price]]/Table2[[#This Row],[Current Week Low]])-1</f>
        <v>2.9780669394325443E-2</v>
      </c>
      <c r="AF566" s="2">
        <f>(Table2[[#This Row],[Current Week High]]/Table2[[#This Row],[Close Price]])-1</f>
        <v>7.2103172018498141E-2</v>
      </c>
      <c r="AG566" s="2">
        <f>(Table2[[#This Row],[Close Price]]/Table2[[#This Row],[Current Month Low]])-1</f>
        <v>2.9780669394325443E-2</v>
      </c>
      <c r="AH566" s="2">
        <f>(Table2[[#This Row],[Current Month High]]/Table2[[#This Row],[Close Price]])-1</f>
        <v>9.4183547189474526E-2</v>
      </c>
      <c r="AI566">
        <v>14.186152543476799</v>
      </c>
      <c r="AJ566">
        <v>27.9310057495208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-0.06</v>
      </c>
      <c r="AM566" t="s">
        <v>10512</v>
      </c>
      <c r="AN566">
        <v>-7.33</v>
      </c>
      <c r="AO566" t="s">
        <v>10512</v>
      </c>
      <c r="AQ566">
        <f>(Table2[[#This Row],[Sharpe Ratio]]-AVERAGE(Table2[Sharpe Ratio]))/_xlfn.STDEV.P(Table2[Sharpe Ratio])</f>
        <v>-0.55874987226138229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-4.0915565791671398</v>
      </c>
      <c r="AS566">
        <f>_xlfn.RANK.AVG(Table2[[#This Row],[1Y Return vs Nifty Z-Score]],Table2[1Y Return vs Nifty Z-Score])</f>
        <v>533</v>
      </c>
      <c r="AT566">
        <f>_xlfn.RANK.AVG(Table2[[#This Row],[6M Return vs Nifty Z-Score]],Table2[6M Return vs Nifty Z-Score])</f>
        <v>542</v>
      </c>
      <c r="AU566">
        <f>_xlfn.RANK.AVG(Table2[[#This Row],[Sharpe Ratio Z-Score]],Table2[Sharpe Ratio Z-Score])</f>
        <v>512.5</v>
      </c>
      <c r="AV566">
        <f>(Table2[[#This Row],[Rank 1Y]]+Table2[[#This Row],[Rank 6M]]+Table2[[#This Row],[Rank Sharpe]])/3</f>
        <v>529.16666666666663</v>
      </c>
    </row>
    <row r="567" spans="1:48" x14ac:dyDescent="0.3">
      <c r="A567" t="s">
        <v>1164</v>
      </c>
      <c r="B567" t="s">
        <v>1165</v>
      </c>
      <c r="C567" t="s">
        <v>10470</v>
      </c>
      <c r="D567" t="s">
        <v>80</v>
      </c>
      <c r="E567">
        <v>9930.1768697400003</v>
      </c>
      <c r="F567">
        <v>843.9</v>
      </c>
      <c r="G567">
        <v>3.8894041724908202</v>
      </c>
      <c r="H567">
        <f>(Table2[[#This Row],[1Y Return vs Nifty]]-AVERAGE(Table2[1Y Return vs Nifty]))/_xlfn.STDEV.P(Table2[1Y Return vs Nifty])</f>
        <v>-0.47484315216732514</v>
      </c>
      <c r="I567">
        <v>-1.38793765099655</v>
      </c>
      <c r="J567">
        <f>(Table2[[#This Row],[1M Return vs Nifty]]-AVERAGE(Table2[1M Return vs Nifty]))/_xlfn.STDEV.P(Table2[1M Return vs Nifty])</f>
        <v>-4.5485063896970171E-2</v>
      </c>
      <c r="K567">
        <v>-16.8455243485712</v>
      </c>
      <c r="L567">
        <f>(Table2[[#This Row],[6M Return vs Nifty]]-AVERAGE(Table2[6M Return vs Nifty]))/_xlfn.STDEV.P(Table2[6M Return vs Nifty])</f>
        <v>-0.74603778443804536</v>
      </c>
      <c r="M567">
        <v>-3.4062205504477099</v>
      </c>
      <c r="N567">
        <f>(Table2[[#This Row],[1W Return vs Nifty]]-AVERAGE(Table2[1W Return vs Nifty]))/_xlfn.STDEV.P(Table2[1W Return vs Nifty])</f>
        <v>-0.60066459862456423</v>
      </c>
      <c r="O567">
        <v>864.35</v>
      </c>
      <c r="P567">
        <v>845.59869555790794</v>
      </c>
      <c r="Q567">
        <v>817.07942883995702</v>
      </c>
      <c r="R567">
        <v>32.861462287937599</v>
      </c>
      <c r="S567" s="2">
        <f>(Table2[[#This Row],[Close Price]]-Table2[[#This Row],[20D EMA]])/Table2[[#This Row],[20D EMA]]</f>
        <v>-2.3659397234916463E-2</v>
      </c>
      <c r="T567" s="2">
        <f>(Table2[[#This Row],[Close Price]]-Table2[[#This Row],[50D EMA]])/Table2[[#This Row],[50D EMA]]</f>
        <v>-2.0088672875579645E-3</v>
      </c>
      <c r="U567" s="2">
        <f>(Table2[[#This Row],[Close Price]]-Table2[[#This Row],[200D EMA]])/Table2[[#This Row],[200D EMA]]</f>
        <v>3.2824925231713743E-2</v>
      </c>
      <c r="V567">
        <v>0.66819792298333702</v>
      </c>
      <c r="W567">
        <v>840</v>
      </c>
      <c r="X567">
        <v>865.95</v>
      </c>
      <c r="Y567">
        <v>840</v>
      </c>
      <c r="Z567">
        <v>906</v>
      </c>
      <c r="AA567">
        <v>840</v>
      </c>
      <c r="AB567">
        <v>910</v>
      </c>
      <c r="AC567" s="2">
        <f>(Table2[[#This Row],[Close Price]]/Table2[[#This Row],[Day Low]])-1</f>
        <v>4.6428571428571708E-3</v>
      </c>
      <c r="AD567" s="2">
        <f>(Table2[[#This Row],[Day High]]/Table2[[#This Row],[Close Price]])-1</f>
        <v>2.6128688233203023E-2</v>
      </c>
      <c r="AE567" s="2">
        <f>(Table2[[#This Row],[Close Price]]/Table2[[#This Row],[Current Week Low]])-1</f>
        <v>4.6428571428571708E-3</v>
      </c>
      <c r="AF567" s="2">
        <f>(Table2[[#This Row],[Current Week High]]/Table2[[#This Row],[Close Price]])-1</f>
        <v>7.358691788126559E-2</v>
      </c>
      <c r="AG567" s="2">
        <f>(Table2[[#This Row],[Close Price]]/Table2[[#This Row],[Current Month Low]])-1</f>
        <v>4.6428571428571708E-3</v>
      </c>
      <c r="AH567" s="2">
        <f>(Table2[[#This Row],[Current Month High]]/Table2[[#This Row],[Close Price]])-1</f>
        <v>7.8326815973456698E-2</v>
      </c>
      <c r="AI567">
        <v>18.485602559544901</v>
      </c>
      <c r="AJ567">
        <v>38.982213438735101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</v>
      </c>
      <c r="AM567" t="s">
        <v>10513</v>
      </c>
      <c r="AN567">
        <v>-5.96</v>
      </c>
      <c r="AO567" t="s">
        <v>10512</v>
      </c>
      <c r="AP567">
        <v>-6.2657536682780004E-3</v>
      </c>
      <c r="AQ567">
        <f>(Table2[[#This Row],[Sharpe Ratio]]-AVERAGE(Table2[Sharpe Ratio]))/_xlfn.STDEV.P(Table2[Sharpe Ratio])</f>
        <v>-0.63065355948502166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-2.4976841586119267</v>
      </c>
      <c r="AS567">
        <f>_xlfn.RANK.AVG(Table2[[#This Row],[1Y Return vs Nifty Z-Score]],Table2[1Y Return vs Nifty Z-Score])</f>
        <v>468</v>
      </c>
      <c r="AT567">
        <f>_xlfn.RANK.AVG(Table2[[#This Row],[6M Return vs Nifty Z-Score]],Table2[6M Return vs Nifty Z-Score])</f>
        <v>573</v>
      </c>
      <c r="AU567">
        <f>_xlfn.RANK.AVG(Table2[[#This Row],[Sharpe Ratio Z-Score]],Table2[Sharpe Ratio Z-Score])</f>
        <v>547</v>
      </c>
      <c r="AV567">
        <f>(Table2[[#This Row],[Rank 1Y]]+Table2[[#This Row],[Rank 6M]]+Table2[[#This Row],[Rank Sharpe]])/3</f>
        <v>529.33333333333337</v>
      </c>
    </row>
    <row r="568" spans="1:48" x14ac:dyDescent="0.3">
      <c r="A568" t="s">
        <v>757</v>
      </c>
      <c r="B568" t="s">
        <v>758</v>
      </c>
      <c r="C568" t="s">
        <v>10461</v>
      </c>
      <c r="D568" t="s">
        <v>490</v>
      </c>
      <c r="E568">
        <v>20279.58418048</v>
      </c>
      <c r="F568">
        <v>780.8</v>
      </c>
      <c r="G568">
        <v>-1.78159149850485</v>
      </c>
      <c r="H568">
        <f>(Table2[[#This Row],[1Y Return vs Nifty]]-AVERAGE(Table2[1Y Return vs Nifty]))/_xlfn.STDEV.P(Table2[1Y Return vs Nifty])</f>
        <v>-0.5499140494249708</v>
      </c>
      <c r="I568">
        <v>-13.4778476125498</v>
      </c>
      <c r="J568">
        <f>(Table2[[#This Row],[1M Return vs Nifty]]-AVERAGE(Table2[1M Return vs Nifty]))/_xlfn.STDEV.P(Table2[1M Return vs Nifty])</f>
        <v>-1.2546399555531595</v>
      </c>
      <c r="K568">
        <v>-24.410388578331801</v>
      </c>
      <c r="L568">
        <f>(Table2[[#This Row],[6M Return vs Nifty]]-AVERAGE(Table2[6M Return vs Nifty]))/_xlfn.STDEV.P(Table2[6M Return vs Nifty])</f>
        <v>-1.0072941481622433</v>
      </c>
      <c r="M568">
        <v>-1.92760102757859</v>
      </c>
      <c r="N568">
        <f>(Table2[[#This Row],[1W Return vs Nifty]]-AVERAGE(Table2[1W Return vs Nifty]))/_xlfn.STDEV.P(Table2[1W Return vs Nifty])</f>
        <v>-0.24062103739798044</v>
      </c>
      <c r="O568">
        <v>793.82</v>
      </c>
      <c r="P568">
        <v>781.43223662183902</v>
      </c>
      <c r="Q568">
        <v>734.24697443112905</v>
      </c>
      <c r="R568">
        <v>37.354925408707302</v>
      </c>
      <c r="S568" s="2">
        <f>(Table2[[#This Row],[Close Price]]-Table2[[#This Row],[20D EMA]])/Table2[[#This Row],[20D EMA]]</f>
        <v>-1.6401703156887069E-2</v>
      </c>
      <c r="T568" s="2">
        <f>(Table2[[#This Row],[Close Price]]-Table2[[#This Row],[50D EMA]])/Table2[[#This Row],[50D EMA]]</f>
        <v>-8.0907414899115569E-4</v>
      </c>
      <c r="U568" s="2">
        <f>(Table2[[#This Row],[Close Price]]-Table2[[#This Row],[200D EMA]])/Table2[[#This Row],[200D EMA]]</f>
        <v>6.3402407078270495E-2</v>
      </c>
      <c r="V568">
        <v>0.59665147493282</v>
      </c>
      <c r="W568">
        <v>773</v>
      </c>
      <c r="X568">
        <v>788</v>
      </c>
      <c r="Y568">
        <v>773</v>
      </c>
      <c r="Z568">
        <v>819</v>
      </c>
      <c r="AA568">
        <v>770.45</v>
      </c>
      <c r="AB568">
        <v>822.5</v>
      </c>
      <c r="AC568" s="2">
        <f>(Table2[[#This Row],[Close Price]]/Table2[[#This Row],[Day Low]])-1</f>
        <v>1.0090556274256146E-2</v>
      </c>
      <c r="AD568" s="2">
        <f>(Table2[[#This Row],[Day High]]/Table2[[#This Row],[Close Price]])-1</f>
        <v>9.2213114754098324E-3</v>
      </c>
      <c r="AE568" s="2">
        <f>(Table2[[#This Row],[Close Price]]/Table2[[#This Row],[Current Week Low]])-1</f>
        <v>1.0090556274256146E-2</v>
      </c>
      <c r="AF568" s="2">
        <f>(Table2[[#This Row],[Current Week High]]/Table2[[#This Row],[Close Price]])-1</f>
        <v>4.8924180327868827E-2</v>
      </c>
      <c r="AG568" s="2">
        <f>(Table2[[#This Row],[Close Price]]/Table2[[#This Row],[Current Month Low]])-1</f>
        <v>1.3433707573495823E-2</v>
      </c>
      <c r="AH568" s="2">
        <f>(Table2[[#This Row],[Current Month High]]/Table2[[#This Row],[Close Price]])-1</f>
        <v>5.3406762295082011E-2</v>
      </c>
      <c r="AI568">
        <v>17.021004098360599</v>
      </c>
      <c r="AJ568">
        <v>30.546731315833402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-0.09</v>
      </c>
      <c r="AM568" t="s">
        <v>10512</v>
      </c>
      <c r="AN568">
        <v>-1.96</v>
      </c>
      <c r="AO568" t="s">
        <v>10512</v>
      </c>
      <c r="AP568">
        <v>1.4171400398266001E-2</v>
      </c>
      <c r="AQ568">
        <f>(Table2[[#This Row],[Sharpe Ratio]]-AVERAGE(Table2[Sharpe Ratio]))/_xlfn.STDEV.P(Table2[Sharpe Ratio])</f>
        <v>-0.39612363514696997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-3.4485928256853238</v>
      </c>
      <c r="AS568">
        <f>_xlfn.RANK.AVG(Table2[[#This Row],[1Y Return vs Nifty Z-Score]],Table2[1Y Return vs Nifty Z-Score])</f>
        <v>514</v>
      </c>
      <c r="AT568">
        <f>_xlfn.RANK.AVG(Table2[[#This Row],[6M Return vs Nifty Z-Score]],Table2[6M Return vs Nifty Z-Score])</f>
        <v>636</v>
      </c>
      <c r="AU568">
        <f>_xlfn.RANK.AVG(Table2[[#This Row],[Sharpe Ratio Z-Score]],Table2[Sharpe Ratio Z-Score])</f>
        <v>439</v>
      </c>
      <c r="AV568">
        <f>(Table2[[#This Row],[Rank 1Y]]+Table2[[#This Row],[Rank 6M]]+Table2[[#This Row],[Rank Sharpe]])/3</f>
        <v>529.66666666666663</v>
      </c>
    </row>
    <row r="569" spans="1:48" x14ac:dyDescent="0.3">
      <c r="A569" t="s">
        <v>1182</v>
      </c>
      <c r="B569" t="s">
        <v>1183</v>
      </c>
      <c r="C569" t="s">
        <v>10461</v>
      </c>
      <c r="D569" t="s">
        <v>490</v>
      </c>
      <c r="E569">
        <v>9681.4131679089896</v>
      </c>
      <c r="F569">
        <v>165.31</v>
      </c>
      <c r="G569">
        <v>28.886921073121901</v>
      </c>
      <c r="H569">
        <f>(Table2[[#This Row],[1Y Return vs Nifty]]-AVERAGE(Table2[1Y Return vs Nifty]))/_xlfn.STDEV.P(Table2[1Y Return vs Nifty])</f>
        <v>-0.14393370842690026</v>
      </c>
      <c r="I569">
        <v>-7.3174462221721397</v>
      </c>
      <c r="J569">
        <f>(Table2[[#This Row],[1M Return vs Nifty]]-AVERAGE(Table2[1M Return vs Nifty]))/_xlfn.STDEV.P(Table2[1M Return vs Nifty])</f>
        <v>-0.63851630372872981</v>
      </c>
      <c r="K569">
        <v>-21.688431109159399</v>
      </c>
      <c r="L569">
        <f>(Table2[[#This Row],[6M Return vs Nifty]]-AVERAGE(Table2[6M Return vs Nifty]))/_xlfn.STDEV.P(Table2[6M Return vs Nifty])</f>
        <v>-0.91328998774251202</v>
      </c>
      <c r="M569">
        <v>-0.48214982223367497</v>
      </c>
      <c r="N569">
        <f>(Table2[[#This Row],[1W Return vs Nifty]]-AVERAGE(Table2[1W Return vs Nifty]))/_xlfn.STDEV.P(Table2[1W Return vs Nifty])</f>
        <v>0.11134604507486934</v>
      </c>
      <c r="O569">
        <v>168.38</v>
      </c>
      <c r="P569">
        <v>168.20913018442101</v>
      </c>
      <c r="Q569">
        <v>165.22726837828</v>
      </c>
      <c r="R569">
        <v>38.829767280346097</v>
      </c>
      <c r="S569" s="2">
        <f>(Table2[[#This Row],[Close Price]]-Table2[[#This Row],[20D EMA]])/Table2[[#This Row],[20D EMA]]</f>
        <v>-1.8232569188739715E-2</v>
      </c>
      <c r="T569" s="2">
        <f>(Table2[[#This Row],[Close Price]]-Table2[[#This Row],[50D EMA]])/Table2[[#This Row],[50D EMA]]</f>
        <v>-1.7235272432848711E-2</v>
      </c>
      <c r="U569" s="2">
        <f>(Table2[[#This Row],[Close Price]]-Table2[[#This Row],[200D EMA]])/Table2[[#This Row],[200D EMA]]</f>
        <v>5.0071409236513299E-4</v>
      </c>
      <c r="V569">
        <v>1.32326756501124</v>
      </c>
      <c r="W569">
        <v>164.67</v>
      </c>
      <c r="X569">
        <v>170.88</v>
      </c>
      <c r="Y569">
        <v>164.67</v>
      </c>
      <c r="Z569">
        <v>174.25</v>
      </c>
      <c r="AA569">
        <v>164.67</v>
      </c>
      <c r="AB569">
        <v>176.5</v>
      </c>
      <c r="AC569" s="2">
        <f>(Table2[[#This Row],[Close Price]]/Table2[[#This Row],[Day Low]])-1</f>
        <v>3.8865610007896567E-3</v>
      </c>
      <c r="AD569" s="2">
        <f>(Table2[[#This Row],[Day High]]/Table2[[#This Row],[Close Price]])-1</f>
        <v>3.3694271368943207E-2</v>
      </c>
      <c r="AE569" s="2">
        <f>(Table2[[#This Row],[Close Price]]/Table2[[#This Row],[Current Week Low]])-1</f>
        <v>3.8865610007896567E-3</v>
      </c>
      <c r="AF569" s="2">
        <f>(Table2[[#This Row],[Current Week High]]/Table2[[#This Row],[Close Price]])-1</f>
        <v>5.4080212933276917E-2</v>
      </c>
      <c r="AG569" s="2">
        <f>(Table2[[#This Row],[Close Price]]/Table2[[#This Row],[Current Month Low]])-1</f>
        <v>3.8865610007896567E-3</v>
      </c>
      <c r="AH569" s="2">
        <f>(Table2[[#This Row],[Current Month High]]/Table2[[#This Row],[Close Price]])-1</f>
        <v>6.7691004778900332E-2</v>
      </c>
      <c r="AI569">
        <v>26.609024425112501</v>
      </c>
      <c r="AJ569">
        <v>54.6729066939536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-0.1</v>
      </c>
      <c r="AM569" t="s">
        <v>10512</v>
      </c>
      <c r="AN569">
        <v>-1.35</v>
      </c>
      <c r="AO569" t="s">
        <v>10512</v>
      </c>
      <c r="AP569">
        <v>-6.0286403972387E-2</v>
      </c>
      <c r="AQ569">
        <f>(Table2[[#This Row],[Sharpe Ratio]]-AVERAGE(Table2[Sharpe Ratio]))/_xlfn.STDEV.P(Table2[Sharpe Ratio])</f>
        <v>-1.2505764209197834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-2.834970375743056</v>
      </c>
      <c r="AS569">
        <f>_xlfn.RANK.AVG(Table2[[#This Row],[1Y Return vs Nifty Z-Score]],Table2[1Y Return vs Nifty Z-Score])</f>
        <v>334</v>
      </c>
      <c r="AT569">
        <f>_xlfn.RANK.AVG(Table2[[#This Row],[6M Return vs Nifty Z-Score]],Table2[6M Return vs Nifty Z-Score])</f>
        <v>610</v>
      </c>
      <c r="AU569">
        <f>_xlfn.RANK.AVG(Table2[[#This Row],[Sharpe Ratio Z-Score]],Table2[Sharpe Ratio Z-Score])</f>
        <v>646</v>
      </c>
      <c r="AV569">
        <f>(Table2[[#This Row],[Rank 1Y]]+Table2[[#This Row],[Rank 6M]]+Table2[[#This Row],[Rank Sharpe]])/3</f>
        <v>530</v>
      </c>
    </row>
    <row r="570" spans="1:48" x14ac:dyDescent="0.3">
      <c r="A570" t="s">
        <v>1057</v>
      </c>
      <c r="B570" t="s">
        <v>1058</v>
      </c>
      <c r="C570" t="s">
        <v>10461</v>
      </c>
      <c r="D570" t="s">
        <v>24</v>
      </c>
      <c r="E570">
        <v>11532.26154528</v>
      </c>
      <c r="F570">
        <v>155.69999999999999</v>
      </c>
      <c r="G570">
        <v>-3.7325783647459598</v>
      </c>
      <c r="H570">
        <f>(Table2[[#This Row],[1Y Return vs Nifty]]-AVERAGE(Table2[1Y Return vs Nifty]))/_xlfn.STDEV.P(Table2[1Y Return vs Nifty])</f>
        <v>-0.57574061376810448</v>
      </c>
      <c r="I570">
        <v>-4.3724065765614597</v>
      </c>
      <c r="J570">
        <f>(Table2[[#This Row],[1M Return vs Nifty]]-AVERAGE(Table2[1M Return vs Nifty]))/_xlfn.STDEV.P(Table2[1M Return vs Nifty])</f>
        <v>-0.34397241506985488</v>
      </c>
      <c r="K570">
        <v>-5.0628841171324597</v>
      </c>
      <c r="L570">
        <f>(Table2[[#This Row],[6M Return vs Nifty]]-AVERAGE(Table2[6M Return vs Nifty]))/_xlfn.STDEV.P(Table2[6M Return vs Nifty])</f>
        <v>-0.3391184203302321</v>
      </c>
      <c r="M570">
        <v>-2.6213258403644799</v>
      </c>
      <c r="N570">
        <f>(Table2[[#This Row],[1W Return vs Nifty]]-AVERAGE(Table2[1W Return vs Nifty]))/_xlfn.STDEV.P(Table2[1W Return vs Nifty])</f>
        <v>-0.40954289203575761</v>
      </c>
      <c r="O570">
        <v>161.44</v>
      </c>
      <c r="P570">
        <v>157.34207983476</v>
      </c>
      <c r="Q570">
        <v>148.219047144911</v>
      </c>
      <c r="R570">
        <v>29.898941464670401</v>
      </c>
      <c r="S570" s="2">
        <f>(Table2[[#This Row],[Close Price]]-Table2[[#This Row],[20D EMA]])/Table2[[#This Row],[20D EMA]]</f>
        <v>-3.5555004955401447E-2</v>
      </c>
      <c r="T570" s="2">
        <f>(Table2[[#This Row],[Close Price]]-Table2[[#This Row],[50D EMA]])/Table2[[#This Row],[50D EMA]]</f>
        <v>-1.0436367921947623E-2</v>
      </c>
      <c r="U570" s="2">
        <f>(Table2[[#This Row],[Close Price]]-Table2[[#This Row],[200D EMA]])/Table2[[#This Row],[200D EMA]]</f>
        <v>5.0472277343511715E-2</v>
      </c>
      <c r="V570">
        <v>0.59609841387986795</v>
      </c>
      <c r="W570">
        <v>153.51</v>
      </c>
      <c r="X570">
        <v>158.85</v>
      </c>
      <c r="Y570">
        <v>153.51</v>
      </c>
      <c r="Z570">
        <v>163.38999999999999</v>
      </c>
      <c r="AA570">
        <v>153.51</v>
      </c>
      <c r="AB570">
        <v>174.75</v>
      </c>
      <c r="AC570" s="2">
        <f>(Table2[[#This Row],[Close Price]]/Table2[[#This Row],[Day Low]])-1</f>
        <v>1.4266171584913057E-2</v>
      </c>
      <c r="AD570" s="2">
        <f>(Table2[[#This Row],[Day High]]/Table2[[#This Row],[Close Price]])-1</f>
        <v>2.0231213872832443E-2</v>
      </c>
      <c r="AE570" s="2">
        <f>(Table2[[#This Row],[Close Price]]/Table2[[#This Row],[Current Week Low]])-1</f>
        <v>1.4266171584913057E-2</v>
      </c>
      <c r="AF570" s="2">
        <f>(Table2[[#This Row],[Current Week High]]/Table2[[#This Row],[Close Price]])-1</f>
        <v>4.938985228002557E-2</v>
      </c>
      <c r="AG570" s="2">
        <f>(Table2[[#This Row],[Close Price]]/Table2[[#This Row],[Current Month Low]])-1</f>
        <v>1.4266171584913057E-2</v>
      </c>
      <c r="AH570" s="2">
        <f>(Table2[[#This Row],[Current Month High]]/Table2[[#This Row],[Close Price]])-1</f>
        <v>0.12235067437379588</v>
      </c>
      <c r="AI570">
        <v>12.235067437379501</v>
      </c>
      <c r="AJ570">
        <v>29.695960016659701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-0.08</v>
      </c>
      <c r="AM570" t="s">
        <v>10512</v>
      </c>
      <c r="AN570">
        <v>-6.6</v>
      </c>
      <c r="AO570" t="s">
        <v>10512</v>
      </c>
      <c r="AP570">
        <v>-4.7297170249727002E-2</v>
      </c>
      <c r="AQ570">
        <f>(Table2[[#This Row],[Sharpe Ratio]]-AVERAGE(Table2[Sharpe Ratio]))/_xlfn.STDEV.P(Table2[Sharpe Ratio])</f>
        <v>-1.1015163320118238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-2.7698906732157726</v>
      </c>
      <c r="AS570">
        <f>_xlfn.RANK.AVG(Table2[[#This Row],[1Y Return vs Nifty Z-Score]],Table2[1Y Return vs Nifty Z-Score])</f>
        <v>526</v>
      </c>
      <c r="AT570">
        <f>_xlfn.RANK.AVG(Table2[[#This Row],[6M Return vs Nifty Z-Score]],Table2[6M Return vs Nifty Z-Score])</f>
        <v>440</v>
      </c>
      <c r="AU570">
        <f>_xlfn.RANK.AVG(Table2[[#This Row],[Sharpe Ratio Z-Score]],Table2[Sharpe Ratio Z-Score])</f>
        <v>628</v>
      </c>
      <c r="AV570">
        <f>(Table2[[#This Row],[Rank 1Y]]+Table2[[#This Row],[Rank 6M]]+Table2[[#This Row],[Rank Sharpe]])/3</f>
        <v>531.33333333333337</v>
      </c>
    </row>
    <row r="571" spans="1:48" x14ac:dyDescent="0.3">
      <c r="A571" t="s">
        <v>994</v>
      </c>
      <c r="B571" t="s">
        <v>995</v>
      </c>
      <c r="C571" t="s">
        <v>10469</v>
      </c>
      <c r="D571" t="s">
        <v>531</v>
      </c>
      <c r="E571">
        <v>13219.030869529999</v>
      </c>
      <c r="F571">
        <v>850.55</v>
      </c>
      <c r="G571">
        <v>-27.0823440898474</v>
      </c>
      <c r="H571">
        <f>(Table2[[#This Row],[1Y Return vs Nifty]]-AVERAGE(Table2[1Y Return vs Nifty]))/_xlfn.STDEV.P(Table2[1Y Return vs Nifty])</f>
        <v>-0.88483763401524307</v>
      </c>
      <c r="I571">
        <v>0.53732826239008502</v>
      </c>
      <c r="J571">
        <f>(Table2[[#This Row],[1M Return vs Nifty]]-AVERAGE(Table2[1M Return vs Nifty]))/_xlfn.STDEV.P(Table2[1M Return vs Nifty])</f>
        <v>0.14706762709191198</v>
      </c>
      <c r="K571">
        <v>-12.7528140747129</v>
      </c>
      <c r="L571">
        <f>(Table2[[#This Row],[6M Return vs Nifty]]-AVERAGE(Table2[6M Return vs Nifty]))/_xlfn.STDEV.P(Table2[6M Return vs Nifty])</f>
        <v>-0.604693991416829</v>
      </c>
      <c r="M571">
        <v>2.7582503496535699E-4</v>
      </c>
      <c r="N571">
        <f>(Table2[[#This Row],[1W Return vs Nifty]]-AVERAGE(Table2[1W Return vs Nifty]))/_xlfn.STDEV.P(Table2[1W Return vs Nifty])</f>
        <v>0.2288165947214775</v>
      </c>
      <c r="O571">
        <v>843.22</v>
      </c>
      <c r="P571">
        <v>835.80716276948795</v>
      </c>
      <c r="Q571">
        <v>826.80426504302295</v>
      </c>
      <c r="R571">
        <v>55.390542800220103</v>
      </c>
      <c r="S571" s="2">
        <f>(Table2[[#This Row],[Close Price]]-Table2[[#This Row],[20D EMA]])/Table2[[#This Row],[20D EMA]]</f>
        <v>8.6928678162281805E-3</v>
      </c>
      <c r="T571" s="2">
        <f>(Table2[[#This Row],[Close Price]]-Table2[[#This Row],[50D EMA]])/Table2[[#This Row],[50D EMA]]</f>
        <v>1.7639041500507002E-2</v>
      </c>
      <c r="U571" s="2">
        <f>(Table2[[#This Row],[Close Price]]-Table2[[#This Row],[200D EMA]])/Table2[[#This Row],[200D EMA]]</f>
        <v>2.8719898966342885E-2</v>
      </c>
      <c r="V571">
        <v>0.72626871280063598</v>
      </c>
      <c r="W571">
        <v>848</v>
      </c>
      <c r="X571">
        <v>855.4</v>
      </c>
      <c r="Y571">
        <v>841.05</v>
      </c>
      <c r="Z571">
        <v>863.4</v>
      </c>
      <c r="AA571">
        <v>816</v>
      </c>
      <c r="AB571">
        <v>878.4</v>
      </c>
      <c r="AC571" s="2">
        <f>(Table2[[#This Row],[Close Price]]/Table2[[#This Row],[Day Low]])-1</f>
        <v>3.0070754716979842E-3</v>
      </c>
      <c r="AD571" s="2">
        <f>(Table2[[#This Row],[Day High]]/Table2[[#This Row],[Close Price]])-1</f>
        <v>5.7021926988418681E-3</v>
      </c>
      <c r="AE571" s="2">
        <f>(Table2[[#This Row],[Close Price]]/Table2[[#This Row],[Current Week Low]])-1</f>
        <v>1.1295404553831601E-2</v>
      </c>
      <c r="AF571" s="2">
        <f>(Table2[[#This Row],[Current Week High]]/Table2[[#This Row],[Close Price]])-1</f>
        <v>1.510787137734404E-2</v>
      </c>
      <c r="AG571" s="2">
        <f>(Table2[[#This Row],[Close Price]]/Table2[[#This Row],[Current Month Low]])-1</f>
        <v>4.2340686274509709E-2</v>
      </c>
      <c r="AH571" s="2">
        <f>(Table2[[#This Row],[Current Month High]]/Table2[[#This Row],[Close Price]])-1</f>
        <v>3.2743518899535529E-2</v>
      </c>
      <c r="AI571">
        <v>20.504379519134599</v>
      </c>
      <c r="AJ571">
        <v>19.9731998025248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-0.08</v>
      </c>
      <c r="AM571" t="s">
        <v>10512</v>
      </c>
      <c r="AN571">
        <v>2.71</v>
      </c>
      <c r="AO571" t="s">
        <v>10511</v>
      </c>
      <c r="AP571">
        <v>2.3027403688206001E-2</v>
      </c>
      <c r="AQ571">
        <f>(Table2[[#This Row],[Sharpe Ratio]]-AVERAGE(Table2[Sharpe Ratio]))/_xlfn.STDEV.P(Table2[Sharpe Ratio])</f>
        <v>-0.29449511217530777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-1.4081425157939902</v>
      </c>
      <c r="AS571">
        <f>_xlfn.RANK.AVG(Table2[[#This Row],[1Y Return vs Nifty Z-Score]],Table2[1Y Return vs Nifty Z-Score])</f>
        <v>648</v>
      </c>
      <c r="AT571">
        <f>_xlfn.RANK.AVG(Table2[[#This Row],[6M Return vs Nifty Z-Score]],Table2[6M Return vs Nifty Z-Score])</f>
        <v>532</v>
      </c>
      <c r="AU571">
        <f>_xlfn.RANK.AVG(Table2[[#This Row],[Sharpe Ratio Z-Score]],Table2[Sharpe Ratio Z-Score])</f>
        <v>418</v>
      </c>
      <c r="AV571">
        <f>(Table2[[#This Row],[Rank 1Y]]+Table2[[#This Row],[Rank 6M]]+Table2[[#This Row],[Rank Sharpe]])/3</f>
        <v>532.66666666666663</v>
      </c>
    </row>
    <row r="572" spans="1:48" x14ac:dyDescent="0.3">
      <c r="A572" t="s">
        <v>350</v>
      </c>
      <c r="B572" t="s">
        <v>351</v>
      </c>
      <c r="C572" t="s">
        <v>10475</v>
      </c>
      <c r="D572" t="s">
        <v>168</v>
      </c>
      <c r="E572">
        <v>69440.479504500006</v>
      </c>
      <c r="F572">
        <v>2342.6</v>
      </c>
      <c r="G572">
        <v>-19.164323286144601</v>
      </c>
      <c r="H572">
        <f>(Table2[[#This Row],[1Y Return vs Nifty]]-AVERAGE(Table2[1Y Return vs Nifty]))/_xlfn.STDEV.P(Table2[1Y Return vs Nifty])</f>
        <v>-0.7800213088540725</v>
      </c>
      <c r="I572">
        <v>-5.3366552069739299</v>
      </c>
      <c r="J572">
        <f>(Table2[[#This Row],[1M Return vs Nifty]]-AVERAGE(Table2[1M Return vs Nifty]))/_xlfn.STDEV.P(Table2[1M Return vs Nifty])</f>
        <v>-0.44041034983890981</v>
      </c>
      <c r="K572">
        <v>-11.9961528515766</v>
      </c>
      <c r="L572">
        <f>(Table2[[#This Row],[6M Return vs Nifty]]-AVERAGE(Table2[6M Return vs Nifty]))/_xlfn.STDEV.P(Table2[6M Return vs Nifty])</f>
        <v>-0.57856231823358806</v>
      </c>
      <c r="M572">
        <v>0.34014283420546099</v>
      </c>
      <c r="N572">
        <f>(Table2[[#This Row],[1W Return vs Nifty]]-AVERAGE(Table2[1W Return vs Nifty]))/_xlfn.STDEV.P(Table2[1W Return vs Nifty])</f>
        <v>0.31157414420096224</v>
      </c>
      <c r="O572">
        <v>2389.7600000000002</v>
      </c>
      <c r="P572">
        <v>2391.28781306263</v>
      </c>
      <c r="Q572">
        <v>2388.2032951058</v>
      </c>
      <c r="R572">
        <v>32.824780835917402</v>
      </c>
      <c r="S572" s="2">
        <f>(Table2[[#This Row],[Close Price]]-Table2[[#This Row],[20D EMA]])/Table2[[#This Row],[20D EMA]]</f>
        <v>-1.9734199250134032E-2</v>
      </c>
      <c r="T572" s="2">
        <f>(Table2[[#This Row],[Close Price]]-Table2[[#This Row],[50D EMA]])/Table2[[#This Row],[50D EMA]]</f>
        <v>-2.0360498973259689E-2</v>
      </c>
      <c r="U572" s="2">
        <f>(Table2[[#This Row],[Close Price]]-Table2[[#This Row],[200D EMA]])/Table2[[#This Row],[200D EMA]]</f>
        <v>-1.9095231632606791E-2</v>
      </c>
      <c r="V572">
        <v>0.66655529145970405</v>
      </c>
      <c r="W572">
        <v>2331.0500000000002</v>
      </c>
      <c r="X572">
        <v>2410</v>
      </c>
      <c r="Y572">
        <v>2331.0500000000002</v>
      </c>
      <c r="Z572">
        <v>2415.9499999999998</v>
      </c>
      <c r="AA572">
        <v>2331.0500000000002</v>
      </c>
      <c r="AB572">
        <v>2471</v>
      </c>
      <c r="AC572" s="2">
        <f>(Table2[[#This Row],[Close Price]]/Table2[[#This Row],[Day Low]])-1</f>
        <v>4.954848673344614E-3</v>
      </c>
      <c r="AD572" s="2">
        <f>(Table2[[#This Row],[Day High]]/Table2[[#This Row],[Close Price]])-1</f>
        <v>2.8771450525057585E-2</v>
      </c>
      <c r="AE572" s="2">
        <f>(Table2[[#This Row],[Close Price]]/Table2[[#This Row],[Current Week Low]])-1</f>
        <v>4.954848673344614E-3</v>
      </c>
      <c r="AF572" s="2">
        <f>(Table2[[#This Row],[Current Week High]]/Table2[[#This Row],[Close Price]])-1</f>
        <v>3.1311363442328988E-2</v>
      </c>
      <c r="AG572" s="2">
        <f>(Table2[[#This Row],[Close Price]]/Table2[[#This Row],[Current Month Low]])-1</f>
        <v>4.954848673344614E-3</v>
      </c>
      <c r="AH572" s="2">
        <f>(Table2[[#This Row],[Current Month High]]/Table2[[#This Row],[Close Price]])-1</f>
        <v>5.4810893878596501E-2</v>
      </c>
      <c r="AI572">
        <v>14.9982924955178</v>
      </c>
      <c r="AJ572">
        <v>14.8333333333333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-0.14000000000000001</v>
      </c>
      <c r="AM572" t="s">
        <v>10512</v>
      </c>
      <c r="AN572">
        <v>-2.13</v>
      </c>
      <c r="AO572" t="s">
        <v>10512</v>
      </c>
      <c r="AP572">
        <v>8.8706776554430006E-3</v>
      </c>
      <c r="AQ572">
        <f>(Table2[[#This Row],[Sharpe Ratio]]-AVERAGE(Table2[Sharpe Ratio]))/_xlfn.STDEV.P(Table2[Sharpe Ratio])</f>
        <v>-0.45695295119378554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616</v>
      </c>
      <c r="AT572">
        <f>_xlfn.RANK.AVG(Table2[[#This Row],[6M Return vs Nifty Z-Score]],Table2[6M Return vs Nifty Z-Score])</f>
        <v>524</v>
      </c>
      <c r="AU572">
        <f>_xlfn.RANK.AVG(Table2[[#This Row],[Sharpe Ratio Z-Score]],Table2[Sharpe Ratio Z-Score])</f>
        <v>459</v>
      </c>
      <c r="AV572">
        <f>(Table2[[#This Row],[Rank 1Y]]+Table2[[#This Row],[Rank 6M]]+Table2[[#This Row],[Rank Sharpe]])/3</f>
        <v>533</v>
      </c>
    </row>
    <row r="573" spans="1:48" x14ac:dyDescent="0.3">
      <c r="A573" t="s">
        <v>1023</v>
      </c>
      <c r="B573" t="s">
        <v>1024</v>
      </c>
      <c r="C573" t="s">
        <v>10473</v>
      </c>
      <c r="D573" t="s">
        <v>359</v>
      </c>
      <c r="E573">
        <v>12327.6378687</v>
      </c>
      <c r="F573">
        <v>889.35</v>
      </c>
      <c r="G573">
        <v>-10.4005754273416</v>
      </c>
      <c r="H573">
        <f>(Table2[[#This Row],[1Y Return vs Nifty]]-AVERAGE(Table2[1Y Return vs Nifty]))/_xlfn.STDEV.P(Table2[1Y Return vs Nifty])</f>
        <v>-0.66400950893947264</v>
      </c>
      <c r="I573">
        <v>12.008878445238601</v>
      </c>
      <c r="J573">
        <f>(Table2[[#This Row],[1M Return vs Nifty]]-AVERAGE(Table2[1M Return vs Nifty]))/_xlfn.STDEV.P(Table2[1M Return vs Nifty])</f>
        <v>1.2943781581530278</v>
      </c>
      <c r="K573">
        <v>0.55328654079233797</v>
      </c>
      <c r="L573">
        <f>(Table2[[#This Row],[6M Return vs Nifty]]-AVERAGE(Table2[6M Return vs Nifty]))/_xlfn.STDEV.P(Table2[6M Return vs Nifty])</f>
        <v>-0.14516116219839625</v>
      </c>
      <c r="M573">
        <v>-0.117336641886528</v>
      </c>
      <c r="N573">
        <f>(Table2[[#This Row],[1W Return vs Nifty]]-AVERAGE(Table2[1W Return vs Nifty]))/_xlfn.STDEV.P(Table2[1W Return vs Nifty])</f>
        <v>0.20017798229947278</v>
      </c>
      <c r="O573">
        <v>847.41</v>
      </c>
      <c r="P573">
        <v>792.28718536652798</v>
      </c>
      <c r="Q573">
        <v>759.24831732139103</v>
      </c>
      <c r="R573">
        <v>80.585783112782593</v>
      </c>
      <c r="S573" s="2">
        <f>(Table2[[#This Row],[Close Price]]-Table2[[#This Row],[20D EMA]])/Table2[[#This Row],[20D EMA]]</f>
        <v>4.9491981449357521E-2</v>
      </c>
      <c r="T573" s="2">
        <f>(Table2[[#This Row],[Close Price]]-Table2[[#This Row],[50D EMA]])/Table2[[#This Row],[50D EMA]]</f>
        <v>0.12250963593279479</v>
      </c>
      <c r="U573" s="2">
        <f>(Table2[[#This Row],[Close Price]]-Table2[[#This Row],[200D EMA]])/Table2[[#This Row],[200D EMA]]</f>
        <v>0.17135590519002328</v>
      </c>
      <c r="V573">
        <v>1.0140583127634399</v>
      </c>
      <c r="W573">
        <v>867.55</v>
      </c>
      <c r="X573">
        <v>899.4</v>
      </c>
      <c r="Y573">
        <v>860</v>
      </c>
      <c r="Z573">
        <v>907.7</v>
      </c>
      <c r="AA573">
        <v>783.3</v>
      </c>
      <c r="AB573">
        <v>907.7</v>
      </c>
      <c r="AC573" s="2">
        <f>(Table2[[#This Row],[Close Price]]/Table2[[#This Row],[Day Low]])-1</f>
        <v>2.5128234683879924E-2</v>
      </c>
      <c r="AD573" s="2">
        <f>(Table2[[#This Row],[Day High]]/Table2[[#This Row],[Close Price]])-1</f>
        <v>1.1300387923764532E-2</v>
      </c>
      <c r="AE573" s="2">
        <f>(Table2[[#This Row],[Close Price]]/Table2[[#This Row],[Current Week Low]])-1</f>
        <v>3.4127906976744171E-2</v>
      </c>
      <c r="AF573" s="2">
        <f>(Table2[[#This Row],[Current Week High]]/Table2[[#This Row],[Close Price]])-1</f>
        <v>2.0633046607072547E-2</v>
      </c>
      <c r="AG573" s="2">
        <f>(Table2[[#This Row],[Close Price]]/Table2[[#This Row],[Current Month Low]])-1</f>
        <v>0.1353887399463809</v>
      </c>
      <c r="AH573" s="2">
        <f>(Table2[[#This Row],[Current Month High]]/Table2[[#This Row],[Close Price]])-1</f>
        <v>2.0633046607072547E-2</v>
      </c>
      <c r="AI573">
        <v>2.0633046607072498</v>
      </c>
      <c r="AJ573">
        <v>37.425635478637098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0.16</v>
      </c>
      <c r="AM573" t="s">
        <v>10511</v>
      </c>
      <c r="AN573">
        <v>6.56</v>
      </c>
      <c r="AO573" t="s">
        <v>10511</v>
      </c>
      <c r="AP573">
        <v>-7.0507485042585999E-2</v>
      </c>
      <c r="AQ573">
        <f>(Table2[[#This Row],[Sharpe Ratio]]-AVERAGE(Table2[Sharpe Ratio]))/_xlfn.STDEV.P(Table2[Sharpe Ratio])</f>
        <v>-1.367870118576594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-0.68248464926196228</v>
      </c>
      <c r="AS573">
        <f>_xlfn.RANK.AVG(Table2[[#This Row],[1Y Return vs Nifty Z-Score]],Table2[1Y Return vs Nifty Z-Score])</f>
        <v>563</v>
      </c>
      <c r="AT573">
        <f>_xlfn.RANK.AVG(Table2[[#This Row],[6M Return vs Nifty Z-Score]],Table2[6M Return vs Nifty Z-Score])</f>
        <v>372</v>
      </c>
      <c r="AU573">
        <f>_xlfn.RANK.AVG(Table2[[#This Row],[Sharpe Ratio Z-Score]],Table2[Sharpe Ratio Z-Score])</f>
        <v>666</v>
      </c>
      <c r="AV573">
        <f>(Table2[[#This Row],[Rank 1Y]]+Table2[[#This Row],[Rank 6M]]+Table2[[#This Row],[Rank Sharpe]])/3</f>
        <v>533.66666666666663</v>
      </c>
    </row>
    <row r="574" spans="1:48" x14ac:dyDescent="0.3">
      <c r="A574" t="s">
        <v>33</v>
      </c>
      <c r="B574" t="s">
        <v>34</v>
      </c>
      <c r="C574" t="s">
        <v>10460</v>
      </c>
      <c r="D574" t="s">
        <v>21</v>
      </c>
      <c r="E574">
        <v>742600.79705608496</v>
      </c>
      <c r="F574">
        <v>1792.95</v>
      </c>
      <c r="G574">
        <v>-2.1263005201181699</v>
      </c>
      <c r="H574">
        <f>(Table2[[#This Row],[1Y Return vs Nifty]]-AVERAGE(Table2[1Y Return vs Nifty]))/_xlfn.STDEV.P(Table2[1Y Return vs Nifty])</f>
        <v>-0.55447720147914503</v>
      </c>
      <c r="I574">
        <v>12.505930731171199</v>
      </c>
      <c r="J574">
        <f>(Table2[[#This Row],[1M Return vs Nifty]]-AVERAGE(Table2[1M Return vs Nifty]))/_xlfn.STDEV.P(Table2[1M Return vs Nifty])</f>
        <v>1.3440901249795432</v>
      </c>
      <c r="K574">
        <v>-5.3902144624047104</v>
      </c>
      <c r="L574">
        <f>(Table2[[#This Row],[6M Return vs Nifty]]-AVERAGE(Table2[6M Return vs Nifty]))/_xlfn.STDEV.P(Table2[6M Return vs Nifty])</f>
        <v>-0.35042293725810836</v>
      </c>
      <c r="M574">
        <v>5.2466021073268596</v>
      </c>
      <c r="N574">
        <f>(Table2[[#This Row],[1W Return vs Nifty]]-AVERAGE(Table2[1W Return vs Nifty]))/_xlfn.STDEV.P(Table2[1W Return vs Nifty])</f>
        <v>1.5062960063065185</v>
      </c>
      <c r="O574">
        <v>1650.01</v>
      </c>
      <c r="P574">
        <v>1574.1460461674001</v>
      </c>
      <c r="Q574">
        <v>1521.08091191316</v>
      </c>
      <c r="R574">
        <v>91.793242777370097</v>
      </c>
      <c r="S574" s="2">
        <f>(Table2[[#This Row],[Close Price]]-Table2[[#This Row],[20D EMA]])/Table2[[#This Row],[20D EMA]]</f>
        <v>8.6629778001345484E-2</v>
      </c>
      <c r="T574" s="2">
        <f>(Table2[[#This Row],[Close Price]]-Table2[[#This Row],[50D EMA]])/Table2[[#This Row],[50D EMA]]</f>
        <v>0.13899850929672355</v>
      </c>
      <c r="U574" s="2">
        <f>(Table2[[#This Row],[Close Price]]-Table2[[#This Row],[200D EMA]])/Table2[[#This Row],[200D EMA]]</f>
        <v>0.17873413962239068</v>
      </c>
      <c r="V574">
        <v>1.2277669317990501</v>
      </c>
      <c r="W574">
        <v>1786.45</v>
      </c>
      <c r="X574">
        <v>1844</v>
      </c>
      <c r="Y574">
        <v>1700</v>
      </c>
      <c r="Z574">
        <v>1844</v>
      </c>
      <c r="AA574">
        <v>1559.5</v>
      </c>
      <c r="AB574">
        <v>1844</v>
      </c>
      <c r="AC574" s="2">
        <f>(Table2[[#This Row],[Close Price]]/Table2[[#This Row],[Day Low]])-1</f>
        <v>3.6385009376136423E-3</v>
      </c>
      <c r="AD574" s="2">
        <f>(Table2[[#This Row],[Day High]]/Table2[[#This Row],[Close Price]])-1</f>
        <v>2.847262890766622E-2</v>
      </c>
      <c r="AE574" s="2">
        <f>(Table2[[#This Row],[Close Price]]/Table2[[#This Row],[Current Week Low]])-1</f>
        <v>5.4676470588235215E-2</v>
      </c>
      <c r="AF574" s="2">
        <f>(Table2[[#This Row],[Current Week High]]/Table2[[#This Row],[Close Price]])-1</f>
        <v>2.847262890766622E-2</v>
      </c>
      <c r="AG574" s="2">
        <f>(Table2[[#This Row],[Close Price]]/Table2[[#This Row],[Current Month Low]])-1</f>
        <v>0.14969541519717855</v>
      </c>
      <c r="AH574" s="2">
        <f>(Table2[[#This Row],[Current Month High]]/Table2[[#This Row],[Close Price]])-1</f>
        <v>2.847262890766622E-2</v>
      </c>
      <c r="AI574">
        <v>2.8472628907666202</v>
      </c>
      <c r="AJ574">
        <v>37.390804597701099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0.05</v>
      </c>
      <c r="AM574" t="s">
        <v>10511</v>
      </c>
      <c r="AN574">
        <v>10.6</v>
      </c>
      <c r="AO574" t="s">
        <v>10511</v>
      </c>
      <c r="AP574">
        <v>-5.3825697011140997E-2</v>
      </c>
      <c r="AQ574">
        <f>(Table2[[#This Row],[Sharpe Ratio]]-AVERAGE(Table2[Sharpe Ratio]))/_xlfn.STDEV.P(Table2[Sharpe Ratio])</f>
        <v>-1.1764355151039483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0.76905047744485999</v>
      </c>
      <c r="AS574">
        <f>_xlfn.RANK.AVG(Table2[[#This Row],[1Y Return vs Nifty Z-Score]],Table2[1Y Return vs Nifty Z-Score])</f>
        <v>517</v>
      </c>
      <c r="AT574">
        <f>_xlfn.RANK.AVG(Table2[[#This Row],[6M Return vs Nifty Z-Score]],Table2[6M Return vs Nifty Z-Score])</f>
        <v>445</v>
      </c>
      <c r="AU574">
        <f>_xlfn.RANK.AVG(Table2[[#This Row],[Sharpe Ratio Z-Score]],Table2[Sharpe Ratio Z-Score])</f>
        <v>641</v>
      </c>
      <c r="AV574">
        <f>(Table2[[#This Row],[Rank 1Y]]+Table2[[#This Row],[Rank 6M]]+Table2[[#This Row],[Rank Sharpe]])/3</f>
        <v>534.33333333333337</v>
      </c>
    </row>
    <row r="575" spans="1:48" x14ac:dyDescent="0.3">
      <c r="A575" t="s">
        <v>1849</v>
      </c>
      <c r="B575" t="s">
        <v>1850</v>
      </c>
      <c r="C575" t="s">
        <v>10465</v>
      </c>
      <c r="D575" t="s">
        <v>198</v>
      </c>
      <c r="E575">
        <v>3687.0544908749998</v>
      </c>
      <c r="F575">
        <v>234.95</v>
      </c>
      <c r="G575">
        <v>-19.333699616902098</v>
      </c>
      <c r="H575">
        <f>(Table2[[#This Row],[1Y Return vs Nifty]]-AVERAGE(Table2[1Y Return vs Nifty]))/_xlfn.STDEV.P(Table2[1Y Return vs Nifty])</f>
        <v>-0.78226346064925112</v>
      </c>
      <c r="I575">
        <v>3.42824677293819</v>
      </c>
      <c r="J575">
        <f>(Table2[[#This Row],[1M Return vs Nifty]]-AVERAGE(Table2[1M Return vs Nifty]))/_xlfn.STDEV.P(Table2[1M Return vs Nifty])</f>
        <v>0.43619866855746586</v>
      </c>
      <c r="K575">
        <v>-28.278226928999999</v>
      </c>
      <c r="L575">
        <f>(Table2[[#This Row],[6M Return vs Nifty]]-AVERAGE(Table2[6M Return vs Nifty]))/_xlfn.STDEV.P(Table2[6M Return vs Nifty])</f>
        <v>-1.1408718770252699</v>
      </c>
      <c r="M575">
        <v>4.0811532983220804</v>
      </c>
      <c r="N575">
        <f>(Table2[[#This Row],[1W Return vs Nifty]]-AVERAGE(Table2[1W Return vs Nifty]))/_xlfn.STDEV.P(Table2[1W Return vs Nifty])</f>
        <v>1.2225094519350845</v>
      </c>
      <c r="O575">
        <v>227.18</v>
      </c>
      <c r="P575">
        <v>224.97340179748599</v>
      </c>
      <c r="Q575">
        <v>232.907875270853</v>
      </c>
      <c r="R575">
        <v>59.439627685422103</v>
      </c>
      <c r="S575" s="2">
        <f>(Table2[[#This Row],[Close Price]]-Table2[[#This Row],[20D EMA]])/Table2[[#This Row],[20D EMA]]</f>
        <v>3.4201954397394055E-2</v>
      </c>
      <c r="T575" s="2">
        <f>(Table2[[#This Row],[Close Price]]-Table2[[#This Row],[50D EMA]])/Table2[[#This Row],[50D EMA]]</f>
        <v>4.4345678746035136E-2</v>
      </c>
      <c r="U575" s="2">
        <f>(Table2[[#This Row],[Close Price]]-Table2[[#This Row],[200D EMA]])/Table2[[#This Row],[200D EMA]]</f>
        <v>8.7679505331117093E-3</v>
      </c>
      <c r="V575">
        <v>1.4631360072188799</v>
      </c>
      <c r="W575">
        <v>232</v>
      </c>
      <c r="X575">
        <v>244.01</v>
      </c>
      <c r="Y575">
        <v>220.2</v>
      </c>
      <c r="Z575">
        <v>248</v>
      </c>
      <c r="AA575">
        <v>216.5</v>
      </c>
      <c r="AB575">
        <v>248</v>
      </c>
      <c r="AC575" s="2">
        <f>(Table2[[#This Row],[Close Price]]/Table2[[#This Row],[Day Low]])-1</f>
        <v>1.2715517241379315E-2</v>
      </c>
      <c r="AD575" s="2">
        <f>(Table2[[#This Row],[Day High]]/Table2[[#This Row],[Close Price]])-1</f>
        <v>3.8561396041711049E-2</v>
      </c>
      <c r="AE575" s="2">
        <f>(Table2[[#This Row],[Close Price]]/Table2[[#This Row],[Current Week Low]])-1</f>
        <v>6.6984559491371387E-2</v>
      </c>
      <c r="AF575" s="2">
        <f>(Table2[[#This Row],[Current Week High]]/Table2[[#This Row],[Close Price]])-1</f>
        <v>5.5543732709087079E-2</v>
      </c>
      <c r="AG575" s="2">
        <f>(Table2[[#This Row],[Close Price]]/Table2[[#This Row],[Current Month Low]])-1</f>
        <v>8.5219399538106089E-2</v>
      </c>
      <c r="AH575" s="2">
        <f>(Table2[[#This Row],[Current Month High]]/Table2[[#This Row],[Close Price]])-1</f>
        <v>5.5543732709087079E-2</v>
      </c>
      <c r="AI575">
        <v>27.261119387103601</v>
      </c>
      <c r="AJ575">
        <v>23.300970873786301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-0.09</v>
      </c>
      <c r="AM575" t="s">
        <v>10512</v>
      </c>
      <c r="AN575">
        <v>5.17</v>
      </c>
      <c r="AO575" t="s">
        <v>10511</v>
      </c>
      <c r="AP575">
        <v>5.2504324403251E-2</v>
      </c>
      <c r="AQ575">
        <f>(Table2[[#This Row],[Sharpe Ratio]]-AVERAGE(Table2[Sharpe Ratio]))/_xlfn.STDEV.P(Table2[Sharpe Ratio])</f>
        <v>4.3772141793057766E-2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617</v>
      </c>
      <c r="AT575">
        <f>_xlfn.RANK.AVG(Table2[[#This Row],[6M Return vs Nifty Z-Score]],Table2[6M Return vs Nifty Z-Score])</f>
        <v>668</v>
      </c>
      <c r="AU575">
        <f>_xlfn.RANK.AVG(Table2[[#This Row],[Sharpe Ratio Z-Score]],Table2[Sharpe Ratio Z-Score])</f>
        <v>320</v>
      </c>
      <c r="AV575">
        <f>(Table2[[#This Row],[Rank 1Y]]+Table2[[#This Row],[Rank 6M]]+Table2[[#This Row],[Rank Sharpe]])/3</f>
        <v>535</v>
      </c>
    </row>
    <row r="576" spans="1:48" x14ac:dyDescent="0.3">
      <c r="A576" t="s">
        <v>688</v>
      </c>
      <c r="B576" t="s">
        <v>689</v>
      </c>
      <c r="C576" t="s">
        <v>10475</v>
      </c>
      <c r="D576" t="s">
        <v>543</v>
      </c>
      <c r="E576">
        <v>24337.593094755</v>
      </c>
      <c r="F576">
        <v>671.35</v>
      </c>
      <c r="G576">
        <v>20.148676055758401</v>
      </c>
      <c r="H576">
        <f>(Table2[[#This Row],[1Y Return vs Nifty]]-AVERAGE(Table2[1Y Return vs Nifty]))/_xlfn.STDEV.P(Table2[1Y Return vs Nifty])</f>
        <v>-0.25960790956686608</v>
      </c>
      <c r="I576">
        <v>-2.5452979328438401</v>
      </c>
      <c r="J576">
        <f>(Table2[[#This Row],[1M Return vs Nifty]]-AVERAGE(Table2[1M Return vs Nifty]))/_xlfn.STDEV.P(Table2[1M Return vs Nifty])</f>
        <v>-0.16123678170583014</v>
      </c>
      <c r="K576">
        <v>-14.563421343949001</v>
      </c>
      <c r="L576">
        <f>(Table2[[#This Row],[6M Return vs Nifty]]-AVERAGE(Table2[6M Return vs Nifty]))/_xlfn.STDEV.P(Table2[6M Return vs Nifty])</f>
        <v>-0.66722421759488593</v>
      </c>
      <c r="M576">
        <v>0.18178735213099501</v>
      </c>
      <c r="N576">
        <f>(Table2[[#This Row],[1W Return vs Nifty]]-AVERAGE(Table2[1W Return vs Nifty]))/_xlfn.STDEV.P(Table2[1W Return vs Nifty])</f>
        <v>0.27301461565151414</v>
      </c>
      <c r="O576">
        <v>696.46</v>
      </c>
      <c r="P576">
        <v>685.284656285815</v>
      </c>
      <c r="Q576">
        <v>641.17983437436601</v>
      </c>
      <c r="R576">
        <v>25.0931273285529</v>
      </c>
      <c r="S576" s="2">
        <f>(Table2[[#This Row],[Close Price]]-Table2[[#This Row],[20D EMA]])/Table2[[#This Row],[20D EMA]]</f>
        <v>-3.6053757574017194E-2</v>
      </c>
      <c r="T576" s="2">
        <f>(Table2[[#This Row],[Close Price]]-Table2[[#This Row],[50D EMA]])/Table2[[#This Row],[50D EMA]]</f>
        <v>-2.033411394520292E-2</v>
      </c>
      <c r="U576" s="2">
        <f>(Table2[[#This Row],[Close Price]]-Table2[[#This Row],[200D EMA]])/Table2[[#This Row],[200D EMA]]</f>
        <v>4.7054139896761854E-2</v>
      </c>
      <c r="V576">
        <v>0.46826012084184698</v>
      </c>
      <c r="W576">
        <v>669.05</v>
      </c>
      <c r="X576">
        <v>705.8</v>
      </c>
      <c r="Y576">
        <v>669.05</v>
      </c>
      <c r="Z576">
        <v>714.8</v>
      </c>
      <c r="AA576">
        <v>669.05</v>
      </c>
      <c r="AB576">
        <v>728.9</v>
      </c>
      <c r="AC576" s="2">
        <f>(Table2[[#This Row],[Close Price]]/Table2[[#This Row],[Day Low]])-1</f>
        <v>3.4377101860847414E-3</v>
      </c>
      <c r="AD576" s="2">
        <f>(Table2[[#This Row],[Day High]]/Table2[[#This Row],[Close Price]])-1</f>
        <v>5.1314515528412707E-2</v>
      </c>
      <c r="AE576" s="2">
        <f>(Table2[[#This Row],[Close Price]]/Table2[[#This Row],[Current Week Low]])-1</f>
        <v>3.4377101860847414E-3</v>
      </c>
      <c r="AF576" s="2">
        <f>(Table2[[#This Row],[Current Week High]]/Table2[[#This Row],[Close Price]])-1</f>
        <v>6.4720339614209976E-2</v>
      </c>
      <c r="AG576" s="2">
        <f>(Table2[[#This Row],[Close Price]]/Table2[[#This Row],[Current Month Low]])-1</f>
        <v>3.4377101860847414E-3</v>
      </c>
      <c r="AH576" s="2">
        <f>(Table2[[#This Row],[Current Month High]]/Table2[[#This Row],[Close Price]])-1</f>
        <v>8.5722797348625868E-2</v>
      </c>
      <c r="AI576">
        <v>14.5825575333283</v>
      </c>
      <c r="AJ576">
        <v>53.276255707762502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-0.13</v>
      </c>
      <c r="AM576" t="s">
        <v>10512</v>
      </c>
      <c r="AN576">
        <v>-5.58</v>
      </c>
      <c r="AO576" t="s">
        <v>10512</v>
      </c>
      <c r="AP576">
        <v>-7.8485183578220999E-2</v>
      </c>
      <c r="AQ576">
        <f>(Table2[[#This Row],[Sharpe Ratio]]-AVERAGE(Table2[Sharpe Ratio]))/_xlfn.STDEV.P(Table2[Sharpe Ratio])</f>
        <v>-1.4594195108188894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-2.2744738040349577</v>
      </c>
      <c r="AS576">
        <f>_xlfn.RANK.AVG(Table2[[#This Row],[1Y Return vs Nifty Z-Score]],Table2[1Y Return vs Nifty Z-Score])</f>
        <v>379</v>
      </c>
      <c r="AT576">
        <f>_xlfn.RANK.AVG(Table2[[#This Row],[6M Return vs Nifty Z-Score]],Table2[6M Return vs Nifty Z-Score])</f>
        <v>548</v>
      </c>
      <c r="AU576">
        <f>_xlfn.RANK.AVG(Table2[[#This Row],[Sharpe Ratio Z-Score]],Table2[Sharpe Ratio Z-Score])</f>
        <v>679</v>
      </c>
      <c r="AV576">
        <f>(Table2[[#This Row],[Rank 1Y]]+Table2[[#This Row],[Rank 6M]]+Table2[[#This Row],[Rank Sharpe]])/3</f>
        <v>535.33333333333337</v>
      </c>
    </row>
    <row r="577" spans="1:48" x14ac:dyDescent="0.3">
      <c r="A577" t="s">
        <v>1626</v>
      </c>
      <c r="B577" t="s">
        <v>1627</v>
      </c>
      <c r="C577" t="s">
        <v>10475</v>
      </c>
      <c r="D577" t="s">
        <v>271</v>
      </c>
      <c r="E577">
        <v>5035.7441957399997</v>
      </c>
      <c r="F577">
        <v>525.9</v>
      </c>
      <c r="G577">
        <v>-24.431847411004799</v>
      </c>
      <c r="H577">
        <f>(Table2[[#This Row],[1Y Return vs Nifty]]-AVERAGE(Table2[1Y Return vs Nifty]))/_xlfn.STDEV.P(Table2[1Y Return vs Nifty])</f>
        <v>-0.84975117382329068</v>
      </c>
      <c r="I577">
        <v>-0.64975812604739502</v>
      </c>
      <c r="J577">
        <f>(Table2[[#This Row],[1M Return vs Nifty]]-AVERAGE(Table2[1M Return vs Nifty]))/_xlfn.STDEV.P(Table2[1M Return vs Nifty])</f>
        <v>2.8342895645421612E-2</v>
      </c>
      <c r="K577">
        <v>-24.293067677460499</v>
      </c>
      <c r="L577">
        <f>(Table2[[#This Row],[6M Return vs Nifty]]-AVERAGE(Table2[6M Return vs Nifty]))/_xlfn.STDEV.P(Table2[6M Return vs Nifty])</f>
        <v>-1.0032424122659265</v>
      </c>
      <c r="M577">
        <v>-2.2465384177314101</v>
      </c>
      <c r="N577">
        <f>(Table2[[#This Row],[1W Return vs Nifty]]-AVERAGE(Table2[1W Return vs Nifty]))/_xlfn.STDEV.P(Table2[1W Return vs Nifty])</f>
        <v>-0.31828222878825396</v>
      </c>
      <c r="O577">
        <v>546.97</v>
      </c>
      <c r="P577">
        <v>534.10440147099598</v>
      </c>
      <c r="Q577">
        <v>530.14071003729998</v>
      </c>
      <c r="R577">
        <v>30.626398495409699</v>
      </c>
      <c r="S577" s="2">
        <f>(Table2[[#This Row],[Close Price]]-Table2[[#This Row],[20D EMA]])/Table2[[#This Row],[20D EMA]]</f>
        <v>-3.8521308298444246E-2</v>
      </c>
      <c r="T577" s="2">
        <f>(Table2[[#This Row],[Close Price]]-Table2[[#This Row],[50D EMA]])/Table2[[#This Row],[50D EMA]]</f>
        <v>-1.5361044485684764E-2</v>
      </c>
      <c r="U577" s="2">
        <f>(Table2[[#This Row],[Close Price]]-Table2[[#This Row],[200D EMA]])/Table2[[#This Row],[200D EMA]]</f>
        <v>-7.9992159760785657E-3</v>
      </c>
      <c r="V577">
        <v>0.944995716693808</v>
      </c>
      <c r="W577">
        <v>525.04999999999995</v>
      </c>
      <c r="X577">
        <v>542.95000000000005</v>
      </c>
      <c r="Y577">
        <v>525.04999999999995</v>
      </c>
      <c r="Z577">
        <v>564.75</v>
      </c>
      <c r="AA577">
        <v>525.04999999999995</v>
      </c>
      <c r="AB577">
        <v>580</v>
      </c>
      <c r="AC577" s="2">
        <f>(Table2[[#This Row],[Close Price]]/Table2[[#This Row],[Day Low]])-1</f>
        <v>1.6188934387202369E-3</v>
      </c>
      <c r="AD577" s="2">
        <f>(Table2[[#This Row],[Day High]]/Table2[[#This Row],[Close Price]])-1</f>
        <v>3.2420612283704298E-2</v>
      </c>
      <c r="AE577" s="2">
        <f>(Table2[[#This Row],[Close Price]]/Table2[[#This Row],[Current Week Low]])-1</f>
        <v>1.6188934387202369E-3</v>
      </c>
      <c r="AF577" s="2">
        <f>(Table2[[#This Row],[Current Week High]]/Table2[[#This Row],[Close Price]])-1</f>
        <v>7.3873359954363949E-2</v>
      </c>
      <c r="AG577" s="2">
        <f>(Table2[[#This Row],[Close Price]]/Table2[[#This Row],[Current Month Low]])-1</f>
        <v>1.6188934387202369E-3</v>
      </c>
      <c r="AH577" s="2">
        <f>(Table2[[#This Row],[Current Month High]]/Table2[[#This Row],[Close Price]])-1</f>
        <v>0.10287126830195858</v>
      </c>
      <c r="AI577">
        <v>25.480129302148601</v>
      </c>
      <c r="AJ577">
        <v>20.9104494769513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-0.01</v>
      </c>
      <c r="AM577" t="s">
        <v>10512</v>
      </c>
      <c r="AN577">
        <v>-6.38</v>
      </c>
      <c r="AO577" t="s">
        <v>10512</v>
      </c>
      <c r="AP577">
        <v>4.8087673367457E-2</v>
      </c>
      <c r="AQ577">
        <f>(Table2[[#This Row],[Sharpe Ratio]]-AVERAGE(Table2[Sharpe Ratio]))/_xlfn.STDEV.P(Table2[Sharpe Ratio])</f>
        <v>-6.9118639094793016E-3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-2.1498447831415288</v>
      </c>
      <c r="AS577">
        <f>_xlfn.RANK.AVG(Table2[[#This Row],[1Y Return vs Nifty Z-Score]],Table2[1Y Return vs Nifty Z-Score])</f>
        <v>636</v>
      </c>
      <c r="AT577">
        <f>_xlfn.RANK.AVG(Table2[[#This Row],[6M Return vs Nifty Z-Score]],Table2[6M Return vs Nifty Z-Score])</f>
        <v>632</v>
      </c>
      <c r="AU577">
        <f>_xlfn.RANK.AVG(Table2[[#This Row],[Sharpe Ratio Z-Score]],Table2[Sharpe Ratio Z-Score])</f>
        <v>340</v>
      </c>
      <c r="AV577">
        <f>(Table2[[#This Row],[Rank 1Y]]+Table2[[#This Row],[Rank 6M]]+Table2[[#This Row],[Rank Sharpe]])/3</f>
        <v>536</v>
      </c>
    </row>
    <row r="578" spans="1:48" x14ac:dyDescent="0.3">
      <c r="A578" t="s">
        <v>1816</v>
      </c>
      <c r="B578" t="s">
        <v>1817</v>
      </c>
      <c r="C578" t="s">
        <v>10469</v>
      </c>
      <c r="D578" t="s">
        <v>312</v>
      </c>
      <c r="E578">
        <v>3844.0994982839902</v>
      </c>
      <c r="F578">
        <v>174.69</v>
      </c>
      <c r="G578">
        <v>-1.8662697212583901</v>
      </c>
      <c r="H578">
        <f>(Table2[[#This Row],[1Y Return vs Nifty]]-AVERAGE(Table2[1Y Return vs Nifty]))/_xlfn.STDEV.P(Table2[1Y Return vs Nifty])</f>
        <v>-0.55103499370514419</v>
      </c>
      <c r="I578">
        <v>-13.979050303571</v>
      </c>
      <c r="J578">
        <f>(Table2[[#This Row],[1M Return vs Nifty]]-AVERAGE(Table2[1M Return vs Nifty]))/_xlfn.STDEV.P(Table2[1M Return vs Nifty])</f>
        <v>-1.3047670191530334</v>
      </c>
      <c r="K578">
        <v>-17.992311858740202</v>
      </c>
      <c r="L578">
        <f>(Table2[[#This Row],[6M Return vs Nifty]]-AVERAGE(Table2[6M Return vs Nifty]))/_xlfn.STDEV.P(Table2[6M Return vs Nifty])</f>
        <v>-0.78564266375529934</v>
      </c>
      <c r="M578">
        <v>-6.3355569808695797</v>
      </c>
      <c r="N578">
        <f>(Table2[[#This Row],[1W Return vs Nifty]]-AVERAGE(Table2[1W Return vs Nifty]))/_xlfn.STDEV.P(Table2[1W Return vs Nifty])</f>
        <v>-1.3139574397696185</v>
      </c>
      <c r="O578">
        <v>185.53</v>
      </c>
      <c r="P578">
        <v>188.97618964432201</v>
      </c>
      <c r="Q578">
        <v>183.38728475517499</v>
      </c>
      <c r="R578">
        <v>18.9187510041119</v>
      </c>
      <c r="S578" s="2">
        <f>(Table2[[#This Row],[Close Price]]-Table2[[#This Row],[20D EMA]])/Table2[[#This Row],[20D EMA]]</f>
        <v>-5.8427208537702814E-2</v>
      </c>
      <c r="T578" s="2">
        <f>(Table2[[#This Row],[Close Price]]-Table2[[#This Row],[50D EMA]])/Table2[[#This Row],[50D EMA]]</f>
        <v>-7.5597828865162808E-2</v>
      </c>
      <c r="U578" s="2">
        <f>(Table2[[#This Row],[Close Price]]-Table2[[#This Row],[200D EMA]])/Table2[[#This Row],[200D EMA]]</f>
        <v>-4.7425778547220479E-2</v>
      </c>
      <c r="V578">
        <v>0.965508111220307</v>
      </c>
      <c r="W578">
        <v>172</v>
      </c>
      <c r="X578">
        <v>178.61</v>
      </c>
      <c r="Y578">
        <v>172</v>
      </c>
      <c r="Z578">
        <v>188.25</v>
      </c>
      <c r="AA578">
        <v>172</v>
      </c>
      <c r="AB578">
        <v>194.62</v>
      </c>
      <c r="AC578" s="2">
        <f>(Table2[[#This Row],[Close Price]]/Table2[[#This Row],[Day Low]])-1</f>
        <v>1.5639534883720829E-2</v>
      </c>
      <c r="AD578" s="2">
        <f>(Table2[[#This Row],[Day High]]/Table2[[#This Row],[Close Price]])-1</f>
        <v>2.2439750415020887E-2</v>
      </c>
      <c r="AE578" s="2">
        <f>(Table2[[#This Row],[Close Price]]/Table2[[#This Row],[Current Week Low]])-1</f>
        <v>1.5639534883720829E-2</v>
      </c>
      <c r="AF578" s="2">
        <f>(Table2[[#This Row],[Current Week High]]/Table2[[#This Row],[Close Price]])-1</f>
        <v>7.7623218272368177E-2</v>
      </c>
      <c r="AG578" s="2">
        <f>(Table2[[#This Row],[Close Price]]/Table2[[#This Row],[Current Month Low]])-1</f>
        <v>1.5639534883720829E-2</v>
      </c>
      <c r="AH578" s="2">
        <f>(Table2[[#This Row],[Current Month High]]/Table2[[#This Row],[Close Price]])-1</f>
        <v>0.11408781269677726</v>
      </c>
      <c r="AI578">
        <v>36.155475413589699</v>
      </c>
      <c r="AJ578">
        <v>37.280943025540203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-0.18</v>
      </c>
      <c r="AM578" t="s">
        <v>10512</v>
      </c>
      <c r="AN578">
        <v>-8.19</v>
      </c>
      <c r="AO578" t="s">
        <v>10512</v>
      </c>
      <c r="AQ578">
        <f>(Table2[[#This Row],[Sharpe Ratio]]-AVERAGE(Table2[Sharpe Ratio]))/_xlfn.STDEV.P(Table2[Sharpe Ratio])</f>
        <v>-0.55874987226138229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>
        <f>_xlfn.RANK.AVG(Table2[[#This Row],[1Y Return vs Nifty Z-Score]],Table2[1Y Return vs Nifty Z-Score])</f>
        <v>516</v>
      </c>
      <c r="AT578">
        <f>_xlfn.RANK.AVG(Table2[[#This Row],[6M Return vs Nifty Z-Score]],Table2[6M Return vs Nifty Z-Score])</f>
        <v>582</v>
      </c>
      <c r="AU578">
        <f>_xlfn.RANK.AVG(Table2[[#This Row],[Sharpe Ratio Z-Score]],Table2[Sharpe Ratio Z-Score])</f>
        <v>512.5</v>
      </c>
      <c r="AV578">
        <f>(Table2[[#This Row],[Rank 1Y]]+Table2[[#This Row],[Rank 6M]]+Table2[[#This Row],[Rank Sharpe]])/3</f>
        <v>536.83333333333337</v>
      </c>
    </row>
    <row r="579" spans="1:48" x14ac:dyDescent="0.3">
      <c r="A579" t="s">
        <v>1523</v>
      </c>
      <c r="B579" t="s">
        <v>1524</v>
      </c>
      <c r="C579" t="s">
        <v>10471</v>
      </c>
      <c r="D579" t="s">
        <v>1525</v>
      </c>
      <c r="E579">
        <v>6179.6592153000001</v>
      </c>
      <c r="F579">
        <v>473.4</v>
      </c>
      <c r="G579">
        <v>-23.230119981516001</v>
      </c>
      <c r="H579">
        <f>(Table2[[#This Row],[1Y Return vs Nifty]]-AVERAGE(Table2[1Y Return vs Nifty]))/_xlfn.STDEV.P(Table2[1Y Return vs Nifty])</f>
        <v>-0.83384307555895032</v>
      </c>
      <c r="I579">
        <v>-3.92453299102799</v>
      </c>
      <c r="J579">
        <f>(Table2[[#This Row],[1M Return vs Nifty]]-AVERAGE(Table2[1M Return vs Nifty]))/_xlfn.STDEV.P(Table2[1M Return vs Nifty])</f>
        <v>-0.29917898496875789</v>
      </c>
      <c r="K579">
        <v>-20.627798840418201</v>
      </c>
      <c r="L579">
        <f>(Table2[[#This Row],[6M Return vs Nifty]]-AVERAGE(Table2[6M Return vs Nifty]))/_xlfn.STDEV.P(Table2[6M Return vs Nifty])</f>
        <v>-0.87666052270997952</v>
      </c>
      <c r="M579">
        <v>-3.1690708019330298</v>
      </c>
      <c r="N579">
        <f>(Table2[[#This Row],[1W Return vs Nifty]]-AVERAGE(Table2[1W Return vs Nifty]))/_xlfn.STDEV.P(Table2[1W Return vs Nifty])</f>
        <v>-0.54291868178888347</v>
      </c>
      <c r="O579">
        <v>504.79</v>
      </c>
      <c r="P579">
        <v>504.57644792163001</v>
      </c>
      <c r="Q579">
        <v>500.14758429411899</v>
      </c>
      <c r="R579">
        <v>20.3377661592294</v>
      </c>
      <c r="S579" s="2">
        <f>(Table2[[#This Row],[Close Price]]-Table2[[#This Row],[20D EMA]])/Table2[[#This Row],[20D EMA]]</f>
        <v>-6.2184274648863967E-2</v>
      </c>
      <c r="T579" s="2">
        <f>(Table2[[#This Row],[Close Price]]-Table2[[#This Row],[50D EMA]])/Table2[[#This Row],[50D EMA]]</f>
        <v>-6.1787362549415512E-2</v>
      </c>
      <c r="U579" s="2">
        <f>(Table2[[#This Row],[Close Price]]-Table2[[#This Row],[200D EMA]])/Table2[[#This Row],[200D EMA]]</f>
        <v>-5.3479383154212551E-2</v>
      </c>
      <c r="V579">
        <v>1.23864533946457</v>
      </c>
      <c r="W579">
        <v>466.2</v>
      </c>
      <c r="X579">
        <v>495</v>
      </c>
      <c r="Y579">
        <v>466.2</v>
      </c>
      <c r="Z579">
        <v>515.75</v>
      </c>
      <c r="AA579">
        <v>466.2</v>
      </c>
      <c r="AB579">
        <v>538</v>
      </c>
      <c r="AC579" s="2">
        <f>(Table2[[#This Row],[Close Price]]/Table2[[#This Row],[Day Low]])-1</f>
        <v>1.5444015444015413E-2</v>
      </c>
      <c r="AD579" s="2">
        <f>(Table2[[#This Row],[Day High]]/Table2[[#This Row],[Close Price]])-1</f>
        <v>4.5627376425855459E-2</v>
      </c>
      <c r="AE579" s="2">
        <f>(Table2[[#This Row],[Close Price]]/Table2[[#This Row],[Current Week Low]])-1</f>
        <v>1.5444015444015413E-2</v>
      </c>
      <c r="AF579" s="2">
        <f>(Table2[[#This Row],[Current Week High]]/Table2[[#This Row],[Close Price]])-1</f>
        <v>8.9459231094212166E-2</v>
      </c>
      <c r="AG579" s="2">
        <f>(Table2[[#This Row],[Close Price]]/Table2[[#This Row],[Current Month Low]])-1</f>
        <v>1.5444015444015413E-2</v>
      </c>
      <c r="AH579" s="2">
        <f>(Table2[[#This Row],[Current Month High]]/Table2[[#This Row],[Close Price]])-1</f>
        <v>0.13645965356991985</v>
      </c>
      <c r="AI579">
        <v>41.3920574566962</v>
      </c>
      <c r="AJ579">
        <v>21.058688147295701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-0.15</v>
      </c>
      <c r="AM579" t="s">
        <v>10512</v>
      </c>
      <c r="AN579">
        <v>-7.3</v>
      </c>
      <c r="AO579" t="s">
        <v>10512</v>
      </c>
      <c r="AP579">
        <v>3.5246815568088001E-2</v>
      </c>
      <c r="AQ579">
        <f>(Table2[[#This Row],[Sharpe Ratio]]-AVERAGE(Table2[Sharpe Ratio]))/_xlfn.STDEV.P(Table2[Sharpe Ratio])</f>
        <v>-0.15426924049508137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-2.7068705055216524</v>
      </c>
      <c r="AS579">
        <f>_xlfn.RANK.AVG(Table2[[#This Row],[1Y Return vs Nifty Z-Score]],Table2[1Y Return vs Nifty Z-Score])</f>
        <v>632</v>
      </c>
      <c r="AT579">
        <f>_xlfn.RANK.AVG(Table2[[#This Row],[6M Return vs Nifty Z-Score]],Table2[6M Return vs Nifty Z-Score])</f>
        <v>602</v>
      </c>
      <c r="AU579">
        <f>_xlfn.RANK.AVG(Table2[[#This Row],[Sharpe Ratio Z-Score]],Table2[Sharpe Ratio Z-Score])</f>
        <v>379</v>
      </c>
      <c r="AV579">
        <f>(Table2[[#This Row],[Rank 1Y]]+Table2[[#This Row],[Rank 6M]]+Table2[[#This Row],[Rank Sharpe]])/3</f>
        <v>537.66666666666663</v>
      </c>
    </row>
    <row r="580" spans="1:48" x14ac:dyDescent="0.3">
      <c r="A580" t="s">
        <v>2169</v>
      </c>
      <c r="B580" t="s">
        <v>2170</v>
      </c>
      <c r="C580" t="s">
        <v>10477</v>
      </c>
      <c r="D580" t="s">
        <v>1776</v>
      </c>
      <c r="E580">
        <v>2481.0898164559999</v>
      </c>
      <c r="F580">
        <v>52.04</v>
      </c>
      <c r="G580">
        <v>27.373153127937801</v>
      </c>
      <c r="H580">
        <f>(Table2[[#This Row],[1Y Return vs Nifty]]-AVERAGE(Table2[1Y Return vs Nifty]))/_xlfn.STDEV.P(Table2[1Y Return vs Nifty])</f>
        <v>-0.16397250310735551</v>
      </c>
      <c r="I580">
        <v>-5.3196890688372802</v>
      </c>
      <c r="J580">
        <f>(Table2[[#This Row],[1M Return vs Nifty]]-AVERAGE(Table2[1M Return vs Nifty]))/_xlfn.STDEV.P(Table2[1M Return vs Nifty])</f>
        <v>-0.43871350602570658</v>
      </c>
      <c r="K580">
        <v>-28.418648513620798</v>
      </c>
      <c r="L580">
        <f>(Table2[[#This Row],[6M Return vs Nifty]]-AVERAGE(Table2[6M Return vs Nifty]))/_xlfn.STDEV.P(Table2[6M Return vs Nifty])</f>
        <v>-1.1457214065703074</v>
      </c>
      <c r="M580">
        <v>-2.1232254898806402</v>
      </c>
      <c r="N580">
        <f>(Table2[[#This Row],[1W Return vs Nifty]]-AVERAGE(Table2[1W Return vs Nifty]))/_xlfn.STDEV.P(Table2[1W Return vs Nifty])</f>
        <v>-0.28825555525798852</v>
      </c>
      <c r="O580">
        <v>54.03</v>
      </c>
      <c r="P580">
        <v>53.283641018790803</v>
      </c>
      <c r="Q580">
        <v>51.485563851545997</v>
      </c>
      <c r="R580">
        <v>34.904355429314599</v>
      </c>
      <c r="S580" s="2">
        <f>(Table2[[#This Row],[Close Price]]-Table2[[#This Row],[20D EMA]])/Table2[[#This Row],[20D EMA]]</f>
        <v>-3.6831389968536035E-2</v>
      </c>
      <c r="T580" s="2">
        <f>(Table2[[#This Row],[Close Price]]-Table2[[#This Row],[50D EMA]])/Table2[[#This Row],[50D EMA]]</f>
        <v>-2.3340015716122441E-2</v>
      </c>
      <c r="U580" s="2">
        <f>(Table2[[#This Row],[Close Price]]-Table2[[#This Row],[200D EMA]])/Table2[[#This Row],[200D EMA]]</f>
        <v>1.0768769087441069E-2</v>
      </c>
      <c r="V580">
        <v>1.17520749819897</v>
      </c>
      <c r="W580">
        <v>51.79</v>
      </c>
      <c r="X580">
        <v>54.08</v>
      </c>
      <c r="Y580">
        <v>51.79</v>
      </c>
      <c r="Z580">
        <v>57.7</v>
      </c>
      <c r="AA580">
        <v>51.79</v>
      </c>
      <c r="AB580">
        <v>57.7</v>
      </c>
      <c r="AC580" s="2">
        <f>(Table2[[#This Row],[Close Price]]/Table2[[#This Row],[Day Low]])-1</f>
        <v>4.8271867155822434E-3</v>
      </c>
      <c r="AD580" s="2">
        <f>(Table2[[#This Row],[Day High]]/Table2[[#This Row],[Close Price]])-1</f>
        <v>3.9200614911606424E-2</v>
      </c>
      <c r="AE580" s="2">
        <f>(Table2[[#This Row],[Close Price]]/Table2[[#This Row],[Current Week Low]])-1</f>
        <v>4.8271867155822434E-3</v>
      </c>
      <c r="AF580" s="2">
        <f>(Table2[[#This Row],[Current Week High]]/Table2[[#This Row],[Close Price]])-1</f>
        <v>0.10876249039200614</v>
      </c>
      <c r="AG580" s="2">
        <f>(Table2[[#This Row],[Close Price]]/Table2[[#This Row],[Current Month Low]])-1</f>
        <v>4.8271867155822434E-3</v>
      </c>
      <c r="AH580" s="2">
        <f>(Table2[[#This Row],[Current Month High]]/Table2[[#This Row],[Close Price]])-1</f>
        <v>0.10876249039200614</v>
      </c>
      <c r="AI580">
        <v>33.358954650268998</v>
      </c>
      <c r="AJ580">
        <v>53.058823529411697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-0.02</v>
      </c>
      <c r="AM580" t="s">
        <v>10512</v>
      </c>
      <c r="AN580">
        <v>-7.01</v>
      </c>
      <c r="AO580" t="s">
        <v>10512</v>
      </c>
      <c r="AP580">
        <v>-3.4284412504701003E-2</v>
      </c>
      <c r="AQ580">
        <f>(Table2[[#This Row],[Sharpe Ratio]]-AVERAGE(Table2[Sharpe Ratio]))/_xlfn.STDEV.P(Table2[Sharpe Ratio])</f>
        <v>-0.95218628931442428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-2.9888492602757823</v>
      </c>
      <c r="AS580">
        <f>_xlfn.RANK.AVG(Table2[[#This Row],[1Y Return vs Nifty Z-Score]],Table2[1Y Return vs Nifty Z-Score])</f>
        <v>338</v>
      </c>
      <c r="AT580">
        <f>_xlfn.RANK.AVG(Table2[[#This Row],[6M Return vs Nifty Z-Score]],Table2[6M Return vs Nifty Z-Score])</f>
        <v>670</v>
      </c>
      <c r="AU580">
        <f>_xlfn.RANK.AVG(Table2[[#This Row],[Sharpe Ratio Z-Score]],Table2[Sharpe Ratio Z-Score])</f>
        <v>605</v>
      </c>
      <c r="AV580">
        <f>(Table2[[#This Row],[Rank 1Y]]+Table2[[#This Row],[Rank 6M]]+Table2[[#This Row],[Rank Sharpe]])/3</f>
        <v>537.66666666666663</v>
      </c>
    </row>
    <row r="581" spans="1:48" x14ac:dyDescent="0.3">
      <c r="A581" t="s">
        <v>151</v>
      </c>
      <c r="B581" t="s">
        <v>152</v>
      </c>
      <c r="C581" t="s">
        <v>10460</v>
      </c>
      <c r="D581" t="s">
        <v>21</v>
      </c>
      <c r="E581">
        <v>170625.087332525</v>
      </c>
      <c r="F581">
        <v>5762.75</v>
      </c>
      <c r="G581">
        <v>-8.2119520406778292</v>
      </c>
      <c r="H581">
        <f>(Table2[[#This Row],[1Y Return vs Nifty]]-AVERAGE(Table2[1Y Return vs Nifty]))/_xlfn.STDEV.P(Table2[1Y Return vs Nifty])</f>
        <v>-0.6350371853956126</v>
      </c>
      <c r="I581">
        <v>9.2101467714333101</v>
      </c>
      <c r="J581">
        <f>(Table2[[#This Row],[1M Return vs Nifty]]-AVERAGE(Table2[1M Return vs Nifty]))/_xlfn.STDEV.P(Table2[1M Return vs Nifty])</f>
        <v>1.0144670500822106</v>
      </c>
      <c r="K581">
        <v>-11.4945507427396</v>
      </c>
      <c r="L581">
        <f>(Table2[[#This Row],[6M Return vs Nifty]]-AVERAGE(Table2[6M Return vs Nifty]))/_xlfn.STDEV.P(Table2[6M Return vs Nifty])</f>
        <v>-0.56123923892760419</v>
      </c>
      <c r="M581">
        <v>4.5735588927155204</v>
      </c>
      <c r="N581">
        <f>(Table2[[#This Row],[1W Return vs Nifty]]-AVERAGE(Table2[1W Return vs Nifty]))/_xlfn.STDEV.P(Table2[1W Return vs Nifty])</f>
        <v>1.3424101167317304</v>
      </c>
      <c r="O581">
        <v>5415.19</v>
      </c>
      <c r="P581">
        <v>5196.8706047740498</v>
      </c>
      <c r="Q581">
        <v>5164.9137145578197</v>
      </c>
      <c r="R581">
        <v>80.528098254001094</v>
      </c>
      <c r="S581" s="2">
        <f>(Table2[[#This Row],[Close Price]]-Table2[[#This Row],[20D EMA]])/Table2[[#This Row],[20D EMA]]</f>
        <v>6.4182420192089362E-2</v>
      </c>
      <c r="T581" s="2">
        <f>(Table2[[#This Row],[Close Price]]-Table2[[#This Row],[50D EMA]])/Table2[[#This Row],[50D EMA]]</f>
        <v>0.10888849045156351</v>
      </c>
      <c r="U581" s="2">
        <f>(Table2[[#This Row],[Close Price]]-Table2[[#This Row],[200D EMA]])/Table2[[#This Row],[200D EMA]]</f>
        <v>0.1157495204144688</v>
      </c>
      <c r="V581">
        <v>1.30430662024441</v>
      </c>
      <c r="W581">
        <v>5732.3</v>
      </c>
      <c r="X581">
        <v>5879.15</v>
      </c>
      <c r="Y581">
        <v>5438.3</v>
      </c>
      <c r="Z581">
        <v>5879.15</v>
      </c>
      <c r="AA581">
        <v>5320.35</v>
      </c>
      <c r="AB581">
        <v>5879.15</v>
      </c>
      <c r="AC581" s="2">
        <f>(Table2[[#This Row],[Close Price]]/Table2[[#This Row],[Day Low]])-1</f>
        <v>5.312003907681051E-3</v>
      </c>
      <c r="AD581" s="2">
        <f>(Table2[[#This Row],[Day High]]/Table2[[#This Row],[Close Price]])-1</f>
        <v>2.0198689861611108E-2</v>
      </c>
      <c r="AE581" s="2">
        <f>(Table2[[#This Row],[Close Price]]/Table2[[#This Row],[Current Week Low]])-1</f>
        <v>5.9660187926374064E-2</v>
      </c>
      <c r="AF581" s="2">
        <f>(Table2[[#This Row],[Current Week High]]/Table2[[#This Row],[Close Price]])-1</f>
        <v>2.0198689861611108E-2</v>
      </c>
      <c r="AG581" s="2">
        <f>(Table2[[#This Row],[Close Price]]/Table2[[#This Row],[Current Month Low]])-1</f>
        <v>8.3152424182619589E-2</v>
      </c>
      <c r="AH581" s="2">
        <f>(Table2[[#This Row],[Current Month High]]/Table2[[#This Row],[Close Price]])-1</f>
        <v>2.0198689861611108E-2</v>
      </c>
      <c r="AI581">
        <v>11.7869072925252</v>
      </c>
      <c r="AJ581">
        <v>27.676662494045701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0.02</v>
      </c>
      <c r="AM581" t="s">
        <v>10511</v>
      </c>
      <c r="AN581">
        <v>5.27</v>
      </c>
      <c r="AO581" t="s">
        <v>10511</v>
      </c>
      <c r="AP581">
        <v>-4.9179252215160001E-3</v>
      </c>
      <c r="AQ581">
        <f>(Table2[[#This Row],[Sharpe Ratio]]-AVERAGE(Table2[Sharpe Ratio]))/_xlfn.STDEV.P(Table2[Sharpe Ratio])</f>
        <v>-0.6151863323647232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0.545414410126001</v>
      </c>
      <c r="AS581">
        <f>_xlfn.RANK.AVG(Table2[[#This Row],[1Y Return vs Nifty Z-Score]],Table2[1Y Return vs Nifty Z-Score])</f>
        <v>552</v>
      </c>
      <c r="AT581">
        <f>_xlfn.RANK.AVG(Table2[[#This Row],[6M Return vs Nifty Z-Score]],Table2[6M Return vs Nifty Z-Score])</f>
        <v>518</v>
      </c>
      <c r="AU581">
        <f>_xlfn.RANK.AVG(Table2[[#This Row],[Sharpe Ratio Z-Score]],Table2[Sharpe Ratio Z-Score])</f>
        <v>544</v>
      </c>
      <c r="AV581">
        <f>(Table2[[#This Row],[Rank 1Y]]+Table2[[#This Row],[Rank 6M]]+Table2[[#This Row],[Rank Sharpe]])/3</f>
        <v>538</v>
      </c>
    </row>
    <row r="582" spans="1:48" x14ac:dyDescent="0.3">
      <c r="A582" t="s">
        <v>226</v>
      </c>
      <c r="B582" t="s">
        <v>227</v>
      </c>
      <c r="C582" t="s">
        <v>10463</v>
      </c>
      <c r="D582" t="s">
        <v>174</v>
      </c>
      <c r="E582">
        <v>112169.587303489</v>
      </c>
      <c r="F582">
        <v>632.9</v>
      </c>
      <c r="G582">
        <v>-13.5305793192009</v>
      </c>
      <c r="H582">
        <f>(Table2[[#This Row],[1Y Return vs Nifty]]-AVERAGE(Table2[1Y Return vs Nifty]))/_xlfn.STDEV.P(Table2[1Y Return vs Nifty])</f>
        <v>-0.70544353820237027</v>
      </c>
      <c r="I582">
        <v>2.9446940444676102</v>
      </c>
      <c r="J582">
        <f>(Table2[[#This Row],[1M Return vs Nifty]]-AVERAGE(Table2[1M Return vs Nifty]))/_xlfn.STDEV.P(Table2[1M Return vs Nifty])</f>
        <v>0.38783684048238065</v>
      </c>
      <c r="K582">
        <v>3.25529169987314</v>
      </c>
      <c r="L582">
        <f>(Table2[[#This Row],[6M Return vs Nifty]]-AVERAGE(Table2[6M Return vs Nifty]))/_xlfn.STDEV.P(Table2[6M Return vs Nifty])</f>
        <v>-5.1846064770955352E-2</v>
      </c>
      <c r="M582">
        <v>2.09379031959707</v>
      </c>
      <c r="N582">
        <f>(Table2[[#This Row],[1W Return vs Nifty]]-AVERAGE(Table2[1W Return vs Nifty]))/_xlfn.STDEV.P(Table2[1W Return vs Nifty])</f>
        <v>0.73858695987871525</v>
      </c>
      <c r="O582">
        <v>619.42999999999995</v>
      </c>
      <c r="P582">
        <v>594.29316827910498</v>
      </c>
      <c r="Q582">
        <v>559.37072661314005</v>
      </c>
      <c r="R582">
        <v>59.471237928158303</v>
      </c>
      <c r="S582" s="2">
        <f>(Table2[[#This Row],[Close Price]]-Table2[[#This Row],[20D EMA]])/Table2[[#This Row],[20D EMA]]</f>
        <v>2.1745798556737691E-2</v>
      </c>
      <c r="T582" s="2">
        <f>(Table2[[#This Row],[Close Price]]-Table2[[#This Row],[50D EMA]])/Table2[[#This Row],[50D EMA]]</f>
        <v>6.4962603949644621E-2</v>
      </c>
      <c r="U582" s="2">
        <f>(Table2[[#This Row],[Close Price]]-Table2[[#This Row],[200D EMA]])/Table2[[#This Row],[200D EMA]]</f>
        <v>0.13144998457831825</v>
      </c>
      <c r="V582">
        <v>0.68201625107906805</v>
      </c>
      <c r="W582">
        <v>631.65</v>
      </c>
      <c r="X582">
        <v>647.20000000000005</v>
      </c>
      <c r="Y582">
        <v>630</v>
      </c>
      <c r="Z582">
        <v>651</v>
      </c>
      <c r="AA582">
        <v>600.70000000000005</v>
      </c>
      <c r="AB582">
        <v>651</v>
      </c>
      <c r="AC582" s="2">
        <f>(Table2[[#This Row],[Close Price]]/Table2[[#This Row],[Day Low]])-1</f>
        <v>1.9789440354627263E-3</v>
      </c>
      <c r="AD582" s="2">
        <f>(Table2[[#This Row],[Day High]]/Table2[[#This Row],[Close Price]])-1</f>
        <v>2.2594406699320668E-2</v>
      </c>
      <c r="AE582" s="2">
        <f>(Table2[[#This Row],[Close Price]]/Table2[[#This Row],[Current Week Low]])-1</f>
        <v>4.603174603174498E-3</v>
      </c>
      <c r="AF582" s="2">
        <f>(Table2[[#This Row],[Current Week High]]/Table2[[#This Row],[Close Price]])-1</f>
        <v>2.8598514773265915E-2</v>
      </c>
      <c r="AG582" s="2">
        <f>(Table2[[#This Row],[Close Price]]/Table2[[#This Row],[Current Month Low]])-1</f>
        <v>5.3604128516730354E-2</v>
      </c>
      <c r="AH582" s="2">
        <f>(Table2[[#This Row],[Current Month High]]/Table2[[#This Row],[Close Price]])-1</f>
        <v>2.8598514773265915E-2</v>
      </c>
      <c r="AI582">
        <v>2.8598514773265902</v>
      </c>
      <c r="AJ582">
        <v>29.374488961569899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0.11</v>
      </c>
      <c r="AM582" t="s">
        <v>10511</v>
      </c>
      <c r="AN582">
        <v>4.99</v>
      </c>
      <c r="AO582" t="s">
        <v>10511</v>
      </c>
      <c r="AP582">
        <v>-8.1995579851547998E-2</v>
      </c>
      <c r="AQ582">
        <f>(Table2[[#This Row],[Sharpe Ratio]]-AVERAGE(Table2[Sharpe Ratio]))/_xlfn.STDEV.P(Table2[Sharpe Ratio])</f>
        <v>-1.4997036408743409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-1.1305694434865705</v>
      </c>
      <c r="AS582">
        <f>_xlfn.RANK.AVG(Table2[[#This Row],[1Y Return vs Nifty Z-Score]],Table2[1Y Return vs Nifty Z-Score])</f>
        <v>586</v>
      </c>
      <c r="AT582">
        <f>_xlfn.RANK.AVG(Table2[[#This Row],[6M Return vs Nifty Z-Score]],Table2[6M Return vs Nifty Z-Score])</f>
        <v>341</v>
      </c>
      <c r="AU582">
        <f>_xlfn.RANK.AVG(Table2[[#This Row],[Sharpe Ratio Z-Score]],Table2[Sharpe Ratio Z-Score])</f>
        <v>687</v>
      </c>
      <c r="AV582">
        <f>(Table2[[#This Row],[Rank 1Y]]+Table2[[#This Row],[Rank 6M]]+Table2[[#This Row],[Rank Sharpe]])/3</f>
        <v>538</v>
      </c>
    </row>
    <row r="583" spans="1:48" x14ac:dyDescent="0.3">
      <c r="A583" t="s">
        <v>983</v>
      </c>
      <c r="B583" t="s">
        <v>984</v>
      </c>
      <c r="C583" t="s">
        <v>10461</v>
      </c>
      <c r="D583" t="s">
        <v>490</v>
      </c>
      <c r="E583">
        <v>13757.6463172</v>
      </c>
      <c r="F583">
        <v>1738.4</v>
      </c>
      <c r="G583">
        <v>-10.9752307657331</v>
      </c>
      <c r="H583">
        <f>(Table2[[#This Row],[1Y Return vs Nifty]]-AVERAGE(Table2[1Y Return vs Nifty]))/_xlfn.STDEV.P(Table2[1Y Return vs Nifty])</f>
        <v>-0.67161661964272801</v>
      </c>
      <c r="I583">
        <v>-12.0924083740719</v>
      </c>
      <c r="J583">
        <f>(Table2[[#This Row],[1M Return vs Nifty]]-AVERAGE(Table2[1M Return vs Nifty]))/_xlfn.STDEV.P(Table2[1M Return vs Nifty])</f>
        <v>-1.1160772501545861</v>
      </c>
      <c r="K583">
        <v>3.3138517585640002</v>
      </c>
      <c r="L583">
        <f>(Table2[[#This Row],[6M Return vs Nifty]]-AVERAGE(Table2[6M Return vs Nifty]))/_xlfn.STDEV.P(Table2[6M Return vs Nifty])</f>
        <v>-4.9823663901834417E-2</v>
      </c>
      <c r="M583">
        <v>-0.93302466915062798</v>
      </c>
      <c r="N583">
        <f>(Table2[[#This Row],[1W Return vs Nifty]]-AVERAGE(Table2[1W Return vs Nifty]))/_xlfn.STDEV.P(Table2[1W Return vs Nifty])</f>
        <v>1.558109070564572E-3</v>
      </c>
      <c r="O583">
        <v>1792.79</v>
      </c>
      <c r="P583">
        <v>1737.6264006413201</v>
      </c>
      <c r="Q583">
        <v>1619.72229445742</v>
      </c>
      <c r="R583">
        <v>25.629897492672701</v>
      </c>
      <c r="S583" s="2">
        <f>(Table2[[#This Row],[Close Price]]-Table2[[#This Row],[20D EMA]])/Table2[[#This Row],[20D EMA]]</f>
        <v>-3.0338187964011332E-2</v>
      </c>
      <c r="T583" s="2">
        <f>(Table2[[#This Row],[Close Price]]-Table2[[#This Row],[50D EMA]])/Table2[[#This Row],[50D EMA]]</f>
        <v>4.4520465296482131E-4</v>
      </c>
      <c r="U583" s="2">
        <f>(Table2[[#This Row],[Close Price]]-Table2[[#This Row],[200D EMA]])/Table2[[#This Row],[200D EMA]]</f>
        <v>7.3270403172622317E-2</v>
      </c>
      <c r="V583">
        <v>0.64601098246216104</v>
      </c>
      <c r="W583">
        <v>1730.5</v>
      </c>
      <c r="X583">
        <v>1773.85</v>
      </c>
      <c r="Y583">
        <v>1730.5</v>
      </c>
      <c r="Z583">
        <v>1799</v>
      </c>
      <c r="AA583">
        <v>1730.5</v>
      </c>
      <c r="AB583">
        <v>1917.75</v>
      </c>
      <c r="AC583" s="2">
        <f>(Table2[[#This Row],[Close Price]]/Table2[[#This Row],[Day Low]])-1</f>
        <v>4.5651545796012716E-3</v>
      </c>
      <c r="AD583" s="2">
        <f>(Table2[[#This Row],[Day High]]/Table2[[#This Row],[Close Price]])-1</f>
        <v>2.0392314772204267E-2</v>
      </c>
      <c r="AE583" s="2">
        <f>(Table2[[#This Row],[Close Price]]/Table2[[#This Row],[Current Week Low]])-1</f>
        <v>4.5651545796012716E-3</v>
      </c>
      <c r="AF583" s="2">
        <f>(Table2[[#This Row],[Current Week High]]/Table2[[#This Row],[Close Price]])-1</f>
        <v>3.4859641049240553E-2</v>
      </c>
      <c r="AG583" s="2">
        <f>(Table2[[#This Row],[Close Price]]/Table2[[#This Row],[Current Month Low]])-1</f>
        <v>4.5651545796012716E-3</v>
      </c>
      <c r="AH583" s="2">
        <f>(Table2[[#This Row],[Current Month High]]/Table2[[#This Row],[Close Price]])-1</f>
        <v>0.10316958122411402</v>
      </c>
      <c r="AI583">
        <v>13.837436723423799</v>
      </c>
      <c r="AJ583">
        <v>33.006885998469699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-0.01</v>
      </c>
      <c r="AM583" t="s">
        <v>10512</v>
      </c>
      <c r="AN583">
        <v>-6.52</v>
      </c>
      <c r="AO583" t="s">
        <v>10512</v>
      </c>
      <c r="AP583">
        <v>-0.10479910517478599</v>
      </c>
      <c r="AQ583">
        <f>(Table2[[#This Row],[Sharpe Ratio]]-AVERAGE(Table2[Sharpe Ratio]))/_xlfn.STDEV.P(Table2[Sharpe Ratio])</f>
        <v>-1.7613892479449855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-3.5973486725735691</v>
      </c>
      <c r="AS583">
        <f>_xlfn.RANK.AVG(Table2[[#This Row],[1Y Return vs Nifty Z-Score]],Table2[1Y Return vs Nifty Z-Score])</f>
        <v>568</v>
      </c>
      <c r="AT583">
        <f>_xlfn.RANK.AVG(Table2[[#This Row],[6M Return vs Nifty Z-Score]],Table2[6M Return vs Nifty Z-Score])</f>
        <v>337</v>
      </c>
      <c r="AU583">
        <f>_xlfn.RANK.AVG(Table2[[#This Row],[Sharpe Ratio Z-Score]],Table2[Sharpe Ratio Z-Score])</f>
        <v>711</v>
      </c>
      <c r="AV583">
        <f>(Table2[[#This Row],[Rank 1Y]]+Table2[[#This Row],[Rank 6M]]+Table2[[#This Row],[Rank Sharpe]])/3</f>
        <v>538.66666666666663</v>
      </c>
    </row>
    <row r="584" spans="1:48" x14ac:dyDescent="0.3">
      <c r="A584" t="s">
        <v>1321</v>
      </c>
      <c r="B584" t="s">
        <v>1322</v>
      </c>
      <c r="C584" t="s">
        <v>10475</v>
      </c>
      <c r="D584" t="s">
        <v>389</v>
      </c>
      <c r="E584">
        <v>7965.5603381199999</v>
      </c>
      <c r="F584">
        <v>503.8</v>
      </c>
      <c r="G584">
        <v>-6.8631649974696396</v>
      </c>
      <c r="H584">
        <f>(Table2[[#This Row],[1Y Return vs Nifty]]-AVERAGE(Table2[1Y Return vs Nifty]))/_xlfn.STDEV.P(Table2[1Y Return vs Nifty])</f>
        <v>-0.61718235717541259</v>
      </c>
      <c r="I584">
        <v>-15.174793704749201</v>
      </c>
      <c r="J584">
        <f>(Table2[[#This Row],[1M Return vs Nifty]]-AVERAGE(Table2[1M Return vs Nifty]))/_xlfn.STDEV.P(Table2[1M Return vs Nifty])</f>
        <v>-1.4243575692314128</v>
      </c>
      <c r="K584">
        <v>-10.4352767237093</v>
      </c>
      <c r="L584">
        <f>(Table2[[#This Row],[6M Return vs Nifty]]-AVERAGE(Table2[6M Return vs Nifty]))/_xlfn.STDEV.P(Table2[6M Return vs Nifty])</f>
        <v>-0.52465668172708579</v>
      </c>
      <c r="M584">
        <v>-1.58874141701144</v>
      </c>
      <c r="N584">
        <f>(Table2[[#This Row],[1W Return vs Nifty]]-AVERAGE(Table2[1W Return vs Nifty]))/_xlfn.STDEV.P(Table2[1W Return vs Nifty])</f>
        <v>-0.15810878927906444</v>
      </c>
      <c r="O584">
        <v>536.17999999999995</v>
      </c>
      <c r="P584">
        <v>523.15575710889095</v>
      </c>
      <c r="Q584">
        <v>488.822968765415</v>
      </c>
      <c r="R584">
        <v>21.258544714187099</v>
      </c>
      <c r="S584" s="2">
        <f>(Table2[[#This Row],[Close Price]]-Table2[[#This Row],[20D EMA]])/Table2[[#This Row],[20D EMA]]</f>
        <v>-6.0390167481069679E-2</v>
      </c>
      <c r="T584" s="2">
        <f>(Table2[[#This Row],[Close Price]]-Table2[[#This Row],[50D EMA]])/Table2[[#This Row],[50D EMA]]</f>
        <v>-3.6998077237755E-2</v>
      </c>
      <c r="U584" s="2">
        <f>(Table2[[#This Row],[Close Price]]-Table2[[#This Row],[200D EMA]])/Table2[[#This Row],[200D EMA]]</f>
        <v>3.0638967870948091E-2</v>
      </c>
      <c r="V584">
        <v>0.32901465680567599</v>
      </c>
      <c r="W584">
        <v>500.35</v>
      </c>
      <c r="X584">
        <v>532.5</v>
      </c>
      <c r="Y584">
        <v>500.35</v>
      </c>
      <c r="Z584">
        <v>545</v>
      </c>
      <c r="AA584">
        <v>500.35</v>
      </c>
      <c r="AB584">
        <v>570</v>
      </c>
      <c r="AC584" s="2">
        <f>(Table2[[#This Row],[Close Price]]/Table2[[#This Row],[Day Low]])-1</f>
        <v>6.8951733786348779E-3</v>
      </c>
      <c r="AD584" s="2">
        <f>(Table2[[#This Row],[Day High]]/Table2[[#This Row],[Close Price]])-1</f>
        <v>5.6967050416832032E-2</v>
      </c>
      <c r="AE584" s="2">
        <f>(Table2[[#This Row],[Close Price]]/Table2[[#This Row],[Current Week Low]])-1</f>
        <v>6.8951733786348779E-3</v>
      </c>
      <c r="AF584" s="2">
        <f>(Table2[[#This Row],[Current Week High]]/Table2[[#This Row],[Close Price]])-1</f>
        <v>8.1778483525208445E-2</v>
      </c>
      <c r="AG584" s="2">
        <f>(Table2[[#This Row],[Close Price]]/Table2[[#This Row],[Current Month Low]])-1</f>
        <v>6.8951733786348779E-3</v>
      </c>
      <c r="AH584" s="2">
        <f>(Table2[[#This Row],[Current Month High]]/Table2[[#This Row],[Close Price]])-1</f>
        <v>0.13140134974196105</v>
      </c>
      <c r="AI584">
        <v>25.823739579198001</v>
      </c>
      <c r="AJ584">
        <v>25.074478649453798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-0.03</v>
      </c>
      <c r="AM584" t="s">
        <v>10512</v>
      </c>
      <c r="AN584">
        <v>-7.74</v>
      </c>
      <c r="AO584" t="s">
        <v>10512</v>
      </c>
      <c r="AP584">
        <v>-1.9065584455481999E-2</v>
      </c>
      <c r="AQ584">
        <f>(Table2[[#This Row],[Sharpe Ratio]]-AVERAGE(Table2[Sharpe Ratio]))/_xlfn.STDEV.P(Table2[Sharpe Ratio])</f>
        <v>-0.77754012384170268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-3.501845521254678</v>
      </c>
      <c r="AS584">
        <f>_xlfn.RANK.AVG(Table2[[#This Row],[1Y Return vs Nifty Z-Score]],Table2[1Y Return vs Nifty Z-Score])</f>
        <v>544</v>
      </c>
      <c r="AT584">
        <f>_xlfn.RANK.AVG(Table2[[#This Row],[6M Return vs Nifty Z-Score]],Table2[6M Return vs Nifty Z-Score])</f>
        <v>506</v>
      </c>
      <c r="AU584">
        <f>_xlfn.RANK.AVG(Table2[[#This Row],[Sharpe Ratio Z-Score]],Table2[Sharpe Ratio Z-Score])</f>
        <v>570</v>
      </c>
      <c r="AV584">
        <f>(Table2[[#This Row],[Rank 1Y]]+Table2[[#This Row],[Rank 6M]]+Table2[[#This Row],[Rank Sharpe]])/3</f>
        <v>540</v>
      </c>
    </row>
    <row r="585" spans="1:48" x14ac:dyDescent="0.3">
      <c r="A585" t="s">
        <v>697</v>
      </c>
      <c r="B585" t="s">
        <v>698</v>
      </c>
      <c r="C585" t="s">
        <v>10466</v>
      </c>
      <c r="D585" t="s">
        <v>62</v>
      </c>
      <c r="E585">
        <v>23744.57618856</v>
      </c>
      <c r="F585">
        <v>440.4</v>
      </c>
      <c r="G585">
        <v>6.5873068019783902</v>
      </c>
      <c r="H585">
        <f>(Table2[[#This Row],[1Y Return vs Nifty]]-AVERAGE(Table2[1Y Return vs Nifty]))/_xlfn.STDEV.P(Table2[1Y Return vs Nifty])</f>
        <v>-0.43912914657475272</v>
      </c>
      <c r="I585">
        <v>1.2391289649027599</v>
      </c>
      <c r="J585">
        <f>(Table2[[#This Row],[1M Return vs Nifty]]-AVERAGE(Table2[1M Return vs Nifty]))/_xlfn.STDEV.P(Table2[1M Return vs Nifty])</f>
        <v>0.21725721122525227</v>
      </c>
      <c r="K585">
        <v>-6.6099890964332797</v>
      </c>
      <c r="L585">
        <f>(Table2[[#This Row],[6M Return vs Nifty]]-AVERAGE(Table2[6M Return vs Nifty]))/_xlfn.STDEV.P(Table2[6M Return vs Nifty])</f>
        <v>-0.39254846334430532</v>
      </c>
      <c r="M585">
        <v>-3.6936632586182401</v>
      </c>
      <c r="N585">
        <f>(Table2[[#This Row],[1W Return vs Nifty]]-AVERAGE(Table2[1W Return vs Nifty]))/_xlfn.STDEV.P(Table2[1W Return vs Nifty])</f>
        <v>-0.67065684118437785</v>
      </c>
      <c r="O585">
        <v>452.99</v>
      </c>
      <c r="P585">
        <v>443.23938508022599</v>
      </c>
      <c r="Q585">
        <v>417.87299493536699</v>
      </c>
      <c r="R585">
        <v>33.194014375525299</v>
      </c>
      <c r="S585" s="2">
        <f>(Table2[[#This Row],[Close Price]]-Table2[[#This Row],[20D EMA]])/Table2[[#This Row],[20D EMA]]</f>
        <v>-2.7793108015629554E-2</v>
      </c>
      <c r="T585" s="2">
        <f>(Table2[[#This Row],[Close Price]]-Table2[[#This Row],[50D EMA]])/Table2[[#This Row],[50D EMA]]</f>
        <v>-6.4059855143786069E-3</v>
      </c>
      <c r="U585" s="2">
        <f>(Table2[[#This Row],[Close Price]]-Table2[[#This Row],[200D EMA]])/Table2[[#This Row],[200D EMA]]</f>
        <v>5.3908736237232253E-2</v>
      </c>
      <c r="V585">
        <v>1.4856871182712501</v>
      </c>
      <c r="W585">
        <v>439.1</v>
      </c>
      <c r="X585">
        <v>458.4</v>
      </c>
      <c r="Y585">
        <v>439.1</v>
      </c>
      <c r="Z585">
        <v>470.75</v>
      </c>
      <c r="AA585">
        <v>425.1</v>
      </c>
      <c r="AB585">
        <v>484.3</v>
      </c>
      <c r="AC585" s="2">
        <f>(Table2[[#This Row],[Close Price]]/Table2[[#This Row],[Day Low]])-1</f>
        <v>2.9606012297880291E-3</v>
      </c>
      <c r="AD585" s="2">
        <f>(Table2[[#This Row],[Day High]]/Table2[[#This Row],[Close Price]])-1</f>
        <v>4.0871934604904681E-2</v>
      </c>
      <c r="AE585" s="2">
        <f>(Table2[[#This Row],[Close Price]]/Table2[[#This Row],[Current Week Low]])-1</f>
        <v>2.9606012297880291E-3</v>
      </c>
      <c r="AF585" s="2">
        <f>(Table2[[#This Row],[Current Week High]]/Table2[[#This Row],[Close Price]])-1</f>
        <v>6.8914623069936454E-2</v>
      </c>
      <c r="AG585" s="2">
        <f>(Table2[[#This Row],[Close Price]]/Table2[[#This Row],[Current Month Low]])-1</f>
        <v>3.5991531404375277E-2</v>
      </c>
      <c r="AH585" s="2">
        <f>(Table2[[#This Row],[Current Month High]]/Table2[[#This Row],[Close Price]])-1</f>
        <v>9.9682107175295354E-2</v>
      </c>
      <c r="AI585">
        <v>9.96821071752953</v>
      </c>
      <c r="AJ585">
        <v>34.206917568185197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-0.09</v>
      </c>
      <c r="AM585" t="s">
        <v>10512</v>
      </c>
      <c r="AN585">
        <v>0.61</v>
      </c>
      <c r="AO585" t="s">
        <v>10511</v>
      </c>
      <c r="AP585">
        <v>-0.102999326038029</v>
      </c>
      <c r="AQ585">
        <f>(Table2[[#This Row],[Sharpe Ratio]]-AVERAGE(Table2[Sharpe Ratio]))/_xlfn.STDEV.P(Table2[Sharpe Ratio])</f>
        <v>-1.7407355863150713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-3.0258128261932553</v>
      </c>
      <c r="AS585">
        <f>_xlfn.RANK.AVG(Table2[[#This Row],[1Y Return vs Nifty Z-Score]],Table2[1Y Return vs Nifty Z-Score])</f>
        <v>453</v>
      </c>
      <c r="AT585">
        <f>_xlfn.RANK.AVG(Table2[[#This Row],[6M Return vs Nifty Z-Score]],Table2[6M Return vs Nifty Z-Score])</f>
        <v>461</v>
      </c>
      <c r="AU585">
        <f>_xlfn.RANK.AVG(Table2[[#This Row],[Sharpe Ratio Z-Score]],Table2[Sharpe Ratio Z-Score])</f>
        <v>708</v>
      </c>
      <c r="AV585">
        <f>(Table2[[#This Row],[Rank 1Y]]+Table2[[#This Row],[Rank 6M]]+Table2[[#This Row],[Rank Sharpe]])/3</f>
        <v>540.66666666666663</v>
      </c>
    </row>
    <row r="586" spans="1:48" x14ac:dyDescent="0.3">
      <c r="A586" t="s">
        <v>117</v>
      </c>
      <c r="B586" t="s">
        <v>118</v>
      </c>
      <c r="C586" t="s">
        <v>10463</v>
      </c>
      <c r="D586" t="s">
        <v>119</v>
      </c>
      <c r="E586">
        <v>250473.56781060001</v>
      </c>
      <c r="F586">
        <v>2597.85</v>
      </c>
      <c r="G586">
        <v>-10.4456201293613</v>
      </c>
      <c r="H586">
        <f>(Table2[[#This Row],[1Y Return vs Nifty]]-AVERAGE(Table2[1Y Return vs Nifty]))/_xlfn.STDEV.P(Table2[1Y Return vs Nifty])</f>
        <v>-0.6646057968567104</v>
      </c>
      <c r="I586">
        <v>-1.2962363611473</v>
      </c>
      <c r="J586">
        <f>(Table2[[#This Row],[1M Return vs Nifty]]-AVERAGE(Table2[1M Return vs Nifty]))/_xlfn.STDEV.P(Table2[1M Return vs Nifty])</f>
        <v>-3.6313691773851624E-2</v>
      </c>
      <c r="K586">
        <v>-10.122171280641799</v>
      </c>
      <c r="L586">
        <f>(Table2[[#This Row],[6M Return vs Nifty]]-AVERAGE(Table2[6M Return vs Nifty]))/_xlfn.STDEV.P(Table2[6M Return vs Nifty])</f>
        <v>-0.51384342890012025</v>
      </c>
      <c r="M586">
        <v>0.92304797349809398</v>
      </c>
      <c r="N586">
        <f>(Table2[[#This Row],[1W Return vs Nifty]]-AVERAGE(Table2[1W Return vs Nifty]))/_xlfn.STDEV.P(Table2[1W Return vs Nifty])</f>
        <v>0.45351143027233937</v>
      </c>
      <c r="O586">
        <v>2578.37</v>
      </c>
      <c r="P586">
        <v>2544.6912587412598</v>
      </c>
      <c r="Q586">
        <v>2464.9539033116998</v>
      </c>
      <c r="R586">
        <v>53.057592283086599</v>
      </c>
      <c r="S586" s="2">
        <f>(Table2[[#This Row],[Close Price]]-Table2[[#This Row],[20D EMA]])/Table2[[#This Row],[20D EMA]]</f>
        <v>7.5551608186567552E-3</v>
      </c>
      <c r="T586" s="2">
        <f>(Table2[[#This Row],[Close Price]]-Table2[[#This Row],[50D EMA]])/Table2[[#This Row],[50D EMA]]</f>
        <v>2.0890055355884399E-2</v>
      </c>
      <c r="U586" s="2">
        <f>(Table2[[#This Row],[Close Price]]-Table2[[#This Row],[200D EMA]])/Table2[[#This Row],[200D EMA]]</f>
        <v>5.3914232030770365E-2</v>
      </c>
      <c r="V586">
        <v>0.81824324606904997</v>
      </c>
      <c r="W586">
        <v>2586.4499999999998</v>
      </c>
      <c r="X586">
        <v>2645.5</v>
      </c>
      <c r="Y586">
        <v>2569.0500000000002</v>
      </c>
      <c r="Z586">
        <v>2645.5</v>
      </c>
      <c r="AA586">
        <v>2532.5</v>
      </c>
      <c r="AB586">
        <v>2649.95</v>
      </c>
      <c r="AC586" s="2">
        <f>(Table2[[#This Row],[Close Price]]/Table2[[#This Row],[Day Low]])-1</f>
        <v>4.4075856869454366E-3</v>
      </c>
      <c r="AD586" s="2">
        <f>(Table2[[#This Row],[Day High]]/Table2[[#This Row],[Close Price]])-1</f>
        <v>1.8342090574898551E-2</v>
      </c>
      <c r="AE586" s="2">
        <f>(Table2[[#This Row],[Close Price]]/Table2[[#This Row],[Current Week Low]])-1</f>
        <v>1.1210369591872382E-2</v>
      </c>
      <c r="AF586" s="2">
        <f>(Table2[[#This Row],[Current Week High]]/Table2[[#This Row],[Close Price]])-1</f>
        <v>1.8342090574898551E-2</v>
      </c>
      <c r="AG586" s="2">
        <f>(Table2[[#This Row],[Close Price]]/Table2[[#This Row],[Current Month Low]])-1</f>
        <v>2.5804540967423462E-2</v>
      </c>
      <c r="AH586" s="2">
        <f>(Table2[[#This Row],[Current Month High]]/Table2[[#This Row],[Close Price]])-1</f>
        <v>2.005504551840942E-2</v>
      </c>
      <c r="AI586">
        <v>6.59968820370693</v>
      </c>
      <c r="AJ586">
        <v>21.111888111888099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-0.08</v>
      </c>
      <c r="AM586" t="s">
        <v>10512</v>
      </c>
      <c r="AN586">
        <v>2.1</v>
      </c>
      <c r="AO586" t="s">
        <v>10511</v>
      </c>
      <c r="AP586">
        <v>-1.3179143870731E-2</v>
      </c>
      <c r="AQ586">
        <f>(Table2[[#This Row],[Sharpe Ratio]]-AVERAGE(Table2[Sharpe Ratio]))/_xlfn.STDEV.P(Table2[Sharpe Ratio])</f>
        <v>-0.70998930632244395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-1.4712407935807867</v>
      </c>
      <c r="AS586">
        <f>_xlfn.RANK.AVG(Table2[[#This Row],[1Y Return vs Nifty Z-Score]],Table2[1Y Return vs Nifty Z-Score])</f>
        <v>564</v>
      </c>
      <c r="AT586">
        <f>_xlfn.RANK.AVG(Table2[[#This Row],[6M Return vs Nifty Z-Score]],Table2[6M Return vs Nifty Z-Score])</f>
        <v>500</v>
      </c>
      <c r="AU586">
        <f>_xlfn.RANK.AVG(Table2[[#This Row],[Sharpe Ratio Z-Score]],Table2[Sharpe Ratio Z-Score])</f>
        <v>561</v>
      </c>
      <c r="AV586">
        <f>(Table2[[#This Row],[Rank 1Y]]+Table2[[#This Row],[Rank 6M]]+Table2[[#This Row],[Rank Sharpe]])/3</f>
        <v>541.66666666666663</v>
      </c>
    </row>
    <row r="587" spans="1:48" x14ac:dyDescent="0.3">
      <c r="A587" t="s">
        <v>306</v>
      </c>
      <c r="B587" t="s">
        <v>307</v>
      </c>
      <c r="C587" t="s">
        <v>10466</v>
      </c>
      <c r="D587" t="s">
        <v>62</v>
      </c>
      <c r="E587">
        <v>85295.220880199995</v>
      </c>
      <c r="F587">
        <v>2129</v>
      </c>
      <c r="G587">
        <v>-9.8147673946419296</v>
      </c>
      <c r="H587">
        <f>(Table2[[#This Row],[1Y Return vs Nifty]]-AVERAGE(Table2[1Y Return vs Nifty]))/_xlfn.STDEV.P(Table2[1Y Return vs Nifty])</f>
        <v>-0.65625476229764024</v>
      </c>
      <c r="I587">
        <v>-9.3823628935870307</v>
      </c>
      <c r="J587">
        <f>(Table2[[#This Row],[1M Return vs Nifty]]-AVERAGE(Table2[1M Return vs Nifty]))/_xlfn.STDEV.P(Table2[1M Return vs Nifty])</f>
        <v>-0.84503596368018874</v>
      </c>
      <c r="K587">
        <v>-14.9024820004181</v>
      </c>
      <c r="L587">
        <f>(Table2[[#This Row],[6M Return vs Nifty]]-AVERAGE(Table2[6M Return vs Nifty]))/_xlfn.STDEV.P(Table2[6M Return vs Nifty])</f>
        <v>-0.67893384667752987</v>
      </c>
      <c r="M587">
        <v>0.55574706995832002</v>
      </c>
      <c r="N587">
        <f>(Table2[[#This Row],[1W Return vs Nifty]]-AVERAGE(Table2[1W Return vs Nifty]))/_xlfn.STDEV.P(Table2[1W Return vs Nifty])</f>
        <v>0.36407373294260664</v>
      </c>
      <c r="O587">
        <v>2139.85</v>
      </c>
      <c r="P587">
        <v>2159.9341313500499</v>
      </c>
      <c r="Q587">
        <v>2053.0592037730498</v>
      </c>
      <c r="R587">
        <v>48.092581558737599</v>
      </c>
      <c r="S587" s="2">
        <f>(Table2[[#This Row],[Close Price]]-Table2[[#This Row],[20D EMA]])/Table2[[#This Row],[20D EMA]]</f>
        <v>-5.0704488632380348E-3</v>
      </c>
      <c r="T587" s="2">
        <f>(Table2[[#This Row],[Close Price]]-Table2[[#This Row],[50D EMA]])/Table2[[#This Row],[50D EMA]]</f>
        <v>-1.4321793845960849E-2</v>
      </c>
      <c r="U587" s="2">
        <f>(Table2[[#This Row],[Close Price]]-Table2[[#This Row],[200D EMA]])/Table2[[#This Row],[200D EMA]]</f>
        <v>3.6989092222663861E-2</v>
      </c>
      <c r="V587">
        <v>0.81658777285080397</v>
      </c>
      <c r="W587">
        <v>2115.0500000000002</v>
      </c>
      <c r="X587">
        <v>2151.8000000000002</v>
      </c>
      <c r="Y587">
        <v>2110.5</v>
      </c>
      <c r="Z587">
        <v>2173.5</v>
      </c>
      <c r="AA587">
        <v>2055.5500000000002</v>
      </c>
      <c r="AB587">
        <v>2214.25</v>
      </c>
      <c r="AC587" s="2">
        <f>(Table2[[#This Row],[Close Price]]/Table2[[#This Row],[Day Low]])-1</f>
        <v>6.5955887567668015E-3</v>
      </c>
      <c r="AD587" s="2">
        <f>(Table2[[#This Row],[Day High]]/Table2[[#This Row],[Close Price]])-1</f>
        <v>1.0709253170502642E-2</v>
      </c>
      <c r="AE587" s="2">
        <f>(Table2[[#This Row],[Close Price]]/Table2[[#This Row],[Current Week Low]])-1</f>
        <v>8.7656953328594245E-3</v>
      </c>
      <c r="AF587" s="2">
        <f>(Table2[[#This Row],[Current Week High]]/Table2[[#This Row],[Close Price]])-1</f>
        <v>2.090183184593708E-2</v>
      </c>
      <c r="AG587" s="2">
        <f>(Table2[[#This Row],[Close Price]]/Table2[[#This Row],[Current Month Low]])-1</f>
        <v>3.5732529006835101E-2</v>
      </c>
      <c r="AH587" s="2">
        <f>(Table2[[#This Row],[Current Month High]]/Table2[[#This Row],[Close Price]])-1</f>
        <v>4.0042273367778325E-2</v>
      </c>
      <c r="AI587">
        <v>16.956317519962401</v>
      </c>
      <c r="AJ587">
        <v>26.496539021419402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-0.16</v>
      </c>
      <c r="AM587" t="s">
        <v>10512</v>
      </c>
      <c r="AN587">
        <v>0</v>
      </c>
      <c r="AO587" t="s">
        <v>10513</v>
      </c>
      <c r="AQ587">
        <f>(Table2[[#This Row],[Sharpe Ratio]]-AVERAGE(Table2[Sharpe Ratio]))/_xlfn.STDEV.P(Table2[Sharpe Ratio])</f>
        <v>-0.55874987226138229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559</v>
      </c>
      <c r="AT587">
        <f>_xlfn.RANK.AVG(Table2[[#This Row],[6M Return vs Nifty Z-Score]],Table2[6M Return vs Nifty Z-Score])</f>
        <v>555</v>
      </c>
      <c r="AU587">
        <f>_xlfn.RANK.AVG(Table2[[#This Row],[Sharpe Ratio Z-Score]],Table2[Sharpe Ratio Z-Score])</f>
        <v>512.5</v>
      </c>
      <c r="AV587">
        <f>(Table2[[#This Row],[Rank 1Y]]+Table2[[#This Row],[Rank 6M]]+Table2[[#This Row],[Rank Sharpe]])/3</f>
        <v>542.16666666666663</v>
      </c>
    </row>
    <row r="588" spans="1:48" x14ac:dyDescent="0.3">
      <c r="A588" t="s">
        <v>672</v>
      </c>
      <c r="B588" t="s">
        <v>673</v>
      </c>
      <c r="C588" t="s">
        <v>10461</v>
      </c>
      <c r="D588" t="s">
        <v>549</v>
      </c>
      <c r="E588">
        <v>25146.56914191</v>
      </c>
      <c r="F588">
        <v>776.7</v>
      </c>
      <c r="G588">
        <v>1.9932582472186899</v>
      </c>
      <c r="H588">
        <f>(Table2[[#This Row],[1Y Return vs Nifty]]-AVERAGE(Table2[1Y Return vs Nifty]))/_xlfn.STDEV.P(Table2[1Y Return vs Nifty])</f>
        <v>-0.49994374899366967</v>
      </c>
      <c r="I588">
        <v>2.3809178491621301</v>
      </c>
      <c r="J588">
        <f>(Table2[[#This Row],[1M Return vs Nifty]]-AVERAGE(Table2[1M Return vs Nifty]))/_xlfn.STDEV.P(Table2[1M Return vs Nifty])</f>
        <v>0.33145157818342502</v>
      </c>
      <c r="K588">
        <v>-11.7557472374529</v>
      </c>
      <c r="L588">
        <f>(Table2[[#This Row],[6M Return vs Nifty]]-AVERAGE(Table2[6M Return vs Nifty]))/_xlfn.STDEV.P(Table2[6M Return vs Nifty])</f>
        <v>-0.57025979030218743</v>
      </c>
      <c r="M588">
        <v>-0.575876955222412</v>
      </c>
      <c r="N588">
        <f>(Table2[[#This Row],[1W Return vs Nifty]]-AVERAGE(Table2[1W Return vs Nifty]))/_xlfn.STDEV.P(Table2[1W Return vs Nifty])</f>
        <v>8.852350673901542E-2</v>
      </c>
      <c r="O588">
        <v>767.24</v>
      </c>
      <c r="P588">
        <v>752.78391945371504</v>
      </c>
      <c r="Q588">
        <v>717.23598082346405</v>
      </c>
      <c r="R588">
        <v>55.605205305376501</v>
      </c>
      <c r="S588" s="2">
        <f>(Table2[[#This Row],[Close Price]]-Table2[[#This Row],[20D EMA]])/Table2[[#This Row],[20D EMA]]</f>
        <v>1.2329909806579475E-2</v>
      </c>
      <c r="T588" s="2">
        <f>(Table2[[#This Row],[Close Price]]-Table2[[#This Row],[50D EMA]])/Table2[[#This Row],[50D EMA]]</f>
        <v>3.1770179899220714E-2</v>
      </c>
      <c r="U588" s="2">
        <f>(Table2[[#This Row],[Close Price]]-Table2[[#This Row],[200D EMA]])/Table2[[#This Row],[200D EMA]]</f>
        <v>8.290718921862357E-2</v>
      </c>
      <c r="V588">
        <v>0.54299117688291998</v>
      </c>
      <c r="W588">
        <v>773.5</v>
      </c>
      <c r="X588">
        <v>784.9</v>
      </c>
      <c r="Y588">
        <v>766.65</v>
      </c>
      <c r="Z588">
        <v>784.9</v>
      </c>
      <c r="AA588">
        <v>749.1</v>
      </c>
      <c r="AB588">
        <v>790.85</v>
      </c>
      <c r="AC588" s="2">
        <f>(Table2[[#This Row],[Close Price]]/Table2[[#This Row],[Day Low]])-1</f>
        <v>4.1370394311570635E-3</v>
      </c>
      <c r="AD588" s="2">
        <f>(Table2[[#This Row],[Day High]]/Table2[[#This Row],[Close Price]])-1</f>
        <v>1.0557486803141503E-2</v>
      </c>
      <c r="AE588" s="2">
        <f>(Table2[[#This Row],[Close Price]]/Table2[[#This Row],[Current Week Low]])-1</f>
        <v>1.3108980630013756E-2</v>
      </c>
      <c r="AF588" s="2">
        <f>(Table2[[#This Row],[Current Week High]]/Table2[[#This Row],[Close Price]])-1</f>
        <v>1.0557486803141503E-2</v>
      </c>
      <c r="AG588" s="2">
        <f>(Table2[[#This Row],[Close Price]]/Table2[[#This Row],[Current Month Low]])-1</f>
        <v>3.6844213055666764E-2</v>
      </c>
      <c r="AH588" s="2">
        <f>(Table2[[#This Row],[Current Month High]]/Table2[[#This Row],[Close Price]])-1</f>
        <v>1.821810222737219E-2</v>
      </c>
      <c r="AI588">
        <v>11.555298055877399</v>
      </c>
      <c r="AJ588">
        <v>27.778234761865601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-0.05</v>
      </c>
      <c r="AM588" t="s">
        <v>10512</v>
      </c>
      <c r="AN588">
        <v>2.5499999999999998</v>
      </c>
      <c r="AO588" t="s">
        <v>10511</v>
      </c>
      <c r="AP588">
        <v>-4.9139470565551999E-2</v>
      </c>
      <c r="AQ588">
        <f>(Table2[[#This Row],[Sharpe Ratio]]-AVERAGE(Table2[Sharpe Ratio]))/_xlfn.STDEV.P(Table2[Sharpe Ratio])</f>
        <v>-1.1226579524288132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-1.7728864068022296</v>
      </c>
      <c r="AS588">
        <f>_xlfn.RANK.AVG(Table2[[#This Row],[1Y Return vs Nifty Z-Score]],Table2[1Y Return vs Nifty Z-Score])</f>
        <v>476</v>
      </c>
      <c r="AT588">
        <f>_xlfn.RANK.AVG(Table2[[#This Row],[6M Return vs Nifty Z-Score]],Table2[6M Return vs Nifty Z-Score])</f>
        <v>521</v>
      </c>
      <c r="AU588">
        <f>_xlfn.RANK.AVG(Table2[[#This Row],[Sharpe Ratio Z-Score]],Table2[Sharpe Ratio Z-Score])</f>
        <v>633</v>
      </c>
      <c r="AV588">
        <f>(Table2[[#This Row],[Rank 1Y]]+Table2[[#This Row],[Rank 6M]]+Table2[[#This Row],[Rank Sharpe]])/3</f>
        <v>543.33333333333337</v>
      </c>
    </row>
    <row r="589" spans="1:48" x14ac:dyDescent="0.3">
      <c r="A589" t="s">
        <v>437</v>
      </c>
      <c r="B589" t="s">
        <v>438</v>
      </c>
      <c r="C589" t="s">
        <v>10460</v>
      </c>
      <c r="D589" t="s">
        <v>286</v>
      </c>
      <c r="E589">
        <v>51645.76059708</v>
      </c>
      <c r="F589">
        <v>4880.1000000000004</v>
      </c>
      <c r="G589">
        <v>-5.8892113737215102</v>
      </c>
      <c r="H589">
        <f>(Table2[[#This Row],[1Y Return vs Nifty]]-AVERAGE(Table2[1Y Return vs Nifty]))/_xlfn.STDEV.P(Table2[1Y Return vs Nifty])</f>
        <v>-0.60428945852693405</v>
      </c>
      <c r="I589">
        <v>-5.1348034023565301</v>
      </c>
      <c r="J589">
        <f>(Table2[[#This Row],[1M Return vs Nifty]]-AVERAGE(Table2[1M Return vs Nifty]))/_xlfn.STDEV.P(Table2[1M Return vs Nifty])</f>
        <v>-0.42022243299594586</v>
      </c>
      <c r="K589">
        <v>-22.861859062180901</v>
      </c>
      <c r="L589">
        <f>(Table2[[#This Row],[6M Return vs Nifty]]-AVERAGE(Table2[6M Return vs Nifty]))/_xlfn.STDEV.P(Table2[6M Return vs Nifty])</f>
        <v>-0.95381490805670355</v>
      </c>
      <c r="M589">
        <v>-3.5432625678124499</v>
      </c>
      <c r="N589">
        <f>(Table2[[#This Row],[1W Return vs Nifty]]-AVERAGE(Table2[1W Return vs Nifty]))/_xlfn.STDEV.P(Table2[1W Return vs Nifty])</f>
        <v>-0.63403430273474304</v>
      </c>
      <c r="O589">
        <v>4937.3999999999996</v>
      </c>
      <c r="P589">
        <v>4903.3100334721703</v>
      </c>
      <c r="Q589">
        <v>4850.1378413532202</v>
      </c>
      <c r="R589">
        <v>40.055970664338297</v>
      </c>
      <c r="S589" s="2">
        <f>(Table2[[#This Row],[Close Price]]-Table2[[#This Row],[20D EMA]])/Table2[[#This Row],[20D EMA]]</f>
        <v>-1.1605298335156009E-2</v>
      </c>
      <c r="T589" s="2">
        <f>(Table2[[#This Row],[Close Price]]-Table2[[#This Row],[50D EMA]])/Table2[[#This Row],[50D EMA]]</f>
        <v>-4.7335439353677284E-3</v>
      </c>
      <c r="U589" s="2">
        <f>(Table2[[#This Row],[Close Price]]-Table2[[#This Row],[200D EMA]])/Table2[[#This Row],[200D EMA]]</f>
        <v>6.1775890968122499E-3</v>
      </c>
      <c r="V589">
        <v>0.974509910248055</v>
      </c>
      <c r="W589">
        <v>4744.8</v>
      </c>
      <c r="X589">
        <v>4972.5</v>
      </c>
      <c r="Y589">
        <v>4728.05</v>
      </c>
      <c r="Z589">
        <v>5082.3500000000004</v>
      </c>
      <c r="AA589">
        <v>4728.05</v>
      </c>
      <c r="AB589">
        <v>5160</v>
      </c>
      <c r="AC589" s="2">
        <f>(Table2[[#This Row],[Close Price]]/Table2[[#This Row],[Day Low]])-1</f>
        <v>2.8515427415275685E-2</v>
      </c>
      <c r="AD589" s="2">
        <f>(Table2[[#This Row],[Day High]]/Table2[[#This Row],[Close Price]])-1</f>
        <v>1.8934038236921191E-2</v>
      </c>
      <c r="AE589" s="2">
        <f>(Table2[[#This Row],[Close Price]]/Table2[[#This Row],[Current Week Low]])-1</f>
        <v>3.21591353729338E-2</v>
      </c>
      <c r="AF589" s="2">
        <f>(Table2[[#This Row],[Current Week High]]/Table2[[#This Row],[Close Price]])-1</f>
        <v>4.144382287248205E-2</v>
      </c>
      <c r="AG589" s="2">
        <f>(Table2[[#This Row],[Close Price]]/Table2[[#This Row],[Current Month Low]])-1</f>
        <v>3.21591353729338E-2</v>
      </c>
      <c r="AH589" s="2">
        <f>(Table2[[#This Row],[Current Month High]]/Table2[[#This Row],[Close Price]])-1</f>
        <v>5.7355382061842874E-2</v>
      </c>
      <c r="AI589">
        <v>20.353066535521801</v>
      </c>
      <c r="AJ589">
        <v>24.490759046440701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-0.13</v>
      </c>
      <c r="AM589" t="s">
        <v>10512</v>
      </c>
      <c r="AN589">
        <v>-2.89</v>
      </c>
      <c r="AO589" t="s">
        <v>10512</v>
      </c>
      <c r="AP589">
        <v>4.0031127034150004E-3</v>
      </c>
      <c r="AQ589">
        <f>(Table2[[#This Row],[Sharpe Ratio]]-AVERAGE(Table2[Sharpe Ratio]))/_xlfn.STDEV.P(Table2[Sharpe Ratio])</f>
        <v>-0.51281149373804724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-3.1251725960523737</v>
      </c>
      <c r="AS589">
        <f>_xlfn.RANK.AVG(Table2[[#This Row],[1Y Return vs Nifty Z-Score]],Table2[1Y Return vs Nifty Z-Score])</f>
        <v>539</v>
      </c>
      <c r="AT589">
        <f>_xlfn.RANK.AVG(Table2[[#This Row],[6M Return vs Nifty Z-Score]],Table2[6M Return vs Nifty Z-Score])</f>
        <v>620</v>
      </c>
      <c r="AU589">
        <f>_xlfn.RANK.AVG(Table2[[#This Row],[Sharpe Ratio Z-Score]],Table2[Sharpe Ratio Z-Score])</f>
        <v>478</v>
      </c>
      <c r="AV589">
        <f>(Table2[[#This Row],[Rank 1Y]]+Table2[[#This Row],[Rank 6M]]+Table2[[#This Row],[Rank Sharpe]])/3</f>
        <v>545.66666666666663</v>
      </c>
    </row>
    <row r="590" spans="1:48" x14ac:dyDescent="0.3">
      <c r="A590" t="s">
        <v>656</v>
      </c>
      <c r="B590" t="s">
        <v>657</v>
      </c>
      <c r="C590" t="s">
        <v>10475</v>
      </c>
      <c r="D590" t="s">
        <v>168</v>
      </c>
      <c r="E590">
        <v>26601.650548760001</v>
      </c>
      <c r="F590">
        <v>1044.2</v>
      </c>
      <c r="G590">
        <v>-19.0308785849254</v>
      </c>
      <c r="H590">
        <f>(Table2[[#This Row],[1Y Return vs Nifty]]-AVERAGE(Table2[1Y Return vs Nifty]))/_xlfn.STDEV.P(Table2[1Y Return vs Nifty])</f>
        <v>-0.77825480892425603</v>
      </c>
      <c r="I590">
        <v>-10.0530527958664</v>
      </c>
      <c r="J590">
        <f>(Table2[[#This Row],[1M Return vs Nifty]]-AVERAGE(Table2[1M Return vs Nifty]))/_xlfn.STDEV.P(Table2[1M Return vs Nifty])</f>
        <v>-0.91211404604014379</v>
      </c>
      <c r="K590">
        <v>-16.339028786942201</v>
      </c>
      <c r="L590">
        <f>(Table2[[#This Row],[6M Return vs Nifty]]-AVERAGE(Table2[6M Return vs Nifty]))/_xlfn.STDEV.P(Table2[6M Return vs Nifty])</f>
        <v>-0.72854570729632184</v>
      </c>
      <c r="M590">
        <v>-0.53517701747338697</v>
      </c>
      <c r="N590">
        <f>(Table2[[#This Row],[1W Return vs Nifty]]-AVERAGE(Table2[1W Return vs Nifty]))/_xlfn.STDEV.P(Table2[1W Return vs Nifty])</f>
        <v>9.8433933527121834E-2</v>
      </c>
      <c r="O590">
        <v>1077.83</v>
      </c>
      <c r="P590">
        <v>1083.01850981404</v>
      </c>
      <c r="Q590">
        <v>1057.9310781895001</v>
      </c>
      <c r="R590">
        <v>24.240451100451299</v>
      </c>
      <c r="S590" s="2">
        <f>(Table2[[#This Row],[Close Price]]-Table2[[#This Row],[20D EMA]])/Table2[[#This Row],[20D EMA]]</f>
        <v>-3.1201580954324785E-2</v>
      </c>
      <c r="T590" s="2">
        <f>(Table2[[#This Row],[Close Price]]-Table2[[#This Row],[50D EMA]])/Table2[[#This Row],[50D EMA]]</f>
        <v>-3.5842886767194167E-2</v>
      </c>
      <c r="U590" s="2">
        <f>(Table2[[#This Row],[Close Price]]-Table2[[#This Row],[200D EMA]])/Table2[[#This Row],[200D EMA]]</f>
        <v>-1.2979180281761711E-2</v>
      </c>
      <c r="V590">
        <v>0.86098876684311898</v>
      </c>
      <c r="W590">
        <v>1038.05</v>
      </c>
      <c r="X590">
        <v>1061.75</v>
      </c>
      <c r="Y590">
        <v>1038.05</v>
      </c>
      <c r="Z590">
        <v>1077.95</v>
      </c>
      <c r="AA590">
        <v>1038.05</v>
      </c>
      <c r="AB590">
        <v>1120</v>
      </c>
      <c r="AC590" s="2">
        <f>(Table2[[#This Row],[Close Price]]/Table2[[#This Row],[Day Low]])-1</f>
        <v>5.9245701074130963E-3</v>
      </c>
      <c r="AD590" s="2">
        <f>(Table2[[#This Row],[Day High]]/Table2[[#This Row],[Close Price]])-1</f>
        <v>1.6807125071825357E-2</v>
      </c>
      <c r="AE590" s="2">
        <f>(Table2[[#This Row],[Close Price]]/Table2[[#This Row],[Current Week Low]])-1</f>
        <v>5.9245701074130963E-3</v>
      </c>
      <c r="AF590" s="2">
        <f>(Table2[[#This Row],[Current Week High]]/Table2[[#This Row],[Close Price]])-1</f>
        <v>3.2321394368894918E-2</v>
      </c>
      <c r="AG590" s="2">
        <f>(Table2[[#This Row],[Close Price]]/Table2[[#This Row],[Current Month Low]])-1</f>
        <v>5.9245701074130963E-3</v>
      </c>
      <c r="AH590" s="2">
        <f>(Table2[[#This Row],[Current Month High]]/Table2[[#This Row],[Close Price]])-1</f>
        <v>7.2591457575177154E-2</v>
      </c>
      <c r="AI590">
        <v>29.189810381152999</v>
      </c>
      <c r="AJ590">
        <v>11.9185423365487</v>
      </c>
      <c r="AK590" t="str">
        <f>IF(AND(Table2[[#This Row],[20D EMA]]&gt;Table2[[#This Row],[50D EMA]],Table2[[#This Row],[50D EMA]]&gt;Table2[[#This Row],[200D EMA]]),"Uptrend","Downtrend/NoTrend")</f>
        <v>Downtrend/NoTrend</v>
      </c>
      <c r="AL590">
        <v>-0.06</v>
      </c>
      <c r="AM590" t="s">
        <v>10512</v>
      </c>
      <c r="AN590">
        <v>-4.67</v>
      </c>
      <c r="AO590" t="s">
        <v>10512</v>
      </c>
      <c r="AP590">
        <v>9.9611390410579998E-3</v>
      </c>
      <c r="AQ590">
        <f>(Table2[[#This Row],[Sharpe Ratio]]-AVERAGE(Table2[Sharpe Ratio]))/_xlfn.STDEV.P(Table2[Sharpe Ratio])</f>
        <v>-0.44443918213234301</v>
      </c>
      <c r="AR5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0">
        <f>_xlfn.RANK.AVG(Table2[[#This Row],[1Y Return vs Nifty Z-Score]],Table2[1Y Return vs Nifty Z-Score])</f>
        <v>615</v>
      </c>
      <c r="AT590">
        <f>_xlfn.RANK.AVG(Table2[[#This Row],[6M Return vs Nifty Z-Score]],Table2[6M Return vs Nifty Z-Score])</f>
        <v>568</v>
      </c>
      <c r="AU590">
        <f>_xlfn.RANK.AVG(Table2[[#This Row],[Sharpe Ratio Z-Score]],Table2[Sharpe Ratio Z-Score])</f>
        <v>455</v>
      </c>
      <c r="AV590">
        <f>(Table2[[#This Row],[Rank 1Y]]+Table2[[#This Row],[Rank 6M]]+Table2[[#This Row],[Rank Sharpe]])/3</f>
        <v>546</v>
      </c>
    </row>
    <row r="591" spans="1:48" x14ac:dyDescent="0.3">
      <c r="A591" t="s">
        <v>1756</v>
      </c>
      <c r="B591" t="s">
        <v>1757</v>
      </c>
      <c r="C591" t="s">
        <v>10466</v>
      </c>
      <c r="D591" t="s">
        <v>62</v>
      </c>
      <c r="E591">
        <v>4116.39553875</v>
      </c>
      <c r="F591">
        <v>333.85</v>
      </c>
      <c r="G591">
        <v>-15.7141671160739</v>
      </c>
      <c r="H591">
        <f>(Table2[[#This Row],[1Y Return vs Nifty]]-AVERAGE(Table2[1Y Return vs Nifty]))/_xlfn.STDEV.P(Table2[1Y Return vs Nifty])</f>
        <v>-0.73434920215667221</v>
      </c>
      <c r="I591">
        <v>10.1589875418401</v>
      </c>
      <c r="J591">
        <f>(Table2[[#This Row],[1M Return vs Nifty]]-AVERAGE(Table2[1M Return vs Nifty]))/_xlfn.STDEV.P(Table2[1M Return vs Nifty])</f>
        <v>1.109363989975781</v>
      </c>
      <c r="K591">
        <v>0.25779981321217299</v>
      </c>
      <c r="L591">
        <f>(Table2[[#This Row],[6M Return vs Nifty]]-AVERAGE(Table2[6M Return vs Nifty]))/_xlfn.STDEV.P(Table2[6M Return vs Nifty])</f>
        <v>-0.1553659438880208</v>
      </c>
      <c r="M591">
        <v>-1.9613082730922</v>
      </c>
      <c r="N591">
        <f>(Table2[[#This Row],[1W Return vs Nifty]]-AVERAGE(Table2[1W Return vs Nifty]))/_xlfn.STDEV.P(Table2[1W Return vs Nifty])</f>
        <v>-0.24882874501049057</v>
      </c>
      <c r="O591">
        <v>341.14</v>
      </c>
      <c r="P591">
        <v>322.98490932982298</v>
      </c>
      <c r="Q591">
        <v>303.331291318843</v>
      </c>
      <c r="R591">
        <v>38.378618093471502</v>
      </c>
      <c r="S591" s="2">
        <f>(Table2[[#This Row],[Close Price]]-Table2[[#This Row],[20D EMA]])/Table2[[#This Row],[20D EMA]]</f>
        <v>-2.1369525707920396E-2</v>
      </c>
      <c r="T591" s="2">
        <f>(Table2[[#This Row],[Close Price]]-Table2[[#This Row],[50D EMA]])/Table2[[#This Row],[50D EMA]]</f>
        <v>3.3639623265128829E-2</v>
      </c>
      <c r="U591" s="2">
        <f>(Table2[[#This Row],[Close Price]]-Table2[[#This Row],[200D EMA]])/Table2[[#This Row],[200D EMA]]</f>
        <v>0.10061180483050676</v>
      </c>
      <c r="V591">
        <v>1.35585303894318</v>
      </c>
      <c r="W591">
        <v>332.2</v>
      </c>
      <c r="X591">
        <v>346.8</v>
      </c>
      <c r="Y591">
        <v>332.2</v>
      </c>
      <c r="Z591">
        <v>365</v>
      </c>
      <c r="AA591">
        <v>332.2</v>
      </c>
      <c r="AB591">
        <v>377.95</v>
      </c>
      <c r="AC591" s="2">
        <f>(Table2[[#This Row],[Close Price]]/Table2[[#This Row],[Day Low]])-1</f>
        <v>4.9668874172186239E-3</v>
      </c>
      <c r="AD591" s="2">
        <f>(Table2[[#This Row],[Day High]]/Table2[[#This Row],[Close Price]])-1</f>
        <v>3.8789875692676334E-2</v>
      </c>
      <c r="AE591" s="2">
        <f>(Table2[[#This Row],[Close Price]]/Table2[[#This Row],[Current Week Low]])-1</f>
        <v>4.9668874172186239E-3</v>
      </c>
      <c r="AF591" s="2">
        <f>(Table2[[#This Row],[Current Week High]]/Table2[[#This Row],[Close Price]])-1</f>
        <v>9.3305376666167339E-2</v>
      </c>
      <c r="AG591" s="2">
        <f>(Table2[[#This Row],[Close Price]]/Table2[[#This Row],[Current Month Low]])-1</f>
        <v>4.9668874172186239E-3</v>
      </c>
      <c r="AH591" s="2">
        <f>(Table2[[#This Row],[Current Month High]]/Table2[[#This Row],[Close Price]])-1</f>
        <v>0.13209525235884367</v>
      </c>
      <c r="AI591">
        <v>13.2095252358843</v>
      </c>
      <c r="AJ591">
        <v>33.486605357856803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0.02</v>
      </c>
      <c r="AM591" t="s">
        <v>10511</v>
      </c>
      <c r="AN591">
        <v>-3.41</v>
      </c>
      <c r="AO591" t="s">
        <v>10512</v>
      </c>
      <c r="AP591">
        <v>-6.7679099031447004E-2</v>
      </c>
      <c r="AQ591">
        <f>(Table2[[#This Row],[Sharpe Ratio]]-AVERAGE(Table2[Sharpe Ratio]))/_xlfn.STDEV.P(Table2[Sharpe Ratio])</f>
        <v>-1.3354125095067904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-1.3645924105861931</v>
      </c>
      <c r="AS591">
        <f>_xlfn.RANK.AVG(Table2[[#This Row],[1Y Return vs Nifty Z-Score]],Table2[1Y Return vs Nifty Z-Score])</f>
        <v>599</v>
      </c>
      <c r="AT591">
        <f>_xlfn.RANK.AVG(Table2[[#This Row],[6M Return vs Nifty Z-Score]],Table2[6M Return vs Nifty Z-Score])</f>
        <v>375</v>
      </c>
      <c r="AU591">
        <f>_xlfn.RANK.AVG(Table2[[#This Row],[Sharpe Ratio Z-Score]],Table2[Sharpe Ratio Z-Score])</f>
        <v>664</v>
      </c>
      <c r="AV591">
        <f>(Table2[[#This Row],[Rank 1Y]]+Table2[[#This Row],[Rank 6M]]+Table2[[#This Row],[Rank Sharpe]])/3</f>
        <v>546</v>
      </c>
    </row>
    <row r="592" spans="1:48" x14ac:dyDescent="0.3">
      <c r="A592" t="s">
        <v>1095</v>
      </c>
      <c r="B592" t="s">
        <v>1096</v>
      </c>
      <c r="C592" t="s">
        <v>10462</v>
      </c>
      <c r="D592" t="s">
        <v>21</v>
      </c>
      <c r="E592">
        <v>11073.385503519999</v>
      </c>
      <c r="F592">
        <v>1763.6</v>
      </c>
      <c r="G592">
        <v>-5.3040744974100598</v>
      </c>
      <c r="H592">
        <f>(Table2[[#This Row],[1Y Return vs Nifty]]-AVERAGE(Table2[1Y Return vs Nifty]))/_xlfn.STDEV.P(Table2[1Y Return vs Nifty])</f>
        <v>-0.59654359644703514</v>
      </c>
      <c r="I592">
        <v>12.107781881532301</v>
      </c>
      <c r="J592">
        <f>(Table2[[#This Row],[1M Return vs Nifty]]-AVERAGE(Table2[1M Return vs Nifty]))/_xlfn.STDEV.P(Table2[1M Return vs Nifty])</f>
        <v>1.3042698425556774</v>
      </c>
      <c r="K592">
        <v>-4.3716647192784102</v>
      </c>
      <c r="L592">
        <f>(Table2[[#This Row],[6M Return vs Nifty]]-AVERAGE(Table2[6M Return vs Nifty]))/_xlfn.STDEV.P(Table2[6M Return vs Nifty])</f>
        <v>-0.31524681326178727</v>
      </c>
      <c r="M592">
        <v>3.32635322794934</v>
      </c>
      <c r="N592">
        <f>(Table2[[#This Row],[1W Return vs Nifty]]-AVERAGE(Table2[1W Return vs Nifty]))/_xlfn.STDEV.P(Table2[1W Return vs Nifty])</f>
        <v>1.0387157841605976</v>
      </c>
      <c r="O592">
        <v>1747.83</v>
      </c>
      <c r="P592">
        <v>1655.8631518760999</v>
      </c>
      <c r="Q592">
        <v>1574.4698658508401</v>
      </c>
      <c r="R592">
        <v>47.382080013779202</v>
      </c>
      <c r="S592" s="2">
        <f>(Table2[[#This Row],[Close Price]]-Table2[[#This Row],[20D EMA]])/Table2[[#This Row],[20D EMA]]</f>
        <v>9.022616616032441E-3</v>
      </c>
      <c r="T592" s="2">
        <f>(Table2[[#This Row],[Close Price]]-Table2[[#This Row],[50D EMA]])/Table2[[#This Row],[50D EMA]]</f>
        <v>6.506385989798355E-2</v>
      </c>
      <c r="U592" s="2">
        <f>(Table2[[#This Row],[Close Price]]-Table2[[#This Row],[200D EMA]])/Table2[[#This Row],[200D EMA]]</f>
        <v>0.1201230574501687</v>
      </c>
      <c r="V592">
        <v>0.95292049671060097</v>
      </c>
      <c r="W592">
        <v>1752.15</v>
      </c>
      <c r="X592">
        <v>1839.85</v>
      </c>
      <c r="Y592">
        <v>1752.15</v>
      </c>
      <c r="Z592">
        <v>1942.45</v>
      </c>
      <c r="AA592">
        <v>1751.25</v>
      </c>
      <c r="AB592">
        <v>1942.45</v>
      </c>
      <c r="AC592" s="2">
        <f>(Table2[[#This Row],[Close Price]]/Table2[[#This Row],[Day Low]])-1</f>
        <v>6.5348286391004873E-3</v>
      </c>
      <c r="AD592" s="2">
        <f>(Table2[[#This Row],[Day High]]/Table2[[#This Row],[Close Price]])-1</f>
        <v>4.3235427534588311E-2</v>
      </c>
      <c r="AE592" s="2">
        <f>(Table2[[#This Row],[Close Price]]/Table2[[#This Row],[Current Week Low]])-1</f>
        <v>6.5348286391004873E-3</v>
      </c>
      <c r="AF592" s="2">
        <f>(Table2[[#This Row],[Current Week High]]/Table2[[#This Row],[Close Price]])-1</f>
        <v>0.10141188478112961</v>
      </c>
      <c r="AG592" s="2">
        <f>(Table2[[#This Row],[Close Price]]/Table2[[#This Row],[Current Month Low]])-1</f>
        <v>7.052105638829298E-3</v>
      </c>
      <c r="AH592" s="2">
        <f>(Table2[[#This Row],[Current Month High]]/Table2[[#This Row],[Close Price]])-1</f>
        <v>0.10141188478112961</v>
      </c>
      <c r="AI592">
        <v>10.1411884781129</v>
      </c>
      <c r="AJ592">
        <v>27.239277082356299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-0.04</v>
      </c>
      <c r="AM592" t="s">
        <v>10512</v>
      </c>
      <c r="AN592">
        <v>-2.92</v>
      </c>
      <c r="AO592" t="s">
        <v>10512</v>
      </c>
      <c r="AP592">
        <v>-7.5280538927844004E-2</v>
      </c>
      <c r="AQ592">
        <f>(Table2[[#This Row],[Sharpe Ratio]]-AVERAGE(Table2[Sharpe Ratio]))/_xlfn.STDEV.P(Table2[Sharpe Ratio])</f>
        <v>-1.4226440838227394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8.5511331847132332E-3</v>
      </c>
      <c r="AS592">
        <f>_xlfn.RANK.AVG(Table2[[#This Row],[1Y Return vs Nifty Z-Score]],Table2[1Y Return vs Nifty Z-Score])</f>
        <v>535</v>
      </c>
      <c r="AT592">
        <f>_xlfn.RANK.AVG(Table2[[#This Row],[6M Return vs Nifty Z-Score]],Table2[6M Return vs Nifty Z-Score])</f>
        <v>432</v>
      </c>
      <c r="AU592">
        <f>_xlfn.RANK.AVG(Table2[[#This Row],[Sharpe Ratio Z-Score]],Table2[Sharpe Ratio Z-Score])</f>
        <v>675</v>
      </c>
      <c r="AV592">
        <f>(Table2[[#This Row],[Rank 1Y]]+Table2[[#This Row],[Rank 6M]]+Table2[[#This Row],[Rank Sharpe]])/3</f>
        <v>547.33333333333337</v>
      </c>
    </row>
    <row r="593" spans="1:48" x14ac:dyDescent="0.3">
      <c r="A593" t="s">
        <v>470</v>
      </c>
      <c r="B593" t="s">
        <v>471</v>
      </c>
      <c r="C593" t="s">
        <v>632</v>
      </c>
      <c r="D593" t="s">
        <v>472</v>
      </c>
      <c r="E593">
        <v>45178.878175739999</v>
      </c>
      <c r="F593">
        <v>40505.1</v>
      </c>
      <c r="G593">
        <v>-12.5931003029895</v>
      </c>
      <c r="H593">
        <f>(Table2[[#This Row],[1Y Return vs Nifty]]-AVERAGE(Table2[1Y Return vs Nifty]))/_xlfn.STDEV.P(Table2[1Y Return vs Nifty])</f>
        <v>-0.6930334791950693</v>
      </c>
      <c r="I593">
        <v>-0.317707287201348</v>
      </c>
      <c r="J593">
        <f>(Table2[[#This Row],[1M Return vs Nifty]]-AVERAGE(Table2[1M Return vs Nifty]))/_xlfn.STDEV.P(Table2[1M Return vs Nifty])</f>
        <v>6.1552480939773627E-2</v>
      </c>
      <c r="K593">
        <v>-5.8797756191363097</v>
      </c>
      <c r="L593">
        <f>(Table2[[#This Row],[6M Return vs Nifty]]-AVERAGE(Table2[6M Return vs Nifty]))/_xlfn.STDEV.P(Table2[6M Return vs Nifty])</f>
        <v>-0.36733017627042802</v>
      </c>
      <c r="M593">
        <v>1.8177335696368</v>
      </c>
      <c r="N593">
        <f>(Table2[[#This Row],[1W Return vs Nifty]]-AVERAGE(Table2[1W Return vs Nifty]))/_xlfn.STDEV.P(Table2[1W Return vs Nifty])</f>
        <v>0.6713671958900248</v>
      </c>
      <c r="O593">
        <v>39560.1</v>
      </c>
      <c r="P593">
        <v>38397.115450000303</v>
      </c>
      <c r="Q593">
        <v>37571.834888580997</v>
      </c>
      <c r="R593">
        <v>62.547696815542899</v>
      </c>
      <c r="S593" s="2">
        <f>(Table2[[#This Row],[Close Price]]-Table2[[#This Row],[20D EMA]])/Table2[[#This Row],[20D EMA]]</f>
        <v>2.3887705036134896E-2</v>
      </c>
      <c r="T593" s="2">
        <f>(Table2[[#This Row],[Close Price]]-Table2[[#This Row],[50D EMA]])/Table2[[#This Row],[50D EMA]]</f>
        <v>5.4899554961222452E-2</v>
      </c>
      <c r="U593" s="2">
        <f>(Table2[[#This Row],[Close Price]]-Table2[[#This Row],[200D EMA]])/Table2[[#This Row],[200D EMA]]</f>
        <v>7.8070850681569784E-2</v>
      </c>
      <c r="V593">
        <v>0.87812939132546297</v>
      </c>
      <c r="W593">
        <v>39800</v>
      </c>
      <c r="X593">
        <v>40724.9</v>
      </c>
      <c r="Y593">
        <v>39132.1</v>
      </c>
      <c r="Z593">
        <v>41350</v>
      </c>
      <c r="AA593">
        <v>38300</v>
      </c>
      <c r="AB593">
        <v>41350</v>
      </c>
      <c r="AC593" s="2">
        <f>(Table2[[#This Row],[Close Price]]/Table2[[#This Row],[Day Low]])-1</f>
        <v>1.7716080402010004E-2</v>
      </c>
      <c r="AD593" s="2">
        <f>(Table2[[#This Row],[Day High]]/Table2[[#This Row],[Close Price]])-1</f>
        <v>5.4264771596663763E-3</v>
      </c>
      <c r="AE593" s="2">
        <f>(Table2[[#This Row],[Close Price]]/Table2[[#This Row],[Current Week Low]])-1</f>
        <v>3.5086284661441702E-2</v>
      </c>
      <c r="AF593" s="2">
        <f>(Table2[[#This Row],[Current Week High]]/Table2[[#This Row],[Close Price]])-1</f>
        <v>2.0859101693367021E-2</v>
      </c>
      <c r="AG593" s="2">
        <f>(Table2[[#This Row],[Close Price]]/Table2[[#This Row],[Current Month Low]])-1</f>
        <v>5.7574412532636954E-2</v>
      </c>
      <c r="AH593" s="2">
        <f>(Table2[[#This Row],[Current Month High]]/Table2[[#This Row],[Close Price]])-1</f>
        <v>2.0859101693367021E-2</v>
      </c>
      <c r="AI593">
        <v>5.87555641141486</v>
      </c>
      <c r="AJ593">
        <v>22.482729841654201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0.06</v>
      </c>
      <c r="AM593" t="s">
        <v>10511</v>
      </c>
      <c r="AN593">
        <v>4.3499999999999996</v>
      </c>
      <c r="AO593" t="s">
        <v>10511</v>
      </c>
      <c r="AP593">
        <v>-3.6076282770486003E-2</v>
      </c>
      <c r="AQ593">
        <f>(Table2[[#This Row],[Sharpe Ratio]]-AVERAGE(Table2[Sharpe Ratio]))/_xlfn.STDEV.P(Table2[Sharpe Ratio])</f>
        <v>-0.97274919139412797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-1.3001931700298268</v>
      </c>
      <c r="AS593">
        <f>_xlfn.RANK.AVG(Table2[[#This Row],[1Y Return vs Nifty Z-Score]],Table2[1Y Return vs Nifty Z-Score])</f>
        <v>581</v>
      </c>
      <c r="AT593">
        <f>_xlfn.RANK.AVG(Table2[[#This Row],[6M Return vs Nifty Z-Score]],Table2[6M Return vs Nifty Z-Score])</f>
        <v>450</v>
      </c>
      <c r="AU593">
        <f>_xlfn.RANK.AVG(Table2[[#This Row],[Sharpe Ratio Z-Score]],Table2[Sharpe Ratio Z-Score])</f>
        <v>612</v>
      </c>
      <c r="AV593">
        <f>(Table2[[#This Row],[Rank 1Y]]+Table2[[#This Row],[Rank 6M]]+Table2[[#This Row],[Rank Sharpe]])/3</f>
        <v>547.66666666666663</v>
      </c>
    </row>
    <row r="594" spans="1:48" x14ac:dyDescent="0.3">
      <c r="A594" t="s">
        <v>442</v>
      </c>
      <c r="B594" t="s">
        <v>443</v>
      </c>
      <c r="C594" t="s">
        <v>10462</v>
      </c>
      <c r="D594" t="s">
        <v>29</v>
      </c>
      <c r="E594">
        <v>50969.4</v>
      </c>
      <c r="F594">
        <v>1788.4</v>
      </c>
      <c r="G594">
        <v>-13.1821517225944</v>
      </c>
      <c r="H594">
        <f>(Table2[[#This Row],[1Y Return vs Nifty]]-AVERAGE(Table2[1Y Return vs Nifty]))/_xlfn.STDEV.P(Table2[1Y Return vs Nifty])</f>
        <v>-0.70083116079563834</v>
      </c>
      <c r="I594">
        <v>-4.3798995487802603</v>
      </c>
      <c r="J594">
        <f>(Table2[[#This Row],[1M Return vs Nifty]]-AVERAGE(Table2[1M Return vs Nifty]))/_xlfn.STDEV.P(Table2[1M Return vs Nifty])</f>
        <v>-0.34472181386936773</v>
      </c>
      <c r="K594">
        <v>-10.536639718159</v>
      </c>
      <c r="L594">
        <f>(Table2[[#This Row],[6M Return vs Nifty]]-AVERAGE(Table2[6M Return vs Nifty]))/_xlfn.STDEV.P(Table2[6M Return vs Nifty])</f>
        <v>-0.52815730335647915</v>
      </c>
      <c r="M594">
        <v>-0.29079023637870899</v>
      </c>
      <c r="N594">
        <f>(Table2[[#This Row],[1W Return vs Nifty]]-AVERAGE(Table2[1W Return vs Nifty]))/_xlfn.STDEV.P(Table2[1W Return vs Nifty])</f>
        <v>0.1579420663639543</v>
      </c>
      <c r="O594">
        <v>1851.49</v>
      </c>
      <c r="P594">
        <v>1841.9407620511699</v>
      </c>
      <c r="Q594">
        <v>1778.0741334879001</v>
      </c>
      <c r="R594">
        <v>30.160306207731399</v>
      </c>
      <c r="S594" s="2">
        <f>(Table2[[#This Row],[Close Price]]-Table2[[#This Row],[20D EMA]])/Table2[[#This Row],[20D EMA]]</f>
        <v>-3.4075258305472846E-2</v>
      </c>
      <c r="T594" s="2">
        <f>(Table2[[#This Row],[Close Price]]-Table2[[#This Row],[50D EMA]])/Table2[[#This Row],[50D EMA]]</f>
        <v>-2.9067580865927145E-2</v>
      </c>
      <c r="U594" s="2">
        <f>(Table2[[#This Row],[Close Price]]-Table2[[#This Row],[200D EMA]])/Table2[[#This Row],[200D EMA]]</f>
        <v>5.807331830335217E-3</v>
      </c>
      <c r="V594">
        <v>0.87961390174785103</v>
      </c>
      <c r="W594">
        <v>1780.05</v>
      </c>
      <c r="X594">
        <v>1883.9</v>
      </c>
      <c r="Y594">
        <v>1780.05</v>
      </c>
      <c r="Z594">
        <v>1888</v>
      </c>
      <c r="AA594">
        <v>1780.05</v>
      </c>
      <c r="AB594">
        <v>1905.5</v>
      </c>
      <c r="AC594" s="2">
        <f>(Table2[[#This Row],[Close Price]]/Table2[[#This Row],[Day Low]])-1</f>
        <v>4.6908794696778333E-3</v>
      </c>
      <c r="AD594" s="2">
        <f>(Table2[[#This Row],[Day High]]/Table2[[#This Row],[Close Price]])-1</f>
        <v>5.3399686870946095E-2</v>
      </c>
      <c r="AE594" s="2">
        <f>(Table2[[#This Row],[Close Price]]/Table2[[#This Row],[Current Week Low]])-1</f>
        <v>4.6908794696778333E-3</v>
      </c>
      <c r="AF594" s="2">
        <f>(Table2[[#This Row],[Current Week High]]/Table2[[#This Row],[Close Price]])-1</f>
        <v>5.5692238872735444E-2</v>
      </c>
      <c r="AG594" s="2">
        <f>(Table2[[#This Row],[Close Price]]/Table2[[#This Row],[Current Month Low]])-1</f>
        <v>4.6908794696778333E-3</v>
      </c>
      <c r="AH594" s="2">
        <f>(Table2[[#This Row],[Current Month High]]/Table2[[#This Row],[Close Price]])-1</f>
        <v>6.5477521807201899E-2</v>
      </c>
      <c r="AI594">
        <v>16.565086110489801</v>
      </c>
      <c r="AJ594">
        <v>15.874044317739999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-0.05</v>
      </c>
      <c r="AM594" t="s">
        <v>10512</v>
      </c>
      <c r="AN594">
        <v>-5.35</v>
      </c>
      <c r="AO594" t="s">
        <v>10512</v>
      </c>
      <c r="AP594">
        <v>-1.0550353369977001E-2</v>
      </c>
      <c r="AQ594">
        <f>(Table2[[#This Row],[Sharpe Ratio]]-AVERAGE(Table2[Sharpe Ratio]))/_xlfn.STDEV.P(Table2[Sharpe Ratio])</f>
        <v>-0.67982218837466202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-2.0955904000321932</v>
      </c>
      <c r="AS594">
        <f>_xlfn.RANK.AVG(Table2[[#This Row],[1Y Return vs Nifty Z-Score]],Table2[1Y Return vs Nifty Z-Score])</f>
        <v>583</v>
      </c>
      <c r="AT594">
        <f>_xlfn.RANK.AVG(Table2[[#This Row],[6M Return vs Nifty Z-Score]],Table2[6M Return vs Nifty Z-Score])</f>
        <v>508</v>
      </c>
      <c r="AU594">
        <f>_xlfn.RANK.AVG(Table2[[#This Row],[Sharpe Ratio Z-Score]],Table2[Sharpe Ratio Z-Score])</f>
        <v>555</v>
      </c>
      <c r="AV594">
        <f>(Table2[[#This Row],[Rank 1Y]]+Table2[[#This Row],[Rank 6M]]+Table2[[#This Row],[Rank Sharpe]])/3</f>
        <v>548.66666666666663</v>
      </c>
    </row>
    <row r="595" spans="1:48" x14ac:dyDescent="0.3">
      <c r="A595" t="s">
        <v>513</v>
      </c>
      <c r="B595" t="s">
        <v>514</v>
      </c>
      <c r="C595" t="s">
        <v>10460</v>
      </c>
      <c r="D595" t="s">
        <v>21</v>
      </c>
      <c r="E595">
        <v>39907.889410750002</v>
      </c>
      <c r="F595">
        <v>5983.75</v>
      </c>
      <c r="G595">
        <v>-0.96667826303766402</v>
      </c>
      <c r="H595">
        <f>(Table2[[#This Row],[1Y Return vs Nifty]]-AVERAGE(Table2[1Y Return vs Nifty]))/_xlfn.STDEV.P(Table2[1Y Return vs Nifty])</f>
        <v>-0.53912647854274653</v>
      </c>
      <c r="I595">
        <v>9.0036296625044105</v>
      </c>
      <c r="J595">
        <f>(Table2[[#This Row],[1M Return vs Nifty]]-AVERAGE(Table2[1M Return vs Nifty]))/_xlfn.STDEV.P(Table2[1M Return vs Nifty])</f>
        <v>0.99381253956342497</v>
      </c>
      <c r="K595">
        <v>-20.178942489909598</v>
      </c>
      <c r="L595">
        <f>(Table2[[#This Row],[6M Return vs Nifty]]-AVERAGE(Table2[6M Return vs Nifty]))/_xlfn.STDEV.P(Table2[6M Return vs Nifty])</f>
        <v>-0.86115904450670144</v>
      </c>
      <c r="M595">
        <v>5.7734286367617704</v>
      </c>
      <c r="N595">
        <f>(Table2[[#This Row],[1W Return vs Nifty]]-AVERAGE(Table2[1W Return vs Nifty]))/_xlfn.STDEV.P(Table2[1W Return vs Nifty])</f>
        <v>1.6345781619744824</v>
      </c>
      <c r="O595">
        <v>5701.07</v>
      </c>
      <c r="P595">
        <v>5488.9966697473901</v>
      </c>
      <c r="Q595">
        <v>5440.1053617109301</v>
      </c>
      <c r="R595">
        <v>66.733036509719398</v>
      </c>
      <c r="S595" s="2">
        <f>(Table2[[#This Row],[Close Price]]-Table2[[#This Row],[20D EMA]])/Table2[[#This Row],[20D EMA]]</f>
        <v>4.9583674643531882E-2</v>
      </c>
      <c r="T595" s="2">
        <f>(Table2[[#This Row],[Close Price]]-Table2[[#This Row],[50D EMA]])/Table2[[#This Row],[50D EMA]]</f>
        <v>9.0135476485063884E-2</v>
      </c>
      <c r="U595" s="2">
        <f>(Table2[[#This Row],[Close Price]]-Table2[[#This Row],[200D EMA]])/Table2[[#This Row],[200D EMA]]</f>
        <v>9.9932740662598482E-2</v>
      </c>
      <c r="V595">
        <v>0.92429909818924205</v>
      </c>
      <c r="W595">
        <v>5952.05</v>
      </c>
      <c r="X595">
        <v>6143.9</v>
      </c>
      <c r="Y595">
        <v>5805.1</v>
      </c>
      <c r="Z595">
        <v>6143.9</v>
      </c>
      <c r="AA595">
        <v>5425.75</v>
      </c>
      <c r="AB595">
        <v>6143.9</v>
      </c>
      <c r="AC595" s="2">
        <f>(Table2[[#This Row],[Close Price]]/Table2[[#This Row],[Day Low]])-1</f>
        <v>5.3258961198241472E-3</v>
      </c>
      <c r="AD595" s="2">
        <f>(Table2[[#This Row],[Day High]]/Table2[[#This Row],[Close Price]])-1</f>
        <v>2.6764152914142469E-2</v>
      </c>
      <c r="AE595" s="2">
        <f>(Table2[[#This Row],[Close Price]]/Table2[[#This Row],[Current Week Low]])-1</f>
        <v>3.0774663657818113E-2</v>
      </c>
      <c r="AF595" s="2">
        <f>(Table2[[#This Row],[Current Week High]]/Table2[[#This Row],[Close Price]])-1</f>
        <v>2.6764152914142469E-2</v>
      </c>
      <c r="AG595" s="2">
        <f>(Table2[[#This Row],[Close Price]]/Table2[[#This Row],[Current Month Low]])-1</f>
        <v>0.10284292494125236</v>
      </c>
      <c r="AH595" s="2">
        <f>(Table2[[#This Row],[Current Month High]]/Table2[[#This Row],[Close Price]])-1</f>
        <v>2.6764152914142469E-2</v>
      </c>
      <c r="AI595">
        <v>14.4340923334029</v>
      </c>
      <c r="AJ595">
        <v>39.570820456003197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-0.02</v>
      </c>
      <c r="AM595" t="s">
        <v>10512</v>
      </c>
      <c r="AN595">
        <v>5.84</v>
      </c>
      <c r="AO595" t="s">
        <v>10511</v>
      </c>
      <c r="AP595">
        <v>-4.6875985915829999E-3</v>
      </c>
      <c r="AQ595">
        <f>(Table2[[#This Row],[Sharpe Ratio]]-AVERAGE(Table2[Sharpe Ratio]))/_xlfn.STDEV.P(Table2[Sharpe Ratio])</f>
        <v>-0.61254318122365248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0.61556199726480698</v>
      </c>
      <c r="AS595">
        <f>_xlfn.RANK.AVG(Table2[[#This Row],[1Y Return vs Nifty Z-Score]],Table2[1Y Return vs Nifty Z-Score])</f>
        <v>508</v>
      </c>
      <c r="AT595">
        <f>_xlfn.RANK.AVG(Table2[[#This Row],[6M Return vs Nifty Z-Score]],Table2[6M Return vs Nifty Z-Score])</f>
        <v>598</v>
      </c>
      <c r="AU595">
        <f>_xlfn.RANK.AVG(Table2[[#This Row],[Sharpe Ratio Z-Score]],Table2[Sharpe Ratio Z-Score])</f>
        <v>542</v>
      </c>
      <c r="AV595">
        <f>(Table2[[#This Row],[Rank 1Y]]+Table2[[#This Row],[Rank 6M]]+Table2[[#This Row],[Rank Sharpe]])/3</f>
        <v>549.33333333333337</v>
      </c>
    </row>
    <row r="596" spans="1:48" x14ac:dyDescent="0.3">
      <c r="A596" t="s">
        <v>1980</v>
      </c>
      <c r="B596" t="s">
        <v>1981</v>
      </c>
      <c r="C596" t="s">
        <v>10474</v>
      </c>
      <c r="D596" t="s">
        <v>138</v>
      </c>
      <c r="E596">
        <v>3120.3610114950002</v>
      </c>
      <c r="F596">
        <v>410.55</v>
      </c>
      <c r="G596">
        <v>-14.974583245713401</v>
      </c>
      <c r="H596">
        <f>(Table2[[#This Row],[1Y Return vs Nifty]]-AVERAGE(Table2[1Y Return vs Nifty]))/_xlfn.STDEV.P(Table2[1Y Return vs Nifty])</f>
        <v>-0.72455881825121304</v>
      </c>
      <c r="I596">
        <v>-8.4073088928498194</v>
      </c>
      <c r="J596">
        <f>(Table2[[#This Row],[1M Return vs Nifty]]-AVERAGE(Table2[1M Return vs Nifty]))/_xlfn.STDEV.P(Table2[1M Return vs Nifty])</f>
        <v>-0.74751734539687553</v>
      </c>
      <c r="K596">
        <v>-36.576503797543801</v>
      </c>
      <c r="L596">
        <f>(Table2[[#This Row],[6M Return vs Nifty]]-AVERAGE(Table2[6M Return vs Nifty]))/_xlfn.STDEV.P(Table2[6M Return vs Nifty])</f>
        <v>-1.4274570124627881</v>
      </c>
      <c r="M596">
        <v>2.5367832760770299</v>
      </c>
      <c r="N596">
        <f>(Table2[[#This Row],[1W Return vs Nifty]]-AVERAGE(Table2[1W Return vs Nifty]))/_xlfn.STDEV.P(Table2[1W Return vs Nifty])</f>
        <v>0.84645565712129567</v>
      </c>
      <c r="O596">
        <v>426.97</v>
      </c>
      <c r="P596">
        <v>449.19126007772797</v>
      </c>
      <c r="Q596">
        <v>462.33334990791298</v>
      </c>
      <c r="R596">
        <v>39.885849457765403</v>
      </c>
      <c r="S596" s="2">
        <f>(Table2[[#This Row],[Close Price]]-Table2[[#This Row],[20D EMA]])/Table2[[#This Row],[20D EMA]]</f>
        <v>-3.8457034452069265E-2</v>
      </c>
      <c r="T596" s="2">
        <f>(Table2[[#This Row],[Close Price]]-Table2[[#This Row],[50D EMA]])/Table2[[#This Row],[50D EMA]]</f>
        <v>-8.6024069281849982E-2</v>
      </c>
      <c r="U596" s="2">
        <f>(Table2[[#This Row],[Close Price]]-Table2[[#This Row],[200D EMA]])/Table2[[#This Row],[200D EMA]]</f>
        <v>-0.11200435771770977</v>
      </c>
      <c r="V596">
        <v>1.13392306163168</v>
      </c>
      <c r="W596">
        <v>408.35</v>
      </c>
      <c r="X596">
        <v>426.95</v>
      </c>
      <c r="Y596">
        <v>403.55</v>
      </c>
      <c r="Z596">
        <v>432.45</v>
      </c>
      <c r="AA596">
        <v>403.55</v>
      </c>
      <c r="AB596">
        <v>438.25</v>
      </c>
      <c r="AC596" s="2">
        <f>(Table2[[#This Row],[Close Price]]/Table2[[#This Row],[Day Low]])-1</f>
        <v>5.3875352026446777E-3</v>
      </c>
      <c r="AD596" s="2">
        <f>(Table2[[#This Row],[Day High]]/Table2[[#This Row],[Close Price]])-1</f>
        <v>3.9946413347947907E-2</v>
      </c>
      <c r="AE596" s="2">
        <f>(Table2[[#This Row],[Close Price]]/Table2[[#This Row],[Current Week Low]])-1</f>
        <v>1.7346053772766767E-2</v>
      </c>
      <c r="AF596" s="2">
        <f>(Table2[[#This Row],[Current Week High]]/Table2[[#This Row],[Close Price]])-1</f>
        <v>5.3343076360979014E-2</v>
      </c>
      <c r="AG596" s="2">
        <f>(Table2[[#This Row],[Close Price]]/Table2[[#This Row],[Current Month Low]])-1</f>
        <v>1.7346053772766767E-2</v>
      </c>
      <c r="AH596" s="2">
        <f>(Table2[[#This Row],[Current Month High]]/Table2[[#This Row],[Close Price]])-1</f>
        <v>6.7470466447448585E-2</v>
      </c>
      <c r="AI596">
        <v>42.491779320423802</v>
      </c>
      <c r="AJ596">
        <v>11.9427402862985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-0.32</v>
      </c>
      <c r="AM596" t="s">
        <v>10512</v>
      </c>
      <c r="AN596">
        <v>-3.85</v>
      </c>
      <c r="AO596" t="s">
        <v>10512</v>
      </c>
      <c r="AP596">
        <v>4.6712102155672001E-2</v>
      </c>
      <c r="AQ596">
        <f>(Table2[[#This Row],[Sharpe Ratio]]-AVERAGE(Table2[Sharpe Ratio]))/_xlfn.STDEV.P(Table2[Sharpe Ratio])</f>
        <v>-2.2697457694753967E-2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6">
        <f>_xlfn.RANK.AVG(Table2[[#This Row],[1Y Return vs Nifty Z-Score]],Table2[1Y Return vs Nifty Z-Score])</f>
        <v>592</v>
      </c>
      <c r="AT596">
        <f>_xlfn.RANK.AVG(Table2[[#This Row],[6M Return vs Nifty Z-Score]],Table2[6M Return vs Nifty Z-Score])</f>
        <v>708</v>
      </c>
      <c r="AU596">
        <f>_xlfn.RANK.AVG(Table2[[#This Row],[Sharpe Ratio Z-Score]],Table2[Sharpe Ratio Z-Score])</f>
        <v>348</v>
      </c>
      <c r="AV596">
        <f>(Table2[[#This Row],[Rank 1Y]]+Table2[[#This Row],[Rank 6M]]+Table2[[#This Row],[Rank Sharpe]])/3</f>
        <v>549.33333333333337</v>
      </c>
    </row>
    <row r="597" spans="1:48" x14ac:dyDescent="0.3">
      <c r="A597" t="s">
        <v>957</v>
      </c>
      <c r="B597" t="s">
        <v>958</v>
      </c>
      <c r="C597" t="s">
        <v>10461</v>
      </c>
      <c r="D597" t="s">
        <v>24</v>
      </c>
      <c r="E597">
        <v>14575.25715877</v>
      </c>
      <c r="F597">
        <v>240.35</v>
      </c>
      <c r="G597">
        <v>-10.898929658545899</v>
      </c>
      <c r="H597">
        <f>(Table2[[#This Row],[1Y Return vs Nifty]]-AVERAGE(Table2[1Y Return vs Nifty]))/_xlfn.STDEV.P(Table2[1Y Return vs Nifty])</f>
        <v>-0.67060656904304394</v>
      </c>
      <c r="I597">
        <v>-11.1550000813547</v>
      </c>
      <c r="J597">
        <f>(Table2[[#This Row],[1M Return vs Nifty]]-AVERAGE(Table2[1M Return vs Nifty]))/_xlfn.STDEV.P(Table2[1M Return vs Nifty])</f>
        <v>-1.0223237130130693</v>
      </c>
      <c r="K597">
        <v>-22.838698657460899</v>
      </c>
      <c r="L597">
        <f>(Table2[[#This Row],[6M Return vs Nifty]]-AVERAGE(Table2[6M Return vs Nifty]))/_xlfn.STDEV.P(Table2[6M Return vs Nifty])</f>
        <v>-0.95301505191444469</v>
      </c>
      <c r="M597">
        <v>-1.4994504630247401</v>
      </c>
      <c r="N597">
        <f>(Table2[[#This Row],[1W Return vs Nifty]]-AVERAGE(Table2[1W Return vs Nifty]))/_xlfn.STDEV.P(Table2[1W Return vs Nifty])</f>
        <v>-0.13636645965236699</v>
      </c>
      <c r="O597">
        <v>250.92</v>
      </c>
      <c r="P597">
        <v>252.98737494352301</v>
      </c>
      <c r="Q597">
        <v>244.99225866661499</v>
      </c>
      <c r="R597">
        <v>27.754192585336099</v>
      </c>
      <c r="S597" s="2">
        <f>(Table2[[#This Row],[Close Price]]-Table2[[#This Row],[20D EMA]])/Table2[[#This Row],[20D EMA]]</f>
        <v>-4.2124980073330119E-2</v>
      </c>
      <c r="T597" s="2">
        <f>(Table2[[#This Row],[Close Price]]-Table2[[#This Row],[50D EMA]])/Table2[[#This Row],[50D EMA]]</f>
        <v>-4.9952591295688908E-2</v>
      </c>
      <c r="U597" s="2">
        <f>(Table2[[#This Row],[Close Price]]-Table2[[#This Row],[200D EMA]])/Table2[[#This Row],[200D EMA]]</f>
        <v>-1.8948593281603112E-2</v>
      </c>
      <c r="V597">
        <v>0.87297841557196798</v>
      </c>
      <c r="W597">
        <v>239.05</v>
      </c>
      <c r="X597">
        <v>244.9</v>
      </c>
      <c r="Y597">
        <v>239.05</v>
      </c>
      <c r="Z597">
        <v>248</v>
      </c>
      <c r="AA597">
        <v>239.05</v>
      </c>
      <c r="AB597">
        <v>270.3</v>
      </c>
      <c r="AC597" s="2">
        <f>(Table2[[#This Row],[Close Price]]/Table2[[#This Row],[Day Low]])-1</f>
        <v>5.4381928466846752E-3</v>
      </c>
      <c r="AD597" s="2">
        <f>(Table2[[#This Row],[Day High]]/Table2[[#This Row],[Close Price]])-1</f>
        <v>1.8930726024547484E-2</v>
      </c>
      <c r="AE597" s="2">
        <f>(Table2[[#This Row],[Close Price]]/Table2[[#This Row],[Current Week Low]])-1</f>
        <v>5.4381928466846752E-3</v>
      </c>
      <c r="AF597" s="2">
        <f>(Table2[[#This Row],[Current Week High]]/Table2[[#This Row],[Close Price]])-1</f>
        <v>3.1828583315997472E-2</v>
      </c>
      <c r="AG597" s="2">
        <f>(Table2[[#This Row],[Close Price]]/Table2[[#This Row],[Current Month Low]])-1</f>
        <v>5.4381928466846752E-3</v>
      </c>
      <c r="AH597" s="2">
        <f>(Table2[[#This Row],[Current Month High]]/Table2[[#This Row],[Close Price]])-1</f>
        <v>0.12460994383191193</v>
      </c>
      <c r="AI597">
        <v>25.109215727064701</v>
      </c>
      <c r="AJ597">
        <v>14.9724946185123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-0.13</v>
      </c>
      <c r="AM597" t="s">
        <v>10512</v>
      </c>
      <c r="AN597">
        <v>-6.93</v>
      </c>
      <c r="AO597" t="s">
        <v>10512</v>
      </c>
      <c r="AP597">
        <v>7.4282802444520001E-3</v>
      </c>
      <c r="AQ597">
        <f>(Table2[[#This Row],[Sharpe Ratio]]-AVERAGE(Table2[Sharpe Ratio]))/_xlfn.STDEV.P(Table2[Sharpe Ratio])</f>
        <v>-0.47350542002401763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7">
        <f>_xlfn.RANK.AVG(Table2[[#This Row],[1Y Return vs Nifty Z-Score]],Table2[1Y Return vs Nifty Z-Score])</f>
        <v>566</v>
      </c>
      <c r="AT597">
        <f>_xlfn.RANK.AVG(Table2[[#This Row],[6M Return vs Nifty Z-Score]],Table2[6M Return vs Nifty Z-Score])</f>
        <v>619</v>
      </c>
      <c r="AU597">
        <f>_xlfn.RANK.AVG(Table2[[#This Row],[Sharpe Ratio Z-Score]],Table2[Sharpe Ratio Z-Score])</f>
        <v>464</v>
      </c>
      <c r="AV597">
        <f>(Table2[[#This Row],[Rank 1Y]]+Table2[[#This Row],[Rank 6M]]+Table2[[#This Row],[Rank Sharpe]])/3</f>
        <v>549.66666666666663</v>
      </c>
    </row>
    <row r="598" spans="1:48" x14ac:dyDescent="0.3">
      <c r="A598" t="s">
        <v>1909</v>
      </c>
      <c r="B598" t="s">
        <v>1910</v>
      </c>
      <c r="C598" t="s">
        <v>10468</v>
      </c>
      <c r="D598" t="s">
        <v>130</v>
      </c>
      <c r="E598">
        <v>3408.3802740000001</v>
      </c>
      <c r="F598">
        <v>1170.8</v>
      </c>
      <c r="G598">
        <v>-15.2488244600417</v>
      </c>
      <c r="H598">
        <f>(Table2[[#This Row],[1Y Return vs Nifty]]-AVERAGE(Table2[1Y Return vs Nifty]))/_xlfn.STDEV.P(Table2[1Y Return vs Nifty])</f>
        <v>-0.72818913913647598</v>
      </c>
      <c r="I598">
        <v>-8.6495958857007</v>
      </c>
      <c r="J598">
        <f>(Table2[[#This Row],[1M Return vs Nifty]]-AVERAGE(Table2[1M Return vs Nifty]))/_xlfn.STDEV.P(Table2[1M Return vs Nifty])</f>
        <v>-0.77174932921825645</v>
      </c>
      <c r="K598">
        <v>-9.2041552488884602</v>
      </c>
      <c r="L598">
        <f>(Table2[[#This Row],[6M Return vs Nifty]]-AVERAGE(Table2[6M Return vs Nifty]))/_xlfn.STDEV.P(Table2[6M Return vs Nifty])</f>
        <v>-0.48213928682803114</v>
      </c>
      <c r="M598">
        <v>-2.2386721467725099</v>
      </c>
      <c r="N598">
        <f>(Table2[[#This Row],[1W Return vs Nifty]]-AVERAGE(Table2[1W Return vs Nifty]))/_xlfn.STDEV.P(Table2[1W Return vs Nifty])</f>
        <v>-0.31636679336635448</v>
      </c>
      <c r="O598">
        <v>1216.1099999999999</v>
      </c>
      <c r="P598">
        <v>1207.01609320588</v>
      </c>
      <c r="Q598">
        <v>1138.6036894919901</v>
      </c>
      <c r="R598">
        <v>31.138717696361098</v>
      </c>
      <c r="S598" s="2">
        <f>(Table2[[#This Row],[Close Price]]-Table2[[#This Row],[20D EMA]])/Table2[[#This Row],[20D EMA]]</f>
        <v>-3.7258142766690469E-2</v>
      </c>
      <c r="T598" s="2">
        <f>(Table2[[#This Row],[Close Price]]-Table2[[#This Row],[50D EMA]])/Table2[[#This Row],[50D EMA]]</f>
        <v>-3.0004648164788542E-2</v>
      </c>
      <c r="U598" s="2">
        <f>(Table2[[#This Row],[Close Price]]-Table2[[#This Row],[200D EMA]])/Table2[[#This Row],[200D EMA]]</f>
        <v>2.8277012278411732E-2</v>
      </c>
      <c r="V598">
        <v>0.52554000532696898</v>
      </c>
      <c r="W598">
        <v>1166</v>
      </c>
      <c r="X598">
        <v>1201.95</v>
      </c>
      <c r="Y598">
        <v>1166</v>
      </c>
      <c r="Z598">
        <v>1243</v>
      </c>
      <c r="AA598">
        <v>1166</v>
      </c>
      <c r="AB598">
        <v>1288.8</v>
      </c>
      <c r="AC598" s="2">
        <f>(Table2[[#This Row],[Close Price]]/Table2[[#This Row],[Day Low]])-1</f>
        <v>4.1166380789021684E-3</v>
      </c>
      <c r="AD598" s="2">
        <f>(Table2[[#This Row],[Day High]]/Table2[[#This Row],[Close Price]])-1</f>
        <v>2.6605739665186201E-2</v>
      </c>
      <c r="AE598" s="2">
        <f>(Table2[[#This Row],[Close Price]]/Table2[[#This Row],[Current Week Low]])-1</f>
        <v>4.1166380789021684E-3</v>
      </c>
      <c r="AF598" s="2">
        <f>(Table2[[#This Row],[Current Week High]]/Table2[[#This Row],[Close Price]])-1</f>
        <v>6.1667236077895593E-2</v>
      </c>
      <c r="AG598" s="2">
        <f>(Table2[[#This Row],[Close Price]]/Table2[[#This Row],[Current Month Low]])-1</f>
        <v>4.1166380789021684E-3</v>
      </c>
      <c r="AH598" s="2">
        <f>(Table2[[#This Row],[Current Month High]]/Table2[[#This Row],[Close Price]])-1</f>
        <v>0.10078578749572942</v>
      </c>
      <c r="AI598">
        <v>16.074478988725598</v>
      </c>
      <c r="AJ598">
        <v>22.596858638743399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-0.08</v>
      </c>
      <c r="AM598" t="s">
        <v>10512</v>
      </c>
      <c r="AN598">
        <v>-4.05</v>
      </c>
      <c r="AO598" t="s">
        <v>10512</v>
      </c>
      <c r="AP598">
        <v>-1.7245714719704E-2</v>
      </c>
      <c r="AQ598">
        <f>(Table2[[#This Row],[Sharpe Ratio]]-AVERAGE(Table2[Sharpe Ratio]))/_xlfn.STDEV.P(Table2[Sharpe Ratio])</f>
        <v>-0.75665590923689963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-3.0551004577860175</v>
      </c>
      <c r="AS598">
        <f>_xlfn.RANK.AVG(Table2[[#This Row],[1Y Return vs Nifty Z-Score]],Table2[1Y Return vs Nifty Z-Score])</f>
        <v>594</v>
      </c>
      <c r="AT598">
        <f>_xlfn.RANK.AVG(Table2[[#This Row],[6M Return vs Nifty Z-Score]],Table2[6M Return vs Nifty Z-Score])</f>
        <v>488</v>
      </c>
      <c r="AU598">
        <f>_xlfn.RANK.AVG(Table2[[#This Row],[Sharpe Ratio Z-Score]],Table2[Sharpe Ratio Z-Score])</f>
        <v>567</v>
      </c>
      <c r="AV598">
        <f>(Table2[[#This Row],[Rank 1Y]]+Table2[[#This Row],[Rank 6M]]+Table2[[#This Row],[Rank Sharpe]])/3</f>
        <v>549.66666666666663</v>
      </c>
    </row>
    <row r="599" spans="1:48" x14ac:dyDescent="0.3">
      <c r="A599" t="s">
        <v>1589</v>
      </c>
      <c r="B599" t="s">
        <v>1590</v>
      </c>
      <c r="C599" t="s">
        <v>10461</v>
      </c>
      <c r="D599" t="s">
        <v>412</v>
      </c>
      <c r="E599">
        <v>5496.844849002</v>
      </c>
      <c r="F599">
        <v>61.14</v>
      </c>
      <c r="G599">
        <v>-0.17120188811523401</v>
      </c>
      <c r="H599">
        <f>(Table2[[#This Row],[1Y Return vs Nifty]]-AVERAGE(Table2[1Y Return vs Nifty]))/_xlfn.STDEV.P(Table2[1Y Return vs Nifty])</f>
        <v>-0.52859620684493702</v>
      </c>
      <c r="I599">
        <v>-14.860775062733801</v>
      </c>
      <c r="J599">
        <f>(Table2[[#This Row],[1M Return vs Nifty]]-AVERAGE(Table2[1M Return vs Nifty]))/_xlfn.STDEV.P(Table2[1M Return vs Nifty])</f>
        <v>-1.3929514480715681</v>
      </c>
      <c r="K599">
        <v>-30.380676078269801</v>
      </c>
      <c r="L599">
        <f>(Table2[[#This Row],[6M Return vs Nifty]]-AVERAGE(Table2[6M Return vs Nifty]))/_xlfn.STDEV.P(Table2[6M Return vs Nifty])</f>
        <v>-1.2134810082628631</v>
      </c>
      <c r="M599">
        <v>-5.5912418608427403</v>
      </c>
      <c r="N599">
        <f>(Table2[[#This Row],[1W Return vs Nifty]]-AVERAGE(Table2[1W Return vs Nifty]))/_xlfn.STDEV.P(Table2[1W Return vs Nifty])</f>
        <v>-1.1327168553295766</v>
      </c>
      <c r="O599">
        <v>65.75</v>
      </c>
      <c r="P599">
        <v>68.968301954939804</v>
      </c>
      <c r="Q599">
        <v>67.602753191640701</v>
      </c>
      <c r="R599">
        <v>22.0361526530037</v>
      </c>
      <c r="S599" s="2">
        <f>(Table2[[#This Row],[Close Price]]-Table2[[#This Row],[20D EMA]])/Table2[[#This Row],[20D EMA]]</f>
        <v>-7.0114068441064631E-2</v>
      </c>
      <c r="T599" s="2">
        <f>(Table2[[#This Row],[Close Price]]-Table2[[#This Row],[50D EMA]])/Table2[[#This Row],[50D EMA]]</f>
        <v>-0.11350579517028557</v>
      </c>
      <c r="U599" s="2">
        <f>(Table2[[#This Row],[Close Price]]-Table2[[#This Row],[200D EMA]])/Table2[[#This Row],[200D EMA]]</f>
        <v>-9.5598964339810952E-2</v>
      </c>
      <c r="V599">
        <v>0.67336160704685399</v>
      </c>
      <c r="W599">
        <v>60.3</v>
      </c>
      <c r="X599">
        <v>63.33</v>
      </c>
      <c r="Y599">
        <v>60.3</v>
      </c>
      <c r="Z599">
        <v>66.12</v>
      </c>
      <c r="AA599">
        <v>60.3</v>
      </c>
      <c r="AB599">
        <v>67.989999999999995</v>
      </c>
      <c r="AC599" s="2">
        <f>(Table2[[#This Row],[Close Price]]/Table2[[#This Row],[Day Low]])-1</f>
        <v>1.3930348258706537E-2</v>
      </c>
      <c r="AD599" s="2">
        <f>(Table2[[#This Row],[Day High]]/Table2[[#This Row],[Close Price]])-1</f>
        <v>3.58194308145241E-2</v>
      </c>
      <c r="AE599" s="2">
        <f>(Table2[[#This Row],[Close Price]]/Table2[[#This Row],[Current Week Low]])-1</f>
        <v>1.3930348258706537E-2</v>
      </c>
      <c r="AF599" s="2">
        <f>(Table2[[#This Row],[Current Week High]]/Table2[[#This Row],[Close Price]])-1</f>
        <v>8.1452404317958749E-2</v>
      </c>
      <c r="AG599" s="2">
        <f>(Table2[[#This Row],[Close Price]]/Table2[[#This Row],[Current Month Low]])-1</f>
        <v>1.3930348258706537E-2</v>
      </c>
      <c r="AH599" s="2">
        <f>(Table2[[#This Row],[Current Month High]]/Table2[[#This Row],[Close Price]])-1</f>
        <v>0.11203794569839709</v>
      </c>
      <c r="AI599">
        <v>43.604841347726499</v>
      </c>
      <c r="AJ599">
        <v>39.9084668192219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-0.28000000000000003</v>
      </c>
      <c r="AM599" t="s">
        <v>10512</v>
      </c>
      <c r="AN599">
        <v>-6.93</v>
      </c>
      <c r="AO599" t="s">
        <v>10512</v>
      </c>
      <c r="AP599">
        <v>5.9629203656209996E-3</v>
      </c>
      <c r="AQ599">
        <f>(Table2[[#This Row],[Sharpe Ratio]]-AVERAGE(Table2[Sharpe Ratio]))/_xlfn.STDEV.P(Table2[Sharpe Ratio])</f>
        <v>-0.49032139843232481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497</v>
      </c>
      <c r="AT599">
        <f>_xlfn.RANK.AVG(Table2[[#This Row],[6M Return vs Nifty Z-Score]],Table2[6M Return vs Nifty Z-Score])</f>
        <v>681</v>
      </c>
      <c r="AU599">
        <f>_xlfn.RANK.AVG(Table2[[#This Row],[Sharpe Ratio Z-Score]],Table2[Sharpe Ratio Z-Score])</f>
        <v>473</v>
      </c>
      <c r="AV599">
        <f>(Table2[[#This Row],[Rank 1Y]]+Table2[[#This Row],[Rank 6M]]+Table2[[#This Row],[Rank Sharpe]])/3</f>
        <v>550.33333333333337</v>
      </c>
    </row>
    <row r="600" spans="1:48" x14ac:dyDescent="0.3">
      <c r="A600" t="s">
        <v>848</v>
      </c>
      <c r="B600" t="s">
        <v>849</v>
      </c>
      <c r="C600" t="s">
        <v>10461</v>
      </c>
      <c r="D600" t="s">
        <v>51</v>
      </c>
      <c r="E600">
        <v>17535.748984803999</v>
      </c>
      <c r="F600">
        <v>212.57</v>
      </c>
      <c r="G600">
        <v>-17.995862415075301</v>
      </c>
      <c r="H600">
        <f>(Table2[[#This Row],[1Y Return vs Nifty]]-AVERAGE(Table2[1Y Return vs Nifty]))/_xlfn.STDEV.P(Table2[1Y Return vs Nifty])</f>
        <v>-0.76455358306294674</v>
      </c>
      <c r="I600">
        <v>-7.92835979426913</v>
      </c>
      <c r="J600">
        <f>(Table2[[#This Row],[1M Return vs Nifty]]-AVERAGE(Table2[1M Return vs Nifty]))/_xlfn.STDEV.P(Table2[1M Return vs Nifty])</f>
        <v>-0.69961594271936867</v>
      </c>
      <c r="K600">
        <v>-26.860361298672</v>
      </c>
      <c r="L600">
        <f>(Table2[[#This Row],[6M Return vs Nifty]]-AVERAGE(Table2[6M Return vs Nifty]))/_xlfn.STDEV.P(Table2[6M Return vs Nifty])</f>
        <v>-1.0919051794642309</v>
      </c>
      <c r="M600">
        <v>-2.9138781171634802</v>
      </c>
      <c r="N600">
        <f>(Table2[[#This Row],[1W Return vs Nifty]]-AVERAGE(Table2[1W Return vs Nifty]))/_xlfn.STDEV.P(Table2[1W Return vs Nifty])</f>
        <v>-0.48077931354551257</v>
      </c>
      <c r="O600">
        <v>217.02</v>
      </c>
      <c r="P600">
        <v>218.14042946015601</v>
      </c>
      <c r="Q600">
        <v>212.79757164112101</v>
      </c>
      <c r="R600">
        <v>40.128019948695801</v>
      </c>
      <c r="S600" s="2">
        <f>(Table2[[#This Row],[Close Price]]-Table2[[#This Row],[20D EMA]])/Table2[[#This Row],[20D EMA]]</f>
        <v>-2.0505022578564264E-2</v>
      </c>
      <c r="T600" s="2">
        <f>(Table2[[#This Row],[Close Price]]-Table2[[#This Row],[50D EMA]])/Table2[[#This Row],[50D EMA]]</f>
        <v>-2.5535979157744696E-2</v>
      </c>
      <c r="U600" s="2">
        <f>(Table2[[#This Row],[Close Price]]-Table2[[#This Row],[200D EMA]])/Table2[[#This Row],[200D EMA]]</f>
        <v>-1.0694278105053384E-3</v>
      </c>
      <c r="V600">
        <v>0.71823063487902095</v>
      </c>
      <c r="W600">
        <v>211.25</v>
      </c>
      <c r="X600">
        <v>215.85</v>
      </c>
      <c r="Y600">
        <v>211.25</v>
      </c>
      <c r="Z600">
        <v>227.3</v>
      </c>
      <c r="AA600">
        <v>207.8</v>
      </c>
      <c r="AB600">
        <v>229.5</v>
      </c>
      <c r="AC600" s="2">
        <f>(Table2[[#This Row],[Close Price]]/Table2[[#This Row],[Day Low]])-1</f>
        <v>6.2485207100591023E-3</v>
      </c>
      <c r="AD600" s="2">
        <f>(Table2[[#This Row],[Day High]]/Table2[[#This Row],[Close Price]])-1</f>
        <v>1.5430211224537915E-2</v>
      </c>
      <c r="AE600" s="2">
        <f>(Table2[[#This Row],[Close Price]]/Table2[[#This Row],[Current Week Low]])-1</f>
        <v>6.2485207100591023E-3</v>
      </c>
      <c r="AF600" s="2">
        <f>(Table2[[#This Row],[Current Week High]]/Table2[[#This Row],[Close Price]])-1</f>
        <v>6.9294820529707923E-2</v>
      </c>
      <c r="AG600" s="2">
        <f>(Table2[[#This Row],[Close Price]]/Table2[[#This Row],[Current Month Low]])-1</f>
        <v>2.295476419634257E-2</v>
      </c>
      <c r="AH600" s="2">
        <f>(Table2[[#This Row],[Current Month High]]/Table2[[#This Row],[Close Price]])-1</f>
        <v>7.9644352448605238E-2</v>
      </c>
      <c r="AI600">
        <v>36.072823070047498</v>
      </c>
      <c r="AJ600">
        <v>16.1426034694713</v>
      </c>
      <c r="AK600" t="str">
        <f>IF(AND(Table2[[#This Row],[20D EMA]]&gt;Table2[[#This Row],[50D EMA]],Table2[[#This Row],[50D EMA]]&gt;Table2[[#This Row],[200D EMA]]),"Uptrend","Downtrend/NoTrend")</f>
        <v>Downtrend/NoTrend</v>
      </c>
      <c r="AL600">
        <v>-0.11</v>
      </c>
      <c r="AM600" t="s">
        <v>10512</v>
      </c>
      <c r="AN600">
        <v>-0.96</v>
      </c>
      <c r="AO600" t="s">
        <v>10512</v>
      </c>
      <c r="AP600">
        <v>3.1093523494115E-2</v>
      </c>
      <c r="AQ600">
        <f>(Table2[[#This Row],[Sharpe Ratio]]-AVERAGE(Table2[Sharpe Ratio]))/_xlfn.STDEV.P(Table2[Sharpe Ratio])</f>
        <v>-0.20193102709663616</v>
      </c>
      <c r="AR6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0">
        <f>_xlfn.RANK.AVG(Table2[[#This Row],[1Y Return vs Nifty Z-Score]],Table2[1Y Return vs Nifty Z-Score])</f>
        <v>609</v>
      </c>
      <c r="AT600">
        <f>_xlfn.RANK.AVG(Table2[[#This Row],[6M Return vs Nifty Z-Score]],Table2[6M Return vs Nifty Z-Score])</f>
        <v>653</v>
      </c>
      <c r="AU600">
        <f>_xlfn.RANK.AVG(Table2[[#This Row],[Sharpe Ratio Z-Score]],Table2[Sharpe Ratio Z-Score])</f>
        <v>396</v>
      </c>
      <c r="AV600">
        <f>(Table2[[#This Row],[Rank 1Y]]+Table2[[#This Row],[Rank 6M]]+Table2[[#This Row],[Rank Sharpe]])/3</f>
        <v>552.66666666666663</v>
      </c>
    </row>
    <row r="601" spans="1:48" x14ac:dyDescent="0.3">
      <c r="A601" t="s">
        <v>2167</v>
      </c>
      <c r="B601" t="s">
        <v>2168</v>
      </c>
      <c r="C601" t="s">
        <v>10470</v>
      </c>
      <c r="D601" t="s">
        <v>80</v>
      </c>
      <c r="E601">
        <v>2486.3877499999999</v>
      </c>
      <c r="F601">
        <v>96.25</v>
      </c>
      <c r="G601">
        <v>-14.1246004152189</v>
      </c>
      <c r="H601">
        <f>(Table2[[#This Row],[1Y Return vs Nifty]]-AVERAGE(Table2[1Y Return vs Nifty]))/_xlfn.STDEV.P(Table2[1Y Return vs Nifty])</f>
        <v>-0.71330700685146764</v>
      </c>
      <c r="I601">
        <v>-10.9413189319525</v>
      </c>
      <c r="J601">
        <f>(Table2[[#This Row],[1M Return vs Nifty]]-AVERAGE(Table2[1M Return vs Nifty]))/_xlfn.STDEV.P(Table2[1M Return vs Nifty])</f>
        <v>-1.0009527013284469</v>
      </c>
      <c r="K601">
        <v>-33.575809579983698</v>
      </c>
      <c r="L601">
        <f>(Table2[[#This Row],[6M Return vs Nifty]]-AVERAGE(Table2[6M Return vs Nifty]))/_xlfn.STDEV.P(Table2[6M Return vs Nifty])</f>
        <v>-1.3238265392490223</v>
      </c>
      <c r="M601">
        <v>1.71496149475944</v>
      </c>
      <c r="N601">
        <f>(Table2[[#This Row],[1W Return vs Nifty]]-AVERAGE(Table2[1W Return vs Nifty]))/_xlfn.STDEV.P(Table2[1W Return vs Nifty])</f>
        <v>0.64634221599412156</v>
      </c>
      <c r="O601">
        <v>98.09</v>
      </c>
      <c r="P601">
        <v>97.448708469064499</v>
      </c>
      <c r="Q601">
        <v>100.55764425101999</v>
      </c>
      <c r="R601">
        <v>41.5229254623532</v>
      </c>
      <c r="S601" s="2">
        <f>(Table2[[#This Row],[Close Price]]-Table2[[#This Row],[20D EMA]])/Table2[[#This Row],[20D EMA]]</f>
        <v>-1.8758283209297618E-2</v>
      </c>
      <c r="T601" s="2">
        <f>(Table2[[#This Row],[Close Price]]-Table2[[#This Row],[50D EMA]])/Table2[[#This Row],[50D EMA]]</f>
        <v>-1.2300916942834949E-2</v>
      </c>
      <c r="U601" s="2">
        <f>(Table2[[#This Row],[Close Price]]-Table2[[#This Row],[200D EMA]])/Table2[[#This Row],[200D EMA]]</f>
        <v>-4.2837561312264925E-2</v>
      </c>
      <c r="V601">
        <v>0.95664005407629105</v>
      </c>
      <c r="W601">
        <v>95.71</v>
      </c>
      <c r="X601">
        <v>98.98</v>
      </c>
      <c r="Y601">
        <v>95.5</v>
      </c>
      <c r="Z601">
        <v>102.25</v>
      </c>
      <c r="AA601">
        <v>94.52</v>
      </c>
      <c r="AB601">
        <v>103.09</v>
      </c>
      <c r="AC601" s="2">
        <f>(Table2[[#This Row],[Close Price]]/Table2[[#This Row],[Day Low]])-1</f>
        <v>5.6420436735973301E-3</v>
      </c>
      <c r="AD601" s="2">
        <f>(Table2[[#This Row],[Day High]]/Table2[[#This Row],[Close Price]])-1</f>
        <v>2.8363636363636369E-2</v>
      </c>
      <c r="AE601" s="2">
        <f>(Table2[[#This Row],[Close Price]]/Table2[[#This Row],[Current Week Low]])-1</f>
        <v>7.8534031413612926E-3</v>
      </c>
      <c r="AF601" s="2">
        <f>(Table2[[#This Row],[Current Week High]]/Table2[[#This Row],[Close Price]])-1</f>
        <v>6.2337662337662358E-2</v>
      </c>
      <c r="AG601" s="2">
        <f>(Table2[[#This Row],[Close Price]]/Table2[[#This Row],[Current Month Low]])-1</f>
        <v>1.8303004655099597E-2</v>
      </c>
      <c r="AH601" s="2">
        <f>(Table2[[#This Row],[Current Month High]]/Table2[[#This Row],[Close Price]])-1</f>
        <v>7.1064935064935053E-2</v>
      </c>
      <c r="AI601">
        <v>62.077922077921997</v>
      </c>
      <c r="AJ601">
        <v>16.103739445114499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-0.03</v>
      </c>
      <c r="AM601" t="s">
        <v>10512</v>
      </c>
      <c r="AN601">
        <v>-5.57</v>
      </c>
      <c r="AO601" t="s">
        <v>10512</v>
      </c>
      <c r="AP601">
        <v>3.4159002687400998E-2</v>
      </c>
      <c r="AQ601">
        <f>(Table2[[#This Row],[Sharpe Ratio]]-AVERAGE(Table2[Sharpe Ratio]))/_xlfn.STDEV.P(Table2[Sharpe Ratio])</f>
        <v>-0.16675261620242238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588</v>
      </c>
      <c r="AT601">
        <f>_xlfn.RANK.AVG(Table2[[#This Row],[6M Return vs Nifty Z-Score]],Table2[6M Return vs Nifty Z-Score])</f>
        <v>699</v>
      </c>
      <c r="AU601">
        <f>_xlfn.RANK.AVG(Table2[[#This Row],[Sharpe Ratio Z-Score]],Table2[Sharpe Ratio Z-Score])</f>
        <v>387</v>
      </c>
      <c r="AV601">
        <f>(Table2[[#This Row],[Rank 1Y]]+Table2[[#This Row],[Rank 6M]]+Table2[[#This Row],[Rank Sharpe]])/3</f>
        <v>558</v>
      </c>
    </row>
    <row r="602" spans="1:48" x14ac:dyDescent="0.3">
      <c r="A602" t="s">
        <v>737</v>
      </c>
      <c r="B602" t="s">
        <v>738</v>
      </c>
      <c r="C602" t="s">
        <v>10469</v>
      </c>
      <c r="D602" t="s">
        <v>531</v>
      </c>
      <c r="E602">
        <v>21135.805230316</v>
      </c>
      <c r="F602">
        <v>175.22</v>
      </c>
      <c r="G602">
        <v>-36.032526489810003</v>
      </c>
      <c r="H602">
        <f>(Table2[[#This Row],[1Y Return vs Nifty]]-AVERAGE(Table2[1Y Return vs Nifty]))/_xlfn.STDEV.P(Table2[1Y Return vs Nifty])</f>
        <v>-1.0033173970701168</v>
      </c>
      <c r="I602">
        <v>-3.3524822451549698</v>
      </c>
      <c r="J602">
        <f>(Table2[[#This Row],[1M Return vs Nifty]]-AVERAGE(Table2[1M Return vs Nifty]))/_xlfn.STDEV.P(Table2[1M Return vs Nifty])</f>
        <v>-0.24196615544003675</v>
      </c>
      <c r="K602">
        <v>-17.5717112891186</v>
      </c>
      <c r="L602">
        <f>(Table2[[#This Row],[6M Return vs Nifty]]-AVERAGE(Table2[6M Return vs Nifty]))/_xlfn.STDEV.P(Table2[6M Return vs Nifty])</f>
        <v>-0.77111701305460678</v>
      </c>
      <c r="M602">
        <v>7.3796108550609603</v>
      </c>
      <c r="N602">
        <f>(Table2[[#This Row],[1W Return vs Nifty]]-AVERAGE(Table2[1W Return vs Nifty]))/_xlfn.STDEV.P(Table2[1W Return vs Nifty])</f>
        <v>2.0256832142959396</v>
      </c>
      <c r="O602">
        <v>168.59</v>
      </c>
      <c r="P602">
        <v>165.94099034340101</v>
      </c>
      <c r="Q602">
        <v>169.90156464937201</v>
      </c>
      <c r="R602">
        <v>70.739145274059098</v>
      </c>
      <c r="S602" s="2">
        <f>(Table2[[#This Row],[Close Price]]-Table2[[#This Row],[20D EMA]])/Table2[[#This Row],[20D EMA]]</f>
        <v>3.9326175929770418E-2</v>
      </c>
      <c r="T602" s="2">
        <f>(Table2[[#This Row],[Close Price]]-Table2[[#This Row],[50D EMA]])/Table2[[#This Row],[50D EMA]]</f>
        <v>5.5917526088019913E-2</v>
      </c>
      <c r="U602" s="2">
        <f>(Table2[[#This Row],[Close Price]]-Table2[[#This Row],[200D EMA]])/Table2[[#This Row],[200D EMA]]</f>
        <v>3.1303039272202793E-2</v>
      </c>
      <c r="V602">
        <v>1.0894555345375401</v>
      </c>
      <c r="W602">
        <v>171.25</v>
      </c>
      <c r="X602">
        <v>176.08</v>
      </c>
      <c r="Y602">
        <v>162.21</v>
      </c>
      <c r="Z602">
        <v>177.8</v>
      </c>
      <c r="AA602">
        <v>161.5</v>
      </c>
      <c r="AB602">
        <v>177.8</v>
      </c>
      <c r="AC602" s="2">
        <f>(Table2[[#This Row],[Close Price]]/Table2[[#This Row],[Day Low]])-1</f>
        <v>2.3182481751824913E-2</v>
      </c>
      <c r="AD602" s="2">
        <f>(Table2[[#This Row],[Day High]]/Table2[[#This Row],[Close Price]])-1</f>
        <v>4.9081155119279352E-3</v>
      </c>
      <c r="AE602" s="2">
        <f>(Table2[[#This Row],[Close Price]]/Table2[[#This Row],[Current Week Low]])-1</f>
        <v>8.0204672954811596E-2</v>
      </c>
      <c r="AF602" s="2">
        <f>(Table2[[#This Row],[Current Week High]]/Table2[[#This Row],[Close Price]])-1</f>
        <v>1.4724346535783583E-2</v>
      </c>
      <c r="AG602" s="2">
        <f>(Table2[[#This Row],[Close Price]]/Table2[[#This Row],[Current Month Low]])-1</f>
        <v>8.4953560371517023E-2</v>
      </c>
      <c r="AH602" s="2">
        <f>(Table2[[#This Row],[Current Month High]]/Table2[[#This Row],[Close Price]])-1</f>
        <v>1.4724346535783583E-2</v>
      </c>
      <c r="AI602">
        <v>29.836776623673099</v>
      </c>
      <c r="AJ602">
        <v>23.1775043936731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-0.06</v>
      </c>
      <c r="AM602" t="s">
        <v>10512</v>
      </c>
      <c r="AN602">
        <v>4.6100000000000003</v>
      </c>
      <c r="AO602" t="s">
        <v>10511</v>
      </c>
      <c r="AP602">
        <v>2.4773013486620001E-2</v>
      </c>
      <c r="AQ602">
        <f>(Table2[[#This Row],[Sharpe Ratio]]-AVERAGE(Table2[Sharpe Ratio]))/_xlfn.STDEV.P(Table2[Sharpe Ratio])</f>
        <v>-0.27446307970088468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687</v>
      </c>
      <c r="AT602">
        <f>_xlfn.RANK.AVG(Table2[[#This Row],[6M Return vs Nifty Z-Score]],Table2[6M Return vs Nifty Z-Score])</f>
        <v>581</v>
      </c>
      <c r="AU602">
        <f>_xlfn.RANK.AVG(Table2[[#This Row],[Sharpe Ratio Z-Score]],Table2[Sharpe Ratio Z-Score])</f>
        <v>412</v>
      </c>
      <c r="AV602">
        <f>(Table2[[#This Row],[Rank 1Y]]+Table2[[#This Row],[Rank 6M]]+Table2[[#This Row],[Rank Sharpe]])/3</f>
        <v>560</v>
      </c>
    </row>
    <row r="603" spans="1:48" x14ac:dyDescent="0.3">
      <c r="A603" t="s">
        <v>1134</v>
      </c>
      <c r="B603" t="s">
        <v>1135</v>
      </c>
      <c r="C603" t="s">
        <v>10471</v>
      </c>
      <c r="D603" t="s">
        <v>232</v>
      </c>
      <c r="E603">
        <v>10380.305309219901</v>
      </c>
      <c r="F603">
        <v>531.29999999999995</v>
      </c>
      <c r="G603">
        <v>3.9532862363728798</v>
      </c>
      <c r="H603">
        <f>(Table2[[#This Row],[1Y Return vs Nifty]]-AVERAGE(Table2[1Y Return vs Nifty]))/_xlfn.STDEV.P(Table2[1Y Return vs Nifty])</f>
        <v>-0.47399750104492627</v>
      </c>
      <c r="I603">
        <v>-8.5126761891583804</v>
      </c>
      <c r="J603">
        <f>(Table2[[#This Row],[1M Return vs Nifty]]-AVERAGE(Table2[1M Return vs Nifty]))/_xlfn.STDEV.P(Table2[1M Return vs Nifty])</f>
        <v>-0.75805550342760042</v>
      </c>
      <c r="K603">
        <v>-15.6960384637744</v>
      </c>
      <c r="L603">
        <f>(Table2[[#This Row],[6M Return vs Nifty]]-AVERAGE(Table2[6M Return vs Nifty]))/_xlfn.STDEV.P(Table2[6M Return vs Nifty])</f>
        <v>-0.70633971540557472</v>
      </c>
      <c r="M603">
        <v>-1.8707904144688801</v>
      </c>
      <c r="N603">
        <f>(Table2[[#This Row],[1W Return vs Nifty]]-AVERAGE(Table2[1W Return vs Nifty]))/_xlfn.STDEV.P(Table2[1W Return vs Nifty])</f>
        <v>-0.22678766434755837</v>
      </c>
      <c r="O603">
        <v>563.55999999999995</v>
      </c>
      <c r="P603">
        <v>577.49721421239406</v>
      </c>
      <c r="Q603">
        <v>553.937883226194</v>
      </c>
      <c r="R603">
        <v>19.048766686178698</v>
      </c>
      <c r="S603" s="2">
        <f>(Table2[[#This Row],[Close Price]]-Table2[[#This Row],[20D EMA]])/Table2[[#This Row],[20D EMA]]</f>
        <v>-5.7243239406629273E-2</v>
      </c>
      <c r="T603" s="2">
        <f>(Table2[[#This Row],[Close Price]]-Table2[[#This Row],[50D EMA]])/Table2[[#This Row],[50D EMA]]</f>
        <v>-7.9995562013920843E-2</v>
      </c>
      <c r="U603" s="2">
        <f>(Table2[[#This Row],[Close Price]]-Table2[[#This Row],[200D EMA]])/Table2[[#This Row],[200D EMA]]</f>
        <v>-4.0867187299681647E-2</v>
      </c>
      <c r="V603">
        <v>0.75730840713622205</v>
      </c>
      <c r="W603">
        <v>527</v>
      </c>
      <c r="X603">
        <v>550.04999999999995</v>
      </c>
      <c r="Y603">
        <v>527</v>
      </c>
      <c r="Z603">
        <v>569.70000000000005</v>
      </c>
      <c r="AA603">
        <v>527</v>
      </c>
      <c r="AB603">
        <v>587.15</v>
      </c>
      <c r="AC603" s="2">
        <f>(Table2[[#This Row],[Close Price]]/Table2[[#This Row],[Day Low]])-1</f>
        <v>8.1593927893737206E-3</v>
      </c>
      <c r="AD603" s="2">
        <f>(Table2[[#This Row],[Day High]]/Table2[[#This Row],[Close Price]])-1</f>
        <v>3.5290796160361459E-2</v>
      </c>
      <c r="AE603" s="2">
        <f>(Table2[[#This Row],[Close Price]]/Table2[[#This Row],[Current Week Low]])-1</f>
        <v>8.1593927893737206E-3</v>
      </c>
      <c r="AF603" s="2">
        <f>(Table2[[#This Row],[Current Week High]]/Table2[[#This Row],[Close Price]])-1</f>
        <v>7.2275550536420319E-2</v>
      </c>
      <c r="AG603" s="2">
        <f>(Table2[[#This Row],[Close Price]]/Table2[[#This Row],[Current Month Low]])-1</f>
        <v>8.1593927893737206E-3</v>
      </c>
      <c r="AH603" s="2">
        <f>(Table2[[#This Row],[Current Month High]]/Table2[[#This Row],[Close Price]])-1</f>
        <v>0.10511951816299647</v>
      </c>
      <c r="AI603">
        <v>33.521550912855197</v>
      </c>
      <c r="AJ603">
        <v>31.201382886776099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-0.26</v>
      </c>
      <c r="AM603" t="s">
        <v>10512</v>
      </c>
      <c r="AN603">
        <v>-8.09</v>
      </c>
      <c r="AO603" t="s">
        <v>10512</v>
      </c>
      <c r="AP603">
        <v>-6.3459215574094993E-2</v>
      </c>
      <c r="AQ603">
        <f>(Table2[[#This Row],[Sharpe Ratio]]-AVERAGE(Table2[Sharpe Ratio]))/_xlfn.STDEV.P(Table2[Sharpe Ratio])</f>
        <v>-1.2869865425279385</v>
      </c>
      <c r="AR6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3">
        <f>_xlfn.RANK.AVG(Table2[[#This Row],[1Y Return vs Nifty Z-Score]],Table2[1Y Return vs Nifty Z-Score])</f>
        <v>466</v>
      </c>
      <c r="AT603">
        <f>_xlfn.RANK.AVG(Table2[[#This Row],[6M Return vs Nifty Z-Score]],Table2[6M Return vs Nifty Z-Score])</f>
        <v>561</v>
      </c>
      <c r="AU603">
        <f>_xlfn.RANK.AVG(Table2[[#This Row],[Sharpe Ratio Z-Score]],Table2[Sharpe Ratio Z-Score])</f>
        <v>653</v>
      </c>
      <c r="AV603">
        <f>(Table2[[#This Row],[Rank 1Y]]+Table2[[#This Row],[Rank 6M]]+Table2[[#This Row],[Rank Sharpe]])/3</f>
        <v>560</v>
      </c>
    </row>
    <row r="604" spans="1:48" x14ac:dyDescent="0.3">
      <c r="A604" t="s">
        <v>726</v>
      </c>
      <c r="B604" t="s">
        <v>727</v>
      </c>
      <c r="C604" t="s">
        <v>10473</v>
      </c>
      <c r="D604" t="s">
        <v>728</v>
      </c>
      <c r="E604">
        <v>21878.905254000001</v>
      </c>
      <c r="F604">
        <v>1373.8</v>
      </c>
      <c r="G604">
        <v>-27.5014800457439</v>
      </c>
      <c r="H604">
        <f>(Table2[[#This Row],[1Y Return vs Nifty]]-AVERAGE(Table2[1Y Return vs Nifty]))/_xlfn.STDEV.P(Table2[1Y Return vs Nifty])</f>
        <v>-0.8903860269443753</v>
      </c>
      <c r="I604">
        <v>-5.2806018273361</v>
      </c>
      <c r="J604">
        <f>(Table2[[#This Row],[1M Return vs Nifty]]-AVERAGE(Table2[1M Return vs Nifty]))/_xlfn.STDEV.P(Table2[1M Return vs Nifty])</f>
        <v>-0.43480425199380751</v>
      </c>
      <c r="K604">
        <v>-14.5883460990453</v>
      </c>
      <c r="L604">
        <f>(Table2[[#This Row],[6M Return vs Nifty]]-AVERAGE(Table2[6M Return vs Nifty]))/_xlfn.STDEV.P(Table2[6M Return vs Nifty])</f>
        <v>-0.66808500645842672</v>
      </c>
      <c r="M604">
        <v>-3.18464706506176</v>
      </c>
      <c r="N604">
        <f>(Table2[[#This Row],[1W Return vs Nifty]]-AVERAGE(Table2[1W Return vs Nifty]))/_xlfn.STDEV.P(Table2[1W Return vs Nifty])</f>
        <v>-0.5467114987784687</v>
      </c>
      <c r="O604">
        <v>1394.41</v>
      </c>
      <c r="P604">
        <v>1345.1810662257999</v>
      </c>
      <c r="Q604">
        <v>1292.70700922731</v>
      </c>
      <c r="R604">
        <v>39.2352750383223</v>
      </c>
      <c r="S604" s="2">
        <f>(Table2[[#This Row],[Close Price]]-Table2[[#This Row],[20D EMA]])/Table2[[#This Row],[20D EMA]]</f>
        <v>-1.4780444775926826E-2</v>
      </c>
      <c r="T604" s="2">
        <f>(Table2[[#This Row],[Close Price]]-Table2[[#This Row],[50D EMA]])/Table2[[#This Row],[50D EMA]]</f>
        <v>2.1275153578021094E-2</v>
      </c>
      <c r="U604" s="2">
        <f>(Table2[[#This Row],[Close Price]]-Table2[[#This Row],[200D EMA]])/Table2[[#This Row],[200D EMA]]</f>
        <v>6.273114494920369E-2</v>
      </c>
      <c r="V604">
        <v>0.72747015944122595</v>
      </c>
      <c r="W604">
        <v>1340.45</v>
      </c>
      <c r="X604">
        <v>1385</v>
      </c>
      <c r="Y604">
        <v>1340.45</v>
      </c>
      <c r="Z604">
        <v>1408</v>
      </c>
      <c r="AA604">
        <v>1340.45</v>
      </c>
      <c r="AB604">
        <v>1520</v>
      </c>
      <c r="AC604" s="2">
        <f>(Table2[[#This Row],[Close Price]]/Table2[[#This Row],[Day Low]])-1</f>
        <v>2.4879704576821204E-2</v>
      </c>
      <c r="AD604" s="2">
        <f>(Table2[[#This Row],[Day High]]/Table2[[#This Row],[Close Price]])-1</f>
        <v>8.1525695152133704E-3</v>
      </c>
      <c r="AE604" s="2">
        <f>(Table2[[#This Row],[Close Price]]/Table2[[#This Row],[Current Week Low]])-1</f>
        <v>2.4879704576821204E-2</v>
      </c>
      <c r="AF604" s="2">
        <f>(Table2[[#This Row],[Current Week High]]/Table2[[#This Row],[Close Price]])-1</f>
        <v>2.4894453341097744E-2</v>
      </c>
      <c r="AG604" s="2">
        <f>(Table2[[#This Row],[Close Price]]/Table2[[#This Row],[Current Month Low]])-1</f>
        <v>2.4879704576821204E-2</v>
      </c>
      <c r="AH604" s="2">
        <f>(Table2[[#This Row],[Current Month High]]/Table2[[#This Row],[Close Price]])-1</f>
        <v>0.10642014849323056</v>
      </c>
      <c r="AI604">
        <v>10.918619886446301</v>
      </c>
      <c r="AJ604">
        <v>23.726752825685502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7.0000000000000007E-2</v>
      </c>
      <c r="AM604" t="s">
        <v>10511</v>
      </c>
      <c r="AN604">
        <v>-7.15</v>
      </c>
      <c r="AO604" t="s">
        <v>10512</v>
      </c>
      <c r="AP604">
        <v>2.0179893678380001E-3</v>
      </c>
      <c r="AQ604">
        <f>(Table2[[#This Row],[Sharpe Ratio]]-AVERAGE(Table2[Sharpe Ratio]))/_xlfn.STDEV.P(Table2[Sharpe Ratio])</f>
        <v>-0.53559210321912576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-3.0755788873942036</v>
      </c>
      <c r="AS604">
        <f>_xlfn.RANK.AVG(Table2[[#This Row],[1Y Return vs Nifty Z-Score]],Table2[1Y Return vs Nifty Z-Score])</f>
        <v>651</v>
      </c>
      <c r="AT604">
        <f>_xlfn.RANK.AVG(Table2[[#This Row],[6M Return vs Nifty Z-Score]],Table2[6M Return vs Nifty Z-Score])</f>
        <v>550</v>
      </c>
      <c r="AU604">
        <f>_xlfn.RANK.AVG(Table2[[#This Row],[Sharpe Ratio Z-Score]],Table2[Sharpe Ratio Z-Score])</f>
        <v>484</v>
      </c>
      <c r="AV604">
        <f>(Table2[[#This Row],[Rank 1Y]]+Table2[[#This Row],[Rank 6M]]+Table2[[#This Row],[Rank Sharpe]])/3</f>
        <v>561.66666666666663</v>
      </c>
    </row>
    <row r="605" spans="1:48" x14ac:dyDescent="0.3">
      <c r="A605" t="s">
        <v>1421</v>
      </c>
      <c r="B605" t="s">
        <v>1422</v>
      </c>
      <c r="C605" t="s">
        <v>10471</v>
      </c>
      <c r="D605" t="s">
        <v>1423</v>
      </c>
      <c r="E605">
        <v>7043.4960064859997</v>
      </c>
      <c r="F605">
        <v>221.23</v>
      </c>
      <c r="G605">
        <v>-23.264201791827801</v>
      </c>
      <c r="H605">
        <f>(Table2[[#This Row],[1Y Return vs Nifty]]-AVERAGE(Table2[1Y Return vs Nifty]))/_xlfn.STDEV.P(Table2[1Y Return vs Nifty])</f>
        <v>-0.83429424008608233</v>
      </c>
      <c r="I605">
        <v>10.7612170559395</v>
      </c>
      <c r="J605">
        <f>(Table2[[#This Row],[1M Return vs Nifty]]-AVERAGE(Table2[1M Return vs Nifty]))/_xlfn.STDEV.P(Table2[1M Return vs Nifty])</f>
        <v>1.169595105442208</v>
      </c>
      <c r="K605">
        <v>-1.69078265986162</v>
      </c>
      <c r="L605">
        <f>(Table2[[#This Row],[6M Return vs Nifty]]-AVERAGE(Table2[6M Return vs Nifty]))/_xlfn.STDEV.P(Table2[6M Return vs Nifty])</f>
        <v>-0.22266121262915908</v>
      </c>
      <c r="M605">
        <v>-4.7096076667418298</v>
      </c>
      <c r="N605">
        <f>(Table2[[#This Row],[1W Return vs Nifty]]-AVERAGE(Table2[1W Return vs Nifty]))/_xlfn.STDEV.P(Table2[1W Return vs Nifty])</f>
        <v>-0.91803910352545781</v>
      </c>
      <c r="O605">
        <v>219.26</v>
      </c>
      <c r="P605">
        <v>205.83272129722999</v>
      </c>
      <c r="Q605">
        <v>195.05860693971101</v>
      </c>
      <c r="R605">
        <v>45.086799565275598</v>
      </c>
      <c r="S605" s="2">
        <f>(Table2[[#This Row],[Close Price]]-Table2[[#This Row],[20D EMA]])/Table2[[#This Row],[20D EMA]]</f>
        <v>8.9847669433549167E-3</v>
      </c>
      <c r="T605" s="2">
        <f>(Table2[[#This Row],[Close Price]]-Table2[[#This Row],[50D EMA]])/Table2[[#This Row],[50D EMA]]</f>
        <v>7.480481531668505E-2</v>
      </c>
      <c r="U605" s="2">
        <f>(Table2[[#This Row],[Close Price]]-Table2[[#This Row],[200D EMA]])/Table2[[#This Row],[200D EMA]]</f>
        <v>0.1341719469388914</v>
      </c>
      <c r="V605">
        <v>1.4243179418498999</v>
      </c>
      <c r="W605">
        <v>218.11</v>
      </c>
      <c r="X605">
        <v>228.18</v>
      </c>
      <c r="Y605">
        <v>218.11</v>
      </c>
      <c r="Z605">
        <v>238.85</v>
      </c>
      <c r="AA605">
        <v>198.05</v>
      </c>
      <c r="AB605">
        <v>241.9</v>
      </c>
      <c r="AC605" s="2">
        <f>(Table2[[#This Row],[Close Price]]/Table2[[#This Row],[Day Low]])-1</f>
        <v>1.4304708633258389E-2</v>
      </c>
      <c r="AD605" s="2">
        <f>(Table2[[#This Row],[Day High]]/Table2[[#This Row],[Close Price]])-1</f>
        <v>3.1415269176874761E-2</v>
      </c>
      <c r="AE605" s="2">
        <f>(Table2[[#This Row],[Close Price]]/Table2[[#This Row],[Current Week Low]])-1</f>
        <v>1.4304708633258389E-2</v>
      </c>
      <c r="AF605" s="2">
        <f>(Table2[[#This Row],[Current Week High]]/Table2[[#This Row],[Close Price]])-1</f>
        <v>7.9645617682954306E-2</v>
      </c>
      <c r="AG605" s="2">
        <f>(Table2[[#This Row],[Close Price]]/Table2[[#This Row],[Current Month Low]])-1</f>
        <v>0.11704115122443826</v>
      </c>
      <c r="AH605" s="2">
        <f>(Table2[[#This Row],[Current Month High]]/Table2[[#This Row],[Close Price]])-1</f>
        <v>9.3432174659856315E-2</v>
      </c>
      <c r="AI605">
        <v>9.3432174659856297</v>
      </c>
      <c r="AJ605">
        <v>30.442216981131999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0.11</v>
      </c>
      <c r="AM605" t="s">
        <v>10511</v>
      </c>
      <c r="AN605">
        <v>0.47</v>
      </c>
      <c r="AO605" t="s">
        <v>10511</v>
      </c>
      <c r="AP605">
        <v>-6.3556303557022006E-2</v>
      </c>
      <c r="AQ605">
        <f>(Table2[[#This Row],[Sharpe Ratio]]-AVERAGE(Table2[Sharpe Ratio]))/_xlfn.STDEV.P(Table2[Sharpe Ratio])</f>
        <v>-1.2881006916514353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-2.0935001424499267</v>
      </c>
      <c r="AS605">
        <f>_xlfn.RANK.AVG(Table2[[#This Row],[1Y Return vs Nifty Z-Score]],Table2[1Y Return vs Nifty Z-Score])</f>
        <v>633</v>
      </c>
      <c r="AT605">
        <f>_xlfn.RANK.AVG(Table2[[#This Row],[6M Return vs Nifty Z-Score]],Table2[6M Return vs Nifty Z-Score])</f>
        <v>403</v>
      </c>
      <c r="AU605">
        <f>_xlfn.RANK.AVG(Table2[[#This Row],[Sharpe Ratio Z-Score]],Table2[Sharpe Ratio Z-Score])</f>
        <v>654</v>
      </c>
      <c r="AV605">
        <f>(Table2[[#This Row],[Rank 1Y]]+Table2[[#This Row],[Rank 6M]]+Table2[[#This Row],[Rank Sharpe]])/3</f>
        <v>563.33333333333337</v>
      </c>
    </row>
    <row r="606" spans="1:48" x14ac:dyDescent="0.3">
      <c r="A606" t="s">
        <v>931</v>
      </c>
      <c r="B606" t="s">
        <v>932</v>
      </c>
      <c r="C606" t="s">
        <v>10473</v>
      </c>
      <c r="D606" t="s">
        <v>933</v>
      </c>
      <c r="E606">
        <v>15233.29105935</v>
      </c>
      <c r="F606">
        <v>685.65</v>
      </c>
      <c r="G606">
        <v>-22.7589963708092</v>
      </c>
      <c r="H606">
        <f>(Table2[[#This Row],[1Y Return vs Nifty]]-AVERAGE(Table2[1Y Return vs Nifty]))/_xlfn.STDEV.P(Table2[1Y Return vs Nifty])</f>
        <v>-0.82760648603801157</v>
      </c>
      <c r="I606">
        <v>-9.4667619068623896</v>
      </c>
      <c r="J606">
        <f>(Table2[[#This Row],[1M Return vs Nifty]]-AVERAGE(Table2[1M Return vs Nifty]))/_xlfn.STDEV.P(Table2[1M Return vs Nifty])</f>
        <v>-0.85347700915342928</v>
      </c>
      <c r="K606">
        <v>-28.086537415529499</v>
      </c>
      <c r="L606">
        <f>(Table2[[#This Row],[6M Return vs Nifty]]-AVERAGE(Table2[6M Return vs Nifty]))/_xlfn.STDEV.P(Table2[6M Return vs Nifty])</f>
        <v>-1.1342517839565347</v>
      </c>
      <c r="M606">
        <v>-2.8904458855840001</v>
      </c>
      <c r="N606">
        <f>(Table2[[#This Row],[1W Return vs Nifty]]-AVERAGE(Table2[1W Return vs Nifty]))/_xlfn.STDEV.P(Table2[1W Return vs Nifty])</f>
        <v>-0.47507356979272375</v>
      </c>
      <c r="O606">
        <v>708.66</v>
      </c>
      <c r="P606">
        <v>697.23013558571802</v>
      </c>
      <c r="Q606">
        <v>679.51038540859895</v>
      </c>
      <c r="R606">
        <v>28.148385744506999</v>
      </c>
      <c r="S606" s="2">
        <f>(Table2[[#This Row],[Close Price]]-Table2[[#This Row],[20D EMA]])/Table2[[#This Row],[20D EMA]]</f>
        <v>-3.246973160612987E-2</v>
      </c>
      <c r="T606" s="2">
        <f>(Table2[[#This Row],[Close Price]]-Table2[[#This Row],[50D EMA]])/Table2[[#This Row],[50D EMA]]</f>
        <v>-1.6608770898851041E-2</v>
      </c>
      <c r="U606" s="2">
        <f>(Table2[[#This Row],[Close Price]]-Table2[[#This Row],[200D EMA]])/Table2[[#This Row],[200D EMA]]</f>
        <v>9.0353506336907467E-3</v>
      </c>
      <c r="V606">
        <v>0.70602442245984798</v>
      </c>
      <c r="W606">
        <v>681.05</v>
      </c>
      <c r="X606">
        <v>699.45</v>
      </c>
      <c r="Y606">
        <v>681.05</v>
      </c>
      <c r="Z606">
        <v>716.55</v>
      </c>
      <c r="AA606">
        <v>681.05</v>
      </c>
      <c r="AB606">
        <v>766.05</v>
      </c>
      <c r="AC606" s="2">
        <f>(Table2[[#This Row],[Close Price]]/Table2[[#This Row],[Day Low]])-1</f>
        <v>6.7542764848396164E-3</v>
      </c>
      <c r="AD606" s="2">
        <f>(Table2[[#This Row],[Day High]]/Table2[[#This Row],[Close Price]])-1</f>
        <v>2.0126886895646567E-2</v>
      </c>
      <c r="AE606" s="2">
        <f>(Table2[[#This Row],[Close Price]]/Table2[[#This Row],[Current Week Low]])-1</f>
        <v>6.7542764848396164E-3</v>
      </c>
      <c r="AF606" s="2">
        <f>(Table2[[#This Row],[Current Week High]]/Table2[[#This Row],[Close Price]])-1</f>
        <v>4.5066725005469266E-2</v>
      </c>
      <c r="AG606" s="2">
        <f>(Table2[[#This Row],[Close Price]]/Table2[[#This Row],[Current Month Low]])-1</f>
        <v>6.7542764848396164E-3</v>
      </c>
      <c r="AH606" s="2">
        <f>(Table2[[#This Row],[Current Month High]]/Table2[[#This Row],[Close Price]])-1</f>
        <v>0.11726099321811412</v>
      </c>
      <c r="AI606">
        <v>23.897032013417899</v>
      </c>
      <c r="AJ606">
        <v>15.429292929292901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0.01</v>
      </c>
      <c r="AM606" t="s">
        <v>10511</v>
      </c>
      <c r="AN606">
        <v>-5.43</v>
      </c>
      <c r="AO606" t="s">
        <v>10512</v>
      </c>
      <c r="AP606">
        <v>2.8877090200559001E-2</v>
      </c>
      <c r="AQ606">
        <f>(Table2[[#This Row],[Sharpe Ratio]]-AVERAGE(Table2[Sharpe Ratio]))/_xlfn.STDEV.P(Table2[Sharpe Ratio])</f>
        <v>-0.2273660720615798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-3.5177749210022791</v>
      </c>
      <c r="AS606">
        <f>_xlfn.RANK.AVG(Table2[[#This Row],[1Y Return vs Nifty Z-Score]],Table2[1Y Return vs Nifty Z-Score])</f>
        <v>629</v>
      </c>
      <c r="AT606">
        <f>_xlfn.RANK.AVG(Table2[[#This Row],[6M Return vs Nifty Z-Score]],Table2[6M Return vs Nifty Z-Score])</f>
        <v>666</v>
      </c>
      <c r="AU606">
        <f>_xlfn.RANK.AVG(Table2[[#This Row],[Sharpe Ratio Z-Score]],Table2[Sharpe Ratio Z-Score])</f>
        <v>402</v>
      </c>
      <c r="AV606">
        <f>(Table2[[#This Row],[Rank 1Y]]+Table2[[#This Row],[Rank 6M]]+Table2[[#This Row],[Rank Sharpe]])/3</f>
        <v>565.66666666666663</v>
      </c>
    </row>
    <row r="607" spans="1:48" x14ac:dyDescent="0.3">
      <c r="A607" t="s">
        <v>228</v>
      </c>
      <c r="B607" t="s">
        <v>229</v>
      </c>
      <c r="C607" t="s">
        <v>10461</v>
      </c>
      <c r="D607" t="s">
        <v>24</v>
      </c>
      <c r="E607">
        <v>111548.463341225</v>
      </c>
      <c r="F607">
        <v>1432.45</v>
      </c>
      <c r="G607">
        <v>-22.777614718472201</v>
      </c>
      <c r="H607">
        <f>(Table2[[#This Row],[1Y Return vs Nifty]]-AVERAGE(Table2[1Y Return vs Nifty]))/_xlfn.STDEV.P(Table2[1Y Return vs Nifty])</f>
        <v>-0.82785295000053305</v>
      </c>
      <c r="I607">
        <v>-8.2775516421420203</v>
      </c>
      <c r="J607">
        <f>(Table2[[#This Row],[1M Return vs Nifty]]-AVERAGE(Table2[1M Return vs Nifty]))/_xlfn.STDEV.P(Table2[1M Return vs Nifty])</f>
        <v>-0.73453986128656079</v>
      </c>
      <c r="K607">
        <v>-21.6923121737766</v>
      </c>
      <c r="L607">
        <f>(Table2[[#This Row],[6M Return vs Nifty]]-AVERAGE(Table2[6M Return vs Nifty]))/_xlfn.STDEV.P(Table2[6M Return vs Nifty])</f>
        <v>-0.91342402224709429</v>
      </c>
      <c r="M607">
        <v>1.62149017375593</v>
      </c>
      <c r="N607">
        <f>(Table2[[#This Row],[1W Return vs Nifty]]-AVERAGE(Table2[1W Return vs Nifty]))/_xlfn.STDEV.P(Table2[1W Return vs Nifty])</f>
        <v>0.6235819678260498</v>
      </c>
      <c r="O607">
        <v>1452.16</v>
      </c>
      <c r="P607">
        <v>1464.70476156771</v>
      </c>
      <c r="Q607">
        <v>1459.02218231401</v>
      </c>
      <c r="R607">
        <v>40.070377116687403</v>
      </c>
      <c r="S607" s="2">
        <f>(Table2[[#This Row],[Close Price]]-Table2[[#This Row],[20D EMA]])/Table2[[#This Row],[20D EMA]]</f>
        <v>-1.3572884530630257E-2</v>
      </c>
      <c r="T607" s="2">
        <f>(Table2[[#This Row],[Close Price]]-Table2[[#This Row],[50D EMA]])/Table2[[#This Row],[50D EMA]]</f>
        <v>-2.2021340009290916E-2</v>
      </c>
      <c r="U607" s="2">
        <f>(Table2[[#This Row],[Close Price]]-Table2[[#This Row],[200D EMA]])/Table2[[#This Row],[200D EMA]]</f>
        <v>-1.821232235953156E-2</v>
      </c>
      <c r="V607">
        <v>0.828778779193721</v>
      </c>
      <c r="W607">
        <v>1429</v>
      </c>
      <c r="X607">
        <v>1452</v>
      </c>
      <c r="Y607">
        <v>1429</v>
      </c>
      <c r="Z607">
        <v>1460.85</v>
      </c>
      <c r="AA607">
        <v>1415.05</v>
      </c>
      <c r="AB607">
        <v>1469</v>
      </c>
      <c r="AC607" s="2">
        <f>(Table2[[#This Row],[Close Price]]/Table2[[#This Row],[Day Low]])-1</f>
        <v>2.4142757172849194E-3</v>
      </c>
      <c r="AD607" s="2">
        <f>(Table2[[#This Row],[Day High]]/Table2[[#This Row],[Close Price]])-1</f>
        <v>1.3647945827079511E-2</v>
      </c>
      <c r="AE607" s="2">
        <f>(Table2[[#This Row],[Close Price]]/Table2[[#This Row],[Current Week Low]])-1</f>
        <v>2.4142757172849194E-3</v>
      </c>
      <c r="AF607" s="2">
        <f>(Table2[[#This Row],[Current Week High]]/Table2[[#This Row],[Close Price]])-1</f>
        <v>1.9826171943174264E-2</v>
      </c>
      <c r="AG607" s="2">
        <f>(Table2[[#This Row],[Close Price]]/Table2[[#This Row],[Current Month Low]])-1</f>
        <v>1.2296385286739042E-2</v>
      </c>
      <c r="AH607" s="2">
        <f>(Table2[[#This Row],[Current Month High]]/Table2[[#This Row],[Close Price]])-1</f>
        <v>2.5515724807148477E-2</v>
      </c>
      <c r="AI607">
        <v>18.293832245453601</v>
      </c>
      <c r="AJ607">
        <v>5.7900372955208503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-0.11</v>
      </c>
      <c r="AM607" t="s">
        <v>10512</v>
      </c>
      <c r="AN607">
        <v>0.21</v>
      </c>
      <c r="AO607" t="s">
        <v>10511</v>
      </c>
      <c r="AP607">
        <v>9.3724108569869999E-3</v>
      </c>
      <c r="AQ607">
        <f>(Table2[[#This Row],[Sharpe Ratio]]-AVERAGE(Table2[Sharpe Ratio]))/_xlfn.STDEV.P(Table2[Sharpe Ratio])</f>
        <v>-0.45119522928138717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630</v>
      </c>
      <c r="AT607">
        <f>_xlfn.RANK.AVG(Table2[[#This Row],[6M Return vs Nifty Z-Score]],Table2[6M Return vs Nifty Z-Score])</f>
        <v>611</v>
      </c>
      <c r="AU607">
        <f>_xlfn.RANK.AVG(Table2[[#This Row],[Sharpe Ratio Z-Score]],Table2[Sharpe Ratio Z-Score])</f>
        <v>457</v>
      </c>
      <c r="AV607">
        <f>(Table2[[#This Row],[Rank 1Y]]+Table2[[#This Row],[Rank 6M]]+Table2[[#This Row],[Rank Sharpe]])/3</f>
        <v>566</v>
      </c>
    </row>
    <row r="608" spans="1:48" x14ac:dyDescent="0.3">
      <c r="A608" t="s">
        <v>529</v>
      </c>
      <c r="B608" t="s">
        <v>530</v>
      </c>
      <c r="C608" t="s">
        <v>10469</v>
      </c>
      <c r="D608" t="s">
        <v>531</v>
      </c>
      <c r="E608">
        <v>36829.8963330599</v>
      </c>
      <c r="F608">
        <v>560.15</v>
      </c>
      <c r="G608">
        <v>-4.39013491587178</v>
      </c>
      <c r="H608">
        <f>(Table2[[#This Row],[1Y Return vs Nifty]]-AVERAGE(Table2[1Y Return vs Nifty]))/_xlfn.STDEV.P(Table2[1Y Return vs Nifty])</f>
        <v>-0.58444514523920532</v>
      </c>
      <c r="I608">
        <v>-1.47235477015523</v>
      </c>
      <c r="J608">
        <f>(Table2[[#This Row],[1M Return vs Nifty]]-AVERAGE(Table2[1M Return vs Nifty]))/_xlfn.STDEV.P(Table2[1M Return vs Nifty])</f>
        <v>-5.3927920203993278E-2</v>
      </c>
      <c r="K608">
        <v>-8.0906586387154107</v>
      </c>
      <c r="L608">
        <f>(Table2[[#This Row],[6M Return vs Nifty]]-AVERAGE(Table2[6M Return vs Nifty]))/_xlfn.STDEV.P(Table2[6M Return vs Nifty])</f>
        <v>-0.44368412536609997</v>
      </c>
      <c r="M608">
        <v>-2.8744220087843799</v>
      </c>
      <c r="N608">
        <f>(Table2[[#This Row],[1W Return vs Nifty]]-AVERAGE(Table2[1W Return vs Nifty]))/_xlfn.STDEV.P(Table2[1W Return vs Nifty])</f>
        <v>-0.47117175896285152</v>
      </c>
      <c r="O608">
        <v>564.9</v>
      </c>
      <c r="P608">
        <v>536.83529453446795</v>
      </c>
      <c r="Q608">
        <v>508.74885622711702</v>
      </c>
      <c r="R608">
        <v>38.297131803429899</v>
      </c>
      <c r="S608" s="2">
        <f>(Table2[[#This Row],[Close Price]]-Table2[[#This Row],[20D EMA]])/Table2[[#This Row],[20D EMA]]</f>
        <v>-8.4085678881217919E-3</v>
      </c>
      <c r="T608" s="2">
        <f>(Table2[[#This Row],[Close Price]]-Table2[[#This Row],[50D EMA]])/Table2[[#This Row],[50D EMA]]</f>
        <v>4.3429904298207596E-2</v>
      </c>
      <c r="U608" s="2">
        <f>(Table2[[#This Row],[Close Price]]-Table2[[#This Row],[200D EMA]])/Table2[[#This Row],[200D EMA]]</f>
        <v>0.10103441637996789</v>
      </c>
      <c r="V608">
        <v>0.57298895717062404</v>
      </c>
      <c r="W608">
        <v>558.5</v>
      </c>
      <c r="X608">
        <v>581</v>
      </c>
      <c r="Y608">
        <v>558.5</v>
      </c>
      <c r="Z608">
        <v>594</v>
      </c>
      <c r="AA608">
        <v>558.5</v>
      </c>
      <c r="AB608">
        <v>594</v>
      </c>
      <c r="AC608" s="2">
        <f>(Table2[[#This Row],[Close Price]]/Table2[[#This Row],[Day Low]])-1</f>
        <v>2.9543419874664689E-3</v>
      </c>
      <c r="AD608" s="2">
        <f>(Table2[[#This Row],[Day High]]/Table2[[#This Row],[Close Price]])-1</f>
        <v>3.7222172632330741E-2</v>
      </c>
      <c r="AE608" s="2">
        <f>(Table2[[#This Row],[Close Price]]/Table2[[#This Row],[Current Week Low]])-1</f>
        <v>2.9543419874664689E-3</v>
      </c>
      <c r="AF608" s="2">
        <f>(Table2[[#This Row],[Current Week High]]/Table2[[#This Row],[Close Price]])-1</f>
        <v>6.043024189949131E-2</v>
      </c>
      <c r="AG608" s="2">
        <f>(Table2[[#This Row],[Close Price]]/Table2[[#This Row],[Current Month Low]])-1</f>
        <v>2.9543419874664689E-3</v>
      </c>
      <c r="AH608" s="2">
        <f>(Table2[[#This Row],[Current Month High]]/Table2[[#This Row],[Close Price]])-1</f>
        <v>6.043024189949131E-2</v>
      </c>
      <c r="AI608">
        <v>6.0430241899491302</v>
      </c>
      <c r="AJ608">
        <v>33.036456477852902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7.0000000000000007E-2</v>
      </c>
      <c r="AM608" t="s">
        <v>10511</v>
      </c>
      <c r="AN608">
        <v>-2.61</v>
      </c>
      <c r="AO608" t="s">
        <v>10512</v>
      </c>
      <c r="AP608">
        <v>-9.2621689444462002E-2</v>
      </c>
      <c r="AQ608">
        <f>(Table2[[#This Row],[Sharpe Ratio]]-AVERAGE(Table2[Sharpe Ratio]))/_xlfn.STDEV.P(Table2[Sharpe Ratio])</f>
        <v>-1.6216453099893011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-3.1748742597614514</v>
      </c>
      <c r="AS608">
        <f>_xlfn.RANK.AVG(Table2[[#This Row],[1Y Return vs Nifty Z-Score]],Table2[1Y Return vs Nifty Z-Score])</f>
        <v>530</v>
      </c>
      <c r="AT608">
        <f>_xlfn.RANK.AVG(Table2[[#This Row],[6M Return vs Nifty Z-Score]],Table2[6M Return vs Nifty Z-Score])</f>
        <v>477</v>
      </c>
      <c r="AU608">
        <f>_xlfn.RANK.AVG(Table2[[#This Row],[Sharpe Ratio Z-Score]],Table2[Sharpe Ratio Z-Score])</f>
        <v>699</v>
      </c>
      <c r="AV608">
        <f>(Table2[[#This Row],[Rank 1Y]]+Table2[[#This Row],[Rank 6M]]+Table2[[#This Row],[Rank Sharpe]])/3</f>
        <v>568.66666666666663</v>
      </c>
    </row>
    <row r="609" spans="1:48" x14ac:dyDescent="0.3">
      <c r="A609" t="s">
        <v>749</v>
      </c>
      <c r="B609" t="s">
        <v>750</v>
      </c>
      <c r="C609" t="s">
        <v>10461</v>
      </c>
      <c r="D609" t="s">
        <v>51</v>
      </c>
      <c r="E609">
        <v>20480.48302195</v>
      </c>
      <c r="F609">
        <v>1284.5</v>
      </c>
      <c r="G609">
        <v>-25.404093179080601</v>
      </c>
      <c r="H609">
        <f>(Table2[[#This Row],[1Y Return vs Nifty]]-AVERAGE(Table2[1Y Return vs Nifty]))/_xlfn.STDEV.P(Table2[1Y Return vs Nifty])</f>
        <v>-0.86262146440342535</v>
      </c>
      <c r="I609">
        <v>-17.8362356791379</v>
      </c>
      <c r="J609">
        <f>(Table2[[#This Row],[1M Return vs Nifty]]-AVERAGE(Table2[1M Return vs Nifty]))/_xlfn.STDEV.P(Table2[1M Return vs Nifty])</f>
        <v>-1.6905378462082443</v>
      </c>
      <c r="K609">
        <v>-36.7853579158553</v>
      </c>
      <c r="L609">
        <f>(Table2[[#This Row],[6M Return vs Nifty]]-AVERAGE(Table2[6M Return vs Nifty]))/_xlfn.STDEV.P(Table2[6M Return vs Nifty])</f>
        <v>-1.434669893730931</v>
      </c>
      <c r="M609">
        <v>0.28127016925898901</v>
      </c>
      <c r="N609">
        <f>(Table2[[#This Row],[1W Return vs Nifty]]-AVERAGE(Table2[1W Return vs Nifty]))/_xlfn.STDEV.P(Table2[1W Return vs Nifty])</f>
        <v>0.29723866193633136</v>
      </c>
      <c r="O609">
        <v>1323.84</v>
      </c>
      <c r="P609">
        <v>1371.4104611734899</v>
      </c>
      <c r="Q609">
        <v>1419.8949102874999</v>
      </c>
      <c r="R609">
        <v>39.614145359227301</v>
      </c>
      <c r="S609" s="2">
        <f>(Table2[[#This Row],[Close Price]]-Table2[[#This Row],[20D EMA]])/Table2[[#This Row],[20D EMA]]</f>
        <v>-2.9716582064297739E-2</v>
      </c>
      <c r="T609" s="2">
        <f>(Table2[[#This Row],[Close Price]]-Table2[[#This Row],[50D EMA]])/Table2[[#This Row],[50D EMA]]</f>
        <v>-6.3373048138426979E-2</v>
      </c>
      <c r="U609" s="2">
        <f>(Table2[[#This Row],[Close Price]]-Table2[[#This Row],[200D EMA]])/Table2[[#This Row],[200D EMA]]</f>
        <v>-9.5355585337005805E-2</v>
      </c>
      <c r="V609">
        <v>1.4106388153246301</v>
      </c>
      <c r="W609">
        <v>1278.25</v>
      </c>
      <c r="X609">
        <v>1304.9000000000001</v>
      </c>
      <c r="Y609">
        <v>1272.0999999999999</v>
      </c>
      <c r="Z609">
        <v>1328</v>
      </c>
      <c r="AA609">
        <v>1249</v>
      </c>
      <c r="AB609">
        <v>1407.95</v>
      </c>
      <c r="AC609" s="2">
        <f>(Table2[[#This Row],[Close Price]]/Table2[[#This Row],[Day Low]])-1</f>
        <v>4.8894973596713687E-3</v>
      </c>
      <c r="AD609" s="2">
        <f>(Table2[[#This Row],[Day High]]/Table2[[#This Row],[Close Price]])-1</f>
        <v>1.5881666017905971E-2</v>
      </c>
      <c r="AE609" s="2">
        <f>(Table2[[#This Row],[Close Price]]/Table2[[#This Row],[Current Week Low]])-1</f>
        <v>9.7476613473783669E-3</v>
      </c>
      <c r="AF609" s="2">
        <f>(Table2[[#This Row],[Current Week High]]/Table2[[#This Row],[Close Price]])-1</f>
        <v>3.3865317244063942E-2</v>
      </c>
      <c r="AG609" s="2">
        <f>(Table2[[#This Row],[Close Price]]/Table2[[#This Row],[Current Month Low]])-1</f>
        <v>2.842273819055241E-2</v>
      </c>
      <c r="AH609" s="2">
        <f>(Table2[[#This Row],[Current Month High]]/Table2[[#This Row],[Close Price]])-1</f>
        <v>9.6107434799532987E-2</v>
      </c>
      <c r="AI609">
        <v>39.820942000778501</v>
      </c>
      <c r="AJ609">
        <v>7.9321065456684403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-0.21</v>
      </c>
      <c r="AM609" t="s">
        <v>10512</v>
      </c>
      <c r="AN609">
        <v>-4.26</v>
      </c>
      <c r="AO609" t="s">
        <v>10512</v>
      </c>
      <c r="AP609">
        <v>4.3682686127777003E-2</v>
      </c>
      <c r="AQ609">
        <f>(Table2[[#This Row],[Sharpe Ratio]]-AVERAGE(Table2[Sharpe Ratio]))/_xlfn.STDEV.P(Table2[Sharpe Ratio])</f>
        <v>-5.7462019800481712E-2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>
        <f>_xlfn.RANK.AVG(Table2[[#This Row],[1Y Return vs Nifty Z-Score]],Table2[1Y Return vs Nifty Z-Score])</f>
        <v>640</v>
      </c>
      <c r="AT609">
        <f>_xlfn.RANK.AVG(Table2[[#This Row],[6M Return vs Nifty Z-Score]],Table2[6M Return vs Nifty Z-Score])</f>
        <v>709</v>
      </c>
      <c r="AU609">
        <f>_xlfn.RANK.AVG(Table2[[#This Row],[Sharpe Ratio Z-Score]],Table2[Sharpe Ratio Z-Score])</f>
        <v>357</v>
      </c>
      <c r="AV609">
        <f>(Table2[[#This Row],[Rank 1Y]]+Table2[[#This Row],[Rank 6M]]+Table2[[#This Row],[Rank Sharpe]])/3</f>
        <v>568.66666666666663</v>
      </c>
    </row>
    <row r="610" spans="1:48" x14ac:dyDescent="0.3">
      <c r="A610" t="s">
        <v>602</v>
      </c>
      <c r="B610" t="s">
        <v>603</v>
      </c>
      <c r="C610" t="s">
        <v>10466</v>
      </c>
      <c r="D610" t="s">
        <v>211</v>
      </c>
      <c r="E610">
        <v>30101.009232839999</v>
      </c>
      <c r="F610">
        <v>750.1</v>
      </c>
      <c r="G610">
        <v>-26.245459664633302</v>
      </c>
      <c r="H610">
        <f>(Table2[[#This Row],[1Y Return vs Nifty]]-AVERAGE(Table2[1Y Return vs Nifty]))/_xlfn.STDEV.P(Table2[1Y Return vs Nifty])</f>
        <v>-0.87375921527775524</v>
      </c>
      <c r="I610">
        <v>3.4143625780960698</v>
      </c>
      <c r="J610">
        <f>(Table2[[#This Row],[1M Return vs Nifty]]-AVERAGE(Table2[1M Return vs Nifty]))/_xlfn.STDEV.P(Table2[1M Return vs Nifty])</f>
        <v>0.43481006085373236</v>
      </c>
      <c r="K610">
        <v>-5.6783397464357899</v>
      </c>
      <c r="L610">
        <f>(Table2[[#This Row],[6M Return vs Nifty]]-AVERAGE(Table2[6M Return vs Nifty]))/_xlfn.STDEV.P(Table2[6M Return vs Nifty])</f>
        <v>-0.3603734878187948</v>
      </c>
      <c r="M610">
        <v>3.7022488924491102</v>
      </c>
      <c r="N610">
        <f>(Table2[[#This Row],[1W Return vs Nifty]]-AVERAGE(Table2[1W Return vs Nifty]))/_xlfn.STDEV.P(Table2[1W Return vs Nifty])</f>
        <v>1.1302463040833415</v>
      </c>
      <c r="O610">
        <v>731.19</v>
      </c>
      <c r="P610">
        <v>714.64735086123699</v>
      </c>
      <c r="Q610">
        <v>710.43316094562897</v>
      </c>
      <c r="R610">
        <v>60.829542621150502</v>
      </c>
      <c r="S610" s="2">
        <f>(Table2[[#This Row],[Close Price]]-Table2[[#This Row],[20D EMA]])/Table2[[#This Row],[20D EMA]]</f>
        <v>2.5861951066070334E-2</v>
      </c>
      <c r="T610" s="2">
        <f>(Table2[[#This Row],[Close Price]]-Table2[[#This Row],[50D EMA]])/Table2[[#This Row],[50D EMA]]</f>
        <v>4.9608592400207291E-2</v>
      </c>
      <c r="U610" s="2">
        <f>(Table2[[#This Row],[Close Price]]-Table2[[#This Row],[200D EMA]])/Table2[[#This Row],[200D EMA]]</f>
        <v>5.5834723426440455E-2</v>
      </c>
      <c r="V610">
        <v>1.30333149911196</v>
      </c>
      <c r="W610">
        <v>740.05</v>
      </c>
      <c r="X610">
        <v>765</v>
      </c>
      <c r="Y610">
        <v>740.05</v>
      </c>
      <c r="Z610">
        <v>768.9</v>
      </c>
      <c r="AA610">
        <v>706</v>
      </c>
      <c r="AB610">
        <v>768.9</v>
      </c>
      <c r="AC610" s="2">
        <f>(Table2[[#This Row],[Close Price]]/Table2[[#This Row],[Day Low]])-1</f>
        <v>1.3580163502466158E-2</v>
      </c>
      <c r="AD610" s="2">
        <f>(Table2[[#This Row],[Day High]]/Table2[[#This Row],[Close Price]])-1</f>
        <v>1.9864018130915762E-2</v>
      </c>
      <c r="AE610" s="2">
        <f>(Table2[[#This Row],[Close Price]]/Table2[[#This Row],[Current Week Low]])-1</f>
        <v>1.3580163502466158E-2</v>
      </c>
      <c r="AF610" s="2">
        <f>(Table2[[#This Row],[Current Week High]]/Table2[[#This Row],[Close Price]])-1</f>
        <v>2.5063324890014504E-2</v>
      </c>
      <c r="AG610" s="2">
        <f>(Table2[[#This Row],[Close Price]]/Table2[[#This Row],[Current Month Low]])-1</f>
        <v>6.2464589235127432E-2</v>
      </c>
      <c r="AH610" s="2">
        <f>(Table2[[#This Row],[Current Month High]]/Table2[[#This Row],[Close Price]])-1</f>
        <v>2.5063324890014504E-2</v>
      </c>
      <c r="AI610">
        <v>14.6847087055059</v>
      </c>
      <c r="AJ610">
        <v>23.442771332181302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0.01</v>
      </c>
      <c r="AM610" t="s">
        <v>10511</v>
      </c>
      <c r="AN610">
        <v>4.8</v>
      </c>
      <c r="AO610" t="s">
        <v>10511</v>
      </c>
      <c r="AP610">
        <v>-3.6658812303786002E-2</v>
      </c>
      <c r="AQ610">
        <f>(Table2[[#This Row],[Sharpe Ratio]]-AVERAGE(Table2[Sharpe Ratio]))/_xlfn.STDEV.P(Table2[Sharpe Ratio])</f>
        <v>-0.97943410490628768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-0.64851044306576378</v>
      </c>
      <c r="AS610">
        <f>_xlfn.RANK.AVG(Table2[[#This Row],[1Y Return vs Nifty Z-Score]],Table2[1Y Return vs Nifty Z-Score])</f>
        <v>646</v>
      </c>
      <c r="AT610">
        <f>_xlfn.RANK.AVG(Table2[[#This Row],[6M Return vs Nifty Z-Score]],Table2[6M Return vs Nifty Z-Score])</f>
        <v>447</v>
      </c>
      <c r="AU610">
        <f>_xlfn.RANK.AVG(Table2[[#This Row],[Sharpe Ratio Z-Score]],Table2[Sharpe Ratio Z-Score])</f>
        <v>614</v>
      </c>
      <c r="AV610">
        <f>(Table2[[#This Row],[Rank 1Y]]+Table2[[#This Row],[Rank 6M]]+Table2[[#This Row],[Rank Sharpe]])/3</f>
        <v>569</v>
      </c>
    </row>
    <row r="611" spans="1:48" x14ac:dyDescent="0.3">
      <c r="A611" t="s">
        <v>1413</v>
      </c>
      <c r="B611" t="s">
        <v>1414</v>
      </c>
      <c r="C611" t="s">
        <v>10469</v>
      </c>
      <c r="D611" t="s">
        <v>817</v>
      </c>
      <c r="E611">
        <v>7100.5667563259904</v>
      </c>
      <c r="F611">
        <v>40.07</v>
      </c>
      <c r="G611">
        <v>-29.514790536051699</v>
      </c>
      <c r="H611">
        <f>(Table2[[#This Row],[1Y Return vs Nifty]]-AVERAGE(Table2[1Y Return vs Nifty]))/_xlfn.STDEV.P(Table2[1Y Return vs Nifty])</f>
        <v>-0.91703761226274316</v>
      </c>
      <c r="I611">
        <v>-11.1443826143138</v>
      </c>
      <c r="J611">
        <f>(Table2[[#This Row],[1M Return vs Nifty]]-AVERAGE(Table2[1M Return vs Nifty]))/_xlfn.STDEV.P(Table2[1M Return vs Nifty])</f>
        <v>-1.0212618223744847</v>
      </c>
      <c r="K611">
        <v>-27.0935696314932</v>
      </c>
      <c r="L611">
        <f>(Table2[[#This Row],[6M Return vs Nifty]]-AVERAGE(Table2[6M Return vs Nifty]))/_xlfn.STDEV.P(Table2[6M Return vs Nifty])</f>
        <v>-1.0999591456918545</v>
      </c>
      <c r="M611">
        <v>-2.04690731241234</v>
      </c>
      <c r="N611">
        <f>(Table2[[#This Row],[1W Return vs Nifty]]-AVERAGE(Table2[1W Return vs Nifty]))/_xlfn.STDEV.P(Table2[1W Return vs Nifty])</f>
        <v>-0.26967209414644372</v>
      </c>
      <c r="O611">
        <v>41.39</v>
      </c>
      <c r="P611">
        <v>42.390641829274301</v>
      </c>
      <c r="Q611">
        <v>43.652962058318998</v>
      </c>
      <c r="R611">
        <v>26.301869937573301</v>
      </c>
      <c r="S611" s="2">
        <f>(Table2[[#This Row],[Close Price]]-Table2[[#This Row],[20D EMA]])/Table2[[#This Row],[20D EMA]]</f>
        <v>-3.1891761294998801E-2</v>
      </c>
      <c r="T611" s="2">
        <f>(Table2[[#This Row],[Close Price]]-Table2[[#This Row],[50D EMA]])/Table2[[#This Row],[50D EMA]]</f>
        <v>-5.4744201293779486E-2</v>
      </c>
      <c r="U611" s="2">
        <f>(Table2[[#This Row],[Close Price]]-Table2[[#This Row],[200D EMA]])/Table2[[#This Row],[200D EMA]]</f>
        <v>-8.2078326174802804E-2</v>
      </c>
      <c r="V611">
        <v>0.54988966527352501</v>
      </c>
      <c r="W611">
        <v>40</v>
      </c>
      <c r="X611">
        <v>40.700000000000003</v>
      </c>
      <c r="Y611">
        <v>40</v>
      </c>
      <c r="Z611">
        <v>41.49</v>
      </c>
      <c r="AA611">
        <v>40</v>
      </c>
      <c r="AB611">
        <v>42.65</v>
      </c>
      <c r="AC611" s="2">
        <f>(Table2[[#This Row],[Close Price]]/Table2[[#This Row],[Day Low]])-1</f>
        <v>1.7499999999999183E-3</v>
      </c>
      <c r="AD611" s="2">
        <f>(Table2[[#This Row],[Day High]]/Table2[[#This Row],[Close Price]])-1</f>
        <v>1.5722485650112361E-2</v>
      </c>
      <c r="AE611" s="2">
        <f>(Table2[[#This Row],[Close Price]]/Table2[[#This Row],[Current Week Low]])-1</f>
        <v>1.7499999999999183E-3</v>
      </c>
      <c r="AF611" s="2">
        <f>(Table2[[#This Row],[Current Week High]]/Table2[[#This Row],[Close Price]])-1</f>
        <v>3.5437983528824546E-2</v>
      </c>
      <c r="AG611" s="2">
        <f>(Table2[[#This Row],[Close Price]]/Table2[[#This Row],[Current Month Low]])-1</f>
        <v>1.7499999999999183E-3</v>
      </c>
      <c r="AH611" s="2">
        <f>(Table2[[#This Row],[Current Month High]]/Table2[[#This Row],[Close Price]])-1</f>
        <v>6.4387322186174156E-2</v>
      </c>
      <c r="AI611">
        <v>34.764162715248297</v>
      </c>
      <c r="AJ611">
        <v>8.2972972972972894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-0.21</v>
      </c>
      <c r="AM611" t="s">
        <v>10512</v>
      </c>
      <c r="AN611">
        <v>-3.95</v>
      </c>
      <c r="AO611" t="s">
        <v>10512</v>
      </c>
      <c r="AP611">
        <v>3.3329824474183999E-2</v>
      </c>
      <c r="AQ611">
        <f>(Table2[[#This Row],[Sharpe Ratio]]-AVERAGE(Table2[Sharpe Ratio]))/_xlfn.STDEV.P(Table2[Sharpe Ratio])</f>
        <v>-0.17626798722596865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663</v>
      </c>
      <c r="AT611">
        <f>_xlfn.RANK.AVG(Table2[[#This Row],[6M Return vs Nifty Z-Score]],Table2[6M Return vs Nifty Z-Score])</f>
        <v>655</v>
      </c>
      <c r="AU611">
        <f>_xlfn.RANK.AVG(Table2[[#This Row],[Sharpe Ratio Z-Score]],Table2[Sharpe Ratio Z-Score])</f>
        <v>390</v>
      </c>
      <c r="AV611">
        <f>(Table2[[#This Row],[Rank 1Y]]+Table2[[#This Row],[Rank 6M]]+Table2[[#This Row],[Rank Sharpe]])/3</f>
        <v>569.33333333333337</v>
      </c>
    </row>
    <row r="612" spans="1:48" x14ac:dyDescent="0.3">
      <c r="A612" t="s">
        <v>1526</v>
      </c>
      <c r="B612" t="s">
        <v>1527</v>
      </c>
      <c r="C612" t="s">
        <v>10463</v>
      </c>
      <c r="D612" t="s">
        <v>924</v>
      </c>
      <c r="E612">
        <v>6177.3764488799998</v>
      </c>
      <c r="F612">
        <v>134.68</v>
      </c>
      <c r="G612">
        <v>-15.4444406043919</v>
      </c>
      <c r="H612">
        <f>(Table2[[#This Row],[1Y Return vs Nifty]]-AVERAGE(Table2[1Y Return vs Nifty]))/_xlfn.STDEV.P(Table2[1Y Return vs Nifty])</f>
        <v>-0.73077864551708527</v>
      </c>
      <c r="I612">
        <v>-7.8332675149310704</v>
      </c>
      <c r="J612">
        <f>(Table2[[#This Row],[1M Return vs Nifty]]-AVERAGE(Table2[1M Return vs Nifty]))/_xlfn.STDEV.P(Table2[1M Return vs Nifty])</f>
        <v>-0.69010542567780253</v>
      </c>
      <c r="K612">
        <v>-32.973288216329898</v>
      </c>
      <c r="L612">
        <f>(Table2[[#This Row],[6M Return vs Nifty]]-AVERAGE(Table2[6M Return vs Nifty]))/_xlfn.STDEV.P(Table2[6M Return vs Nifty])</f>
        <v>-1.3030181630834508</v>
      </c>
      <c r="M612">
        <v>1.28645580262324</v>
      </c>
      <c r="N612">
        <f>(Table2[[#This Row],[1W Return vs Nifty]]-AVERAGE(Table2[1W Return vs Nifty]))/_xlfn.STDEV.P(Table2[1W Return vs Nifty])</f>
        <v>0.54200116475247917</v>
      </c>
      <c r="O612">
        <v>138.25</v>
      </c>
      <c r="P612">
        <v>145.00723979511301</v>
      </c>
      <c r="Q612">
        <v>157.57063131728901</v>
      </c>
      <c r="R612">
        <v>37.638955750806097</v>
      </c>
      <c r="S612" s="2">
        <f>(Table2[[#This Row],[Close Price]]-Table2[[#This Row],[20D EMA]])/Table2[[#This Row],[20D EMA]]</f>
        <v>-2.5822784810126533E-2</v>
      </c>
      <c r="T612" s="2">
        <f>(Table2[[#This Row],[Close Price]]-Table2[[#This Row],[50D EMA]])/Table2[[#This Row],[50D EMA]]</f>
        <v>-7.1218787487471694E-2</v>
      </c>
      <c r="U612" s="2">
        <f>(Table2[[#This Row],[Close Price]]-Table2[[#This Row],[200D EMA]])/Table2[[#This Row],[200D EMA]]</f>
        <v>-0.14527219397373445</v>
      </c>
      <c r="V612">
        <v>1.22589389355852</v>
      </c>
      <c r="W612">
        <v>134.35</v>
      </c>
      <c r="X612">
        <v>139.27000000000001</v>
      </c>
      <c r="Y612">
        <v>132.9</v>
      </c>
      <c r="Z612">
        <v>139.49</v>
      </c>
      <c r="AA612">
        <v>132.15</v>
      </c>
      <c r="AB612">
        <v>141.79</v>
      </c>
      <c r="AC612" s="2">
        <f>(Table2[[#This Row],[Close Price]]/Table2[[#This Row],[Day Low]])-1</f>
        <v>2.4562709341273692E-3</v>
      </c>
      <c r="AD612" s="2">
        <f>(Table2[[#This Row],[Day High]]/Table2[[#This Row],[Close Price]])-1</f>
        <v>3.4080784080784188E-2</v>
      </c>
      <c r="AE612" s="2">
        <f>(Table2[[#This Row],[Close Price]]/Table2[[#This Row],[Current Week Low]])-1</f>
        <v>1.3393528969149804E-2</v>
      </c>
      <c r="AF612" s="2">
        <f>(Table2[[#This Row],[Current Week High]]/Table2[[#This Row],[Close Price]])-1</f>
        <v>3.5714285714285809E-2</v>
      </c>
      <c r="AG612" s="2">
        <f>(Table2[[#This Row],[Close Price]]/Table2[[#This Row],[Current Month Low]])-1</f>
        <v>1.9144911085887228E-2</v>
      </c>
      <c r="AH612" s="2">
        <f>(Table2[[#This Row],[Current Month High]]/Table2[[#This Row],[Close Price]])-1</f>
        <v>5.2791802791802622E-2</v>
      </c>
      <c r="AI612">
        <v>56.370656370656299</v>
      </c>
      <c r="AJ612">
        <v>13.654008438818501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-0.28999999999999998</v>
      </c>
      <c r="AM612" t="s">
        <v>10512</v>
      </c>
      <c r="AN612">
        <v>-1.18</v>
      </c>
      <c r="AO612" t="s">
        <v>10512</v>
      </c>
      <c r="AP612">
        <v>2.2106286802851999E-2</v>
      </c>
      <c r="AQ612">
        <f>(Table2[[#This Row],[Sharpe Ratio]]-AVERAGE(Table2[Sharpe Ratio]))/_xlfn.STDEV.P(Table2[Sharpe Ratio])</f>
        <v>-0.30506554055908258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595</v>
      </c>
      <c r="AT612">
        <f>_xlfn.RANK.AVG(Table2[[#This Row],[6M Return vs Nifty Z-Score]],Table2[6M Return vs Nifty Z-Score])</f>
        <v>697</v>
      </c>
      <c r="AU612">
        <f>_xlfn.RANK.AVG(Table2[[#This Row],[Sharpe Ratio Z-Score]],Table2[Sharpe Ratio Z-Score])</f>
        <v>420</v>
      </c>
      <c r="AV612">
        <f>(Table2[[#This Row],[Rank 1Y]]+Table2[[#This Row],[Rank 6M]]+Table2[[#This Row],[Rank Sharpe]])/3</f>
        <v>570.66666666666663</v>
      </c>
    </row>
    <row r="613" spans="1:48" x14ac:dyDescent="0.3">
      <c r="A613" t="s">
        <v>1388</v>
      </c>
      <c r="B613" t="s">
        <v>1389</v>
      </c>
      <c r="C613" t="s">
        <v>10461</v>
      </c>
      <c r="D613" t="s">
        <v>24</v>
      </c>
      <c r="E613">
        <v>7330.0888056599997</v>
      </c>
      <c r="F613">
        <v>462.9</v>
      </c>
      <c r="G613">
        <v>-15.088112934058501</v>
      </c>
      <c r="H613">
        <f>(Table2[[#This Row],[1Y Return vs Nifty]]-AVERAGE(Table2[1Y Return vs Nifty]))/_xlfn.STDEV.P(Table2[1Y Return vs Nifty])</f>
        <v>-0.72606168936307736</v>
      </c>
      <c r="I613">
        <v>-6.5844354142471104</v>
      </c>
      <c r="J613">
        <f>(Table2[[#This Row],[1M Return vs Nifty]]-AVERAGE(Table2[1M Return vs Nifty]))/_xlfn.STDEV.P(Table2[1M Return vs Nifty])</f>
        <v>-0.56520528595788011</v>
      </c>
      <c r="K613">
        <v>-21.533139213263102</v>
      </c>
      <c r="L613">
        <f>(Table2[[#This Row],[6M Return vs Nifty]]-AVERAGE(Table2[6M Return vs Nifty]))/_xlfn.STDEV.P(Table2[6M Return vs Nifty])</f>
        <v>-0.90792690457201763</v>
      </c>
      <c r="M613">
        <v>-4.4355184600683399</v>
      </c>
      <c r="N613">
        <f>(Table2[[#This Row],[1W Return vs Nifty]]-AVERAGE(Table2[1W Return vs Nifty]))/_xlfn.STDEV.P(Table2[1W Return vs Nifty])</f>
        <v>-0.85129843593775723</v>
      </c>
      <c r="O613">
        <v>473.97</v>
      </c>
      <c r="P613">
        <v>475.16978448189298</v>
      </c>
      <c r="Q613">
        <v>485.28400283503998</v>
      </c>
      <c r="R613">
        <v>25.595621934817899</v>
      </c>
      <c r="S613" s="2">
        <f>(Table2[[#This Row],[Close Price]]-Table2[[#This Row],[20D EMA]])/Table2[[#This Row],[20D EMA]]</f>
        <v>-2.3355908601810346E-2</v>
      </c>
      <c r="T613" s="2">
        <f>(Table2[[#This Row],[Close Price]]-Table2[[#This Row],[50D EMA]])/Table2[[#This Row],[50D EMA]]</f>
        <v>-2.5821895420542161E-2</v>
      </c>
      <c r="U613" s="2">
        <f>(Table2[[#This Row],[Close Price]]-Table2[[#This Row],[200D EMA]])/Table2[[#This Row],[200D EMA]]</f>
        <v>-4.6125573281361354E-2</v>
      </c>
      <c r="V613">
        <v>1.18753658259711</v>
      </c>
      <c r="W613">
        <v>460.95</v>
      </c>
      <c r="X613">
        <v>466.95</v>
      </c>
      <c r="Y613">
        <v>460.95</v>
      </c>
      <c r="Z613">
        <v>486</v>
      </c>
      <c r="AA613">
        <v>460.95</v>
      </c>
      <c r="AB613">
        <v>489</v>
      </c>
      <c r="AC613" s="2">
        <f>(Table2[[#This Row],[Close Price]]/Table2[[#This Row],[Day Low]])-1</f>
        <v>4.2303937520338231E-3</v>
      </c>
      <c r="AD613" s="2">
        <f>(Table2[[#This Row],[Day High]]/Table2[[#This Row],[Close Price]])-1</f>
        <v>8.749189889825093E-3</v>
      </c>
      <c r="AE613" s="2">
        <f>(Table2[[#This Row],[Close Price]]/Table2[[#This Row],[Current Week Low]])-1</f>
        <v>4.2303937520338231E-3</v>
      </c>
      <c r="AF613" s="2">
        <f>(Table2[[#This Row],[Current Week High]]/Table2[[#This Row],[Close Price]])-1</f>
        <v>4.9902786779002062E-2</v>
      </c>
      <c r="AG613" s="2">
        <f>(Table2[[#This Row],[Close Price]]/Table2[[#This Row],[Current Month Low]])-1</f>
        <v>4.2303937520338231E-3</v>
      </c>
      <c r="AH613" s="2">
        <f>(Table2[[#This Row],[Current Month High]]/Table2[[#This Row],[Close Price]])-1</f>
        <v>5.6383668178872304E-2</v>
      </c>
      <c r="AI613">
        <v>32.069561460358599</v>
      </c>
      <c r="AJ613">
        <v>9.1101944608132008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-0.1</v>
      </c>
      <c r="AM613" t="s">
        <v>10512</v>
      </c>
      <c r="AN613">
        <v>-3.8</v>
      </c>
      <c r="AO613" t="s">
        <v>10512</v>
      </c>
      <c r="AQ613">
        <f>(Table2[[#This Row],[Sharpe Ratio]]-AVERAGE(Table2[Sharpe Ratio]))/_xlfn.STDEV.P(Table2[Sharpe Ratio])</f>
        <v>-0.55874987226138229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593</v>
      </c>
      <c r="AT613">
        <f>_xlfn.RANK.AVG(Table2[[#This Row],[6M Return vs Nifty Z-Score]],Table2[6M Return vs Nifty Z-Score])</f>
        <v>607</v>
      </c>
      <c r="AU613">
        <f>_xlfn.RANK.AVG(Table2[[#This Row],[Sharpe Ratio Z-Score]],Table2[Sharpe Ratio Z-Score])</f>
        <v>512.5</v>
      </c>
      <c r="AV613">
        <f>(Table2[[#This Row],[Rank 1Y]]+Table2[[#This Row],[Rank 6M]]+Table2[[#This Row],[Rank Sharpe]])/3</f>
        <v>570.83333333333337</v>
      </c>
    </row>
    <row r="614" spans="1:48" x14ac:dyDescent="0.3">
      <c r="A614" t="s">
        <v>1620</v>
      </c>
      <c r="B614" t="s">
        <v>1621</v>
      </c>
      <c r="C614" t="s">
        <v>10470</v>
      </c>
      <c r="D614" t="s">
        <v>80</v>
      </c>
      <c r="E614">
        <v>5122.1362609480002</v>
      </c>
      <c r="F614">
        <v>226.03</v>
      </c>
      <c r="G614">
        <v>4.8493304181719799</v>
      </c>
      <c r="H614">
        <f>(Table2[[#This Row],[1Y Return vs Nifty]]-AVERAGE(Table2[1Y Return vs Nifty]))/_xlfn.STDEV.P(Table2[1Y Return vs Nifty])</f>
        <v>-0.46213594363725841</v>
      </c>
      <c r="I614">
        <v>3.0945185904079202</v>
      </c>
      <c r="J614">
        <f>(Table2[[#This Row],[1M Return vs Nifty]]-AVERAGE(Table2[1M Return vs Nifty]))/_xlfn.STDEV.P(Table2[1M Return vs Nifty])</f>
        <v>0.4028213261559711</v>
      </c>
      <c r="K614">
        <v>-13.6367996586744</v>
      </c>
      <c r="L614">
        <f>(Table2[[#This Row],[6M Return vs Nifty]]-AVERAGE(Table2[6M Return vs Nifty]))/_xlfn.STDEV.P(Table2[6M Return vs Nifty])</f>
        <v>-0.63522287498116792</v>
      </c>
      <c r="M614">
        <v>0.75527124614318397</v>
      </c>
      <c r="N614">
        <f>(Table2[[#This Row],[1W Return vs Nifty]]-AVERAGE(Table2[1W Return vs Nifty]))/_xlfn.STDEV.P(Table2[1W Return vs Nifty])</f>
        <v>0.41265783036139708</v>
      </c>
      <c r="O614">
        <v>226</v>
      </c>
      <c r="P614">
        <v>217.75583929378999</v>
      </c>
      <c r="Q614">
        <v>206.62489479486899</v>
      </c>
      <c r="R614">
        <v>46.509652395683901</v>
      </c>
      <c r="S614" s="2">
        <f>(Table2[[#This Row],[Close Price]]-Table2[[#This Row],[20D EMA]])/Table2[[#This Row],[20D EMA]]</f>
        <v>1.3274336283186343E-4</v>
      </c>
      <c r="T614" s="2">
        <f>(Table2[[#This Row],[Close Price]]-Table2[[#This Row],[50D EMA]])/Table2[[#This Row],[50D EMA]]</f>
        <v>3.7997422861513939E-2</v>
      </c>
      <c r="U614" s="2">
        <f>(Table2[[#This Row],[Close Price]]-Table2[[#This Row],[200D EMA]])/Table2[[#This Row],[200D EMA]]</f>
        <v>9.3914652561085707E-2</v>
      </c>
      <c r="V614">
        <v>1.7545972442658599</v>
      </c>
      <c r="W614">
        <v>225.25</v>
      </c>
      <c r="X614">
        <v>233.4</v>
      </c>
      <c r="Y614">
        <v>222.51</v>
      </c>
      <c r="Z614">
        <v>241</v>
      </c>
      <c r="AA614">
        <v>219.25</v>
      </c>
      <c r="AB614">
        <v>241</v>
      </c>
      <c r="AC614" s="2">
        <f>(Table2[[#This Row],[Close Price]]/Table2[[#This Row],[Day Low]])-1</f>
        <v>3.4628190899002043E-3</v>
      </c>
      <c r="AD614" s="2">
        <f>(Table2[[#This Row],[Day High]]/Table2[[#This Row],[Close Price]])-1</f>
        <v>3.2606291200283133E-2</v>
      </c>
      <c r="AE614" s="2">
        <f>(Table2[[#This Row],[Close Price]]/Table2[[#This Row],[Current Week Low]])-1</f>
        <v>1.5819513729720125E-2</v>
      </c>
      <c r="AF614" s="2">
        <f>(Table2[[#This Row],[Current Week High]]/Table2[[#This Row],[Close Price]])-1</f>
        <v>6.6230146440737991E-2</v>
      </c>
      <c r="AG614" s="2">
        <f>(Table2[[#This Row],[Close Price]]/Table2[[#This Row],[Current Month Low]])-1</f>
        <v>3.0923603192702487E-2</v>
      </c>
      <c r="AH614" s="2">
        <f>(Table2[[#This Row],[Current Month High]]/Table2[[#This Row],[Close Price]])-1</f>
        <v>6.6230146440737991E-2</v>
      </c>
      <c r="AI614">
        <v>9.2775295314781108</v>
      </c>
      <c r="AJ614">
        <v>30.4646464646464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0.05</v>
      </c>
      <c r="AM614" t="s">
        <v>10511</v>
      </c>
      <c r="AN614">
        <v>-1.08</v>
      </c>
      <c r="AO614" t="s">
        <v>10512</v>
      </c>
      <c r="AP614">
        <v>-0.104482109186384</v>
      </c>
      <c r="AQ614">
        <f>(Table2[[#This Row],[Sharpe Ratio]]-AVERAGE(Table2[Sharpe Ratio]))/_xlfn.STDEV.P(Table2[Sharpe Ratio])</f>
        <v>-1.7577515083197264</v>
      </c>
      <c r="AR6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-2.0396311704207846</v>
      </c>
      <c r="AS614">
        <f>_xlfn.RANK.AVG(Table2[[#This Row],[1Y Return vs Nifty Z-Score]],Table2[1Y Return vs Nifty Z-Score])</f>
        <v>463</v>
      </c>
      <c r="AT614">
        <f>_xlfn.RANK.AVG(Table2[[#This Row],[6M Return vs Nifty Z-Score]],Table2[6M Return vs Nifty Z-Score])</f>
        <v>541</v>
      </c>
      <c r="AU614">
        <f>_xlfn.RANK.AVG(Table2[[#This Row],[Sharpe Ratio Z-Score]],Table2[Sharpe Ratio Z-Score])</f>
        <v>709</v>
      </c>
      <c r="AV614">
        <f>(Table2[[#This Row],[Rank 1Y]]+Table2[[#This Row],[Rank 6M]]+Table2[[#This Row],[Rank Sharpe]])/3</f>
        <v>571</v>
      </c>
    </row>
    <row r="615" spans="1:48" x14ac:dyDescent="0.3">
      <c r="A615" t="s">
        <v>1538</v>
      </c>
      <c r="B615" t="s">
        <v>1539</v>
      </c>
      <c r="C615" t="s">
        <v>10461</v>
      </c>
      <c r="D615" t="s">
        <v>24</v>
      </c>
      <c r="E615">
        <v>6052.3848677750002</v>
      </c>
      <c r="F615">
        <v>357.95</v>
      </c>
      <c r="G615">
        <v>4.3338957604309003E-2</v>
      </c>
      <c r="H615">
        <f>(Table2[[#This Row],[1Y Return vs Nifty]]-AVERAGE(Table2[1Y Return vs Nifty]))/_xlfn.STDEV.P(Table2[1Y Return vs Nifty])</f>
        <v>-0.52575618108562405</v>
      </c>
      <c r="I615">
        <v>-0.72237053789235695</v>
      </c>
      <c r="J615">
        <f>(Table2[[#This Row],[1M Return vs Nifty]]-AVERAGE(Table2[1M Return vs Nifty]))/_xlfn.STDEV.P(Table2[1M Return vs Nifty])</f>
        <v>2.108067009895365E-2</v>
      </c>
      <c r="K615">
        <v>-18.6175754372405</v>
      </c>
      <c r="L615">
        <f>(Table2[[#This Row],[6M Return vs Nifty]]-AVERAGE(Table2[6M Return vs Nifty]))/_xlfn.STDEV.P(Table2[6M Return vs Nifty])</f>
        <v>-0.80723645366702346</v>
      </c>
      <c r="M615">
        <v>-2.33355285810274</v>
      </c>
      <c r="N615">
        <f>(Table2[[#This Row],[1W Return vs Nifty]]-AVERAGE(Table2[1W Return vs Nifty]))/_xlfn.STDEV.P(Table2[1W Return vs Nifty])</f>
        <v>-0.33947022780008967</v>
      </c>
      <c r="O615">
        <v>362.96</v>
      </c>
      <c r="P615">
        <v>359.937533981993</v>
      </c>
      <c r="Q615">
        <v>353.374376432715</v>
      </c>
      <c r="R615">
        <v>38.0901248328544</v>
      </c>
      <c r="S615" s="2">
        <f>(Table2[[#This Row],[Close Price]]-Table2[[#This Row],[20D EMA]])/Table2[[#This Row],[20D EMA]]</f>
        <v>-1.3803173903460413E-2</v>
      </c>
      <c r="T615" s="2">
        <f>(Table2[[#This Row],[Close Price]]-Table2[[#This Row],[50D EMA]])/Table2[[#This Row],[50D EMA]]</f>
        <v>-5.5218858672639653E-3</v>
      </c>
      <c r="U615" s="2">
        <f>(Table2[[#This Row],[Close Price]]-Table2[[#This Row],[200D EMA]])/Table2[[#This Row],[200D EMA]]</f>
        <v>1.2948373941188189E-2</v>
      </c>
      <c r="V615">
        <v>0.92299203351737502</v>
      </c>
      <c r="W615">
        <v>355.35</v>
      </c>
      <c r="X615">
        <v>363.8</v>
      </c>
      <c r="Y615">
        <v>355.35</v>
      </c>
      <c r="Z615">
        <v>370</v>
      </c>
      <c r="AA615">
        <v>355.35</v>
      </c>
      <c r="AB615">
        <v>403.2</v>
      </c>
      <c r="AC615" s="2">
        <f>(Table2[[#This Row],[Close Price]]/Table2[[#This Row],[Day Low]])-1</f>
        <v>7.3167299845222633E-3</v>
      </c>
      <c r="AD615" s="2">
        <f>(Table2[[#This Row],[Day High]]/Table2[[#This Row],[Close Price]])-1</f>
        <v>1.6343064673837171E-2</v>
      </c>
      <c r="AE615" s="2">
        <f>(Table2[[#This Row],[Close Price]]/Table2[[#This Row],[Current Week Low]])-1</f>
        <v>7.3167299845222633E-3</v>
      </c>
      <c r="AF615" s="2">
        <f>(Table2[[#This Row],[Current Week High]]/Table2[[#This Row],[Close Price]])-1</f>
        <v>3.3663919541835563E-2</v>
      </c>
      <c r="AG615" s="2">
        <f>(Table2[[#This Row],[Close Price]]/Table2[[#This Row],[Current Month Low]])-1</f>
        <v>7.3167299845222633E-3</v>
      </c>
      <c r="AH615" s="2">
        <f>(Table2[[#This Row],[Current Month High]]/Table2[[#This Row],[Close Price]])-1</f>
        <v>0.12641430367369755</v>
      </c>
      <c r="AI615">
        <v>17.963402709875599</v>
      </c>
      <c r="AJ615">
        <v>26.707964601769898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-0.09</v>
      </c>
      <c r="AM615" t="s">
        <v>10512</v>
      </c>
      <c r="AN615">
        <v>-6.36</v>
      </c>
      <c r="AO615" t="s">
        <v>10512</v>
      </c>
      <c r="AP615">
        <v>-4.8036636338783002E-2</v>
      </c>
      <c r="AQ615">
        <f>(Table2[[#This Row],[Sharpe Ratio]]-AVERAGE(Table2[Sharpe Ratio]))/_xlfn.STDEV.P(Table2[Sharpe Ratio])</f>
        <v>-1.1100021967928091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-2.7613843892465928</v>
      </c>
      <c r="AS615">
        <f>_xlfn.RANK.AVG(Table2[[#This Row],[1Y Return vs Nifty Z-Score]],Table2[1Y Return vs Nifty Z-Score])</f>
        <v>495</v>
      </c>
      <c r="AT615">
        <f>_xlfn.RANK.AVG(Table2[[#This Row],[6M Return vs Nifty Z-Score]],Table2[6M Return vs Nifty Z-Score])</f>
        <v>588</v>
      </c>
      <c r="AU615">
        <f>_xlfn.RANK.AVG(Table2[[#This Row],[Sharpe Ratio Z-Score]],Table2[Sharpe Ratio Z-Score])</f>
        <v>631</v>
      </c>
      <c r="AV615">
        <f>(Table2[[#This Row],[Rank 1Y]]+Table2[[#This Row],[Rank 6M]]+Table2[[#This Row],[Rank Sharpe]])/3</f>
        <v>571.33333333333337</v>
      </c>
    </row>
    <row r="616" spans="1:48" x14ac:dyDescent="0.3">
      <c r="A616" t="s">
        <v>1508</v>
      </c>
      <c r="B616" t="s">
        <v>1509</v>
      </c>
      <c r="C616" t="s">
        <v>10472</v>
      </c>
      <c r="D616" t="s">
        <v>380</v>
      </c>
      <c r="E616">
        <v>6277.0292471519997</v>
      </c>
      <c r="F616">
        <v>63.87</v>
      </c>
      <c r="G616">
        <v>-37.637178596934604</v>
      </c>
      <c r="H616">
        <f>(Table2[[#This Row],[1Y Return vs Nifty]]-AVERAGE(Table2[1Y Return vs Nifty]))/_xlfn.STDEV.P(Table2[1Y Return vs Nifty])</f>
        <v>-1.0245592883458097</v>
      </c>
      <c r="I616">
        <v>-4.5775247972945898</v>
      </c>
      <c r="J616">
        <f>(Table2[[#This Row],[1M Return vs Nifty]]-AVERAGE(Table2[1M Return vs Nifty]))/_xlfn.STDEV.P(Table2[1M Return vs Nifty])</f>
        <v>-0.36448701780519355</v>
      </c>
      <c r="K616">
        <v>-33.111705610673397</v>
      </c>
      <c r="L616">
        <f>(Table2[[#This Row],[6M Return vs Nifty]]-AVERAGE(Table2[6M Return vs Nifty]))/_xlfn.STDEV.P(Table2[6M Return vs Nifty])</f>
        <v>-1.3077984769164597</v>
      </c>
      <c r="M616">
        <v>-1.3372207528959701</v>
      </c>
      <c r="N616">
        <f>(Table2[[#This Row],[1W Return vs Nifty]]-AVERAGE(Table2[1W Return vs Nifty]))/_xlfn.STDEV.P(Table2[1W Return vs Nifty])</f>
        <v>-9.6863557338335488E-2</v>
      </c>
      <c r="O616">
        <v>63.84</v>
      </c>
      <c r="P616">
        <v>65.6827268720955</v>
      </c>
      <c r="Q616">
        <v>70.269246306626499</v>
      </c>
      <c r="R616">
        <v>50.544298055010998</v>
      </c>
      <c r="S616" s="2">
        <f>(Table2[[#This Row],[Close Price]]-Table2[[#This Row],[20D EMA]])/Table2[[#This Row],[20D EMA]]</f>
        <v>4.6992481202998165E-4</v>
      </c>
      <c r="T616" s="2">
        <f>(Table2[[#This Row],[Close Price]]-Table2[[#This Row],[50D EMA]])/Table2[[#This Row],[50D EMA]]</f>
        <v>-2.7598228003314181E-2</v>
      </c>
      <c r="U616" s="2">
        <f>(Table2[[#This Row],[Close Price]]-Table2[[#This Row],[200D EMA]])/Table2[[#This Row],[200D EMA]]</f>
        <v>-9.106752445732498E-2</v>
      </c>
      <c r="V616">
        <v>1.1664324598476099</v>
      </c>
      <c r="W616">
        <v>63.6</v>
      </c>
      <c r="X616">
        <v>65.2</v>
      </c>
      <c r="Y616">
        <v>63.48</v>
      </c>
      <c r="Z616">
        <v>66.25</v>
      </c>
      <c r="AA616">
        <v>60.55</v>
      </c>
      <c r="AB616">
        <v>66.36</v>
      </c>
      <c r="AC616" s="2">
        <f>(Table2[[#This Row],[Close Price]]/Table2[[#This Row],[Day Low]])-1</f>
        <v>4.2452830188679513E-3</v>
      </c>
      <c r="AD616" s="2">
        <f>(Table2[[#This Row],[Day High]]/Table2[[#This Row],[Close Price]])-1</f>
        <v>2.082354783153284E-2</v>
      </c>
      <c r="AE616" s="2">
        <f>(Table2[[#This Row],[Close Price]]/Table2[[#This Row],[Current Week Low]])-1</f>
        <v>6.1436672967865036E-3</v>
      </c>
      <c r="AF616" s="2">
        <f>(Table2[[#This Row],[Current Week High]]/Table2[[#This Row],[Close Price]])-1</f>
        <v>3.7263190856427153E-2</v>
      </c>
      <c r="AG616" s="2">
        <f>(Table2[[#This Row],[Close Price]]/Table2[[#This Row],[Current Month Low]])-1</f>
        <v>5.4830718414533353E-2</v>
      </c>
      <c r="AH616" s="2">
        <f>(Table2[[#This Row],[Current Month High]]/Table2[[#This Row],[Close Price]])-1</f>
        <v>3.8985439173320868E-2</v>
      </c>
      <c r="AI616">
        <v>53.436668232346904</v>
      </c>
      <c r="AJ616">
        <v>7.7065767284991402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-0.18</v>
      </c>
      <c r="AM616" t="s">
        <v>10512</v>
      </c>
      <c r="AN616">
        <v>3.17</v>
      </c>
      <c r="AO616" t="s">
        <v>10511</v>
      </c>
      <c r="AP616">
        <v>5.1897199550446999E-2</v>
      </c>
      <c r="AQ616">
        <f>(Table2[[#This Row],[Sharpe Ratio]]-AVERAGE(Table2[Sharpe Ratio]))/_xlfn.STDEV.P(Table2[Sharpe Ratio])</f>
        <v>3.6804980644873898E-2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691</v>
      </c>
      <c r="AT616">
        <f>_xlfn.RANK.AVG(Table2[[#This Row],[6M Return vs Nifty Z-Score]],Table2[6M Return vs Nifty Z-Score])</f>
        <v>698</v>
      </c>
      <c r="AU616">
        <f>_xlfn.RANK.AVG(Table2[[#This Row],[Sharpe Ratio Z-Score]],Table2[Sharpe Ratio Z-Score])</f>
        <v>326</v>
      </c>
      <c r="AV616">
        <f>(Table2[[#This Row],[Rank 1Y]]+Table2[[#This Row],[Rank 6M]]+Table2[[#This Row],[Rank Sharpe]])/3</f>
        <v>571.66666666666663</v>
      </c>
    </row>
    <row r="617" spans="1:48" x14ac:dyDescent="0.3">
      <c r="A617" t="s">
        <v>1748</v>
      </c>
      <c r="B617" t="s">
        <v>1749</v>
      </c>
      <c r="C617" t="s">
        <v>10466</v>
      </c>
      <c r="D617" t="s">
        <v>543</v>
      </c>
      <c r="E617">
        <v>4164.8876733750003</v>
      </c>
      <c r="F617">
        <v>372.45</v>
      </c>
      <c r="G617">
        <v>0.525752649759748</v>
      </c>
      <c r="H617">
        <f>(Table2[[#This Row],[1Y Return vs Nifty]]-AVERAGE(Table2[1Y Return vs Nifty]))/_xlfn.STDEV.P(Table2[1Y Return vs Nifty])</f>
        <v>-0.51937013693737943</v>
      </c>
      <c r="I617">
        <v>-5.7017682610468601</v>
      </c>
      <c r="J617">
        <f>(Table2[[#This Row],[1M Return vs Nifty]]-AVERAGE(Table2[1M Return vs Nifty]))/_xlfn.STDEV.P(Table2[1M Return vs Nifty])</f>
        <v>-0.47692660486014204</v>
      </c>
      <c r="K617">
        <v>-16.066049130729098</v>
      </c>
      <c r="L617">
        <f>(Table2[[#This Row],[6M Return vs Nifty]]-AVERAGE(Table2[6M Return vs Nifty]))/_xlfn.STDEV.P(Table2[6M Return vs Nifty])</f>
        <v>-0.71911821855536739</v>
      </c>
      <c r="M617">
        <v>-1.8246219279545399</v>
      </c>
      <c r="N617">
        <f>(Table2[[#This Row],[1W Return vs Nifty]]-AVERAGE(Table2[1W Return vs Nifty]))/_xlfn.STDEV.P(Table2[1W Return vs Nifty])</f>
        <v>-0.21554564701722456</v>
      </c>
      <c r="O617">
        <v>379.56</v>
      </c>
      <c r="P617">
        <v>377.51809351012702</v>
      </c>
      <c r="Q617">
        <v>360.98765870093598</v>
      </c>
      <c r="R617">
        <v>38.0986182684819</v>
      </c>
      <c r="S617" s="2">
        <f>(Table2[[#This Row],[Close Price]]-Table2[[#This Row],[20D EMA]])/Table2[[#This Row],[20D EMA]]</f>
        <v>-1.8732216250395232E-2</v>
      </c>
      <c r="T617" s="2">
        <f>(Table2[[#This Row],[Close Price]]-Table2[[#This Row],[50D EMA]])/Table2[[#This Row],[50D EMA]]</f>
        <v>-1.3424769824948999E-2</v>
      </c>
      <c r="U617" s="2">
        <f>(Table2[[#This Row],[Close Price]]-Table2[[#This Row],[200D EMA]])/Table2[[#This Row],[200D EMA]]</f>
        <v>3.1752723459613073E-2</v>
      </c>
      <c r="V617">
        <v>1.03087534631976</v>
      </c>
      <c r="W617">
        <v>371.4</v>
      </c>
      <c r="X617">
        <v>377.9</v>
      </c>
      <c r="Y617">
        <v>368.6</v>
      </c>
      <c r="Z617">
        <v>386</v>
      </c>
      <c r="AA617">
        <v>367.2</v>
      </c>
      <c r="AB617">
        <v>410</v>
      </c>
      <c r="AC617" s="2">
        <f>(Table2[[#This Row],[Close Price]]/Table2[[#This Row],[Day Low]])-1</f>
        <v>2.8271405492730217E-3</v>
      </c>
      <c r="AD617" s="2">
        <f>(Table2[[#This Row],[Day High]]/Table2[[#This Row],[Close Price]])-1</f>
        <v>1.4632836622365364E-2</v>
      </c>
      <c r="AE617" s="2">
        <f>(Table2[[#This Row],[Close Price]]/Table2[[#This Row],[Current Week Low]])-1</f>
        <v>1.0444926749864303E-2</v>
      </c>
      <c r="AF617" s="2">
        <f>(Table2[[#This Row],[Current Week High]]/Table2[[#This Row],[Close Price]])-1</f>
        <v>3.6380722244596653E-2</v>
      </c>
      <c r="AG617" s="2">
        <f>(Table2[[#This Row],[Close Price]]/Table2[[#This Row],[Current Month Low]])-1</f>
        <v>1.4297385620914982E-2</v>
      </c>
      <c r="AH617" s="2">
        <f>(Table2[[#This Row],[Current Month High]]/Table2[[#This Row],[Close Price]])-1</f>
        <v>0.10081890186602238</v>
      </c>
      <c r="AI617">
        <v>14.1495502752047</v>
      </c>
      <c r="AJ617">
        <v>27.945723119202999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-0.12</v>
      </c>
      <c r="AM617" t="s">
        <v>10512</v>
      </c>
      <c r="AN617">
        <v>0.95</v>
      </c>
      <c r="AO617" t="s">
        <v>10511</v>
      </c>
      <c r="AP617">
        <v>-6.6301702995277004E-2</v>
      </c>
      <c r="AQ617">
        <f>(Table2[[#This Row],[Sharpe Ratio]]-AVERAGE(Table2[Sharpe Ratio]))/_xlfn.STDEV.P(Table2[Sharpe Ratio])</f>
        <v>-1.3196059746490183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-3.2505665820191316</v>
      </c>
      <c r="AS617">
        <f>_xlfn.RANK.AVG(Table2[[#This Row],[1Y Return vs Nifty Z-Score]],Table2[1Y Return vs Nifty Z-Score])</f>
        <v>491</v>
      </c>
      <c r="AT617">
        <f>_xlfn.RANK.AVG(Table2[[#This Row],[6M Return vs Nifty Z-Score]],Table2[6M Return vs Nifty Z-Score])</f>
        <v>565</v>
      </c>
      <c r="AU617">
        <f>_xlfn.RANK.AVG(Table2[[#This Row],[Sharpe Ratio Z-Score]],Table2[Sharpe Ratio Z-Score])</f>
        <v>661</v>
      </c>
      <c r="AV617">
        <f>(Table2[[#This Row],[Rank 1Y]]+Table2[[#This Row],[Rank 6M]]+Table2[[#This Row],[Rank Sharpe]])/3</f>
        <v>572.33333333333337</v>
      </c>
    </row>
    <row r="618" spans="1:48" x14ac:dyDescent="0.3">
      <c r="A618" t="s">
        <v>1339</v>
      </c>
      <c r="B618" t="s">
        <v>1340</v>
      </c>
      <c r="C618" t="s">
        <v>10470</v>
      </c>
      <c r="D618" t="s">
        <v>80</v>
      </c>
      <c r="E618">
        <v>7857.3962137999997</v>
      </c>
      <c r="F618">
        <v>156.1</v>
      </c>
      <c r="G618">
        <v>8.1032041893996496</v>
      </c>
      <c r="H618">
        <f>(Table2[[#This Row],[1Y Return vs Nifty]]-AVERAGE(Table2[1Y Return vs Nifty]))/_xlfn.STDEV.P(Table2[1Y Return vs Nifty])</f>
        <v>-0.41906216299261673</v>
      </c>
      <c r="I618">
        <v>-3.9880952104468999</v>
      </c>
      <c r="J618">
        <f>(Table2[[#This Row],[1M Return vs Nifty]]-AVERAGE(Table2[1M Return vs Nifty]))/_xlfn.STDEV.P(Table2[1M Return vs Nifty])</f>
        <v>-0.30553606858470772</v>
      </c>
      <c r="K618">
        <v>-27.987326062202001</v>
      </c>
      <c r="L618">
        <f>(Table2[[#This Row],[6M Return vs Nifty]]-AVERAGE(Table2[6M Return vs Nifty]))/_xlfn.STDEV.P(Table2[6M Return vs Nifty])</f>
        <v>-1.1308254703277281</v>
      </c>
      <c r="M618">
        <v>-3.2348285844590401</v>
      </c>
      <c r="N618">
        <f>(Table2[[#This Row],[1W Return vs Nifty]]-AVERAGE(Table2[1W Return vs Nifty]))/_xlfn.STDEV.P(Table2[1W Return vs Nifty])</f>
        <v>-0.55893068882169172</v>
      </c>
      <c r="O618">
        <v>166.33</v>
      </c>
      <c r="P618">
        <v>164.639029812053</v>
      </c>
      <c r="Q618">
        <v>159.86163733334999</v>
      </c>
      <c r="R618">
        <v>25.783373210093099</v>
      </c>
      <c r="S618" s="2">
        <f>(Table2[[#This Row],[Close Price]]-Table2[[#This Row],[20D EMA]])/Table2[[#This Row],[20D EMA]]</f>
        <v>-6.150423856189513E-2</v>
      </c>
      <c r="T618" s="2">
        <f>(Table2[[#This Row],[Close Price]]-Table2[[#This Row],[50D EMA]])/Table2[[#This Row],[50D EMA]]</f>
        <v>-5.1865161145573463E-2</v>
      </c>
      <c r="U618" s="2">
        <f>(Table2[[#This Row],[Close Price]]-Table2[[#This Row],[200D EMA]])/Table2[[#This Row],[200D EMA]]</f>
        <v>-2.3530581796219665E-2</v>
      </c>
      <c r="V618">
        <v>1.08813418988072</v>
      </c>
      <c r="W618">
        <v>155.34</v>
      </c>
      <c r="X618">
        <v>167</v>
      </c>
      <c r="Y618">
        <v>155.34</v>
      </c>
      <c r="Z618">
        <v>175.61</v>
      </c>
      <c r="AA618">
        <v>155.34</v>
      </c>
      <c r="AB618">
        <v>180.83</v>
      </c>
      <c r="AC618" s="2">
        <f>(Table2[[#This Row],[Close Price]]/Table2[[#This Row],[Day Low]])-1</f>
        <v>4.8924938843826205E-3</v>
      </c>
      <c r="AD618" s="2">
        <f>(Table2[[#This Row],[Day High]]/Table2[[#This Row],[Close Price]])-1</f>
        <v>6.9827033952594597E-2</v>
      </c>
      <c r="AE618" s="2">
        <f>(Table2[[#This Row],[Close Price]]/Table2[[#This Row],[Current Week Low]])-1</f>
        <v>4.8924938843826205E-3</v>
      </c>
      <c r="AF618" s="2">
        <f>(Table2[[#This Row],[Current Week High]]/Table2[[#This Row],[Close Price]])-1</f>
        <v>0.1249839846252403</v>
      </c>
      <c r="AG618" s="2">
        <f>(Table2[[#This Row],[Close Price]]/Table2[[#This Row],[Current Month Low]])-1</f>
        <v>4.8924938843826205E-3</v>
      </c>
      <c r="AH618" s="2">
        <f>(Table2[[#This Row],[Current Month High]]/Table2[[#This Row],[Close Price]])-1</f>
        <v>0.15842408712363887</v>
      </c>
      <c r="AI618">
        <v>27.482383087764202</v>
      </c>
      <c r="AJ618">
        <v>30.137557315548101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-0.11</v>
      </c>
      <c r="AM618" t="s">
        <v>10512</v>
      </c>
      <c r="AN618">
        <v>-8.08</v>
      </c>
      <c r="AO618" t="s">
        <v>10512</v>
      </c>
      <c r="AP618">
        <v>-3.5318695263817E-2</v>
      </c>
      <c r="AQ618">
        <f>(Table2[[#This Row],[Sharpe Ratio]]-AVERAGE(Table2[Sharpe Ratio]))/_xlfn.STDEV.P(Table2[Sharpe Ratio])</f>
        <v>-0.96405537130352181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-3.3784097620302664</v>
      </c>
      <c r="AS618">
        <f>_xlfn.RANK.AVG(Table2[[#This Row],[1Y Return vs Nifty Z-Score]],Table2[1Y Return vs Nifty Z-Score])</f>
        <v>444</v>
      </c>
      <c r="AT618">
        <f>_xlfn.RANK.AVG(Table2[[#This Row],[6M Return vs Nifty Z-Score]],Table2[6M Return vs Nifty Z-Score])</f>
        <v>665</v>
      </c>
      <c r="AU618">
        <f>_xlfn.RANK.AVG(Table2[[#This Row],[Sharpe Ratio Z-Score]],Table2[Sharpe Ratio Z-Score])</f>
        <v>609</v>
      </c>
      <c r="AV618">
        <f>(Table2[[#This Row],[Rank 1Y]]+Table2[[#This Row],[Rank 6M]]+Table2[[#This Row],[Rank Sharpe]])/3</f>
        <v>572.66666666666663</v>
      </c>
    </row>
    <row r="619" spans="1:48" x14ac:dyDescent="0.3">
      <c r="A619" t="s">
        <v>1037</v>
      </c>
      <c r="B619" t="s">
        <v>1038</v>
      </c>
      <c r="C619" t="s">
        <v>10471</v>
      </c>
      <c r="D619" t="s">
        <v>80</v>
      </c>
      <c r="E619">
        <v>12094.78852082</v>
      </c>
      <c r="F619">
        <v>585.70000000000005</v>
      </c>
      <c r="G619">
        <v>-28.551130468157499</v>
      </c>
      <c r="H619">
        <f>(Table2[[#This Row],[1Y Return vs Nifty]]-AVERAGE(Table2[1Y Return vs Nifty]))/_xlfn.STDEV.P(Table2[1Y Return vs Nifty])</f>
        <v>-0.9042809765421097</v>
      </c>
      <c r="I619">
        <v>-18.816508586449999</v>
      </c>
      <c r="J619">
        <f>(Table2[[#This Row],[1M Return vs Nifty]]-AVERAGE(Table2[1M Return vs Nifty]))/_xlfn.STDEV.P(Table2[1M Return vs Nifty])</f>
        <v>-1.7885784258985646</v>
      </c>
      <c r="K619">
        <v>-35.885442938979303</v>
      </c>
      <c r="L619">
        <f>(Table2[[#This Row],[6M Return vs Nifty]]-AVERAGE(Table2[6M Return vs Nifty]))/_xlfn.STDEV.P(Table2[6M Return vs Nifty])</f>
        <v>-1.4035908806278754</v>
      </c>
      <c r="M619">
        <v>-1.53565801682395</v>
      </c>
      <c r="N619">
        <f>(Table2[[#This Row],[1W Return vs Nifty]]-AVERAGE(Table2[1W Return vs Nifty]))/_xlfn.STDEV.P(Table2[1W Return vs Nifty])</f>
        <v>-0.14518299183765493</v>
      </c>
      <c r="O619">
        <v>618.48</v>
      </c>
      <c r="P619">
        <v>635.02267330153097</v>
      </c>
      <c r="Q619">
        <v>657.83439829990698</v>
      </c>
      <c r="R619">
        <v>30.740265456995999</v>
      </c>
      <c r="S619" s="2">
        <f>(Table2[[#This Row],[Close Price]]-Table2[[#This Row],[20D EMA]])/Table2[[#This Row],[20D EMA]]</f>
        <v>-5.3000905445608544E-2</v>
      </c>
      <c r="T619" s="2">
        <f>(Table2[[#This Row],[Close Price]]-Table2[[#This Row],[50D EMA]])/Table2[[#This Row],[50D EMA]]</f>
        <v>-7.7670727952277058E-2</v>
      </c>
      <c r="U619" s="2">
        <f>(Table2[[#This Row],[Close Price]]-Table2[[#This Row],[200D EMA]])/Table2[[#This Row],[200D EMA]]</f>
        <v>-0.10965434231826356</v>
      </c>
      <c r="V619">
        <v>1.11649855683378</v>
      </c>
      <c r="W619">
        <v>576.65</v>
      </c>
      <c r="X619">
        <v>591.45000000000005</v>
      </c>
      <c r="Y619">
        <v>568.1</v>
      </c>
      <c r="Z619">
        <v>624.9</v>
      </c>
      <c r="AA619">
        <v>568.1</v>
      </c>
      <c r="AB619">
        <v>657.25</v>
      </c>
      <c r="AC619" s="2">
        <f>(Table2[[#This Row],[Close Price]]/Table2[[#This Row],[Day Low]])-1</f>
        <v>1.5694095205063929E-2</v>
      </c>
      <c r="AD619" s="2">
        <f>(Table2[[#This Row],[Day High]]/Table2[[#This Row],[Close Price]])-1</f>
        <v>9.8173126173808356E-3</v>
      </c>
      <c r="AE619" s="2">
        <f>(Table2[[#This Row],[Close Price]]/Table2[[#This Row],[Current Week Low]])-1</f>
        <v>3.0980461186410846E-2</v>
      </c>
      <c r="AF619" s="2">
        <f>(Table2[[#This Row],[Current Week High]]/Table2[[#This Row],[Close Price]])-1</f>
        <v>6.6928461669796713E-2</v>
      </c>
      <c r="AG619" s="2">
        <f>(Table2[[#This Row],[Close Price]]/Table2[[#This Row],[Current Month Low]])-1</f>
        <v>3.0980461186410846E-2</v>
      </c>
      <c r="AH619" s="2">
        <f>(Table2[[#This Row],[Current Month High]]/Table2[[#This Row],[Close Price]])-1</f>
        <v>0.12216151613453974</v>
      </c>
      <c r="AI619">
        <v>40.686358203858603</v>
      </c>
      <c r="AJ619">
        <v>16.152702032721798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-0.15</v>
      </c>
      <c r="AM619" t="s">
        <v>10512</v>
      </c>
      <c r="AN619">
        <v>-8.01</v>
      </c>
      <c r="AO619" t="s">
        <v>10512</v>
      </c>
      <c r="AP619">
        <v>4.2991314574229E-2</v>
      </c>
      <c r="AQ619">
        <f>(Table2[[#This Row],[Sharpe Ratio]]-AVERAGE(Table2[Sharpe Ratio]))/_xlfn.STDEV.P(Table2[Sharpe Ratio])</f>
        <v>-6.5395967825492327E-2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660</v>
      </c>
      <c r="AT619">
        <f>_xlfn.RANK.AVG(Table2[[#This Row],[6M Return vs Nifty Z-Score]],Table2[6M Return vs Nifty Z-Score])</f>
        <v>705</v>
      </c>
      <c r="AU619">
        <f>_xlfn.RANK.AVG(Table2[[#This Row],[Sharpe Ratio Z-Score]],Table2[Sharpe Ratio Z-Score])</f>
        <v>358</v>
      </c>
      <c r="AV619">
        <f>(Table2[[#This Row],[Rank 1Y]]+Table2[[#This Row],[Rank 6M]]+Table2[[#This Row],[Rank Sharpe]])/3</f>
        <v>574.33333333333337</v>
      </c>
    </row>
    <row r="620" spans="1:48" x14ac:dyDescent="0.3">
      <c r="A620" t="s">
        <v>1877</v>
      </c>
      <c r="B620" t="s">
        <v>1878</v>
      </c>
      <c r="C620" t="s">
        <v>10471</v>
      </c>
      <c r="D620" t="s">
        <v>266</v>
      </c>
      <c r="E620">
        <v>3569.7547530299998</v>
      </c>
      <c r="F620">
        <v>153.55000000000001</v>
      </c>
      <c r="G620">
        <v>-12.0136261305394</v>
      </c>
      <c r="H620">
        <f>(Table2[[#This Row],[1Y Return vs Nifty]]-AVERAGE(Table2[1Y Return vs Nifty]))/_xlfn.STDEV.P(Table2[1Y Return vs Nifty])</f>
        <v>-0.68536257824800106</v>
      </c>
      <c r="I620">
        <v>15.691767872642</v>
      </c>
      <c r="J620">
        <f>(Table2[[#This Row],[1M Return vs Nifty]]-AVERAGE(Table2[1M Return vs Nifty]))/_xlfn.STDEV.P(Table2[1M Return vs Nifty])</f>
        <v>1.6627170275685252</v>
      </c>
      <c r="K620">
        <v>-14.8321888815984</v>
      </c>
      <c r="L620">
        <f>(Table2[[#This Row],[6M Return vs Nifty]]-AVERAGE(Table2[6M Return vs Nifty]))/_xlfn.STDEV.P(Table2[6M Return vs Nifty])</f>
        <v>-0.67650623871790239</v>
      </c>
      <c r="M620">
        <v>-8.1138624091129294</v>
      </c>
      <c r="N620">
        <f>(Table2[[#This Row],[1W Return vs Nifty]]-AVERAGE(Table2[1W Return vs Nifty]))/_xlfn.STDEV.P(Table2[1W Return vs Nifty])</f>
        <v>-1.7469744596524097</v>
      </c>
      <c r="O620">
        <v>154.01</v>
      </c>
      <c r="P620">
        <v>144.507171709528</v>
      </c>
      <c r="Q620">
        <v>141.22522032101199</v>
      </c>
      <c r="R620">
        <v>42.598694951154897</v>
      </c>
      <c r="S620" s="2">
        <f>(Table2[[#This Row],[Close Price]]-Table2[[#This Row],[20D EMA]])/Table2[[#This Row],[20D EMA]]</f>
        <v>-2.9868190377246905E-3</v>
      </c>
      <c r="T620" s="2">
        <f>(Table2[[#This Row],[Close Price]]-Table2[[#This Row],[50D EMA]])/Table2[[#This Row],[50D EMA]]</f>
        <v>6.2577020804537573E-2</v>
      </c>
      <c r="U620" s="2">
        <f>(Table2[[#This Row],[Close Price]]-Table2[[#This Row],[200D EMA]])/Table2[[#This Row],[200D EMA]]</f>
        <v>8.7270387335726451E-2</v>
      </c>
      <c r="V620">
        <v>2.2155193571240899</v>
      </c>
      <c r="W620">
        <v>152</v>
      </c>
      <c r="X620">
        <v>160.97</v>
      </c>
      <c r="Y620">
        <v>152</v>
      </c>
      <c r="Z620">
        <v>171</v>
      </c>
      <c r="AA620">
        <v>131.41</v>
      </c>
      <c r="AB620">
        <v>177</v>
      </c>
      <c r="AC620" s="2">
        <f>(Table2[[#This Row],[Close Price]]/Table2[[#This Row],[Day Low]])-1</f>
        <v>1.0197368421052788E-2</v>
      </c>
      <c r="AD620" s="2">
        <f>(Table2[[#This Row],[Day High]]/Table2[[#This Row],[Close Price]])-1</f>
        <v>4.8323021816997658E-2</v>
      </c>
      <c r="AE620" s="2">
        <f>(Table2[[#This Row],[Close Price]]/Table2[[#This Row],[Current Week Low]])-1</f>
        <v>1.0197368421052788E-2</v>
      </c>
      <c r="AF620" s="2">
        <f>(Table2[[#This Row],[Current Week High]]/Table2[[#This Row],[Close Price]])-1</f>
        <v>0.11364376424617384</v>
      </c>
      <c r="AG620" s="2">
        <f>(Table2[[#This Row],[Close Price]]/Table2[[#This Row],[Current Month Low]])-1</f>
        <v>0.16848032874210506</v>
      </c>
      <c r="AH620" s="2">
        <f>(Table2[[#This Row],[Current Month High]]/Table2[[#This Row],[Close Price]])-1</f>
        <v>0.15271898404428508</v>
      </c>
      <c r="AI620">
        <v>15.2718984044285</v>
      </c>
      <c r="AJ620">
        <v>37.037037037037003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-0.02</v>
      </c>
      <c r="AM620" t="s">
        <v>10512</v>
      </c>
      <c r="AN620">
        <v>8.57</v>
      </c>
      <c r="AO620" t="s">
        <v>10511</v>
      </c>
      <c r="AP620">
        <v>-3.0846045093410001E-2</v>
      </c>
      <c r="AQ620">
        <f>(Table2[[#This Row],[Sharpe Ratio]]-AVERAGE(Table2[Sharpe Ratio]))/_xlfn.STDEV.P(Table2[Sharpe Ratio])</f>
        <v>-0.91272873831731205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-2.3588549873671001</v>
      </c>
      <c r="AS620">
        <f>_xlfn.RANK.AVG(Table2[[#This Row],[1Y Return vs Nifty Z-Score]],Table2[1Y Return vs Nifty Z-Score])</f>
        <v>576</v>
      </c>
      <c r="AT620">
        <f>_xlfn.RANK.AVG(Table2[[#This Row],[6M Return vs Nifty Z-Score]],Table2[6M Return vs Nifty Z-Score])</f>
        <v>554</v>
      </c>
      <c r="AU620">
        <f>_xlfn.RANK.AVG(Table2[[#This Row],[Sharpe Ratio Z-Score]],Table2[Sharpe Ratio Z-Score])</f>
        <v>593</v>
      </c>
      <c r="AV620">
        <f>(Table2[[#This Row],[Rank 1Y]]+Table2[[#This Row],[Rank 6M]]+Table2[[#This Row],[Rank Sharpe]])/3</f>
        <v>574.33333333333337</v>
      </c>
    </row>
    <row r="621" spans="1:48" x14ac:dyDescent="0.3">
      <c r="A621" t="s">
        <v>2195</v>
      </c>
      <c r="B621" t="s">
        <v>2196</v>
      </c>
      <c r="C621" t="s">
        <v>10463</v>
      </c>
      <c r="D621" t="s">
        <v>283</v>
      </c>
      <c r="E621">
        <v>2410.879785915</v>
      </c>
      <c r="F621">
        <v>835.05</v>
      </c>
      <c r="G621">
        <v>-54.6168744950781</v>
      </c>
      <c r="H621">
        <f>(Table2[[#This Row],[1Y Return vs Nifty]]-AVERAGE(Table2[1Y Return vs Nifty]))/_xlfn.STDEV.P(Table2[1Y Return vs Nifty])</f>
        <v>-1.2493312825751399</v>
      </c>
      <c r="I621">
        <v>2.1930907421964099</v>
      </c>
      <c r="J621">
        <f>(Table2[[#This Row],[1M Return vs Nifty]]-AVERAGE(Table2[1M Return vs Nifty]))/_xlfn.STDEV.P(Table2[1M Return vs Nifty])</f>
        <v>0.31266632122986104</v>
      </c>
      <c r="K621">
        <v>-12.3618058261796</v>
      </c>
      <c r="L621">
        <f>(Table2[[#This Row],[6M Return vs Nifty]]-AVERAGE(Table2[6M Return vs Nifty]))/_xlfn.STDEV.P(Table2[6M Return vs Nifty])</f>
        <v>-0.59119032630198143</v>
      </c>
      <c r="M621">
        <v>-3.0119360966112798</v>
      </c>
      <c r="N621">
        <f>(Table2[[#This Row],[1W Return vs Nifty]]-AVERAGE(Table2[1W Return vs Nifty]))/_xlfn.STDEV.P(Table2[1W Return vs Nifty])</f>
        <v>-0.50465641213715207</v>
      </c>
      <c r="O621">
        <v>824.97</v>
      </c>
      <c r="P621">
        <v>800.06582884579905</v>
      </c>
      <c r="Q621">
        <v>819.63088790372399</v>
      </c>
      <c r="R621">
        <v>50.887533667840401</v>
      </c>
      <c r="S621" s="2">
        <f>(Table2[[#This Row],[Close Price]]-Table2[[#This Row],[20D EMA]])/Table2[[#This Row],[20D EMA]]</f>
        <v>1.2218626131859252E-2</v>
      </c>
      <c r="T621" s="2">
        <f>(Table2[[#This Row],[Close Price]]-Table2[[#This Row],[50D EMA]])/Table2[[#This Row],[50D EMA]]</f>
        <v>4.3726615851935845E-2</v>
      </c>
      <c r="U621" s="2">
        <f>(Table2[[#This Row],[Close Price]]-Table2[[#This Row],[200D EMA]])/Table2[[#This Row],[200D EMA]]</f>
        <v>1.8812263329547843E-2</v>
      </c>
      <c r="V621">
        <v>1.36167175045642</v>
      </c>
      <c r="W621">
        <v>833.3</v>
      </c>
      <c r="X621">
        <v>845</v>
      </c>
      <c r="Y621">
        <v>833.3</v>
      </c>
      <c r="Z621">
        <v>869</v>
      </c>
      <c r="AA621">
        <v>769.05</v>
      </c>
      <c r="AB621">
        <v>879</v>
      </c>
      <c r="AC621" s="2">
        <f>(Table2[[#This Row],[Close Price]]/Table2[[#This Row],[Day Low]])-1</f>
        <v>2.1000840033600365E-3</v>
      </c>
      <c r="AD621" s="2">
        <f>(Table2[[#This Row],[Day High]]/Table2[[#This Row],[Close Price]])-1</f>
        <v>1.1915454164421302E-2</v>
      </c>
      <c r="AE621" s="2">
        <f>(Table2[[#This Row],[Close Price]]/Table2[[#This Row],[Current Week Low]])-1</f>
        <v>2.1000840033600365E-3</v>
      </c>
      <c r="AF621" s="2">
        <f>(Table2[[#This Row],[Current Week High]]/Table2[[#This Row],[Close Price]])-1</f>
        <v>4.06562481288546E-2</v>
      </c>
      <c r="AG621" s="2">
        <f>(Table2[[#This Row],[Close Price]]/Table2[[#This Row],[Current Month Low]])-1</f>
        <v>8.5820167739418807E-2</v>
      </c>
      <c r="AH621" s="2">
        <f>(Table2[[#This Row],[Current Month High]]/Table2[[#This Row],[Close Price]])-1</f>
        <v>5.2631578947368585E-2</v>
      </c>
      <c r="AI621">
        <v>49.422190288006703</v>
      </c>
      <c r="AJ621">
        <v>26.274005746257298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-0.04</v>
      </c>
      <c r="AM621" t="s">
        <v>10512</v>
      </c>
      <c r="AN621">
        <v>2.5</v>
      </c>
      <c r="AO621" t="s">
        <v>10511</v>
      </c>
      <c r="AP621">
        <v>6.5839593595620003E-3</v>
      </c>
      <c r="AQ621">
        <f>(Table2[[#This Row],[Sharpe Ratio]]-AVERAGE(Table2[Sharpe Ratio]))/_xlfn.STDEV.P(Table2[Sharpe Ratio])</f>
        <v>-0.48319456326801019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724</v>
      </c>
      <c r="AT621">
        <f>_xlfn.RANK.AVG(Table2[[#This Row],[6M Return vs Nifty Z-Score]],Table2[6M Return vs Nifty Z-Score])</f>
        <v>529</v>
      </c>
      <c r="AU621">
        <f>_xlfn.RANK.AVG(Table2[[#This Row],[Sharpe Ratio Z-Score]],Table2[Sharpe Ratio Z-Score])</f>
        <v>470</v>
      </c>
      <c r="AV621">
        <f>(Table2[[#This Row],[Rank 1Y]]+Table2[[#This Row],[Rank 6M]]+Table2[[#This Row],[Rank Sharpe]])/3</f>
        <v>574.33333333333337</v>
      </c>
    </row>
    <row r="622" spans="1:48" x14ac:dyDescent="0.3">
      <c r="A622" t="s">
        <v>2110</v>
      </c>
      <c r="B622" t="s">
        <v>2111</v>
      </c>
      <c r="C622" t="s">
        <v>10459</v>
      </c>
      <c r="D622" t="s">
        <v>441</v>
      </c>
      <c r="E622">
        <v>2632.3457836889902</v>
      </c>
      <c r="F622">
        <v>79.23</v>
      </c>
      <c r="G622">
        <v>-22.174502025944498</v>
      </c>
      <c r="H622">
        <f>(Table2[[#This Row],[1Y Return vs Nifty]]-AVERAGE(Table2[1Y Return vs Nifty]))/_xlfn.STDEV.P(Table2[1Y Return vs Nifty])</f>
        <v>-0.81986912959187108</v>
      </c>
      <c r="I622">
        <v>-6.3928650790910098</v>
      </c>
      <c r="J622">
        <f>(Table2[[#This Row],[1M Return vs Nifty]]-AVERAGE(Table2[1M Return vs Nifty]))/_xlfn.STDEV.P(Table2[1M Return vs Nifty])</f>
        <v>-0.54604565544062722</v>
      </c>
      <c r="K622">
        <v>-21.908867246983601</v>
      </c>
      <c r="L622">
        <f>(Table2[[#This Row],[6M Return vs Nifty]]-AVERAGE(Table2[6M Return vs Nifty]))/_xlfn.STDEV.P(Table2[6M Return vs Nifty])</f>
        <v>-0.92090285983806042</v>
      </c>
      <c r="M622">
        <v>-1.0766566175999299</v>
      </c>
      <c r="N622">
        <f>(Table2[[#This Row],[1W Return vs Nifty]]-AVERAGE(Table2[1W Return vs Nifty]))/_xlfn.STDEV.P(Table2[1W Return vs Nifty])</f>
        <v>-3.3416241954676976E-2</v>
      </c>
      <c r="O622">
        <v>81.64</v>
      </c>
      <c r="P622">
        <v>83.274387634927706</v>
      </c>
      <c r="Q622">
        <v>85.846337492339401</v>
      </c>
      <c r="R622">
        <v>37.475153872900101</v>
      </c>
      <c r="S622" s="2">
        <f>(Table2[[#This Row],[Close Price]]-Table2[[#This Row],[20D EMA]])/Table2[[#This Row],[20D EMA]]</f>
        <v>-2.9519843214110688E-2</v>
      </c>
      <c r="T622" s="2">
        <f>(Table2[[#This Row],[Close Price]]-Table2[[#This Row],[50D EMA]])/Table2[[#This Row],[50D EMA]]</f>
        <v>-4.8567005411774028E-2</v>
      </c>
      <c r="U622" s="2">
        <f>(Table2[[#This Row],[Close Price]]-Table2[[#This Row],[200D EMA]])/Table2[[#This Row],[200D EMA]]</f>
        <v>-7.7071866844987E-2</v>
      </c>
      <c r="V622">
        <v>0.88033641549308905</v>
      </c>
      <c r="W622">
        <v>78.8</v>
      </c>
      <c r="X622">
        <v>81.5</v>
      </c>
      <c r="Y622">
        <v>78.8</v>
      </c>
      <c r="Z622">
        <v>85.25</v>
      </c>
      <c r="AA622">
        <v>78.8</v>
      </c>
      <c r="AB622">
        <v>85.25</v>
      </c>
      <c r="AC622" s="2">
        <f>(Table2[[#This Row],[Close Price]]/Table2[[#This Row],[Day Low]])-1</f>
        <v>5.4568527918783527E-3</v>
      </c>
      <c r="AD622" s="2">
        <f>(Table2[[#This Row],[Day High]]/Table2[[#This Row],[Close Price]])-1</f>
        <v>2.8650763599646467E-2</v>
      </c>
      <c r="AE622" s="2">
        <f>(Table2[[#This Row],[Close Price]]/Table2[[#This Row],[Current Week Low]])-1</f>
        <v>5.4568527918783527E-3</v>
      </c>
      <c r="AF622" s="2">
        <f>(Table2[[#This Row],[Current Week High]]/Table2[[#This Row],[Close Price]])-1</f>
        <v>7.5981320206992331E-2</v>
      </c>
      <c r="AG622" s="2">
        <f>(Table2[[#This Row],[Close Price]]/Table2[[#This Row],[Current Month Low]])-1</f>
        <v>5.4568527918783527E-3</v>
      </c>
      <c r="AH622" s="2">
        <f>(Table2[[#This Row],[Current Month High]]/Table2[[#This Row],[Close Price]])-1</f>
        <v>7.5981320206992331E-2</v>
      </c>
      <c r="AI622">
        <v>51.457781143506203</v>
      </c>
      <c r="AJ622">
        <v>26.6666666666666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-0.15</v>
      </c>
      <c r="AM622" t="s">
        <v>10512</v>
      </c>
      <c r="AN622">
        <v>-2.11</v>
      </c>
      <c r="AO622" t="s">
        <v>10512</v>
      </c>
      <c r="AP622">
        <v>1.802461003471E-3</v>
      </c>
      <c r="AQ622">
        <f>(Table2[[#This Row],[Sharpe Ratio]]-AVERAGE(Table2[Sharpe Ratio]))/_xlfn.STDEV.P(Table2[Sharpe Ratio])</f>
        <v>-0.53806543442870181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627</v>
      </c>
      <c r="AT622">
        <f>_xlfn.RANK.AVG(Table2[[#This Row],[6M Return vs Nifty Z-Score]],Table2[6M Return vs Nifty Z-Score])</f>
        <v>613</v>
      </c>
      <c r="AU622">
        <f>_xlfn.RANK.AVG(Table2[[#This Row],[Sharpe Ratio Z-Score]],Table2[Sharpe Ratio Z-Score])</f>
        <v>486</v>
      </c>
      <c r="AV622">
        <f>(Table2[[#This Row],[Rank 1Y]]+Table2[[#This Row],[Rank 6M]]+Table2[[#This Row],[Rank Sharpe]])/3</f>
        <v>575.33333333333337</v>
      </c>
    </row>
    <row r="623" spans="1:48" x14ac:dyDescent="0.3">
      <c r="A623" t="s">
        <v>115</v>
      </c>
      <c r="B623" t="s">
        <v>116</v>
      </c>
      <c r="C623" t="s">
        <v>10461</v>
      </c>
      <c r="D623" t="s">
        <v>37</v>
      </c>
      <c r="E623">
        <v>261412.81935345</v>
      </c>
      <c r="F623">
        <v>1640.25</v>
      </c>
      <c r="G623">
        <v>-23.920524074150499</v>
      </c>
      <c r="H623">
        <f>(Table2[[#This Row],[1Y Return vs Nifty]]-AVERAGE(Table2[1Y Return vs Nifty]))/_xlfn.STDEV.P(Table2[1Y Return vs Nifty])</f>
        <v>-0.84298243268621875</v>
      </c>
      <c r="I623">
        <v>-0.63638274334376399</v>
      </c>
      <c r="J623">
        <f>(Table2[[#This Row],[1M Return vs Nifty]]-AVERAGE(Table2[1M Return vs Nifty]))/_xlfn.STDEV.P(Table2[1M Return vs Nifty])</f>
        <v>2.9680615237651829E-2</v>
      </c>
      <c r="K623">
        <v>-10.9677293768314</v>
      </c>
      <c r="L623">
        <f>(Table2[[#This Row],[6M Return vs Nifty]]-AVERAGE(Table2[6M Return vs Nifty]))/_xlfn.STDEV.P(Table2[6M Return vs Nifty])</f>
        <v>-0.54304519998531542</v>
      </c>
      <c r="M623">
        <v>3.5392860825327999</v>
      </c>
      <c r="N623">
        <f>(Table2[[#This Row],[1W Return vs Nifty]]-AVERAGE(Table2[1W Return vs Nifty]))/_xlfn.STDEV.P(Table2[1W Return vs Nifty])</f>
        <v>1.0905648921161111</v>
      </c>
      <c r="O623">
        <v>1598.76</v>
      </c>
      <c r="P623">
        <v>1592.75836411565</v>
      </c>
      <c r="Q623">
        <v>1589.6120120256701</v>
      </c>
      <c r="R623">
        <v>72.960755280244697</v>
      </c>
      <c r="S623" s="2">
        <f>(Table2[[#This Row],[Close Price]]-Table2[[#This Row],[20D EMA]])/Table2[[#This Row],[20D EMA]]</f>
        <v>2.5951362305786992E-2</v>
      </c>
      <c r="T623" s="2">
        <f>(Table2[[#This Row],[Close Price]]-Table2[[#This Row],[50D EMA]])/Table2[[#This Row],[50D EMA]]</f>
        <v>2.981722586069661E-2</v>
      </c>
      <c r="U623" s="2">
        <f>(Table2[[#This Row],[Close Price]]-Table2[[#This Row],[200D EMA]])/Table2[[#This Row],[200D EMA]]</f>
        <v>3.185556449702532E-2</v>
      </c>
      <c r="V623">
        <v>0.94250845623839996</v>
      </c>
      <c r="W623">
        <v>1635</v>
      </c>
      <c r="X623">
        <v>1660</v>
      </c>
      <c r="Y623">
        <v>1588</v>
      </c>
      <c r="Z623">
        <v>1660</v>
      </c>
      <c r="AA623">
        <v>1561.1</v>
      </c>
      <c r="AB623">
        <v>1660</v>
      </c>
      <c r="AC623" s="2">
        <f>(Table2[[#This Row],[Close Price]]/Table2[[#This Row],[Day Low]])-1</f>
        <v>3.2110091743118296E-3</v>
      </c>
      <c r="AD623" s="2">
        <f>(Table2[[#This Row],[Day High]]/Table2[[#This Row],[Close Price]])-1</f>
        <v>1.20408474317939E-2</v>
      </c>
      <c r="AE623" s="2">
        <f>(Table2[[#This Row],[Close Price]]/Table2[[#This Row],[Current Week Low]])-1</f>
        <v>3.2903022670025095E-2</v>
      </c>
      <c r="AF623" s="2">
        <f>(Table2[[#This Row],[Current Week High]]/Table2[[#This Row],[Close Price]])-1</f>
        <v>1.20408474317939E-2</v>
      </c>
      <c r="AG623" s="2">
        <f>(Table2[[#This Row],[Close Price]]/Table2[[#This Row],[Current Month Low]])-1</f>
        <v>5.0701428479918098E-2</v>
      </c>
      <c r="AH623" s="2">
        <f>(Table2[[#This Row],[Current Month High]]/Table2[[#This Row],[Close Price]])-1</f>
        <v>1.20408474317939E-2</v>
      </c>
      <c r="AI623">
        <v>6.1423563481176604</v>
      </c>
      <c r="AJ623">
        <v>15.5878933089038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-0.06</v>
      </c>
      <c r="AM623" t="s">
        <v>10512</v>
      </c>
      <c r="AN623">
        <v>3.83</v>
      </c>
      <c r="AO623" t="s">
        <v>10511</v>
      </c>
      <c r="AP623">
        <v>-2.5146473815865999E-2</v>
      </c>
      <c r="AQ623">
        <f>(Table2[[#This Row],[Sharpe Ratio]]-AVERAGE(Table2[Sharpe Ratio]))/_xlfn.STDEV.P(Table2[Sharpe Ratio])</f>
        <v>-0.84732237028146284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-1.1131044955992337</v>
      </c>
      <c r="AS623">
        <f>_xlfn.RANK.AVG(Table2[[#This Row],[1Y Return vs Nifty Z-Score]],Table2[1Y Return vs Nifty Z-Score])</f>
        <v>635</v>
      </c>
      <c r="AT623">
        <f>_xlfn.RANK.AVG(Table2[[#This Row],[6M Return vs Nifty Z-Score]],Table2[6M Return vs Nifty Z-Score])</f>
        <v>513</v>
      </c>
      <c r="AU623">
        <f>_xlfn.RANK.AVG(Table2[[#This Row],[Sharpe Ratio Z-Score]],Table2[Sharpe Ratio Z-Score])</f>
        <v>583</v>
      </c>
      <c r="AV623">
        <f>(Table2[[#This Row],[Rank 1Y]]+Table2[[#This Row],[Rank 6M]]+Table2[[#This Row],[Rank Sharpe]])/3</f>
        <v>577</v>
      </c>
    </row>
    <row r="624" spans="1:48" x14ac:dyDescent="0.3">
      <c r="A624" t="s">
        <v>444</v>
      </c>
      <c r="B624" t="s">
        <v>445</v>
      </c>
      <c r="C624" t="s">
        <v>10469</v>
      </c>
      <c r="D624" t="s">
        <v>446</v>
      </c>
      <c r="E624">
        <v>50697.574965765001</v>
      </c>
      <c r="F624">
        <v>177.45</v>
      </c>
      <c r="G624">
        <v>-2.3115244018987502</v>
      </c>
      <c r="H624">
        <f>(Table2[[#This Row],[1Y Return vs Nifty]]-AVERAGE(Table2[1Y Return vs Nifty]))/_xlfn.STDEV.P(Table2[1Y Return vs Nifty])</f>
        <v>-0.55692913828275237</v>
      </c>
      <c r="I624">
        <v>-2.0403562319535502</v>
      </c>
      <c r="J624">
        <f>(Table2[[#This Row],[1M Return vs Nifty]]-AVERAGE(Table2[1M Return vs Nifty]))/_xlfn.STDEV.P(Table2[1M Return vs Nifty])</f>
        <v>-0.11073576643158158</v>
      </c>
      <c r="K624">
        <v>-10.4922333870828</v>
      </c>
      <c r="L624">
        <f>(Table2[[#This Row],[6M Return vs Nifty]]-AVERAGE(Table2[6M Return vs Nifty]))/_xlfn.STDEV.P(Table2[6M Return vs Nifty])</f>
        <v>-0.52662370853825891</v>
      </c>
      <c r="M624">
        <v>1.65691141488941</v>
      </c>
      <c r="N624">
        <f>(Table2[[#This Row],[1W Return vs Nifty]]-AVERAGE(Table2[1W Return vs Nifty]))/_xlfn.STDEV.P(Table2[1W Return vs Nifty])</f>
        <v>0.63220703303282955</v>
      </c>
      <c r="O624">
        <v>176.64</v>
      </c>
      <c r="P624">
        <v>173.43824769495399</v>
      </c>
      <c r="Q624">
        <v>166.03967580189001</v>
      </c>
      <c r="R624">
        <v>49.2436343495473</v>
      </c>
      <c r="S624" s="2">
        <f>(Table2[[#This Row],[Close Price]]-Table2[[#This Row],[20D EMA]])/Table2[[#This Row],[20D EMA]]</f>
        <v>4.5855978260869699E-3</v>
      </c>
      <c r="T624" s="2">
        <f>(Table2[[#This Row],[Close Price]]-Table2[[#This Row],[50D EMA]])/Table2[[#This Row],[50D EMA]]</f>
        <v>2.3130724383827593E-2</v>
      </c>
      <c r="U624" s="2">
        <f>(Table2[[#This Row],[Close Price]]-Table2[[#This Row],[200D EMA]])/Table2[[#This Row],[200D EMA]]</f>
        <v>6.8720467821945075E-2</v>
      </c>
      <c r="V624">
        <v>1.27635252493117</v>
      </c>
      <c r="W624">
        <v>175</v>
      </c>
      <c r="X624">
        <v>181</v>
      </c>
      <c r="Y624">
        <v>175</v>
      </c>
      <c r="Z624">
        <v>184.8</v>
      </c>
      <c r="AA624">
        <v>170.5</v>
      </c>
      <c r="AB624">
        <v>184.8</v>
      </c>
      <c r="AC624" s="2">
        <f>(Table2[[#This Row],[Close Price]]/Table2[[#This Row],[Day Low]])-1</f>
        <v>1.4000000000000012E-2</v>
      </c>
      <c r="AD624" s="2">
        <f>(Table2[[#This Row],[Day High]]/Table2[[#This Row],[Close Price]])-1</f>
        <v>2.0005635390250909E-2</v>
      </c>
      <c r="AE624" s="2">
        <f>(Table2[[#This Row],[Close Price]]/Table2[[#This Row],[Current Week Low]])-1</f>
        <v>1.4000000000000012E-2</v>
      </c>
      <c r="AF624" s="2">
        <f>(Table2[[#This Row],[Current Week High]]/Table2[[#This Row],[Close Price]])-1</f>
        <v>4.1420118343195478E-2</v>
      </c>
      <c r="AG624" s="2">
        <f>(Table2[[#This Row],[Close Price]]/Table2[[#This Row],[Current Month Low]])-1</f>
        <v>4.0762463343108513E-2</v>
      </c>
      <c r="AH624" s="2">
        <f>(Table2[[#This Row],[Current Month High]]/Table2[[#This Row],[Close Price]])-1</f>
        <v>4.1420118343195478E-2</v>
      </c>
      <c r="AI624">
        <v>10.171879402648599</v>
      </c>
      <c r="AJ624">
        <v>36.395080707148303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-0.17</v>
      </c>
      <c r="AM624" t="s">
        <v>10512</v>
      </c>
      <c r="AN624">
        <v>1.1200000000000001</v>
      </c>
      <c r="AO624" t="s">
        <v>10511</v>
      </c>
      <c r="AP624">
        <v>-9.5673473569044001E-2</v>
      </c>
      <c r="AQ624">
        <f>(Table2[[#This Row],[Sharpe Ratio]]-AVERAGE(Table2[Sharpe Ratio]))/_xlfn.STDEV.P(Table2[Sharpe Ratio])</f>
        <v>-1.6566665608691362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-2.2187481410888998</v>
      </c>
      <c r="AS624">
        <f>_xlfn.RANK.AVG(Table2[[#This Row],[1Y Return vs Nifty Z-Score]],Table2[1Y Return vs Nifty Z-Score])</f>
        <v>520</v>
      </c>
      <c r="AT624">
        <f>_xlfn.RANK.AVG(Table2[[#This Row],[6M Return vs Nifty Z-Score]],Table2[6M Return vs Nifty Z-Score])</f>
        <v>507</v>
      </c>
      <c r="AU624">
        <f>_xlfn.RANK.AVG(Table2[[#This Row],[Sharpe Ratio Z-Score]],Table2[Sharpe Ratio Z-Score])</f>
        <v>704</v>
      </c>
      <c r="AV624">
        <f>(Table2[[#This Row],[Rank 1Y]]+Table2[[#This Row],[Rank 6M]]+Table2[[#This Row],[Rank Sharpe]])/3</f>
        <v>577</v>
      </c>
    </row>
    <row r="625" spans="1:48" x14ac:dyDescent="0.3">
      <c r="A625" t="s">
        <v>1337</v>
      </c>
      <c r="B625" t="s">
        <v>1338</v>
      </c>
      <c r="C625" t="s">
        <v>10463</v>
      </c>
      <c r="D625" t="s">
        <v>222</v>
      </c>
      <c r="E625">
        <v>7886.1589551999996</v>
      </c>
      <c r="F625">
        <v>590.6</v>
      </c>
      <c r="G625">
        <v>-28.366792396165302</v>
      </c>
      <c r="H625">
        <f>(Table2[[#This Row],[1Y Return vs Nifty]]-AVERAGE(Table2[1Y Return vs Nifty]))/_xlfn.STDEV.P(Table2[1Y Return vs Nifty])</f>
        <v>-0.90184076581615635</v>
      </c>
      <c r="I625">
        <v>-6.6391151039345102</v>
      </c>
      <c r="J625">
        <f>(Table2[[#This Row],[1M Return vs Nifty]]-AVERAGE(Table2[1M Return vs Nifty]))/_xlfn.STDEV.P(Table2[1M Return vs Nifty])</f>
        <v>-0.57067399618566628</v>
      </c>
      <c r="K625">
        <v>-20.2452996875178</v>
      </c>
      <c r="L625">
        <f>(Table2[[#This Row],[6M Return vs Nifty]]-AVERAGE(Table2[6M Return vs Nifty]))/_xlfn.STDEV.P(Table2[6M Return vs Nifty])</f>
        <v>-0.86345072346186968</v>
      </c>
      <c r="M625">
        <v>-0.47121698095326803</v>
      </c>
      <c r="N625">
        <f>(Table2[[#This Row],[1W Return vs Nifty]]-AVERAGE(Table2[1W Return vs Nifty]))/_xlfn.STDEV.P(Table2[1W Return vs Nifty])</f>
        <v>0.11400818976323697</v>
      </c>
      <c r="O625">
        <v>596.42999999999995</v>
      </c>
      <c r="P625">
        <v>593.29334332813903</v>
      </c>
      <c r="Q625">
        <v>602.47291458192694</v>
      </c>
      <c r="R625">
        <v>42.795280017829</v>
      </c>
      <c r="S625" s="2">
        <f>(Table2[[#This Row],[Close Price]]-Table2[[#This Row],[20D EMA]])/Table2[[#This Row],[20D EMA]]</f>
        <v>-9.7748268866420657E-3</v>
      </c>
      <c r="T625" s="2">
        <f>(Table2[[#This Row],[Close Price]]-Table2[[#This Row],[50D EMA]])/Table2[[#This Row],[50D EMA]]</f>
        <v>-4.5396486551331017E-3</v>
      </c>
      <c r="U625" s="2">
        <f>(Table2[[#This Row],[Close Price]]-Table2[[#This Row],[200D EMA]])/Table2[[#This Row],[200D EMA]]</f>
        <v>-1.9706968221411037E-2</v>
      </c>
      <c r="V625">
        <v>1.31553168323762</v>
      </c>
      <c r="W625">
        <v>588.04999999999995</v>
      </c>
      <c r="X625">
        <v>608.6</v>
      </c>
      <c r="Y625">
        <v>588.04999999999995</v>
      </c>
      <c r="Z625">
        <v>614</v>
      </c>
      <c r="AA625">
        <v>585</v>
      </c>
      <c r="AB625">
        <v>615</v>
      </c>
      <c r="AC625" s="2">
        <f>(Table2[[#This Row],[Close Price]]/Table2[[#This Row],[Day Low]])-1</f>
        <v>4.3363659552759781E-3</v>
      </c>
      <c r="AD625" s="2">
        <f>(Table2[[#This Row],[Day High]]/Table2[[#This Row],[Close Price]])-1</f>
        <v>3.0477480528276368E-2</v>
      </c>
      <c r="AE625" s="2">
        <f>(Table2[[#This Row],[Close Price]]/Table2[[#This Row],[Current Week Low]])-1</f>
        <v>4.3363659552759781E-3</v>
      </c>
      <c r="AF625" s="2">
        <f>(Table2[[#This Row],[Current Week High]]/Table2[[#This Row],[Close Price]])-1</f>
        <v>3.9620724686759257E-2</v>
      </c>
      <c r="AG625" s="2">
        <f>(Table2[[#This Row],[Close Price]]/Table2[[#This Row],[Current Month Low]])-1</f>
        <v>9.572649572649583E-3</v>
      </c>
      <c r="AH625" s="2">
        <f>(Table2[[#This Row],[Current Month High]]/Table2[[#This Row],[Close Price]])-1</f>
        <v>4.1313918049441289E-2</v>
      </c>
      <c r="AI625">
        <v>16.576363020656899</v>
      </c>
      <c r="AJ625">
        <v>7.0703408266860004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-0.11</v>
      </c>
      <c r="AM625" t="s">
        <v>10512</v>
      </c>
      <c r="AN625">
        <v>-0.56000000000000005</v>
      </c>
      <c r="AO625" t="s">
        <v>10512</v>
      </c>
      <c r="AP625">
        <v>4.5456499390769999E-3</v>
      </c>
      <c r="AQ625">
        <f>(Table2[[#This Row],[Sharpe Ratio]]-AVERAGE(Table2[Sharpe Ratio]))/_xlfn.STDEV.P(Table2[Sharpe Ratio])</f>
        <v>-0.50658551841799615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656</v>
      </c>
      <c r="AT625">
        <f>_xlfn.RANK.AVG(Table2[[#This Row],[6M Return vs Nifty Z-Score]],Table2[6M Return vs Nifty Z-Score])</f>
        <v>599</v>
      </c>
      <c r="AU625">
        <f>_xlfn.RANK.AVG(Table2[[#This Row],[Sharpe Ratio Z-Score]],Table2[Sharpe Ratio Z-Score])</f>
        <v>476</v>
      </c>
      <c r="AV625">
        <f>(Table2[[#This Row],[Rank 1Y]]+Table2[[#This Row],[Rank 6M]]+Table2[[#This Row],[Rank Sharpe]])/3</f>
        <v>577</v>
      </c>
    </row>
    <row r="626" spans="1:48" x14ac:dyDescent="0.3">
      <c r="A626" t="s">
        <v>1752</v>
      </c>
      <c r="B626" t="s">
        <v>1753</v>
      </c>
      <c r="C626" t="s">
        <v>10461</v>
      </c>
      <c r="D626" t="s">
        <v>24</v>
      </c>
      <c r="E626">
        <v>4121.5771702449902</v>
      </c>
      <c r="F626">
        <v>131.59</v>
      </c>
      <c r="G626">
        <v>-18.330068375244299</v>
      </c>
      <c r="H626">
        <f>(Table2[[#This Row],[1Y Return vs Nifty]]-AVERAGE(Table2[1Y Return vs Nifty]))/_xlfn.STDEV.P(Table2[1Y Return vs Nifty])</f>
        <v>-0.76897769881867861</v>
      </c>
      <c r="I626">
        <v>-6.8625475873766</v>
      </c>
      <c r="J626">
        <f>(Table2[[#This Row],[1M Return vs Nifty]]-AVERAGE(Table2[1M Return vs Nifty]))/_xlfn.STDEV.P(Table2[1M Return vs Nifty])</f>
        <v>-0.59302027346713793</v>
      </c>
      <c r="K626">
        <v>-24.388722499221799</v>
      </c>
      <c r="L626">
        <f>(Table2[[#This Row],[6M Return vs Nifty]]-AVERAGE(Table2[6M Return vs Nifty]))/_xlfn.STDEV.P(Table2[6M Return vs Nifty])</f>
        <v>-1.006545899301124</v>
      </c>
      <c r="M626">
        <v>1.88567540630624</v>
      </c>
      <c r="N626">
        <f>(Table2[[#This Row],[1W Return vs Nifty]]-AVERAGE(Table2[1W Return vs Nifty]))/_xlfn.STDEV.P(Table2[1W Return vs Nifty])</f>
        <v>0.68791101967457335</v>
      </c>
      <c r="O626">
        <v>135.36000000000001</v>
      </c>
      <c r="P626">
        <v>134.23119566921301</v>
      </c>
      <c r="Q626">
        <v>129.11963534309299</v>
      </c>
      <c r="R626">
        <v>38.891124358526604</v>
      </c>
      <c r="S626" s="2">
        <f>(Table2[[#This Row],[Close Price]]-Table2[[#This Row],[20D EMA]])/Table2[[#This Row],[20D EMA]]</f>
        <v>-2.7851654846335769E-2</v>
      </c>
      <c r="T626" s="2">
        <f>(Table2[[#This Row],[Close Price]]-Table2[[#This Row],[50D EMA]])/Table2[[#This Row],[50D EMA]]</f>
        <v>-1.9676466830569877E-2</v>
      </c>
      <c r="U626" s="2">
        <f>(Table2[[#This Row],[Close Price]]-Table2[[#This Row],[200D EMA]])/Table2[[#This Row],[200D EMA]]</f>
        <v>1.9132370149147544E-2</v>
      </c>
      <c r="V626">
        <v>0.66429830596629902</v>
      </c>
      <c r="W626">
        <v>130.93</v>
      </c>
      <c r="X626">
        <v>135.54</v>
      </c>
      <c r="Y626">
        <v>130.93</v>
      </c>
      <c r="Z626">
        <v>138.26</v>
      </c>
      <c r="AA626">
        <v>130.19999999999999</v>
      </c>
      <c r="AB626">
        <v>142.88</v>
      </c>
      <c r="AC626" s="2">
        <f>(Table2[[#This Row],[Close Price]]/Table2[[#This Row],[Day Low]])-1</f>
        <v>5.0408615290613579E-3</v>
      </c>
      <c r="AD626" s="2">
        <f>(Table2[[#This Row],[Day High]]/Table2[[#This Row],[Close Price]])-1</f>
        <v>3.0017478531803254E-2</v>
      </c>
      <c r="AE626" s="2">
        <f>(Table2[[#This Row],[Close Price]]/Table2[[#This Row],[Current Week Low]])-1</f>
        <v>5.0408615290613579E-3</v>
      </c>
      <c r="AF626" s="2">
        <f>(Table2[[#This Row],[Current Week High]]/Table2[[#This Row],[Close Price]])-1</f>
        <v>5.0687742229652555E-2</v>
      </c>
      <c r="AG626" s="2">
        <f>(Table2[[#This Row],[Close Price]]/Table2[[#This Row],[Current Month Low]])-1</f>
        <v>1.0675883256528573E-2</v>
      </c>
      <c r="AH626" s="2">
        <f>(Table2[[#This Row],[Current Month High]]/Table2[[#This Row],[Close Price]])-1</f>
        <v>8.5796793069382149E-2</v>
      </c>
      <c r="AI626">
        <v>24.211566228436801</v>
      </c>
      <c r="AJ626">
        <v>19.7361237488626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-0.11</v>
      </c>
      <c r="AM626" t="s">
        <v>10512</v>
      </c>
      <c r="AN626">
        <v>-5.56</v>
      </c>
      <c r="AO626" t="s">
        <v>10512</v>
      </c>
      <c r="AP626">
        <v>5.42118799428E-4</v>
      </c>
      <c r="AQ626">
        <f>(Table2[[#This Row],[Sharpe Ratio]]-AVERAGE(Table2[Sharpe Ratio]))/_xlfn.STDEV.P(Table2[Sharpe Ratio])</f>
        <v>-0.5525286987751864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-2.2331615506875537</v>
      </c>
      <c r="AS626">
        <f>_xlfn.RANK.AVG(Table2[[#This Row],[1Y Return vs Nifty Z-Score]],Table2[1Y Return vs Nifty Z-Score])</f>
        <v>611</v>
      </c>
      <c r="AT626">
        <f>_xlfn.RANK.AVG(Table2[[#This Row],[6M Return vs Nifty Z-Score]],Table2[6M Return vs Nifty Z-Score])</f>
        <v>635</v>
      </c>
      <c r="AU626">
        <f>_xlfn.RANK.AVG(Table2[[#This Row],[Sharpe Ratio Z-Score]],Table2[Sharpe Ratio Z-Score])</f>
        <v>488</v>
      </c>
      <c r="AV626">
        <f>(Table2[[#This Row],[Rank 1Y]]+Table2[[#This Row],[Rank 6M]]+Table2[[#This Row],[Rank Sharpe]])/3</f>
        <v>578</v>
      </c>
    </row>
    <row r="627" spans="1:48" x14ac:dyDescent="0.3">
      <c r="A627" t="s">
        <v>2325</v>
      </c>
      <c r="B627" t="s">
        <v>2326</v>
      </c>
      <c r="C627" t="s">
        <v>10466</v>
      </c>
      <c r="D627" t="s">
        <v>295</v>
      </c>
      <c r="E627">
        <v>2114.3336812399998</v>
      </c>
      <c r="F627">
        <v>654.79999999999995</v>
      </c>
      <c r="G627">
        <v>-0.10957437704952599</v>
      </c>
      <c r="H627">
        <f>(Table2[[#This Row],[1Y Return vs Nifty]]-AVERAGE(Table2[1Y Return vs Nifty]))/_xlfn.STDEV.P(Table2[1Y Return vs Nifty])</f>
        <v>-0.52778040079960353</v>
      </c>
      <c r="I627">
        <v>-2.7927080743716299</v>
      </c>
      <c r="J627">
        <f>(Table2[[#This Row],[1M Return vs Nifty]]-AVERAGE(Table2[1M Return vs Nifty]))/_xlfn.STDEV.P(Table2[1M Return vs Nifty])</f>
        <v>-0.18598114984628922</v>
      </c>
      <c r="K627">
        <v>-18.03420621211</v>
      </c>
      <c r="L627">
        <f>(Table2[[#This Row],[6M Return vs Nifty]]-AVERAGE(Table2[6M Return vs Nifty]))/_xlfn.STDEV.P(Table2[6M Return vs Nifty])</f>
        <v>-0.78708950616906148</v>
      </c>
      <c r="M627">
        <v>-1.77158403383884</v>
      </c>
      <c r="N627">
        <f>(Table2[[#This Row],[1W Return vs Nifty]]-AVERAGE(Table2[1W Return vs Nifty]))/_xlfn.STDEV.P(Table2[1W Return vs Nifty])</f>
        <v>-0.20263093029529114</v>
      </c>
      <c r="O627">
        <v>652.91</v>
      </c>
      <c r="P627">
        <v>632.28555455783601</v>
      </c>
      <c r="Q627">
        <v>623.74915489169803</v>
      </c>
      <c r="R627">
        <v>46.450178096863297</v>
      </c>
      <c r="S627" s="2">
        <f>(Table2[[#This Row],[Close Price]]-Table2[[#This Row],[20D EMA]])/Table2[[#This Row],[20D EMA]]</f>
        <v>2.8947328115666577E-3</v>
      </c>
      <c r="T627" s="2">
        <f>(Table2[[#This Row],[Close Price]]-Table2[[#This Row],[50D EMA]])/Table2[[#This Row],[50D EMA]]</f>
        <v>3.5608033869931659E-2</v>
      </c>
      <c r="U627" s="2">
        <f>(Table2[[#This Row],[Close Price]]-Table2[[#This Row],[200D EMA]])/Table2[[#This Row],[200D EMA]]</f>
        <v>4.9780981448693598E-2</v>
      </c>
      <c r="V627">
        <v>0.77451489232260795</v>
      </c>
      <c r="W627">
        <v>647.70000000000005</v>
      </c>
      <c r="X627">
        <v>665.9</v>
      </c>
      <c r="Y627">
        <v>647.70000000000005</v>
      </c>
      <c r="Z627">
        <v>681.4</v>
      </c>
      <c r="AA627">
        <v>604.79999999999995</v>
      </c>
      <c r="AB627">
        <v>705.95</v>
      </c>
      <c r="AC627" s="2">
        <f>(Table2[[#This Row],[Close Price]]/Table2[[#This Row],[Day Low]])-1</f>
        <v>1.0961865060984843E-2</v>
      </c>
      <c r="AD627" s="2">
        <f>(Table2[[#This Row],[Day High]]/Table2[[#This Row],[Close Price]])-1</f>
        <v>1.6951740989615161E-2</v>
      </c>
      <c r="AE627" s="2">
        <f>(Table2[[#This Row],[Close Price]]/Table2[[#This Row],[Current Week Low]])-1</f>
        <v>1.0961865060984843E-2</v>
      </c>
      <c r="AF627" s="2">
        <f>(Table2[[#This Row],[Current Week High]]/Table2[[#This Row],[Close Price]])-1</f>
        <v>4.0623091020158819E-2</v>
      </c>
      <c r="AG627" s="2">
        <f>(Table2[[#This Row],[Close Price]]/Table2[[#This Row],[Current Month Low]])-1</f>
        <v>8.2671957671957674E-2</v>
      </c>
      <c r="AH627" s="2">
        <f>(Table2[[#This Row],[Current Month High]]/Table2[[#This Row],[Close Price]])-1</f>
        <v>7.8115455100794318E-2</v>
      </c>
      <c r="AI627">
        <v>17.272449602932099</v>
      </c>
      <c r="AJ627">
        <v>45.9652251448952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0.06</v>
      </c>
      <c r="AM627" t="s">
        <v>10511</v>
      </c>
      <c r="AN627">
        <v>3.79</v>
      </c>
      <c r="AO627" t="s">
        <v>10511</v>
      </c>
      <c r="AP627">
        <v>-6.4044473839935001E-2</v>
      </c>
      <c r="AQ627">
        <f>(Table2[[#This Row],[Sharpe Ratio]]-AVERAGE(Table2[Sharpe Ratio]))/_xlfn.STDEV.P(Table2[Sharpe Ratio])</f>
        <v>-1.2937027700593626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-2.9971847571696082</v>
      </c>
      <c r="AS627">
        <f>_xlfn.RANK.AVG(Table2[[#This Row],[1Y Return vs Nifty Z-Score]],Table2[1Y Return vs Nifty Z-Score])</f>
        <v>496</v>
      </c>
      <c r="AT627">
        <f>_xlfn.RANK.AVG(Table2[[#This Row],[6M Return vs Nifty Z-Score]],Table2[6M Return vs Nifty Z-Score])</f>
        <v>583</v>
      </c>
      <c r="AU627">
        <f>_xlfn.RANK.AVG(Table2[[#This Row],[Sharpe Ratio Z-Score]],Table2[Sharpe Ratio Z-Score])</f>
        <v>656</v>
      </c>
      <c r="AV627">
        <f>(Table2[[#This Row],[Rank 1Y]]+Table2[[#This Row],[Rank 6M]]+Table2[[#This Row],[Rank Sharpe]])/3</f>
        <v>578.33333333333337</v>
      </c>
    </row>
    <row r="628" spans="1:48" x14ac:dyDescent="0.3">
      <c r="A628" t="s">
        <v>38</v>
      </c>
      <c r="B628" t="s">
        <v>39</v>
      </c>
      <c r="C628" t="s">
        <v>10463</v>
      </c>
      <c r="D628" t="s">
        <v>40</v>
      </c>
      <c r="E628">
        <v>640733.53714739997</v>
      </c>
      <c r="F628">
        <v>2727</v>
      </c>
      <c r="G628">
        <v>-21.612689681152599</v>
      </c>
      <c r="H628">
        <f>(Table2[[#This Row],[1Y Return vs Nifty]]-AVERAGE(Table2[1Y Return vs Nifty]))/_xlfn.STDEV.P(Table2[1Y Return vs Nifty])</f>
        <v>-0.81243203048956403</v>
      </c>
      <c r="I628">
        <v>5.4397260245955303</v>
      </c>
      <c r="J628">
        <f>(Table2[[#This Row],[1M Return vs Nifty]]-AVERAGE(Table2[1M Return vs Nifty]))/_xlfn.STDEV.P(Table2[1M Return vs Nifty])</f>
        <v>0.6373738621148155</v>
      </c>
      <c r="K628">
        <v>-7.1521156537577202</v>
      </c>
      <c r="L628">
        <f>(Table2[[#This Row],[6M Return vs Nifty]]-AVERAGE(Table2[6M Return vs Nifty]))/_xlfn.STDEV.P(Table2[6M Return vs Nifty])</f>
        <v>-0.41127107471487095</v>
      </c>
      <c r="M628">
        <v>5.0399153837653303</v>
      </c>
      <c r="N628">
        <f>(Table2[[#This Row],[1W Return vs Nifty]]-AVERAGE(Table2[1W Return vs Nifty]))/_xlfn.STDEV.P(Table2[1W Return vs Nifty])</f>
        <v>1.4559678300188486</v>
      </c>
      <c r="O628">
        <v>2584.06</v>
      </c>
      <c r="P628">
        <v>2495.5833802741599</v>
      </c>
      <c r="Q628">
        <v>2453.8624061174701</v>
      </c>
      <c r="R628">
        <v>84.195535139763095</v>
      </c>
      <c r="S628" s="2">
        <f>(Table2[[#This Row],[Close Price]]-Table2[[#This Row],[20D EMA]])/Table2[[#This Row],[20D EMA]]</f>
        <v>5.5316053032824337E-2</v>
      </c>
      <c r="T628" s="2">
        <f>(Table2[[#This Row],[Close Price]]-Table2[[#This Row],[50D EMA]])/Table2[[#This Row],[50D EMA]]</f>
        <v>9.2730469979495175E-2</v>
      </c>
      <c r="U628" s="2">
        <f>(Table2[[#This Row],[Close Price]]-Table2[[#This Row],[200D EMA]])/Table2[[#This Row],[200D EMA]]</f>
        <v>0.11130925401587265</v>
      </c>
      <c r="V628">
        <v>0.95256203339454204</v>
      </c>
      <c r="W628">
        <v>2715.95</v>
      </c>
      <c r="X628">
        <v>2743</v>
      </c>
      <c r="Y628">
        <v>2613.65</v>
      </c>
      <c r="Z628">
        <v>2751.2</v>
      </c>
      <c r="AA628">
        <v>2450.1</v>
      </c>
      <c r="AB628">
        <v>2751.2</v>
      </c>
      <c r="AC628" s="2">
        <f>(Table2[[#This Row],[Close Price]]/Table2[[#This Row],[Day Low]])-1</f>
        <v>4.0685579631436486E-3</v>
      </c>
      <c r="AD628" s="2">
        <f>(Table2[[#This Row],[Day High]]/Table2[[#This Row],[Close Price]])-1</f>
        <v>5.8672533920058889E-3</v>
      </c>
      <c r="AE628" s="2">
        <f>(Table2[[#This Row],[Close Price]]/Table2[[#This Row],[Current Week Low]])-1</f>
        <v>4.3368469381898755E-2</v>
      </c>
      <c r="AF628" s="2">
        <f>(Table2[[#This Row],[Current Week High]]/Table2[[#This Row],[Close Price]])-1</f>
        <v>8.8742207554088903E-3</v>
      </c>
      <c r="AG628" s="2">
        <f>(Table2[[#This Row],[Close Price]]/Table2[[#This Row],[Current Month Low]])-1</f>
        <v>0.11301579527366235</v>
      </c>
      <c r="AH628" s="2">
        <f>(Table2[[#This Row],[Current Month High]]/Table2[[#This Row],[Close Price]])-1</f>
        <v>8.8742207554088903E-3</v>
      </c>
      <c r="AI628">
        <v>0.88742207554088903</v>
      </c>
      <c r="AJ628">
        <v>25.5495960037752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0.09</v>
      </c>
      <c r="AM628" t="s">
        <v>10511</v>
      </c>
      <c r="AN628">
        <v>9.73</v>
      </c>
      <c r="AO628" t="s">
        <v>10511</v>
      </c>
      <c r="AP628">
        <v>-5.5446726201192002E-2</v>
      </c>
      <c r="AQ628">
        <f>(Table2[[#This Row],[Sharpe Ratio]]-AVERAGE(Table2[Sharpe Ratio]))/_xlfn.STDEV.P(Table2[Sharpe Ratio])</f>
        <v>-1.1950379023078888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-0.32539931537865985</v>
      </c>
      <c r="AS628">
        <f>_xlfn.RANK.AVG(Table2[[#This Row],[1Y Return vs Nifty Z-Score]],Table2[1Y Return vs Nifty Z-Score])</f>
        <v>626</v>
      </c>
      <c r="AT628">
        <f>_xlfn.RANK.AVG(Table2[[#This Row],[6M Return vs Nifty Z-Score]],Table2[6M Return vs Nifty Z-Score])</f>
        <v>467</v>
      </c>
      <c r="AU628">
        <f>_xlfn.RANK.AVG(Table2[[#This Row],[Sharpe Ratio Z-Score]],Table2[Sharpe Ratio Z-Score])</f>
        <v>644</v>
      </c>
      <c r="AV628">
        <f>(Table2[[#This Row],[Rank 1Y]]+Table2[[#This Row],[Rank 6M]]+Table2[[#This Row],[Rank Sharpe]])/3</f>
        <v>579</v>
      </c>
    </row>
    <row r="629" spans="1:48" x14ac:dyDescent="0.3">
      <c r="A629" t="s">
        <v>267</v>
      </c>
      <c r="B629" t="s">
        <v>268</v>
      </c>
      <c r="C629" t="s">
        <v>10470</v>
      </c>
      <c r="D629" t="s">
        <v>80</v>
      </c>
      <c r="E629">
        <v>98443.254054420002</v>
      </c>
      <c r="F629">
        <v>27284.15</v>
      </c>
      <c r="G629">
        <v>-10.1362895202621</v>
      </c>
      <c r="H629">
        <f>(Table2[[#This Row],[1Y Return vs Nifty]]-AVERAGE(Table2[1Y Return vs Nifty]))/_xlfn.STDEV.P(Table2[1Y Return vs Nifty])</f>
        <v>-0.66051097335100772</v>
      </c>
      <c r="I629">
        <v>-2.1249619821535801</v>
      </c>
      <c r="J629">
        <f>(Table2[[#This Row],[1M Return vs Nifty]]-AVERAGE(Table2[1M Return vs Nifty]))/_xlfn.STDEV.P(Table2[1M Return vs Nifty])</f>
        <v>-0.11919748839989511</v>
      </c>
      <c r="K629">
        <v>-11.069857680502301</v>
      </c>
      <c r="L629">
        <f>(Table2[[#This Row],[6M Return vs Nifty]]-AVERAGE(Table2[6M Return vs Nifty]))/_xlfn.STDEV.P(Table2[6M Return vs Nifty])</f>
        <v>-0.54657225195082371</v>
      </c>
      <c r="M629">
        <v>0.84782229001624698</v>
      </c>
      <c r="N629">
        <f>(Table2[[#This Row],[1W Return vs Nifty]]-AVERAGE(Table2[1W Return vs Nifty]))/_xlfn.STDEV.P(Table2[1W Return vs Nifty])</f>
        <v>0.43519399123031116</v>
      </c>
      <c r="O629">
        <v>27519.599999999999</v>
      </c>
      <c r="P629">
        <v>26932.363204256701</v>
      </c>
      <c r="Q629">
        <v>26222.011573705298</v>
      </c>
      <c r="R629">
        <v>40.884197932927698</v>
      </c>
      <c r="S629" s="2">
        <f>(Table2[[#This Row],[Close Price]]-Table2[[#This Row],[20D EMA]])/Table2[[#This Row],[20D EMA]]</f>
        <v>-8.5557202866319675E-3</v>
      </c>
      <c r="T629" s="2">
        <f>(Table2[[#This Row],[Close Price]]-Table2[[#This Row],[50D EMA]])/Table2[[#This Row],[50D EMA]]</f>
        <v>1.3061861414660429E-2</v>
      </c>
      <c r="U629" s="2">
        <f>(Table2[[#This Row],[Close Price]]-Table2[[#This Row],[200D EMA]])/Table2[[#This Row],[200D EMA]]</f>
        <v>4.0505604358736E-2</v>
      </c>
      <c r="V629">
        <v>0.79563882432038002</v>
      </c>
      <c r="W629">
        <v>27107.95</v>
      </c>
      <c r="X629">
        <v>27998.1</v>
      </c>
      <c r="Y629">
        <v>26811.05</v>
      </c>
      <c r="Z629">
        <v>28683.200000000001</v>
      </c>
      <c r="AA629">
        <v>26811.05</v>
      </c>
      <c r="AB629">
        <v>28683.200000000001</v>
      </c>
      <c r="AC629" s="2">
        <f>(Table2[[#This Row],[Close Price]]/Table2[[#This Row],[Day Low]])-1</f>
        <v>6.4999382100086045E-3</v>
      </c>
      <c r="AD629" s="2">
        <f>(Table2[[#This Row],[Day High]]/Table2[[#This Row],[Close Price]])-1</f>
        <v>2.6167206968148005E-2</v>
      </c>
      <c r="AE629" s="2">
        <f>(Table2[[#This Row],[Close Price]]/Table2[[#This Row],[Current Week Low]])-1</f>
        <v>1.7645709511563412E-2</v>
      </c>
      <c r="AF629" s="2">
        <f>(Table2[[#This Row],[Current Week High]]/Table2[[#This Row],[Close Price]])-1</f>
        <v>5.1277023473335293E-2</v>
      </c>
      <c r="AG629" s="2">
        <f>(Table2[[#This Row],[Close Price]]/Table2[[#This Row],[Current Month Low]])-1</f>
        <v>1.7645709511563412E-2</v>
      </c>
      <c r="AH629" s="2">
        <f>(Table2[[#This Row],[Current Month High]]/Table2[[#This Row],[Close Price]])-1</f>
        <v>5.1277023473335293E-2</v>
      </c>
      <c r="AI629">
        <v>12.657898450199101</v>
      </c>
      <c r="AJ629">
        <v>18.492790758273198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0.05</v>
      </c>
      <c r="AM629" t="s">
        <v>10511</v>
      </c>
      <c r="AN629">
        <v>-1.49</v>
      </c>
      <c r="AO629" t="s">
        <v>10512</v>
      </c>
      <c r="AP629">
        <v>-6.9658211136826007E-2</v>
      </c>
      <c r="AQ629">
        <f>(Table2[[#This Row],[Sharpe Ratio]]-AVERAGE(Table2[Sharpe Ratio]))/_xlfn.STDEV.P(Table2[Sharpe Ratio])</f>
        <v>-1.358124136126609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-2.2492108585980244</v>
      </c>
      <c r="AS629">
        <f>_xlfn.RANK.AVG(Table2[[#This Row],[1Y Return vs Nifty Z-Score]],Table2[1Y Return vs Nifty Z-Score])</f>
        <v>560</v>
      </c>
      <c r="AT629">
        <f>_xlfn.RANK.AVG(Table2[[#This Row],[6M Return vs Nifty Z-Score]],Table2[6M Return vs Nifty Z-Score])</f>
        <v>515</v>
      </c>
      <c r="AU629">
        <f>_xlfn.RANK.AVG(Table2[[#This Row],[Sharpe Ratio Z-Score]],Table2[Sharpe Ratio Z-Score])</f>
        <v>665</v>
      </c>
      <c r="AV629">
        <f>(Table2[[#This Row],[Rank 1Y]]+Table2[[#This Row],[Rank 6M]]+Table2[[#This Row],[Rank Sharpe]])/3</f>
        <v>580</v>
      </c>
    </row>
    <row r="630" spans="1:48" x14ac:dyDescent="0.3">
      <c r="A630" t="s">
        <v>1638</v>
      </c>
      <c r="B630" t="s">
        <v>1639</v>
      </c>
      <c r="C630" t="s">
        <v>10472</v>
      </c>
      <c r="D630" t="s">
        <v>380</v>
      </c>
      <c r="E630">
        <v>4941.9699675000002</v>
      </c>
      <c r="F630">
        <v>565</v>
      </c>
      <c r="G630">
        <v>-46.9721646727847</v>
      </c>
      <c r="H630">
        <f>(Table2[[#This Row],[1Y Return vs Nifty]]-AVERAGE(Table2[1Y Return vs Nifty]))/_xlfn.STDEV.P(Table2[1Y Return vs Nifty])</f>
        <v>-1.1481329641618336</v>
      </c>
      <c r="I630">
        <v>-5.2452170112179104</v>
      </c>
      <c r="J630">
        <f>(Table2[[#This Row],[1M Return vs Nifty]]-AVERAGE(Table2[1M Return vs Nifty]))/_xlfn.STDEV.P(Table2[1M Return vs Nifty])</f>
        <v>-0.4312652906917197</v>
      </c>
      <c r="K630">
        <v>-36.207497505036798</v>
      </c>
      <c r="L630">
        <f>(Table2[[#This Row],[6M Return vs Nifty]]-AVERAGE(Table2[6M Return vs Nifty]))/_xlfn.STDEV.P(Table2[6M Return vs Nifty])</f>
        <v>-1.4147131958860855</v>
      </c>
      <c r="M630">
        <v>-3.3290400217419198</v>
      </c>
      <c r="N630">
        <f>(Table2[[#This Row],[1W Return vs Nifty]]-AVERAGE(Table2[1W Return vs Nifty]))/_xlfn.STDEV.P(Table2[1W Return vs Nifty])</f>
        <v>-0.58187115515733434</v>
      </c>
      <c r="O630">
        <v>578</v>
      </c>
      <c r="P630">
        <v>575.23699514196903</v>
      </c>
      <c r="Q630">
        <v>610.14412524126999</v>
      </c>
      <c r="R630">
        <v>33.310274779325901</v>
      </c>
      <c r="S630" s="2">
        <f>(Table2[[#This Row],[Close Price]]-Table2[[#This Row],[20D EMA]])/Table2[[#This Row],[20D EMA]]</f>
        <v>-2.2491349480968859E-2</v>
      </c>
      <c r="T630" s="2">
        <f>(Table2[[#This Row],[Close Price]]-Table2[[#This Row],[50D EMA]])/Table2[[#This Row],[50D EMA]]</f>
        <v>-1.7796134859932873E-2</v>
      </c>
      <c r="U630" s="2">
        <f>(Table2[[#This Row],[Close Price]]-Table2[[#This Row],[200D EMA]])/Table2[[#This Row],[200D EMA]]</f>
        <v>-7.3989281177489985E-2</v>
      </c>
      <c r="V630">
        <v>1.0778738609467799</v>
      </c>
      <c r="W630">
        <v>559.1</v>
      </c>
      <c r="X630">
        <v>578.54999999999995</v>
      </c>
      <c r="Y630">
        <v>559.1</v>
      </c>
      <c r="Z630">
        <v>591.20000000000005</v>
      </c>
      <c r="AA630">
        <v>559.1</v>
      </c>
      <c r="AB630">
        <v>603</v>
      </c>
      <c r="AC630" s="2">
        <f>(Table2[[#This Row],[Close Price]]/Table2[[#This Row],[Day Low]])-1</f>
        <v>1.0552673940261048E-2</v>
      </c>
      <c r="AD630" s="2">
        <f>(Table2[[#This Row],[Day High]]/Table2[[#This Row],[Close Price]])-1</f>
        <v>2.3982300884955565E-2</v>
      </c>
      <c r="AE630" s="2">
        <f>(Table2[[#This Row],[Close Price]]/Table2[[#This Row],[Current Week Low]])-1</f>
        <v>1.0552673940261048E-2</v>
      </c>
      <c r="AF630" s="2">
        <f>(Table2[[#This Row],[Current Week High]]/Table2[[#This Row],[Close Price]])-1</f>
        <v>4.6371681415929178E-2</v>
      </c>
      <c r="AG630" s="2">
        <f>(Table2[[#This Row],[Close Price]]/Table2[[#This Row],[Current Month Low]])-1</f>
        <v>1.0552673940261048E-2</v>
      </c>
      <c r="AH630" s="2">
        <f>(Table2[[#This Row],[Current Month High]]/Table2[[#This Row],[Close Price]])-1</f>
        <v>6.7256637168141564E-2</v>
      </c>
      <c r="AI630">
        <v>41.415929203539797</v>
      </c>
      <c r="AJ630">
        <v>10.513447432762799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-0.05</v>
      </c>
      <c r="AM630" t="s">
        <v>10512</v>
      </c>
      <c r="AN630">
        <v>-1.72</v>
      </c>
      <c r="AO630" t="s">
        <v>10512</v>
      </c>
      <c r="AP630">
        <v>5.2521470069307997E-2</v>
      </c>
      <c r="AQ630">
        <f>(Table2[[#This Row],[Sharpe Ratio]]-AVERAGE(Table2[Sharpe Ratio]))/_xlfn.STDEV.P(Table2[Sharpe Ratio])</f>
        <v>4.3968899705141812E-2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715</v>
      </c>
      <c r="AT630">
        <f>_xlfn.RANK.AVG(Table2[[#This Row],[6M Return vs Nifty Z-Score]],Table2[6M Return vs Nifty Z-Score])</f>
        <v>706</v>
      </c>
      <c r="AU630">
        <f>_xlfn.RANK.AVG(Table2[[#This Row],[Sharpe Ratio Z-Score]],Table2[Sharpe Ratio Z-Score])</f>
        <v>319</v>
      </c>
      <c r="AV630">
        <f>(Table2[[#This Row],[Rank 1Y]]+Table2[[#This Row],[Rank 6M]]+Table2[[#This Row],[Rank Sharpe]])/3</f>
        <v>580</v>
      </c>
    </row>
    <row r="631" spans="1:48" x14ac:dyDescent="0.3">
      <c r="A631" t="s">
        <v>1949</v>
      </c>
      <c r="B631" t="s">
        <v>1950</v>
      </c>
      <c r="C631" t="s">
        <v>10463</v>
      </c>
      <c r="D631" t="s">
        <v>979</v>
      </c>
      <c r="E631">
        <v>3229.4781896999998</v>
      </c>
      <c r="F631">
        <v>399</v>
      </c>
      <c r="G631">
        <v>-16.658456407558599</v>
      </c>
      <c r="H631">
        <f>(Table2[[#This Row],[1Y Return vs Nifty]]-AVERAGE(Table2[1Y Return vs Nifty]))/_xlfn.STDEV.P(Table2[1Y Return vs Nifty])</f>
        <v>-0.74684941349435729</v>
      </c>
      <c r="I631">
        <v>-7.7396338758428804</v>
      </c>
      <c r="J631">
        <f>(Table2[[#This Row],[1M Return vs Nifty]]-AVERAGE(Table2[1M Return vs Nifty]))/_xlfn.STDEV.P(Table2[1M Return vs Nifty])</f>
        <v>-0.68074079243511565</v>
      </c>
      <c r="K631">
        <v>-11.522601722613301</v>
      </c>
      <c r="L631">
        <f>(Table2[[#This Row],[6M Return vs Nifty]]-AVERAGE(Table2[6M Return vs Nifty]))/_xlfn.STDEV.P(Table2[6M Return vs Nifty])</f>
        <v>-0.56220799352492701</v>
      </c>
      <c r="M631">
        <v>-4.4336309453138201</v>
      </c>
      <c r="N631">
        <f>(Table2[[#This Row],[1W Return vs Nifty]]-AVERAGE(Table2[1W Return vs Nifty]))/_xlfn.STDEV.P(Table2[1W Return vs Nifty])</f>
        <v>-0.8508388264685367</v>
      </c>
      <c r="O631">
        <v>410.62</v>
      </c>
      <c r="P631">
        <v>403.13314560333799</v>
      </c>
      <c r="Q631">
        <v>396.18057393981201</v>
      </c>
      <c r="R631">
        <v>37.383049054868998</v>
      </c>
      <c r="S631" s="2">
        <f>(Table2[[#This Row],[Close Price]]-Table2[[#This Row],[20D EMA]])/Table2[[#This Row],[20D EMA]]</f>
        <v>-2.8298670303443584E-2</v>
      </c>
      <c r="T631" s="2">
        <f>(Table2[[#This Row],[Close Price]]-Table2[[#This Row],[50D EMA]])/Table2[[#This Row],[50D EMA]]</f>
        <v>-1.0252557122665358E-2</v>
      </c>
      <c r="U631" s="2">
        <f>(Table2[[#This Row],[Close Price]]-Table2[[#This Row],[200D EMA]])/Table2[[#This Row],[200D EMA]]</f>
        <v>7.1165176832126108E-3</v>
      </c>
      <c r="V631">
        <v>1.0801412364185099</v>
      </c>
      <c r="W631">
        <v>396</v>
      </c>
      <c r="X631">
        <v>412.8</v>
      </c>
      <c r="Y631">
        <v>396</v>
      </c>
      <c r="Z631">
        <v>422.5</v>
      </c>
      <c r="AA631">
        <v>396</v>
      </c>
      <c r="AB631">
        <v>436.9</v>
      </c>
      <c r="AC631" s="2">
        <f>(Table2[[#This Row],[Close Price]]/Table2[[#This Row],[Day Low]])-1</f>
        <v>7.575757575757569E-3</v>
      </c>
      <c r="AD631" s="2">
        <f>(Table2[[#This Row],[Day High]]/Table2[[#This Row],[Close Price]])-1</f>
        <v>3.458646616541361E-2</v>
      </c>
      <c r="AE631" s="2">
        <f>(Table2[[#This Row],[Close Price]]/Table2[[#This Row],[Current Week Low]])-1</f>
        <v>7.575757575757569E-3</v>
      </c>
      <c r="AF631" s="2">
        <f>(Table2[[#This Row],[Current Week High]]/Table2[[#This Row],[Close Price]])-1</f>
        <v>5.8897243107769448E-2</v>
      </c>
      <c r="AG631" s="2">
        <f>(Table2[[#This Row],[Close Price]]/Table2[[#This Row],[Current Month Low]])-1</f>
        <v>7.575757575757569E-3</v>
      </c>
      <c r="AH631" s="2">
        <f>(Table2[[#This Row],[Current Month High]]/Table2[[#This Row],[Close Price]])-1</f>
        <v>9.4987468671679176E-2</v>
      </c>
      <c r="AI631">
        <v>22.807017543859601</v>
      </c>
      <c r="AJ631">
        <v>18.0298772370951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-0.13</v>
      </c>
      <c r="AM631" t="s">
        <v>10512</v>
      </c>
      <c r="AN631">
        <v>-3.82</v>
      </c>
      <c r="AO631" t="s">
        <v>10512</v>
      </c>
      <c r="AP631">
        <v>-4.4554057626001002E-2</v>
      </c>
      <c r="AQ631">
        <f>(Table2[[#This Row],[Sharpe Ratio]]-AVERAGE(Table2[Sharpe Ratio]))/_xlfn.STDEV.P(Table2[Sharpe Ratio])</f>
        <v>-1.070037291730654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-3.9106743176535907</v>
      </c>
      <c r="AS631">
        <f>_xlfn.RANK.AVG(Table2[[#This Row],[1Y Return vs Nifty Z-Score]],Table2[1Y Return vs Nifty Z-Score])</f>
        <v>600</v>
      </c>
      <c r="AT631">
        <f>_xlfn.RANK.AVG(Table2[[#This Row],[6M Return vs Nifty Z-Score]],Table2[6M Return vs Nifty Z-Score])</f>
        <v>519</v>
      </c>
      <c r="AU631">
        <f>_xlfn.RANK.AVG(Table2[[#This Row],[Sharpe Ratio Z-Score]],Table2[Sharpe Ratio Z-Score])</f>
        <v>624</v>
      </c>
      <c r="AV631">
        <f>(Table2[[#This Row],[Rank 1Y]]+Table2[[#This Row],[Rank 6M]]+Table2[[#This Row],[Rank Sharpe]])/3</f>
        <v>581</v>
      </c>
    </row>
    <row r="632" spans="1:48" x14ac:dyDescent="0.3">
      <c r="A632" t="s">
        <v>1315</v>
      </c>
      <c r="B632" t="s">
        <v>1316</v>
      </c>
      <c r="C632" t="s">
        <v>10460</v>
      </c>
      <c r="D632" t="s">
        <v>21</v>
      </c>
      <c r="E632">
        <v>8136.7253114699997</v>
      </c>
      <c r="F632">
        <v>2636.9</v>
      </c>
      <c r="G632">
        <v>-2.2178042174639399</v>
      </c>
      <c r="H632">
        <f>(Table2[[#This Row],[1Y Return vs Nifty]]-AVERAGE(Table2[1Y Return vs Nifty]))/_xlfn.STDEV.P(Table2[1Y Return vs Nifty])</f>
        <v>-0.55568849929361386</v>
      </c>
      <c r="I632">
        <v>-3.73129170786494E-2</v>
      </c>
      <c r="J632">
        <f>(Table2[[#This Row],[1M Return vs Nifty]]-AVERAGE(Table2[1M Return vs Nifty]))/_xlfn.STDEV.P(Table2[1M Return vs Nifty])</f>
        <v>8.95957190866985E-2</v>
      </c>
      <c r="K632">
        <v>-22.926421801566601</v>
      </c>
      <c r="L632">
        <f>(Table2[[#This Row],[6M Return vs Nifty]]-AVERAGE(Table2[6M Return vs Nifty]))/_xlfn.STDEV.P(Table2[6M Return vs Nifty])</f>
        <v>-0.95604461450108669</v>
      </c>
      <c r="M632">
        <v>-4.0914128059796102</v>
      </c>
      <c r="N632">
        <f>(Table2[[#This Row],[1W Return vs Nifty]]-AVERAGE(Table2[1W Return vs Nifty]))/_xlfn.STDEV.P(Table2[1W Return vs Nifty])</f>
        <v>-0.76750877725943367</v>
      </c>
      <c r="O632">
        <v>2775.62</v>
      </c>
      <c r="P632">
        <v>2707.6044454732901</v>
      </c>
      <c r="Q632">
        <v>2573.7476867466999</v>
      </c>
      <c r="R632">
        <v>31.036840657123701</v>
      </c>
      <c r="S632" s="2">
        <f>(Table2[[#This Row],[Close Price]]-Table2[[#This Row],[20D EMA]])/Table2[[#This Row],[20D EMA]]</f>
        <v>-4.9978022928210561E-2</v>
      </c>
      <c r="T632" s="2">
        <f>(Table2[[#This Row],[Close Price]]-Table2[[#This Row],[50D EMA]])/Table2[[#This Row],[50D EMA]]</f>
        <v>-2.6113284601632727E-2</v>
      </c>
      <c r="U632" s="2">
        <f>(Table2[[#This Row],[Close Price]]-Table2[[#This Row],[200D EMA]])/Table2[[#This Row],[200D EMA]]</f>
        <v>2.453710345365159E-2</v>
      </c>
      <c r="V632">
        <v>1.4526380278066</v>
      </c>
      <c r="W632">
        <v>2620</v>
      </c>
      <c r="X632">
        <v>2820</v>
      </c>
      <c r="Y632">
        <v>2620</v>
      </c>
      <c r="Z632">
        <v>2991</v>
      </c>
      <c r="AA632">
        <v>2620</v>
      </c>
      <c r="AB632">
        <v>2991</v>
      </c>
      <c r="AC632" s="2">
        <f>(Table2[[#This Row],[Close Price]]/Table2[[#This Row],[Day Low]])-1</f>
        <v>6.4503816793892721E-3</v>
      </c>
      <c r="AD632" s="2">
        <f>(Table2[[#This Row],[Day High]]/Table2[[#This Row],[Close Price]])-1</f>
        <v>6.9437597178505062E-2</v>
      </c>
      <c r="AE632" s="2">
        <f>(Table2[[#This Row],[Close Price]]/Table2[[#This Row],[Current Week Low]])-1</f>
        <v>6.4503816793892721E-3</v>
      </c>
      <c r="AF632" s="2">
        <f>(Table2[[#This Row],[Current Week High]]/Table2[[#This Row],[Close Price]])-1</f>
        <v>0.13428647275209515</v>
      </c>
      <c r="AG632" s="2">
        <f>(Table2[[#This Row],[Close Price]]/Table2[[#This Row],[Current Month Low]])-1</f>
        <v>6.4503816793892721E-3</v>
      </c>
      <c r="AH632" s="2">
        <f>(Table2[[#This Row],[Current Month High]]/Table2[[#This Row],[Close Price]])-1</f>
        <v>0.13428647275209515</v>
      </c>
      <c r="AI632">
        <v>19.268838408737501</v>
      </c>
      <c r="AJ632">
        <v>34.261710794297301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-0.19</v>
      </c>
      <c r="AM632" t="s">
        <v>10512</v>
      </c>
      <c r="AN632">
        <v>-4.3600000000000003</v>
      </c>
      <c r="AO632" t="s">
        <v>10512</v>
      </c>
      <c r="AP632">
        <v>-3.4282478123786E-2</v>
      </c>
      <c r="AQ632">
        <f>(Table2[[#This Row],[Sharpe Ratio]]-AVERAGE(Table2[Sharpe Ratio]))/_xlfn.STDEV.P(Table2[Sharpe Ratio])</f>
        <v>-0.95216409100793997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-3.1418102629753757</v>
      </c>
      <c r="AS632">
        <f>_xlfn.RANK.AVG(Table2[[#This Row],[1Y Return vs Nifty Z-Score]],Table2[1Y Return vs Nifty Z-Score])</f>
        <v>519</v>
      </c>
      <c r="AT632">
        <f>_xlfn.RANK.AVG(Table2[[#This Row],[6M Return vs Nifty Z-Score]],Table2[6M Return vs Nifty Z-Score])</f>
        <v>622</v>
      </c>
      <c r="AU632">
        <f>_xlfn.RANK.AVG(Table2[[#This Row],[Sharpe Ratio Z-Score]],Table2[Sharpe Ratio Z-Score])</f>
        <v>604</v>
      </c>
      <c r="AV632">
        <f>(Table2[[#This Row],[Rank 1Y]]+Table2[[#This Row],[Rank 6M]]+Table2[[#This Row],[Rank Sharpe]])/3</f>
        <v>581.66666666666663</v>
      </c>
    </row>
    <row r="633" spans="1:48" x14ac:dyDescent="0.3">
      <c r="A633" t="s">
        <v>408</v>
      </c>
      <c r="B633" t="s">
        <v>409</v>
      </c>
      <c r="C633" t="s">
        <v>10461</v>
      </c>
      <c r="D633" t="s">
        <v>24</v>
      </c>
      <c r="E633">
        <v>56847.725888478002</v>
      </c>
      <c r="F633">
        <v>76.02</v>
      </c>
      <c r="G633">
        <v>-30.752368073193399</v>
      </c>
      <c r="H633">
        <f>(Table2[[#This Row],[1Y Return vs Nifty]]-AVERAGE(Table2[1Y Return vs Nifty]))/_xlfn.STDEV.P(Table2[1Y Return vs Nifty])</f>
        <v>-0.93342028323078907</v>
      </c>
      <c r="I633">
        <v>-9.3719647727294504</v>
      </c>
      <c r="J633">
        <f>(Table2[[#This Row],[1M Return vs Nifty]]-AVERAGE(Table2[1M Return vs Nifty]))/_xlfn.STDEV.P(Table2[1M Return vs Nifty])</f>
        <v>-0.84399601063347796</v>
      </c>
      <c r="K633">
        <v>-24.746544121494399</v>
      </c>
      <c r="L633">
        <f>(Table2[[#This Row],[6M Return vs Nifty]]-AVERAGE(Table2[6M Return vs Nifty]))/_xlfn.STDEV.P(Table2[6M Return vs Nifty])</f>
        <v>-1.0189034477061654</v>
      </c>
      <c r="M633">
        <v>-1.2743614352749699</v>
      </c>
      <c r="N633">
        <f>(Table2[[#This Row],[1W Return vs Nifty]]-AVERAGE(Table2[1W Return vs Nifty]))/_xlfn.STDEV.P(Table2[1W Return vs Nifty])</f>
        <v>-8.1557325936343419E-2</v>
      </c>
      <c r="O633">
        <v>79.040000000000006</v>
      </c>
      <c r="P633">
        <v>79.417340255935997</v>
      </c>
      <c r="Q633">
        <v>80.145234468963494</v>
      </c>
      <c r="R633">
        <v>18.784192045306298</v>
      </c>
      <c r="S633" s="2">
        <f>(Table2[[#This Row],[Close Price]]-Table2[[#This Row],[20D EMA]])/Table2[[#This Row],[20D EMA]]</f>
        <v>-3.8208502024291623E-2</v>
      </c>
      <c r="T633" s="2">
        <f>(Table2[[#This Row],[Close Price]]-Table2[[#This Row],[50D EMA]])/Table2[[#This Row],[50D EMA]]</f>
        <v>-4.2778318248728672E-2</v>
      </c>
      <c r="U633" s="2">
        <f>(Table2[[#This Row],[Close Price]]-Table2[[#This Row],[200D EMA]])/Table2[[#This Row],[200D EMA]]</f>
        <v>-5.147198702826191E-2</v>
      </c>
      <c r="V633">
        <v>0.55861144271139396</v>
      </c>
      <c r="W633">
        <v>75.849999999999994</v>
      </c>
      <c r="X633">
        <v>77.88</v>
      </c>
      <c r="Y633">
        <v>75.849999999999994</v>
      </c>
      <c r="Z633">
        <v>78.8</v>
      </c>
      <c r="AA633">
        <v>75.849999999999994</v>
      </c>
      <c r="AB633">
        <v>82.2</v>
      </c>
      <c r="AC633" s="2">
        <f>(Table2[[#This Row],[Close Price]]/Table2[[#This Row],[Day Low]])-1</f>
        <v>2.2412656558998822E-3</v>
      </c>
      <c r="AD633" s="2">
        <f>(Table2[[#This Row],[Day High]]/Table2[[#This Row],[Close Price]])-1</f>
        <v>2.4467245461720522E-2</v>
      </c>
      <c r="AE633" s="2">
        <f>(Table2[[#This Row],[Close Price]]/Table2[[#This Row],[Current Week Low]])-1</f>
        <v>2.2412656558998822E-3</v>
      </c>
      <c r="AF633" s="2">
        <f>(Table2[[#This Row],[Current Week High]]/Table2[[#This Row],[Close Price]])-1</f>
        <v>3.6569323862141623E-2</v>
      </c>
      <c r="AG633" s="2">
        <f>(Table2[[#This Row],[Close Price]]/Table2[[#This Row],[Current Month Low]])-1</f>
        <v>2.2412656558998822E-3</v>
      </c>
      <c r="AH633" s="2">
        <f>(Table2[[#This Row],[Current Month High]]/Table2[[#This Row],[Close Price]])-1</f>
        <v>8.1294396211523345E-2</v>
      </c>
      <c r="AI633">
        <v>32.465140752433499</v>
      </c>
      <c r="AJ633">
        <v>7.37288135593219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-0.13</v>
      </c>
      <c r="AM633" t="s">
        <v>10512</v>
      </c>
      <c r="AN633">
        <v>-3.64</v>
      </c>
      <c r="AO633" t="s">
        <v>10512</v>
      </c>
      <c r="AP633">
        <v>1.4442231288208001E-2</v>
      </c>
      <c r="AQ633">
        <f>(Table2[[#This Row],[Sharpe Ratio]]-AVERAGE(Table2[Sharpe Ratio]))/_xlfn.STDEV.P(Table2[Sharpe Ratio])</f>
        <v>-0.39301567070536086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668</v>
      </c>
      <c r="AT633">
        <f>_xlfn.RANK.AVG(Table2[[#This Row],[6M Return vs Nifty Z-Score]],Table2[6M Return vs Nifty Z-Score])</f>
        <v>640</v>
      </c>
      <c r="AU633">
        <f>_xlfn.RANK.AVG(Table2[[#This Row],[Sharpe Ratio Z-Score]],Table2[Sharpe Ratio Z-Score])</f>
        <v>438</v>
      </c>
      <c r="AV633">
        <f>(Table2[[#This Row],[Rank 1Y]]+Table2[[#This Row],[Rank 6M]]+Table2[[#This Row],[Rank Sharpe]])/3</f>
        <v>582</v>
      </c>
    </row>
    <row r="634" spans="1:48" x14ac:dyDescent="0.3">
      <c r="A634" t="s">
        <v>479</v>
      </c>
      <c r="B634" t="s">
        <v>480</v>
      </c>
      <c r="C634" t="s">
        <v>10460</v>
      </c>
      <c r="D634" t="s">
        <v>286</v>
      </c>
      <c r="E634">
        <v>43472.380324199999</v>
      </c>
      <c r="F634">
        <v>6980.55</v>
      </c>
      <c r="G634">
        <v>-31.337598954868099</v>
      </c>
      <c r="H634">
        <f>(Table2[[#This Row],[1Y Return vs Nifty]]-AVERAGE(Table2[1Y Return vs Nifty]))/_xlfn.STDEV.P(Table2[1Y Return vs Nifty])</f>
        <v>-0.94116738972478675</v>
      </c>
      <c r="I634">
        <v>-7.9541411618321103</v>
      </c>
      <c r="J634">
        <f>(Table2[[#This Row],[1M Return vs Nifty]]-AVERAGE(Table2[1M Return vs Nifty]))/_xlfn.STDEV.P(Table2[1M Return vs Nifty])</f>
        <v>-0.70219442897786843</v>
      </c>
      <c r="K634">
        <v>-29.422221322133399</v>
      </c>
      <c r="L634">
        <f>(Table2[[#This Row],[6M Return vs Nifty]]-AVERAGE(Table2[6M Return vs Nifty]))/_xlfn.STDEV.P(Table2[6M Return vs Nifty])</f>
        <v>-1.1803802946509439</v>
      </c>
      <c r="M634">
        <v>0.95162887535484497</v>
      </c>
      <c r="N634">
        <f>(Table2[[#This Row],[1W Return vs Nifty]]-AVERAGE(Table2[1W Return vs Nifty]))/_xlfn.STDEV.P(Table2[1W Return vs Nifty])</f>
        <v>0.460470874218815</v>
      </c>
      <c r="O634">
        <v>7056.01</v>
      </c>
      <c r="P634">
        <v>7150.8587998030898</v>
      </c>
      <c r="Q634">
        <v>7451.7635656503298</v>
      </c>
      <c r="R634">
        <v>42.061335752060899</v>
      </c>
      <c r="S634" s="2">
        <f>(Table2[[#This Row],[Close Price]]-Table2[[#This Row],[20D EMA]])/Table2[[#This Row],[20D EMA]]</f>
        <v>-1.0694429287940356E-2</v>
      </c>
      <c r="T634" s="2">
        <f>(Table2[[#This Row],[Close Price]]-Table2[[#This Row],[50D EMA]])/Table2[[#This Row],[50D EMA]]</f>
        <v>-2.3816551909510417E-2</v>
      </c>
      <c r="U634" s="2">
        <f>(Table2[[#This Row],[Close Price]]-Table2[[#This Row],[200D EMA]])/Table2[[#This Row],[200D EMA]]</f>
        <v>-6.323517399591648E-2</v>
      </c>
      <c r="V634">
        <v>1.11104924059173</v>
      </c>
      <c r="W634">
        <v>6945</v>
      </c>
      <c r="X634">
        <v>7074.9</v>
      </c>
      <c r="Y634">
        <v>6942</v>
      </c>
      <c r="Z634">
        <v>7103.8</v>
      </c>
      <c r="AA634">
        <v>6931.35</v>
      </c>
      <c r="AB634">
        <v>7175</v>
      </c>
      <c r="AC634" s="2">
        <f>(Table2[[#This Row],[Close Price]]/Table2[[#This Row],[Day Low]])-1</f>
        <v>5.1187904967602282E-3</v>
      </c>
      <c r="AD634" s="2">
        <f>(Table2[[#This Row],[Day High]]/Table2[[#This Row],[Close Price]])-1</f>
        <v>1.3516126952747287E-2</v>
      </c>
      <c r="AE634" s="2">
        <f>(Table2[[#This Row],[Close Price]]/Table2[[#This Row],[Current Week Low]])-1</f>
        <v>5.5531547104581414E-3</v>
      </c>
      <c r="AF634" s="2">
        <f>(Table2[[#This Row],[Current Week High]]/Table2[[#This Row],[Close Price]])-1</f>
        <v>1.7656201875210442E-2</v>
      </c>
      <c r="AG634" s="2">
        <f>(Table2[[#This Row],[Close Price]]/Table2[[#This Row],[Current Month Low]])-1</f>
        <v>7.0981843363846497E-3</v>
      </c>
      <c r="AH634" s="2">
        <f>(Table2[[#This Row],[Current Month High]]/Table2[[#This Row],[Close Price]])-1</f>
        <v>2.7855971234358234E-2</v>
      </c>
      <c r="AI634">
        <v>31.7947726182034</v>
      </c>
      <c r="AJ634">
        <v>8.8805527826303994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-0.18</v>
      </c>
      <c r="AM634" t="s">
        <v>10512</v>
      </c>
      <c r="AN634">
        <v>-1.0900000000000001</v>
      </c>
      <c r="AO634" t="s">
        <v>10512</v>
      </c>
      <c r="AP634">
        <v>2.9148181163647001E-2</v>
      </c>
      <c r="AQ634">
        <f>(Table2[[#This Row],[Sharpe Ratio]]-AVERAGE(Table2[Sharpe Ratio]))/_xlfn.STDEV.P(Table2[Sharpe Ratio])</f>
        <v>-0.22425512310778989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671</v>
      </c>
      <c r="AT634">
        <f>_xlfn.RANK.AVG(Table2[[#This Row],[6M Return vs Nifty Z-Score]],Table2[6M Return vs Nifty Z-Score])</f>
        <v>676</v>
      </c>
      <c r="AU634">
        <f>_xlfn.RANK.AVG(Table2[[#This Row],[Sharpe Ratio Z-Score]],Table2[Sharpe Ratio Z-Score])</f>
        <v>401</v>
      </c>
      <c r="AV634">
        <f>(Table2[[#This Row],[Rank 1Y]]+Table2[[#This Row],[Rank 6M]]+Table2[[#This Row],[Rank Sharpe]])/3</f>
        <v>582.66666666666663</v>
      </c>
    </row>
    <row r="635" spans="1:48" x14ac:dyDescent="0.3">
      <c r="A635" t="s">
        <v>1229</v>
      </c>
      <c r="B635" t="s">
        <v>1230</v>
      </c>
      <c r="C635" t="s">
        <v>10461</v>
      </c>
      <c r="D635" t="s">
        <v>549</v>
      </c>
      <c r="E635">
        <v>8982.037396316</v>
      </c>
      <c r="F635">
        <v>93.98</v>
      </c>
      <c r="G635">
        <v>6.2669487982009002</v>
      </c>
      <c r="H635">
        <f>(Table2[[#This Row],[1Y Return vs Nifty]]-AVERAGE(Table2[1Y Return vs Nifty]))/_xlfn.STDEV.P(Table2[1Y Return vs Nifty])</f>
        <v>-0.44336994734105312</v>
      </c>
      <c r="I635">
        <v>10.420933108335401</v>
      </c>
      <c r="J635">
        <f>(Table2[[#This Row],[1M Return vs Nifty]]-AVERAGE(Table2[1M Return vs Nifty]))/_xlfn.STDEV.P(Table2[1M Return vs Nifty])</f>
        <v>1.1355620976608405</v>
      </c>
      <c r="K635">
        <v>-27.389057189911799</v>
      </c>
      <c r="L635">
        <f>(Table2[[#This Row],[6M Return vs Nifty]]-AVERAGE(Table2[6M Return vs Nifty]))/_xlfn.STDEV.P(Table2[6M Return vs Nifty])</f>
        <v>-1.1101639560748993</v>
      </c>
      <c r="M635">
        <v>4.1764849664227102</v>
      </c>
      <c r="N635">
        <f>(Table2[[#This Row],[1W Return vs Nifty]]-AVERAGE(Table2[1W Return vs Nifty]))/_xlfn.STDEV.P(Table2[1W Return vs Nifty])</f>
        <v>1.2457226942531758</v>
      </c>
      <c r="O635">
        <v>91.82</v>
      </c>
      <c r="P635">
        <v>87.663473662487903</v>
      </c>
      <c r="Q635">
        <v>85.938409617234896</v>
      </c>
      <c r="R635">
        <v>52.017568148165402</v>
      </c>
      <c r="S635" s="2">
        <f>(Table2[[#This Row],[Close Price]]-Table2[[#This Row],[20D EMA]])/Table2[[#This Row],[20D EMA]]</f>
        <v>2.3524286647789272E-2</v>
      </c>
      <c r="T635" s="2">
        <f>(Table2[[#This Row],[Close Price]]-Table2[[#This Row],[50D EMA]])/Table2[[#This Row],[50D EMA]]</f>
        <v>7.2054255593741179E-2</v>
      </c>
      <c r="U635" s="2">
        <f>(Table2[[#This Row],[Close Price]]-Table2[[#This Row],[200D EMA]])/Table2[[#This Row],[200D EMA]]</f>
        <v>9.3573879463000581E-2</v>
      </c>
      <c r="V635">
        <v>1.22123767614408</v>
      </c>
      <c r="W635">
        <v>93.31</v>
      </c>
      <c r="X635">
        <v>97.99</v>
      </c>
      <c r="Y635">
        <v>91.59</v>
      </c>
      <c r="Z635">
        <v>101.73</v>
      </c>
      <c r="AA635">
        <v>87.11</v>
      </c>
      <c r="AB635">
        <v>101.73</v>
      </c>
      <c r="AC635" s="2">
        <f>(Table2[[#This Row],[Close Price]]/Table2[[#This Row],[Day Low]])-1</f>
        <v>7.1803665202014866E-3</v>
      </c>
      <c r="AD635" s="2">
        <f>(Table2[[#This Row],[Day High]]/Table2[[#This Row],[Close Price]])-1</f>
        <v>4.2668652904873206E-2</v>
      </c>
      <c r="AE635" s="2">
        <f>(Table2[[#This Row],[Close Price]]/Table2[[#This Row],[Current Week Low]])-1</f>
        <v>2.6094551806965738E-2</v>
      </c>
      <c r="AF635" s="2">
        <f>(Table2[[#This Row],[Current Week High]]/Table2[[#This Row],[Close Price]])-1</f>
        <v>8.2464354117897321E-2</v>
      </c>
      <c r="AG635" s="2">
        <f>(Table2[[#This Row],[Close Price]]/Table2[[#This Row],[Current Month Low]])-1</f>
        <v>7.8865801859717699E-2</v>
      </c>
      <c r="AH635" s="2">
        <f>(Table2[[#This Row],[Current Month High]]/Table2[[#This Row],[Close Price]])-1</f>
        <v>8.2464354117897321E-2</v>
      </c>
      <c r="AI635">
        <v>22.206852521813101</v>
      </c>
      <c r="AJ635">
        <v>36.202898550724598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-0.02</v>
      </c>
      <c r="AM635" t="s">
        <v>10512</v>
      </c>
      <c r="AN635">
        <v>3.86</v>
      </c>
      <c r="AO635" t="s">
        <v>10511</v>
      </c>
      <c r="AP635">
        <v>-5.0085884506021E-2</v>
      </c>
      <c r="AQ635">
        <f>(Table2[[#This Row],[Sharpe Ratio]]-AVERAGE(Table2[Sharpe Ratio]))/_xlfn.STDEV.P(Table2[Sharpe Ratio])</f>
        <v>-1.1335186813310838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-0.3057677928330198</v>
      </c>
      <c r="AS635">
        <f>_xlfn.RANK.AVG(Table2[[#This Row],[1Y Return vs Nifty Z-Score]],Table2[1Y Return vs Nifty Z-Score])</f>
        <v>455</v>
      </c>
      <c r="AT635">
        <f>_xlfn.RANK.AVG(Table2[[#This Row],[6M Return vs Nifty Z-Score]],Table2[6M Return vs Nifty Z-Score])</f>
        <v>656</v>
      </c>
      <c r="AU635">
        <f>_xlfn.RANK.AVG(Table2[[#This Row],[Sharpe Ratio Z-Score]],Table2[Sharpe Ratio Z-Score])</f>
        <v>637</v>
      </c>
      <c r="AV635">
        <f>(Table2[[#This Row],[Rank 1Y]]+Table2[[#This Row],[Rank 6M]]+Table2[[#This Row],[Rank Sharpe]])/3</f>
        <v>582.66666666666663</v>
      </c>
    </row>
    <row r="636" spans="1:48" x14ac:dyDescent="0.3">
      <c r="A636" t="s">
        <v>1303</v>
      </c>
      <c r="B636" t="s">
        <v>1304</v>
      </c>
      <c r="C636" t="s">
        <v>10472</v>
      </c>
      <c r="D636" t="s">
        <v>380</v>
      </c>
      <c r="E636">
        <v>8317.1992215999999</v>
      </c>
      <c r="F636">
        <v>188.92</v>
      </c>
      <c r="G636">
        <v>-29.696303652022898</v>
      </c>
      <c r="H636">
        <f>(Table2[[#This Row],[1Y Return vs Nifty]]-AVERAGE(Table2[1Y Return vs Nifty]))/_xlfn.STDEV.P(Table2[1Y Return vs Nifty])</f>
        <v>-0.91944042708936724</v>
      </c>
      <c r="I636">
        <v>4.4737336582050897</v>
      </c>
      <c r="J636">
        <f>(Table2[[#This Row],[1M Return vs Nifty]]-AVERAGE(Table2[1M Return vs Nifty]))/_xlfn.STDEV.P(Table2[1M Return vs Nifty])</f>
        <v>0.54076153010920336</v>
      </c>
      <c r="K636">
        <v>-16.5444290472585</v>
      </c>
      <c r="L636">
        <f>(Table2[[#This Row],[6M Return vs Nifty]]-AVERAGE(Table2[6M Return vs Nifty]))/_xlfn.STDEV.P(Table2[6M Return vs Nifty])</f>
        <v>-0.73563930785390086</v>
      </c>
      <c r="M636">
        <v>1.55971175293856</v>
      </c>
      <c r="N636">
        <f>(Table2[[#This Row],[1W Return vs Nifty]]-AVERAGE(Table2[1W Return vs Nifty]))/_xlfn.STDEV.P(Table2[1W Return vs Nifty])</f>
        <v>0.60853893458185182</v>
      </c>
      <c r="O636">
        <v>186.24</v>
      </c>
      <c r="P636">
        <v>180.87889199423699</v>
      </c>
      <c r="Q636">
        <v>191.13310650500301</v>
      </c>
      <c r="R636">
        <v>52.676163107656699</v>
      </c>
      <c r="S636" s="2">
        <f>(Table2[[#This Row],[Close Price]]-Table2[[#This Row],[20D EMA]])/Table2[[#This Row],[20D EMA]]</f>
        <v>1.4390034364261051E-2</v>
      </c>
      <c r="T636" s="2">
        <f>(Table2[[#This Row],[Close Price]]-Table2[[#This Row],[50D EMA]])/Table2[[#This Row],[50D EMA]]</f>
        <v>4.4455756650804736E-2</v>
      </c>
      <c r="U636" s="2">
        <f>(Table2[[#This Row],[Close Price]]-Table2[[#This Row],[200D EMA]])/Table2[[#This Row],[200D EMA]]</f>
        <v>-1.157887581838208E-2</v>
      </c>
      <c r="V636">
        <v>1.26365380930613</v>
      </c>
      <c r="W636">
        <v>185.58</v>
      </c>
      <c r="X636">
        <v>190.8</v>
      </c>
      <c r="Y636">
        <v>185.58</v>
      </c>
      <c r="Z636">
        <v>198.3</v>
      </c>
      <c r="AA636">
        <v>180.9</v>
      </c>
      <c r="AB636">
        <v>198.3</v>
      </c>
      <c r="AC636" s="2">
        <f>(Table2[[#This Row],[Close Price]]/Table2[[#This Row],[Day Low]])-1</f>
        <v>1.7997629054854913E-2</v>
      </c>
      <c r="AD636" s="2">
        <f>(Table2[[#This Row],[Day High]]/Table2[[#This Row],[Close Price]])-1</f>
        <v>9.9513021384713962E-3</v>
      </c>
      <c r="AE636" s="2">
        <f>(Table2[[#This Row],[Close Price]]/Table2[[#This Row],[Current Week Low]])-1</f>
        <v>1.7997629054854913E-2</v>
      </c>
      <c r="AF636" s="2">
        <f>(Table2[[#This Row],[Current Week High]]/Table2[[#This Row],[Close Price]])-1</f>
        <v>4.9650645775989988E-2</v>
      </c>
      <c r="AG636" s="2">
        <f>(Table2[[#This Row],[Close Price]]/Table2[[#This Row],[Current Month Low]])-1</f>
        <v>4.4333886124930721E-2</v>
      </c>
      <c r="AH636" s="2">
        <f>(Table2[[#This Row],[Current Month High]]/Table2[[#This Row],[Close Price]])-1</f>
        <v>4.9650645775989988E-2</v>
      </c>
      <c r="AI636">
        <v>36.565742113063699</v>
      </c>
      <c r="AJ636">
        <v>30.289655172413699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0</v>
      </c>
      <c r="AM636" t="s">
        <v>10513</v>
      </c>
      <c r="AN636">
        <v>3.77</v>
      </c>
      <c r="AO636" t="s">
        <v>10511</v>
      </c>
      <c r="AQ636">
        <f>(Table2[[#This Row],[Sharpe Ratio]]-AVERAGE(Table2[Sharpe Ratio]))/_xlfn.STDEV.P(Table2[Sharpe Ratio])</f>
        <v>-0.55874987226138229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664</v>
      </c>
      <c r="AT636">
        <f>_xlfn.RANK.AVG(Table2[[#This Row],[6M Return vs Nifty Z-Score]],Table2[6M Return vs Nifty Z-Score])</f>
        <v>572</v>
      </c>
      <c r="AU636">
        <f>_xlfn.RANK.AVG(Table2[[#This Row],[Sharpe Ratio Z-Score]],Table2[Sharpe Ratio Z-Score])</f>
        <v>512.5</v>
      </c>
      <c r="AV636">
        <f>(Table2[[#This Row],[Rank 1Y]]+Table2[[#This Row],[Rank 6M]]+Table2[[#This Row],[Rank Sharpe]])/3</f>
        <v>582.83333333333337</v>
      </c>
    </row>
    <row r="637" spans="1:48" x14ac:dyDescent="0.3">
      <c r="A637" t="s">
        <v>1294</v>
      </c>
      <c r="B637" t="s">
        <v>1295</v>
      </c>
      <c r="C637" t="s">
        <v>10461</v>
      </c>
      <c r="D637" t="s">
        <v>24</v>
      </c>
      <c r="E637">
        <v>8398.6446145739992</v>
      </c>
      <c r="F637">
        <v>43.43</v>
      </c>
      <c r="G637">
        <v>-21.0149586042123</v>
      </c>
      <c r="H637">
        <f>(Table2[[#This Row],[1Y Return vs Nifty]]-AVERAGE(Table2[1Y Return vs Nifty]))/_xlfn.STDEV.P(Table2[1Y Return vs Nifty])</f>
        <v>-0.80451945025357707</v>
      </c>
      <c r="I637">
        <v>-17.276545996259401</v>
      </c>
      <c r="J637">
        <f>(Table2[[#This Row],[1M Return vs Nifty]]-AVERAGE(Table2[1M Return vs Nifty]))/_xlfn.STDEV.P(Table2[1M Return vs Nifty])</f>
        <v>-1.6345612905503317</v>
      </c>
      <c r="K637">
        <v>-39.8411587606575</v>
      </c>
      <c r="L637">
        <f>(Table2[[#This Row],[6M Return vs Nifty]]-AVERAGE(Table2[6M Return vs Nifty]))/_xlfn.STDEV.P(Table2[6M Return vs Nifty])</f>
        <v>-1.5402035018342481</v>
      </c>
      <c r="M637">
        <v>-1.4207074284033701</v>
      </c>
      <c r="N637">
        <f>(Table2[[#This Row],[1W Return vs Nifty]]-AVERAGE(Table2[1W Return vs Nifty]))/_xlfn.STDEV.P(Table2[1W Return vs Nifty])</f>
        <v>-0.11719254630388504</v>
      </c>
      <c r="O637">
        <v>45.28</v>
      </c>
      <c r="P637">
        <v>47.645758937273001</v>
      </c>
      <c r="Q637">
        <v>49.459938473198903</v>
      </c>
      <c r="R637">
        <v>32.5509188096146</v>
      </c>
      <c r="S637" s="2">
        <f>(Table2[[#This Row],[Close Price]]-Table2[[#This Row],[20D EMA]])/Table2[[#This Row],[20D EMA]]</f>
        <v>-4.0856890459363991E-2</v>
      </c>
      <c r="T637" s="2">
        <f>(Table2[[#This Row],[Close Price]]-Table2[[#This Row],[50D EMA]])/Table2[[#This Row],[50D EMA]]</f>
        <v>-8.8481305184437684E-2</v>
      </c>
      <c r="U637" s="2">
        <f>(Table2[[#This Row],[Close Price]]-Table2[[#This Row],[200D EMA]])/Table2[[#This Row],[200D EMA]]</f>
        <v>-0.12191560805249234</v>
      </c>
      <c r="V637">
        <v>1.04118497412343</v>
      </c>
      <c r="W637">
        <v>43.1</v>
      </c>
      <c r="X637">
        <v>44</v>
      </c>
      <c r="Y637">
        <v>43.1</v>
      </c>
      <c r="Z637">
        <v>45.03</v>
      </c>
      <c r="AA637">
        <v>43.1</v>
      </c>
      <c r="AB637">
        <v>45.9</v>
      </c>
      <c r="AC637" s="2">
        <f>(Table2[[#This Row],[Close Price]]/Table2[[#This Row],[Day Low]])-1</f>
        <v>7.6566125290022935E-3</v>
      </c>
      <c r="AD637" s="2">
        <f>(Table2[[#This Row],[Day High]]/Table2[[#This Row],[Close Price]])-1</f>
        <v>1.3124568270780568E-2</v>
      </c>
      <c r="AE637" s="2">
        <f>(Table2[[#This Row],[Close Price]]/Table2[[#This Row],[Current Week Low]])-1</f>
        <v>7.6566125290022935E-3</v>
      </c>
      <c r="AF637" s="2">
        <f>(Table2[[#This Row],[Current Week High]]/Table2[[#This Row],[Close Price]])-1</f>
        <v>3.6840893391664853E-2</v>
      </c>
      <c r="AG637" s="2">
        <f>(Table2[[#This Row],[Close Price]]/Table2[[#This Row],[Current Month Low]])-1</f>
        <v>7.6566125290022935E-3</v>
      </c>
      <c r="AH637" s="2">
        <f>(Table2[[#This Row],[Current Month High]]/Table2[[#This Row],[Close Price]])-1</f>
        <v>5.6873129173382386E-2</v>
      </c>
      <c r="AI637">
        <v>45.061017729679897</v>
      </c>
      <c r="AJ637">
        <v>8.5749999999999993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-0.23</v>
      </c>
      <c r="AM637" t="s">
        <v>10512</v>
      </c>
      <c r="AN637">
        <v>-1.41</v>
      </c>
      <c r="AO637" t="s">
        <v>10512</v>
      </c>
      <c r="AP637">
        <v>2.3845349117792E-2</v>
      </c>
      <c r="AQ637">
        <f>(Table2[[#This Row],[Sharpe Ratio]]-AVERAGE(Table2[Sharpe Ratio]))/_xlfn.STDEV.P(Table2[Sharpe Ratio])</f>
        <v>-0.28510864480862613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623</v>
      </c>
      <c r="AT637">
        <f>_xlfn.RANK.AVG(Table2[[#This Row],[6M Return vs Nifty Z-Score]],Table2[6M Return vs Nifty Z-Score])</f>
        <v>715</v>
      </c>
      <c r="AU637">
        <f>_xlfn.RANK.AVG(Table2[[#This Row],[Sharpe Ratio Z-Score]],Table2[Sharpe Ratio Z-Score])</f>
        <v>415</v>
      </c>
      <c r="AV637">
        <f>(Table2[[#This Row],[Rank 1Y]]+Table2[[#This Row],[Rank 6M]]+Table2[[#This Row],[Rank Sharpe]])/3</f>
        <v>584.33333333333337</v>
      </c>
    </row>
    <row r="638" spans="1:48" x14ac:dyDescent="0.3">
      <c r="A638" t="s">
        <v>1919</v>
      </c>
      <c r="B638" t="s">
        <v>1920</v>
      </c>
      <c r="C638" t="s">
        <v>10471</v>
      </c>
      <c r="D638" t="s">
        <v>83</v>
      </c>
      <c r="E638">
        <v>3376.11682716</v>
      </c>
      <c r="F638">
        <v>785.4</v>
      </c>
      <c r="G638">
        <v>-57.957003666887097</v>
      </c>
      <c r="H638">
        <f>(Table2[[#This Row],[1Y Return vs Nifty]]-AVERAGE(Table2[1Y Return vs Nifty]))/_xlfn.STDEV.P(Table2[1Y Return vs Nifty])</f>
        <v>-1.2935468856951673</v>
      </c>
      <c r="I638">
        <v>-7.1455810856716004</v>
      </c>
      <c r="J638">
        <f>(Table2[[#This Row],[1M Return vs Nifty]]-AVERAGE(Table2[1M Return vs Nifty]))/_xlfn.STDEV.P(Table2[1M Return vs Nifty])</f>
        <v>-0.62132746020833629</v>
      </c>
      <c r="K638">
        <v>-11.185703252182901</v>
      </c>
      <c r="L638">
        <f>(Table2[[#This Row],[6M Return vs Nifty]]-AVERAGE(Table2[6M Return vs Nifty]))/_xlfn.STDEV.P(Table2[6M Return vs Nifty])</f>
        <v>-0.55057303661682722</v>
      </c>
      <c r="M638">
        <v>-2.82566997521986</v>
      </c>
      <c r="N638">
        <f>(Table2[[#This Row],[1W Return vs Nifty]]-AVERAGE(Table2[1W Return vs Nifty]))/_xlfn.STDEV.P(Table2[1W Return vs Nifty])</f>
        <v>-0.45930064843703611</v>
      </c>
      <c r="O638">
        <v>799.52</v>
      </c>
      <c r="P638">
        <v>764.43613910417696</v>
      </c>
      <c r="Q638">
        <v>805.49108641345197</v>
      </c>
      <c r="R638">
        <v>39.963398392296199</v>
      </c>
      <c r="S638" s="2">
        <f>(Table2[[#This Row],[Close Price]]-Table2[[#This Row],[20D EMA]])/Table2[[#This Row],[20D EMA]]</f>
        <v>-1.7660596357814695E-2</v>
      </c>
      <c r="T638" s="2">
        <f>(Table2[[#This Row],[Close Price]]-Table2[[#This Row],[50D EMA]])/Table2[[#This Row],[50D EMA]]</f>
        <v>2.7423953190373794E-2</v>
      </c>
      <c r="U638" s="2">
        <f>(Table2[[#This Row],[Close Price]]-Table2[[#This Row],[200D EMA]])/Table2[[#This Row],[200D EMA]]</f>
        <v>-2.4942655173144149E-2</v>
      </c>
      <c r="V638">
        <v>1.09682400634009</v>
      </c>
      <c r="W638">
        <v>781</v>
      </c>
      <c r="X638">
        <v>818.8</v>
      </c>
      <c r="Y638">
        <v>781</v>
      </c>
      <c r="Z638">
        <v>856</v>
      </c>
      <c r="AA638">
        <v>775</v>
      </c>
      <c r="AB638">
        <v>864.4</v>
      </c>
      <c r="AC638" s="2">
        <f>(Table2[[#This Row],[Close Price]]/Table2[[#This Row],[Day Low]])-1</f>
        <v>5.6338028169014009E-3</v>
      </c>
      <c r="AD638" s="2">
        <f>(Table2[[#This Row],[Day High]]/Table2[[#This Row],[Close Price]])-1</f>
        <v>4.2526101349630752E-2</v>
      </c>
      <c r="AE638" s="2">
        <f>(Table2[[#This Row],[Close Price]]/Table2[[#This Row],[Current Week Low]])-1</f>
        <v>5.6338028169014009E-3</v>
      </c>
      <c r="AF638" s="2">
        <f>(Table2[[#This Row],[Current Week High]]/Table2[[#This Row],[Close Price]])-1</f>
        <v>8.9890501655207622E-2</v>
      </c>
      <c r="AG638" s="2">
        <f>(Table2[[#This Row],[Close Price]]/Table2[[#This Row],[Current Month Low]])-1</f>
        <v>1.3419354838709596E-2</v>
      </c>
      <c r="AH638" s="2">
        <f>(Table2[[#This Row],[Current Month High]]/Table2[[#This Row],[Close Price]])-1</f>
        <v>0.10058568882098284</v>
      </c>
      <c r="AI638">
        <v>59.027247262541302</v>
      </c>
      <c r="AJ638">
        <v>26.923076923076898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7.0000000000000007E-2</v>
      </c>
      <c r="AM638" t="s">
        <v>10511</v>
      </c>
      <c r="AN638">
        <v>0.56000000000000005</v>
      </c>
      <c r="AO638" t="s">
        <v>10511</v>
      </c>
      <c r="AQ638">
        <f>(Table2[[#This Row],[Sharpe Ratio]]-AVERAGE(Table2[Sharpe Ratio]))/_xlfn.STDEV.P(Table2[Sharpe Ratio])</f>
        <v>-0.55874987226138229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726</v>
      </c>
      <c r="AT638">
        <f>_xlfn.RANK.AVG(Table2[[#This Row],[6M Return vs Nifty Z-Score]],Table2[6M Return vs Nifty Z-Score])</f>
        <v>516</v>
      </c>
      <c r="AU638">
        <f>_xlfn.RANK.AVG(Table2[[#This Row],[Sharpe Ratio Z-Score]],Table2[Sharpe Ratio Z-Score])</f>
        <v>512.5</v>
      </c>
      <c r="AV638">
        <f>(Table2[[#This Row],[Rank 1Y]]+Table2[[#This Row],[Rank 6M]]+Table2[[#This Row],[Rank Sharpe]])/3</f>
        <v>584.83333333333337</v>
      </c>
    </row>
    <row r="639" spans="1:48" x14ac:dyDescent="0.3">
      <c r="A639" t="s">
        <v>782</v>
      </c>
      <c r="B639" t="s">
        <v>783</v>
      </c>
      <c r="C639" t="s">
        <v>10461</v>
      </c>
      <c r="D639" t="s">
        <v>549</v>
      </c>
      <c r="E639">
        <v>19737.605880629999</v>
      </c>
      <c r="F639">
        <v>465.3</v>
      </c>
      <c r="G639">
        <v>-37.676843706184599</v>
      </c>
      <c r="H639">
        <f>(Table2[[#This Row],[1Y Return vs Nifty]]-AVERAGE(Table2[1Y Return vs Nifty]))/_xlfn.STDEV.P(Table2[1Y Return vs Nifty])</f>
        <v>-1.025084362867811</v>
      </c>
      <c r="I639">
        <v>-6.4313092119046296</v>
      </c>
      <c r="J639">
        <f>(Table2[[#This Row],[1M Return vs Nifty]]-AVERAGE(Table2[1M Return vs Nifty]))/_xlfn.STDEV.P(Table2[1M Return vs Nifty])</f>
        <v>-0.54989058988553985</v>
      </c>
      <c r="K639">
        <v>-40.579700650979298</v>
      </c>
      <c r="L639">
        <f>(Table2[[#This Row],[6M Return vs Nifty]]-AVERAGE(Table2[6M Return vs Nifty]))/_xlfn.STDEV.P(Table2[6M Return vs Nifty])</f>
        <v>-1.5657094148107689</v>
      </c>
      <c r="M639">
        <v>-6.4485860216622601</v>
      </c>
      <c r="N639">
        <f>(Table2[[#This Row],[1W Return vs Nifty]]-AVERAGE(Table2[1W Return vs Nifty]))/_xlfn.STDEV.P(Table2[1W Return vs Nifty])</f>
        <v>-1.3414799888362343</v>
      </c>
      <c r="O639">
        <v>485.3</v>
      </c>
      <c r="P639">
        <v>465.600698726357</v>
      </c>
      <c r="Q639">
        <v>484.14032328421399</v>
      </c>
      <c r="R639">
        <v>31.501813867450501</v>
      </c>
      <c r="S639" s="2">
        <f>(Table2[[#This Row],[Close Price]]-Table2[[#This Row],[20D EMA]])/Table2[[#This Row],[20D EMA]]</f>
        <v>-4.1211621677313001E-2</v>
      </c>
      <c r="T639" s="2">
        <f>(Table2[[#This Row],[Close Price]]-Table2[[#This Row],[50D EMA]])/Table2[[#This Row],[50D EMA]]</f>
        <v>-6.4582962864862621E-4</v>
      </c>
      <c r="U639" s="2">
        <f>(Table2[[#This Row],[Close Price]]-Table2[[#This Row],[200D EMA]])/Table2[[#This Row],[200D EMA]]</f>
        <v>-3.8915005377797858E-2</v>
      </c>
      <c r="V639">
        <v>0.66644183260085099</v>
      </c>
      <c r="W639">
        <v>460.95</v>
      </c>
      <c r="X639">
        <v>480.3</v>
      </c>
      <c r="Y639">
        <v>460.95</v>
      </c>
      <c r="Z639">
        <v>498.55</v>
      </c>
      <c r="AA639">
        <v>460.95</v>
      </c>
      <c r="AB639">
        <v>535.6</v>
      </c>
      <c r="AC639" s="2">
        <f>(Table2[[#This Row],[Close Price]]/Table2[[#This Row],[Day Low]])-1</f>
        <v>9.4370322160755027E-3</v>
      </c>
      <c r="AD639" s="2">
        <f>(Table2[[#This Row],[Day High]]/Table2[[#This Row],[Close Price]])-1</f>
        <v>3.2237266279819377E-2</v>
      </c>
      <c r="AE639" s="2">
        <f>(Table2[[#This Row],[Close Price]]/Table2[[#This Row],[Current Week Low]])-1</f>
        <v>9.4370322160755027E-3</v>
      </c>
      <c r="AF639" s="2">
        <f>(Table2[[#This Row],[Current Week High]]/Table2[[#This Row],[Close Price]])-1</f>
        <v>7.145927358693327E-2</v>
      </c>
      <c r="AG639" s="2">
        <f>(Table2[[#This Row],[Close Price]]/Table2[[#This Row],[Current Month Low]])-1</f>
        <v>9.4370322160755027E-3</v>
      </c>
      <c r="AH639" s="2">
        <f>(Table2[[#This Row],[Current Month High]]/Table2[[#This Row],[Close Price]])-1</f>
        <v>0.15108532129808738</v>
      </c>
      <c r="AI639">
        <v>47.221700149445603</v>
      </c>
      <c r="AJ639">
        <v>52.9183646641251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0.06</v>
      </c>
      <c r="AM639" t="s">
        <v>10511</v>
      </c>
      <c r="AN639">
        <v>-10.47</v>
      </c>
      <c r="AO639" t="s">
        <v>10512</v>
      </c>
      <c r="AP639">
        <v>4.1297020191677997E-2</v>
      </c>
      <c r="AQ639">
        <f>(Table2[[#This Row],[Sharpe Ratio]]-AVERAGE(Table2[Sharpe Ratio]))/_xlfn.STDEV.P(Table2[Sharpe Ratio])</f>
        <v>-8.4839121801444539E-2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692</v>
      </c>
      <c r="AT639">
        <f>_xlfn.RANK.AVG(Table2[[#This Row],[6M Return vs Nifty Z-Score]],Table2[6M Return vs Nifty Z-Score])</f>
        <v>717</v>
      </c>
      <c r="AU639">
        <f>_xlfn.RANK.AVG(Table2[[#This Row],[Sharpe Ratio Z-Score]],Table2[Sharpe Ratio Z-Score])</f>
        <v>361</v>
      </c>
      <c r="AV639">
        <f>(Table2[[#This Row],[Rank 1Y]]+Table2[[#This Row],[Rank 6M]]+Table2[[#This Row],[Rank Sharpe]])/3</f>
        <v>590</v>
      </c>
    </row>
    <row r="640" spans="1:48" x14ac:dyDescent="0.3">
      <c r="A640" t="s">
        <v>423</v>
      </c>
      <c r="B640" t="s">
        <v>424</v>
      </c>
      <c r="C640" t="s">
        <v>10463</v>
      </c>
      <c r="D640" t="s">
        <v>174</v>
      </c>
      <c r="E640">
        <v>54517.643808319997</v>
      </c>
      <c r="F640">
        <v>16794.95</v>
      </c>
      <c r="G640">
        <v>-18.405692944593898</v>
      </c>
      <c r="H640">
        <f>(Table2[[#This Row],[1Y Return vs Nifty]]-AVERAGE(Table2[1Y Return vs Nifty]))/_xlfn.STDEV.P(Table2[1Y Return vs Nifty])</f>
        <v>-0.76997879361845667</v>
      </c>
      <c r="I640">
        <v>-2.87818163985663</v>
      </c>
      <c r="J640">
        <f>(Table2[[#This Row],[1M Return vs Nifty]]-AVERAGE(Table2[1M Return vs Nifty]))/_xlfn.STDEV.P(Table2[1M Return vs Nifty])</f>
        <v>-0.1945296651075398</v>
      </c>
      <c r="K640">
        <v>-16.3027445606992</v>
      </c>
      <c r="L640">
        <f>(Table2[[#This Row],[6M Return vs Nifty]]-AVERAGE(Table2[6M Return vs Nifty]))/_xlfn.STDEV.P(Table2[6M Return vs Nifty])</f>
        <v>-0.72729261342432605</v>
      </c>
      <c r="M640">
        <v>0.53041193570262701</v>
      </c>
      <c r="N640">
        <f>(Table2[[#This Row],[1W Return vs Nifty]]-AVERAGE(Table2[1W Return vs Nifty]))/_xlfn.STDEV.P(Table2[1W Return vs Nifty])</f>
        <v>0.35790463276471002</v>
      </c>
      <c r="O640">
        <v>16704.669999999998</v>
      </c>
      <c r="P640">
        <v>16489.3658447083</v>
      </c>
      <c r="Q640">
        <v>16321.121776263501</v>
      </c>
      <c r="R640">
        <v>51.465396580832</v>
      </c>
      <c r="S640" s="2">
        <f>(Table2[[#This Row],[Close Price]]-Table2[[#This Row],[20D EMA]])/Table2[[#This Row],[20D EMA]]</f>
        <v>5.4044767122009884E-3</v>
      </c>
      <c r="T640" s="2">
        <f>(Table2[[#This Row],[Close Price]]-Table2[[#This Row],[50D EMA]])/Table2[[#This Row],[50D EMA]]</f>
        <v>1.8532195729635517E-2</v>
      </c>
      <c r="U640" s="2">
        <f>(Table2[[#This Row],[Close Price]]-Table2[[#This Row],[200D EMA]])/Table2[[#This Row],[200D EMA]]</f>
        <v>2.9031596616453693E-2</v>
      </c>
      <c r="V640">
        <v>0.92712970454317201</v>
      </c>
      <c r="W640">
        <v>16750.150000000001</v>
      </c>
      <c r="X640">
        <v>17003</v>
      </c>
      <c r="Y640">
        <v>16708.099999999999</v>
      </c>
      <c r="Z640">
        <v>17034.8</v>
      </c>
      <c r="AA640">
        <v>16420.05</v>
      </c>
      <c r="AB640">
        <v>17034.8</v>
      </c>
      <c r="AC640" s="2">
        <f>(Table2[[#This Row],[Close Price]]/Table2[[#This Row],[Day Low]])-1</f>
        <v>2.6746029140036764E-3</v>
      </c>
      <c r="AD640" s="2">
        <f>(Table2[[#This Row],[Day High]]/Table2[[#This Row],[Close Price]])-1</f>
        <v>1.2387652240703373E-2</v>
      </c>
      <c r="AE640" s="2">
        <f>(Table2[[#This Row],[Close Price]]/Table2[[#This Row],[Current Week Low]])-1</f>
        <v>5.1980775791384826E-3</v>
      </c>
      <c r="AF640" s="2">
        <f>(Table2[[#This Row],[Current Week High]]/Table2[[#This Row],[Close Price]])-1</f>
        <v>1.4281078538489256E-2</v>
      </c>
      <c r="AG640" s="2">
        <f>(Table2[[#This Row],[Close Price]]/Table2[[#This Row],[Current Month Low]])-1</f>
        <v>2.2831842777579991E-2</v>
      </c>
      <c r="AH640" s="2">
        <f>(Table2[[#This Row],[Current Month High]]/Table2[[#This Row],[Close Price]])-1</f>
        <v>1.4281078538489256E-2</v>
      </c>
      <c r="AI640">
        <v>14.617786894274699</v>
      </c>
      <c r="AJ640">
        <v>10.930977542932601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-0.08</v>
      </c>
      <c r="AM640" t="s">
        <v>10512</v>
      </c>
      <c r="AN640">
        <v>1.56</v>
      </c>
      <c r="AO640" t="s">
        <v>10511</v>
      </c>
      <c r="AP640">
        <v>-3.3689359664308999E-2</v>
      </c>
      <c r="AQ640">
        <f>(Table2[[#This Row],[Sharpe Ratio]]-AVERAGE(Table2[Sharpe Ratio]))/_xlfn.STDEV.P(Table2[Sharpe Ratio])</f>
        <v>-0.94535766253107323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-2.2792541019166861</v>
      </c>
      <c r="AS640">
        <f>_xlfn.RANK.AVG(Table2[[#This Row],[1Y Return vs Nifty Z-Score]],Table2[1Y Return vs Nifty Z-Score])</f>
        <v>612</v>
      </c>
      <c r="AT640">
        <f>_xlfn.RANK.AVG(Table2[[#This Row],[6M Return vs Nifty Z-Score]],Table2[6M Return vs Nifty Z-Score])</f>
        <v>567</v>
      </c>
      <c r="AU640">
        <f>_xlfn.RANK.AVG(Table2[[#This Row],[Sharpe Ratio Z-Score]],Table2[Sharpe Ratio Z-Score])</f>
        <v>602</v>
      </c>
      <c r="AV640">
        <f>(Table2[[#This Row],[Rank 1Y]]+Table2[[#This Row],[Rank 6M]]+Table2[[#This Row],[Rank Sharpe]])/3</f>
        <v>593.66666666666663</v>
      </c>
    </row>
    <row r="641" spans="1:48" x14ac:dyDescent="0.3">
      <c r="A641" t="s">
        <v>22</v>
      </c>
      <c r="B641" t="s">
        <v>23</v>
      </c>
      <c r="C641" t="s">
        <v>10461</v>
      </c>
      <c r="D641" t="s">
        <v>24</v>
      </c>
      <c r="E641">
        <v>1222851.56160761</v>
      </c>
      <c r="F641">
        <v>1607.3</v>
      </c>
      <c r="G641">
        <v>-28.3032900835824</v>
      </c>
      <c r="H641">
        <f>(Table2[[#This Row],[1Y Return vs Nifty]]-AVERAGE(Table2[1Y Return vs Nifty]))/_xlfn.STDEV.P(Table2[1Y Return vs Nifty])</f>
        <v>-0.90100014172470877</v>
      </c>
      <c r="I641">
        <v>-4.0830175476487298</v>
      </c>
      <c r="J641">
        <f>(Table2[[#This Row],[1M Return vs Nifty]]-AVERAGE(Table2[1M Return vs Nifty]))/_xlfn.STDEV.P(Table2[1M Return vs Nifty])</f>
        <v>-0.31502958910884943</v>
      </c>
      <c r="K641">
        <v>-4.1595185081921704</v>
      </c>
      <c r="L641">
        <f>(Table2[[#This Row],[6M Return vs Nifty]]-AVERAGE(Table2[6M Return vs Nifty]))/_xlfn.STDEV.P(Table2[6M Return vs Nifty])</f>
        <v>-0.30792023792574708</v>
      </c>
      <c r="M641">
        <v>-0.61950861268045798</v>
      </c>
      <c r="N641">
        <f>(Table2[[#This Row],[1W Return vs Nifty]]-AVERAGE(Table2[1W Return vs Nifty]))/_xlfn.STDEV.P(Table2[1W Return vs Nifty])</f>
        <v>7.7899206781896699E-2</v>
      </c>
      <c r="O641">
        <v>1636.24</v>
      </c>
      <c r="P641">
        <v>1600.53592106626</v>
      </c>
      <c r="Q641">
        <v>1553.65552959207</v>
      </c>
      <c r="R641">
        <v>31.097162595819899</v>
      </c>
      <c r="S641" s="2">
        <f>(Table2[[#This Row],[Close Price]]-Table2[[#This Row],[20D EMA]])/Table2[[#This Row],[20D EMA]]</f>
        <v>-1.7686891898499032E-2</v>
      </c>
      <c r="T641" s="2">
        <f>(Table2[[#This Row],[Close Price]]-Table2[[#This Row],[50D EMA]])/Table2[[#This Row],[50D EMA]]</f>
        <v>4.2261337872590704E-3</v>
      </c>
      <c r="U641" s="2">
        <f>(Table2[[#This Row],[Close Price]]-Table2[[#This Row],[200D EMA]])/Table2[[#This Row],[200D EMA]]</f>
        <v>3.452790492240896E-2</v>
      </c>
      <c r="V641">
        <v>1.05806009706281</v>
      </c>
      <c r="W641">
        <v>1603.5</v>
      </c>
      <c r="X641">
        <v>1623</v>
      </c>
      <c r="Y641">
        <v>1599.15</v>
      </c>
      <c r="Z641">
        <v>1629.8</v>
      </c>
      <c r="AA641">
        <v>1599.15</v>
      </c>
      <c r="AB641">
        <v>1794</v>
      </c>
      <c r="AC641" s="2">
        <f>(Table2[[#This Row],[Close Price]]/Table2[[#This Row],[Day Low]])-1</f>
        <v>2.3698160274399083E-3</v>
      </c>
      <c r="AD641" s="2">
        <f>(Table2[[#This Row],[Day High]]/Table2[[#This Row],[Close Price]])-1</f>
        <v>9.767933802028228E-3</v>
      </c>
      <c r="AE641" s="2">
        <f>(Table2[[#This Row],[Close Price]]/Table2[[#This Row],[Current Week Low]])-1</f>
        <v>5.096457493042994E-3</v>
      </c>
      <c r="AF641" s="2">
        <f>(Table2[[#This Row],[Current Week High]]/Table2[[#This Row],[Close Price]])-1</f>
        <v>1.3998631244944937E-2</v>
      </c>
      <c r="AG641" s="2">
        <f>(Table2[[#This Row],[Close Price]]/Table2[[#This Row],[Current Month Low]])-1</f>
        <v>5.096457493042994E-3</v>
      </c>
      <c r="AH641" s="2">
        <f>(Table2[[#This Row],[Current Month High]]/Table2[[#This Row],[Close Price]])-1</f>
        <v>0.11615753126360984</v>
      </c>
      <c r="AI641">
        <v>11.6157531263609</v>
      </c>
      <c r="AJ641">
        <v>17.876132155036402</v>
      </c>
      <c r="AK641" t="str">
        <f>IF(AND(Table2[[#This Row],[20D EMA]]&gt;Table2[[#This Row],[50D EMA]],Table2[[#This Row],[50D EMA]]&gt;Table2[[#This Row],[200D EMA]]),"Uptrend","Downtrend/NoTrend")</f>
        <v>Uptrend</v>
      </c>
      <c r="AL641">
        <v>0</v>
      </c>
      <c r="AM641" t="s">
        <v>10513</v>
      </c>
      <c r="AN641">
        <v>-7.12</v>
      </c>
      <c r="AO641" t="s">
        <v>10512</v>
      </c>
      <c r="AP641">
        <v>-9.2799691581952004E-2</v>
      </c>
      <c r="AQ641">
        <f>(Table2[[#This Row],[Sharpe Ratio]]-AVERAGE(Table2[Sharpe Ratio]))/_xlfn.STDEV.P(Table2[Sharpe Ratio])</f>
        <v>-1.6236880028075678</v>
      </c>
      <c r="AR6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-3.0697387647849759</v>
      </c>
      <c r="AS641">
        <f>_xlfn.RANK.AVG(Table2[[#This Row],[1Y Return vs Nifty Z-Score]],Table2[1Y Return vs Nifty Z-Score])</f>
        <v>655</v>
      </c>
      <c r="AT641">
        <f>_xlfn.RANK.AVG(Table2[[#This Row],[6M Return vs Nifty Z-Score]],Table2[6M Return vs Nifty Z-Score])</f>
        <v>428</v>
      </c>
      <c r="AU641">
        <f>_xlfn.RANK.AVG(Table2[[#This Row],[Sharpe Ratio Z-Score]],Table2[Sharpe Ratio Z-Score])</f>
        <v>700</v>
      </c>
      <c r="AV641">
        <f>(Table2[[#This Row],[Rank 1Y]]+Table2[[#This Row],[Rank 6M]]+Table2[[#This Row],[Rank Sharpe]])/3</f>
        <v>594.33333333333337</v>
      </c>
    </row>
    <row r="642" spans="1:48" x14ac:dyDescent="0.3">
      <c r="A642" t="s">
        <v>1917</v>
      </c>
      <c r="B642" t="s">
        <v>1918</v>
      </c>
      <c r="C642" t="s">
        <v>10471</v>
      </c>
      <c r="D642" t="s">
        <v>127</v>
      </c>
      <c r="E642">
        <v>3384.9939252300001</v>
      </c>
      <c r="F642">
        <v>514.1</v>
      </c>
      <c r="G642">
        <v>-45.221762438675697</v>
      </c>
      <c r="H642">
        <f>(Table2[[#This Row],[1Y Return vs Nifty]]-AVERAGE(Table2[1Y Return vs Nifty]))/_xlfn.STDEV.P(Table2[1Y Return vs Nifty])</f>
        <v>-1.1249616775131033</v>
      </c>
      <c r="I642">
        <v>-5.74570033140904</v>
      </c>
      <c r="J642">
        <f>(Table2[[#This Row],[1M Return vs Nifty]]-AVERAGE(Table2[1M Return vs Nifty]))/_xlfn.STDEV.P(Table2[1M Return vs Nifty])</f>
        <v>-0.48132040745651711</v>
      </c>
      <c r="K642">
        <v>-16.010084885996399</v>
      </c>
      <c r="L642">
        <f>(Table2[[#This Row],[6M Return vs Nifty]]-AVERAGE(Table2[6M Return vs Nifty]))/_xlfn.STDEV.P(Table2[6M Return vs Nifty])</f>
        <v>-0.71718546541752304</v>
      </c>
      <c r="M642">
        <v>-3.0988181233680101</v>
      </c>
      <c r="N642">
        <f>(Table2[[#This Row],[1W Return vs Nifty]]-AVERAGE(Table2[1W Return vs Nifty]))/_xlfn.STDEV.P(Table2[1W Return vs Nifty])</f>
        <v>-0.52581216846003498</v>
      </c>
      <c r="O642">
        <v>529.80999999999995</v>
      </c>
      <c r="P642">
        <v>521.31878690139297</v>
      </c>
      <c r="Q642">
        <v>513.42319348951003</v>
      </c>
      <c r="R642">
        <v>29.785559529615</v>
      </c>
      <c r="S642" s="2">
        <f>(Table2[[#This Row],[Close Price]]-Table2[[#This Row],[20D EMA]])/Table2[[#This Row],[20D EMA]]</f>
        <v>-2.9652139446216426E-2</v>
      </c>
      <c r="T642" s="2">
        <f>(Table2[[#This Row],[Close Price]]-Table2[[#This Row],[50D EMA]])/Table2[[#This Row],[50D EMA]]</f>
        <v>-1.3847164312454316E-2</v>
      </c>
      <c r="U642" s="2">
        <f>(Table2[[#This Row],[Close Price]]-Table2[[#This Row],[200D EMA]])/Table2[[#This Row],[200D EMA]]</f>
        <v>1.318223483224515E-3</v>
      </c>
      <c r="V642">
        <v>0.74277513862717404</v>
      </c>
      <c r="W642">
        <v>511</v>
      </c>
      <c r="X642">
        <v>525.20000000000005</v>
      </c>
      <c r="Y642">
        <v>511</v>
      </c>
      <c r="Z642">
        <v>549</v>
      </c>
      <c r="AA642">
        <v>511</v>
      </c>
      <c r="AB642">
        <v>560</v>
      </c>
      <c r="AC642" s="2">
        <f>(Table2[[#This Row],[Close Price]]/Table2[[#This Row],[Day Low]])-1</f>
        <v>6.0665362035225989E-3</v>
      </c>
      <c r="AD642" s="2">
        <f>(Table2[[#This Row],[Day High]]/Table2[[#This Row],[Close Price]])-1</f>
        <v>2.1591130130324876E-2</v>
      </c>
      <c r="AE642" s="2">
        <f>(Table2[[#This Row],[Close Price]]/Table2[[#This Row],[Current Week Low]])-1</f>
        <v>6.0665362035225989E-3</v>
      </c>
      <c r="AF642" s="2">
        <f>(Table2[[#This Row],[Current Week High]]/Table2[[#This Row],[Close Price]])-1</f>
        <v>6.7885625364715096E-2</v>
      </c>
      <c r="AG642" s="2">
        <f>(Table2[[#This Row],[Close Price]]/Table2[[#This Row],[Current Month Low]])-1</f>
        <v>6.0665362035225989E-3</v>
      </c>
      <c r="AH642" s="2">
        <f>(Table2[[#This Row],[Current Month High]]/Table2[[#This Row],[Close Price]])-1</f>
        <v>8.9282240809181124E-2</v>
      </c>
      <c r="AI642">
        <v>31.287687220385099</v>
      </c>
      <c r="AJ642">
        <v>14.4351697273233</v>
      </c>
      <c r="AK642" t="str">
        <f>IF(AND(Table2[[#This Row],[20D EMA]]&gt;Table2[[#This Row],[50D EMA]],Table2[[#This Row],[50D EMA]]&gt;Table2[[#This Row],[200D EMA]]),"Uptrend","Downtrend/NoTrend")</f>
        <v>Uptrend</v>
      </c>
      <c r="AL642">
        <v>-0.09</v>
      </c>
      <c r="AM642" t="s">
        <v>10512</v>
      </c>
      <c r="AN642">
        <v>-5.03</v>
      </c>
      <c r="AO642" t="s">
        <v>10512</v>
      </c>
      <c r="AQ642">
        <f>(Table2[[#This Row],[Sharpe Ratio]]-AVERAGE(Table2[Sharpe Ratio]))/_xlfn.STDEV.P(Table2[Sharpe Ratio])</f>
        <v>-0.55874987226138229</v>
      </c>
      <c r="AR6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-3.4080295911085607</v>
      </c>
      <c r="AS642">
        <f>_xlfn.RANK.AVG(Table2[[#This Row],[1Y Return vs Nifty Z-Score]],Table2[1Y Return vs Nifty Z-Score])</f>
        <v>711</v>
      </c>
      <c r="AT642">
        <f>_xlfn.RANK.AVG(Table2[[#This Row],[6M Return vs Nifty Z-Score]],Table2[6M Return vs Nifty Z-Score])</f>
        <v>563</v>
      </c>
      <c r="AU642">
        <f>_xlfn.RANK.AVG(Table2[[#This Row],[Sharpe Ratio Z-Score]],Table2[Sharpe Ratio Z-Score])</f>
        <v>512.5</v>
      </c>
      <c r="AV642">
        <f>(Table2[[#This Row],[Rank 1Y]]+Table2[[#This Row],[Rank 6M]]+Table2[[#This Row],[Rank Sharpe]])/3</f>
        <v>595.5</v>
      </c>
    </row>
    <row r="643" spans="1:48" x14ac:dyDescent="0.3">
      <c r="A643" t="s">
        <v>1607</v>
      </c>
      <c r="B643" t="s">
        <v>1608</v>
      </c>
      <c r="C643" t="s">
        <v>10461</v>
      </c>
      <c r="D643" t="s">
        <v>412</v>
      </c>
      <c r="E643">
        <v>5230.3935920249996</v>
      </c>
      <c r="F643">
        <v>288.25</v>
      </c>
      <c r="G643">
        <v>-10.906883505009899</v>
      </c>
      <c r="H643">
        <f>(Table2[[#This Row],[1Y Return vs Nifty]]-AVERAGE(Table2[1Y Return vs Nifty]))/_xlfn.STDEV.P(Table2[1Y Return vs Nifty])</f>
        <v>-0.6707118596172823</v>
      </c>
      <c r="I643">
        <v>-10.067206605896899</v>
      </c>
      <c r="J643">
        <f>(Table2[[#This Row],[1M Return vs Nifty]]-AVERAGE(Table2[1M Return vs Nifty]))/_xlfn.STDEV.P(Table2[1M Return vs Nifty])</f>
        <v>-0.91352961891772311</v>
      </c>
      <c r="K643">
        <v>-25.161982190617699</v>
      </c>
      <c r="L643">
        <f>(Table2[[#This Row],[6M Return vs Nifty]]-AVERAGE(Table2[6M Return vs Nifty]))/_xlfn.STDEV.P(Table2[6M Return vs Nifty])</f>
        <v>-1.0332508088742309</v>
      </c>
      <c r="M643">
        <v>-2.62153832255879</v>
      </c>
      <c r="N643">
        <f>(Table2[[#This Row],[1W Return vs Nifty]]-AVERAGE(Table2[1W Return vs Nifty]))/_xlfn.STDEV.P(Table2[1W Return vs Nifty])</f>
        <v>-0.40959463140802577</v>
      </c>
      <c r="O643">
        <v>295.33</v>
      </c>
      <c r="P643">
        <v>296.71863021174698</v>
      </c>
      <c r="Q643">
        <v>294.89378933681297</v>
      </c>
      <c r="R643">
        <v>33.406253019812802</v>
      </c>
      <c r="S643" s="2">
        <f>(Table2[[#This Row],[Close Price]]-Table2[[#This Row],[20D EMA]])/Table2[[#This Row],[20D EMA]]</f>
        <v>-2.3973182541563623E-2</v>
      </c>
      <c r="T643" s="2">
        <f>(Table2[[#This Row],[Close Price]]-Table2[[#This Row],[50D EMA]])/Table2[[#This Row],[50D EMA]]</f>
        <v>-2.8540945358582724E-2</v>
      </c>
      <c r="U643" s="2">
        <f>(Table2[[#This Row],[Close Price]]-Table2[[#This Row],[200D EMA]])/Table2[[#This Row],[200D EMA]]</f>
        <v>-2.2529431195394786E-2</v>
      </c>
      <c r="V643">
        <v>0.88034605392282705</v>
      </c>
      <c r="W643">
        <v>285.3</v>
      </c>
      <c r="X643">
        <v>292.95</v>
      </c>
      <c r="Y643">
        <v>285.3</v>
      </c>
      <c r="Z643">
        <v>297</v>
      </c>
      <c r="AA643">
        <v>285.3</v>
      </c>
      <c r="AB643">
        <v>304.7</v>
      </c>
      <c r="AC643" s="2">
        <f>(Table2[[#This Row],[Close Price]]/Table2[[#This Row],[Day Low]])-1</f>
        <v>1.0339992989835123E-2</v>
      </c>
      <c r="AD643" s="2">
        <f>(Table2[[#This Row],[Day High]]/Table2[[#This Row],[Close Price]])-1</f>
        <v>1.630529054640073E-2</v>
      </c>
      <c r="AE643" s="2">
        <f>(Table2[[#This Row],[Close Price]]/Table2[[#This Row],[Current Week Low]])-1</f>
        <v>1.0339992989835123E-2</v>
      </c>
      <c r="AF643" s="2">
        <f>(Table2[[#This Row],[Current Week High]]/Table2[[#This Row],[Close Price]])-1</f>
        <v>3.0355594102341676E-2</v>
      </c>
      <c r="AG643" s="2">
        <f>(Table2[[#This Row],[Close Price]]/Table2[[#This Row],[Current Month Low]])-1</f>
        <v>1.0339992989835123E-2</v>
      </c>
      <c r="AH643" s="2">
        <f>(Table2[[#This Row],[Current Month High]]/Table2[[#This Row],[Close Price]])-1</f>
        <v>5.7068516912402334E-2</v>
      </c>
      <c r="AI643">
        <v>34.588031222896703</v>
      </c>
      <c r="AJ643">
        <v>16.858108108108102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-0.11</v>
      </c>
      <c r="AM643" t="s">
        <v>10512</v>
      </c>
      <c r="AN643">
        <v>-2.0099999999999998</v>
      </c>
      <c r="AO643" t="s">
        <v>10512</v>
      </c>
      <c r="AP643">
        <v>-2.3077157647829E-2</v>
      </c>
      <c r="AQ643">
        <f>(Table2[[#This Row],[Sharpe Ratio]]-AVERAGE(Table2[Sharpe Ratio]))/_xlfn.STDEV.P(Table2[Sharpe Ratio])</f>
        <v>-0.82357559209791464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567</v>
      </c>
      <c r="AT643">
        <f>_xlfn.RANK.AVG(Table2[[#This Row],[6M Return vs Nifty Z-Score]],Table2[6M Return vs Nifty Z-Score])</f>
        <v>643</v>
      </c>
      <c r="AU643">
        <f>_xlfn.RANK.AVG(Table2[[#This Row],[Sharpe Ratio Z-Score]],Table2[Sharpe Ratio Z-Score])</f>
        <v>580</v>
      </c>
      <c r="AV643">
        <f>(Table2[[#This Row],[Rank 1Y]]+Table2[[#This Row],[Rank 6M]]+Table2[[#This Row],[Rank Sharpe]])/3</f>
        <v>596.66666666666663</v>
      </c>
    </row>
    <row r="644" spans="1:48" x14ac:dyDescent="0.3">
      <c r="A644" t="s">
        <v>1258</v>
      </c>
      <c r="B644" t="s">
        <v>1259</v>
      </c>
      <c r="C644" t="s">
        <v>10461</v>
      </c>
      <c r="D644" t="s">
        <v>109</v>
      </c>
      <c r="E644">
        <v>8698.9023320159995</v>
      </c>
      <c r="F644">
        <v>81.12</v>
      </c>
      <c r="G644">
        <v>-35.703706982442398</v>
      </c>
      <c r="H644">
        <f>(Table2[[#This Row],[1Y Return vs Nifty]]-AVERAGE(Table2[1Y Return vs Nifty]))/_xlfn.STDEV.P(Table2[1Y Return vs Nifty])</f>
        <v>-0.99896458552061163</v>
      </c>
      <c r="I644">
        <v>-10.774839207367799</v>
      </c>
      <c r="J644">
        <f>(Table2[[#This Row],[1M Return vs Nifty]]-AVERAGE(Table2[1M Return vs Nifty]))/_xlfn.STDEV.P(Table2[1M Return vs Nifty])</f>
        <v>-0.98430247200636645</v>
      </c>
      <c r="K644">
        <v>-19.070874500001398</v>
      </c>
      <c r="L644">
        <f>(Table2[[#This Row],[6M Return vs Nifty]]-AVERAGE(Table2[6M Return vs Nifty]))/_xlfn.STDEV.P(Table2[6M Return vs Nifty])</f>
        <v>-0.82289136315642319</v>
      </c>
      <c r="M644">
        <v>-1.21489761749629</v>
      </c>
      <c r="N644">
        <f>(Table2[[#This Row],[1W Return vs Nifty]]-AVERAGE(Table2[1W Return vs Nifty]))/_xlfn.STDEV.P(Table2[1W Return vs Nifty])</f>
        <v>-6.7077898074048348E-2</v>
      </c>
      <c r="O644">
        <v>82.71</v>
      </c>
      <c r="P644">
        <v>83.447862462442799</v>
      </c>
      <c r="Q644">
        <v>85.396535215637101</v>
      </c>
      <c r="R644">
        <v>28.971522817171198</v>
      </c>
      <c r="S644" s="2">
        <f>(Table2[[#This Row],[Close Price]]-Table2[[#This Row],[20D EMA]])/Table2[[#This Row],[20D EMA]]</f>
        <v>-1.9223793978962511E-2</v>
      </c>
      <c r="T644" s="2">
        <f>(Table2[[#This Row],[Close Price]]-Table2[[#This Row],[50D EMA]])/Table2[[#This Row],[50D EMA]]</f>
        <v>-2.7896010679608372E-2</v>
      </c>
      <c r="U644" s="2">
        <f>(Table2[[#This Row],[Close Price]]-Table2[[#This Row],[200D EMA]])/Table2[[#This Row],[200D EMA]]</f>
        <v>-5.0078556522677432E-2</v>
      </c>
      <c r="V644">
        <v>0.49121223814871201</v>
      </c>
      <c r="W644">
        <v>79.819999999999993</v>
      </c>
      <c r="X644">
        <v>82.04</v>
      </c>
      <c r="Y644">
        <v>79.819999999999993</v>
      </c>
      <c r="Z644">
        <v>82.5</v>
      </c>
      <c r="AA644">
        <v>79.819999999999993</v>
      </c>
      <c r="AB644">
        <v>84.35</v>
      </c>
      <c r="AC644" s="2">
        <f>(Table2[[#This Row],[Close Price]]/Table2[[#This Row],[Day Low]])-1</f>
        <v>1.6286644951140294E-2</v>
      </c>
      <c r="AD644" s="2">
        <f>(Table2[[#This Row],[Day High]]/Table2[[#This Row],[Close Price]])-1</f>
        <v>1.1341222879684532E-2</v>
      </c>
      <c r="AE644" s="2">
        <f>(Table2[[#This Row],[Close Price]]/Table2[[#This Row],[Current Week Low]])-1</f>
        <v>1.6286644951140294E-2</v>
      </c>
      <c r="AF644" s="2">
        <f>(Table2[[#This Row],[Current Week High]]/Table2[[#This Row],[Close Price]])-1</f>
        <v>1.7011834319526464E-2</v>
      </c>
      <c r="AG644" s="2">
        <f>(Table2[[#This Row],[Close Price]]/Table2[[#This Row],[Current Month Low]])-1</f>
        <v>1.6286644951140294E-2</v>
      </c>
      <c r="AH644" s="2">
        <f>(Table2[[#This Row],[Current Month High]]/Table2[[#This Row],[Close Price]])-1</f>
        <v>3.9817554240630937E-2</v>
      </c>
      <c r="AI644">
        <v>20.808678500986101</v>
      </c>
      <c r="AJ644">
        <v>12.0441988950276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-0.14000000000000001</v>
      </c>
      <c r="AM644" t="s">
        <v>10512</v>
      </c>
      <c r="AN644">
        <v>-1.93</v>
      </c>
      <c r="AO644" t="s">
        <v>10512</v>
      </c>
      <c r="AQ644">
        <f>(Table2[[#This Row],[Sharpe Ratio]]-AVERAGE(Table2[Sharpe Ratio]))/_xlfn.STDEV.P(Table2[Sharpe Ratio])</f>
        <v>-0.55874987226138229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686</v>
      </c>
      <c r="AT644">
        <f>_xlfn.RANK.AVG(Table2[[#This Row],[6M Return vs Nifty Z-Score]],Table2[6M Return vs Nifty Z-Score])</f>
        <v>593</v>
      </c>
      <c r="AU644">
        <f>_xlfn.RANK.AVG(Table2[[#This Row],[Sharpe Ratio Z-Score]],Table2[Sharpe Ratio Z-Score])</f>
        <v>512.5</v>
      </c>
      <c r="AV644">
        <f>(Table2[[#This Row],[Rank 1Y]]+Table2[[#This Row],[Rank 6M]]+Table2[[#This Row],[Rank Sharpe]])/3</f>
        <v>597.16666666666663</v>
      </c>
    </row>
    <row r="645" spans="1:48" x14ac:dyDescent="0.3">
      <c r="A645" t="s">
        <v>936</v>
      </c>
      <c r="B645" t="s">
        <v>937</v>
      </c>
      <c r="C645" t="s">
        <v>10476</v>
      </c>
      <c r="D645" t="s">
        <v>168</v>
      </c>
      <c r="E645">
        <v>15075.976637670001</v>
      </c>
      <c r="F645">
        <v>975.3</v>
      </c>
      <c r="G645">
        <v>-15.481993276789799</v>
      </c>
      <c r="H645">
        <f>(Table2[[#This Row],[1Y Return vs Nifty]]-AVERAGE(Table2[1Y Return vs Nifty]))/_xlfn.STDEV.P(Table2[1Y Return vs Nifty])</f>
        <v>-0.73127575624946528</v>
      </c>
      <c r="I645">
        <v>-6.5898374755826596</v>
      </c>
      <c r="J645">
        <f>(Table2[[#This Row],[1M Return vs Nifty]]-AVERAGE(Table2[1M Return vs Nifty]))/_xlfn.STDEV.P(Table2[1M Return vs Nifty])</f>
        <v>-0.5657455653238701</v>
      </c>
      <c r="K645">
        <v>-18.8584375097359</v>
      </c>
      <c r="L645">
        <f>(Table2[[#This Row],[6M Return vs Nifty]]-AVERAGE(Table2[6M Return vs Nifty]))/_xlfn.STDEV.P(Table2[6M Return vs Nifty])</f>
        <v>-0.81555474561622532</v>
      </c>
      <c r="M645">
        <v>0.27200148330065099</v>
      </c>
      <c r="N645">
        <f>(Table2[[#This Row],[1W Return vs Nifty]]-AVERAGE(Table2[1W Return vs Nifty]))/_xlfn.STDEV.P(Table2[1W Return vs Nifty])</f>
        <v>0.29498173873958128</v>
      </c>
      <c r="O645">
        <v>998.51</v>
      </c>
      <c r="P645">
        <v>990.71694968337101</v>
      </c>
      <c r="Q645">
        <v>968.91597960519198</v>
      </c>
      <c r="R645">
        <v>36.809088563175102</v>
      </c>
      <c r="S645" s="2">
        <f>(Table2[[#This Row],[Close Price]]-Table2[[#This Row],[20D EMA]])/Table2[[#This Row],[20D EMA]]</f>
        <v>-2.32446345054131E-2</v>
      </c>
      <c r="T645" s="2">
        <f>(Table2[[#This Row],[Close Price]]-Table2[[#This Row],[50D EMA]])/Table2[[#This Row],[50D EMA]]</f>
        <v>-1.5561407007620341E-2</v>
      </c>
      <c r="U645" s="2">
        <f>(Table2[[#This Row],[Close Price]]-Table2[[#This Row],[200D EMA]])/Table2[[#This Row],[200D EMA]]</f>
        <v>6.5888276477897474E-3</v>
      </c>
      <c r="V645">
        <v>0.56281735924616105</v>
      </c>
      <c r="W645">
        <v>968</v>
      </c>
      <c r="X645">
        <v>1010.65</v>
      </c>
      <c r="Y645">
        <v>968</v>
      </c>
      <c r="Z645">
        <v>1025</v>
      </c>
      <c r="AA645">
        <v>965.05</v>
      </c>
      <c r="AB645">
        <v>1039.9000000000001</v>
      </c>
      <c r="AC645" s="2">
        <f>(Table2[[#This Row],[Close Price]]/Table2[[#This Row],[Day Low]])-1</f>
        <v>7.5413223140494701E-3</v>
      </c>
      <c r="AD645" s="2">
        <f>(Table2[[#This Row],[Day High]]/Table2[[#This Row],[Close Price]])-1</f>
        <v>3.6245257869373493E-2</v>
      </c>
      <c r="AE645" s="2">
        <f>(Table2[[#This Row],[Close Price]]/Table2[[#This Row],[Current Week Low]])-1</f>
        <v>7.5413223140494701E-3</v>
      </c>
      <c r="AF645" s="2">
        <f>(Table2[[#This Row],[Current Week High]]/Table2[[#This Row],[Close Price]])-1</f>
        <v>5.0958679380703531E-2</v>
      </c>
      <c r="AG645" s="2">
        <f>(Table2[[#This Row],[Close Price]]/Table2[[#This Row],[Current Month Low]])-1</f>
        <v>1.0621211336200087E-2</v>
      </c>
      <c r="AH645" s="2">
        <f>(Table2[[#This Row],[Current Month High]]/Table2[[#This Row],[Close Price]])-1</f>
        <v>6.6236029939505947E-2</v>
      </c>
      <c r="AI645">
        <v>20.4757510509586</v>
      </c>
      <c r="AJ645">
        <v>18.0321916979305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0</v>
      </c>
      <c r="AM645">
        <v>0</v>
      </c>
      <c r="AN645">
        <v>-3.04</v>
      </c>
      <c r="AO645" t="s">
        <v>10512</v>
      </c>
      <c r="AP645">
        <v>-3.5383638607800999E-2</v>
      </c>
      <c r="AQ645">
        <f>(Table2[[#This Row],[Sharpe Ratio]]-AVERAGE(Table2[Sharpe Ratio]))/_xlfn.STDEV.P(Table2[Sharpe Ratio])</f>
        <v>-0.96480063933356341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-2.7823949677835427</v>
      </c>
      <c r="AS645">
        <f>_xlfn.RANK.AVG(Table2[[#This Row],[1Y Return vs Nifty Z-Score]],Table2[1Y Return vs Nifty Z-Score])</f>
        <v>596</v>
      </c>
      <c r="AT645">
        <f>_xlfn.RANK.AVG(Table2[[#This Row],[6M Return vs Nifty Z-Score]],Table2[6M Return vs Nifty Z-Score])</f>
        <v>591</v>
      </c>
      <c r="AU645">
        <f>_xlfn.RANK.AVG(Table2[[#This Row],[Sharpe Ratio Z-Score]],Table2[Sharpe Ratio Z-Score])</f>
        <v>610</v>
      </c>
      <c r="AV645">
        <f>(Table2[[#This Row],[Rank 1Y]]+Table2[[#This Row],[Rank 6M]]+Table2[[#This Row],[Rank Sharpe]])/3</f>
        <v>599</v>
      </c>
    </row>
    <row r="646" spans="1:48" x14ac:dyDescent="0.3">
      <c r="A646" t="s">
        <v>1647</v>
      </c>
      <c r="B646" t="s">
        <v>1648</v>
      </c>
      <c r="C646" t="s">
        <v>10472</v>
      </c>
      <c r="D646" t="s">
        <v>1237</v>
      </c>
      <c r="E646">
        <v>4911.9341212500003</v>
      </c>
      <c r="F646">
        <v>2930.25</v>
      </c>
      <c r="G646">
        <v>-4.9518017601693796</v>
      </c>
      <c r="H646">
        <f>(Table2[[#This Row],[1Y Return vs Nifty]]-AVERAGE(Table2[1Y Return vs Nifty]))/_xlfn.STDEV.P(Table2[1Y Return vs Nifty])</f>
        <v>-0.59188031825070009</v>
      </c>
      <c r="I646">
        <v>-5.6762702660794</v>
      </c>
      <c r="J646">
        <f>(Table2[[#This Row],[1M Return vs Nifty]]-AVERAGE(Table2[1M Return vs Nifty]))/_xlfn.STDEV.P(Table2[1M Return vs Nifty])</f>
        <v>-0.47437645970270287</v>
      </c>
      <c r="K646">
        <v>-19.524027550192301</v>
      </c>
      <c r="L646">
        <f>(Table2[[#This Row],[6M Return vs Nifty]]-AVERAGE(Table2[6M Return vs Nifty]))/_xlfn.STDEV.P(Table2[6M Return vs Nifty])</f>
        <v>-0.83854123002880598</v>
      </c>
      <c r="M646">
        <v>-0.46750735010678501</v>
      </c>
      <c r="N646">
        <f>(Table2[[#This Row],[1W Return vs Nifty]]-AVERAGE(Table2[1W Return vs Nifty]))/_xlfn.STDEV.P(Table2[1W Return vs Nifty])</f>
        <v>0.11491148414028678</v>
      </c>
      <c r="O646">
        <v>2915.67</v>
      </c>
      <c r="P646">
        <v>2968.1779101512102</v>
      </c>
      <c r="Q646">
        <v>2908.6665626823901</v>
      </c>
      <c r="R646">
        <v>54.074518877838599</v>
      </c>
      <c r="S646" s="2">
        <f>(Table2[[#This Row],[Close Price]]-Table2[[#This Row],[20D EMA]])/Table2[[#This Row],[20D EMA]]</f>
        <v>5.0005659076644221E-3</v>
      </c>
      <c r="T646" s="2">
        <f>(Table2[[#This Row],[Close Price]]-Table2[[#This Row],[50D EMA]])/Table2[[#This Row],[50D EMA]]</f>
        <v>-1.2778179509218841E-2</v>
      </c>
      <c r="U646" s="2">
        <f>(Table2[[#This Row],[Close Price]]-Table2[[#This Row],[200D EMA]])/Table2[[#This Row],[200D EMA]]</f>
        <v>7.4203889832272487E-3</v>
      </c>
      <c r="V646">
        <v>2.0170673981706702</v>
      </c>
      <c r="W646">
        <v>2837.1</v>
      </c>
      <c r="X646">
        <v>3019</v>
      </c>
      <c r="Y646">
        <v>2811.4</v>
      </c>
      <c r="Z646">
        <v>3019</v>
      </c>
      <c r="AA646">
        <v>2811.4</v>
      </c>
      <c r="AB646">
        <v>3081.7</v>
      </c>
      <c r="AC646" s="2">
        <f>(Table2[[#This Row],[Close Price]]/Table2[[#This Row],[Day Low]])-1</f>
        <v>3.283282224807027E-2</v>
      </c>
      <c r="AD646" s="2">
        <f>(Table2[[#This Row],[Day High]]/Table2[[#This Row],[Close Price]])-1</f>
        <v>3.0287518129852309E-2</v>
      </c>
      <c r="AE646" s="2">
        <f>(Table2[[#This Row],[Close Price]]/Table2[[#This Row],[Current Week Low]])-1</f>
        <v>4.2274311730810199E-2</v>
      </c>
      <c r="AF646" s="2">
        <f>(Table2[[#This Row],[Current Week High]]/Table2[[#This Row],[Close Price]])-1</f>
        <v>3.0287518129852309E-2</v>
      </c>
      <c r="AG646" s="2">
        <f>(Table2[[#This Row],[Close Price]]/Table2[[#This Row],[Current Month Low]])-1</f>
        <v>4.2274311730810199E-2</v>
      </c>
      <c r="AH646" s="2">
        <f>(Table2[[#This Row],[Current Month High]]/Table2[[#This Row],[Close Price]])-1</f>
        <v>5.1685009811449412E-2</v>
      </c>
      <c r="AI646">
        <v>26.269089668117001</v>
      </c>
      <c r="AJ646">
        <v>34.408972065501601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0</v>
      </c>
      <c r="AM646">
        <v>0</v>
      </c>
      <c r="AN646">
        <v>-0.87</v>
      </c>
      <c r="AO646" t="s">
        <v>10512</v>
      </c>
      <c r="AP646">
        <v>-7.2149588361657996E-2</v>
      </c>
      <c r="AQ646">
        <f>(Table2[[#This Row],[Sharpe Ratio]]-AVERAGE(Table2[Sharpe Ratio]))/_xlfn.STDEV.P(Table2[Sharpe Ratio])</f>
        <v>-1.3867143454157735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532</v>
      </c>
      <c r="AT646">
        <f>_xlfn.RANK.AVG(Table2[[#This Row],[6M Return vs Nifty Z-Score]],Table2[6M Return vs Nifty Z-Score])</f>
        <v>595</v>
      </c>
      <c r="AU646">
        <f>_xlfn.RANK.AVG(Table2[[#This Row],[Sharpe Ratio Z-Score]],Table2[Sharpe Ratio Z-Score])</f>
        <v>670</v>
      </c>
      <c r="AV646">
        <f>(Table2[[#This Row],[Rank 1Y]]+Table2[[#This Row],[Rank 6M]]+Table2[[#This Row],[Rank Sharpe]])/3</f>
        <v>599</v>
      </c>
    </row>
    <row r="647" spans="1:48" x14ac:dyDescent="0.3">
      <c r="A647" t="s">
        <v>1555</v>
      </c>
      <c r="B647" t="s">
        <v>1556</v>
      </c>
      <c r="C647" t="s">
        <v>10471</v>
      </c>
      <c r="D647" t="s">
        <v>266</v>
      </c>
      <c r="E647">
        <v>5840.6311390800001</v>
      </c>
      <c r="F647">
        <v>1898.8</v>
      </c>
      <c r="G647">
        <v>-33.342592251845304</v>
      </c>
      <c r="H647">
        <f>(Table2[[#This Row],[1Y Return vs Nifty]]-AVERAGE(Table2[1Y Return vs Nifty]))/_xlfn.STDEV.P(Table2[1Y Return vs Nifty])</f>
        <v>-0.96770887459480026</v>
      </c>
      <c r="I647">
        <v>-3.31474765305021</v>
      </c>
      <c r="J647">
        <f>(Table2[[#This Row],[1M Return vs Nifty]]-AVERAGE(Table2[1M Return vs Nifty]))/_xlfn.STDEV.P(Table2[1M Return vs Nifty])</f>
        <v>-0.23819218468481868</v>
      </c>
      <c r="K647">
        <v>-25.124778653392301</v>
      </c>
      <c r="L647">
        <f>(Table2[[#This Row],[6M Return vs Nifty]]-AVERAGE(Table2[6M Return vs Nifty]))/_xlfn.STDEV.P(Table2[6M Return vs Nifty])</f>
        <v>-1.031965966138396</v>
      </c>
      <c r="M647">
        <v>-3.95437367892356</v>
      </c>
      <c r="N647">
        <f>(Table2[[#This Row],[1W Return vs Nifty]]-AVERAGE(Table2[1W Return vs Nifty]))/_xlfn.STDEV.P(Table2[1W Return vs Nifty])</f>
        <v>-0.7341397769388488</v>
      </c>
      <c r="O647">
        <v>1925.71</v>
      </c>
      <c r="P647">
        <v>1900.5358118501099</v>
      </c>
      <c r="Q647">
        <v>1970.2636569500801</v>
      </c>
      <c r="R647">
        <v>41.143847009286901</v>
      </c>
      <c r="S647" s="2">
        <f>(Table2[[#This Row],[Close Price]]-Table2[[#This Row],[20D EMA]])/Table2[[#This Row],[20D EMA]]</f>
        <v>-1.3974066707863636E-2</v>
      </c>
      <c r="T647" s="2">
        <f>(Table2[[#This Row],[Close Price]]-Table2[[#This Row],[50D EMA]])/Table2[[#This Row],[50D EMA]]</f>
        <v>-9.1332762018316472E-4</v>
      </c>
      <c r="U647" s="2">
        <f>(Table2[[#This Row],[Close Price]]-Table2[[#This Row],[200D EMA]])/Table2[[#This Row],[200D EMA]]</f>
        <v>-3.6271113613649104E-2</v>
      </c>
      <c r="V647">
        <v>1.2445106860169399</v>
      </c>
      <c r="W647">
        <v>1860</v>
      </c>
      <c r="X647">
        <v>1950</v>
      </c>
      <c r="Y647">
        <v>1860</v>
      </c>
      <c r="Z647">
        <v>2025</v>
      </c>
      <c r="AA647">
        <v>1840</v>
      </c>
      <c r="AB647">
        <v>2075.65</v>
      </c>
      <c r="AC647" s="2">
        <f>(Table2[[#This Row],[Close Price]]/Table2[[#This Row],[Day Low]])-1</f>
        <v>2.0860215053763342E-2</v>
      </c>
      <c r="AD647" s="2">
        <f>(Table2[[#This Row],[Day High]]/Table2[[#This Row],[Close Price]])-1</f>
        <v>2.6964398567516312E-2</v>
      </c>
      <c r="AE647" s="2">
        <f>(Table2[[#This Row],[Close Price]]/Table2[[#This Row],[Current Week Low]])-1</f>
        <v>2.0860215053763342E-2</v>
      </c>
      <c r="AF647" s="2">
        <f>(Table2[[#This Row],[Current Week High]]/Table2[[#This Row],[Close Price]])-1</f>
        <v>6.6463029281651487E-2</v>
      </c>
      <c r="AG647" s="2">
        <f>(Table2[[#This Row],[Close Price]]/Table2[[#This Row],[Current Month Low]])-1</f>
        <v>3.1956521739130439E-2</v>
      </c>
      <c r="AH647" s="2">
        <f>(Table2[[#This Row],[Current Month High]]/Table2[[#This Row],[Close Price]])-1</f>
        <v>9.3137771223930965E-2</v>
      </c>
      <c r="AI647">
        <v>53.799768274699801</v>
      </c>
      <c r="AJ647">
        <v>18.674999999999901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-0.05</v>
      </c>
      <c r="AM647" t="s">
        <v>10512</v>
      </c>
      <c r="AN647">
        <v>0.34</v>
      </c>
      <c r="AO647" t="s">
        <v>10511</v>
      </c>
      <c r="AP647">
        <v>4.196599010146E-3</v>
      </c>
      <c r="AQ647">
        <f>(Table2[[#This Row],[Sharpe Ratio]]-AVERAGE(Table2[Sharpe Ratio]))/_xlfn.STDEV.P(Table2[Sharpe Ratio])</f>
        <v>-0.51059110978780076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679</v>
      </c>
      <c r="AT647">
        <f>_xlfn.RANK.AVG(Table2[[#This Row],[6M Return vs Nifty Z-Score]],Table2[6M Return vs Nifty Z-Score])</f>
        <v>642</v>
      </c>
      <c r="AU647">
        <f>_xlfn.RANK.AVG(Table2[[#This Row],[Sharpe Ratio Z-Score]],Table2[Sharpe Ratio Z-Score])</f>
        <v>477</v>
      </c>
      <c r="AV647">
        <f>(Table2[[#This Row],[Rank 1Y]]+Table2[[#This Row],[Rank 6M]]+Table2[[#This Row],[Rank Sharpe]])/3</f>
        <v>599.33333333333337</v>
      </c>
    </row>
    <row r="648" spans="1:48" x14ac:dyDescent="0.3">
      <c r="A648" t="s">
        <v>927</v>
      </c>
      <c r="B648" t="s">
        <v>928</v>
      </c>
      <c r="C648" t="s">
        <v>10475</v>
      </c>
      <c r="D648" t="s">
        <v>543</v>
      </c>
      <c r="E648">
        <v>15502.167383600001</v>
      </c>
      <c r="F648">
        <v>1459</v>
      </c>
      <c r="G648">
        <v>-12.7737379484794</v>
      </c>
      <c r="H648">
        <f>(Table2[[#This Row],[1Y Return vs Nifty]]-AVERAGE(Table2[1Y Return vs Nifty]))/_xlfn.STDEV.P(Table2[1Y Return vs Nifty])</f>
        <v>-0.69542470481260787</v>
      </c>
      <c r="I648">
        <v>4.12263142483883</v>
      </c>
      <c r="J648">
        <f>(Table2[[#This Row],[1M Return vs Nifty]]-AVERAGE(Table2[1M Return vs Nifty]))/_xlfn.STDEV.P(Table2[1M Return vs Nifty])</f>
        <v>0.50564654709474899</v>
      </c>
      <c r="K648">
        <v>-16.119773882603202</v>
      </c>
      <c r="L648">
        <f>(Table2[[#This Row],[6M Return vs Nifty]]-AVERAGE(Table2[6M Return vs Nifty]))/_xlfn.STDEV.P(Table2[6M Return vs Nifty])</f>
        <v>-0.72097362968903911</v>
      </c>
      <c r="M648">
        <v>-2.5191842169442702</v>
      </c>
      <c r="N648">
        <f>(Table2[[#This Row],[1W Return vs Nifty]]-AVERAGE(Table2[1W Return vs Nifty]))/_xlfn.STDEV.P(Table2[1W Return vs Nifty])</f>
        <v>-0.38467142694491546</v>
      </c>
      <c r="O648">
        <v>1461.63</v>
      </c>
      <c r="P648">
        <v>1417.6040797395301</v>
      </c>
      <c r="Q648">
        <v>1400.9369616931799</v>
      </c>
      <c r="R648">
        <v>44.191199649006201</v>
      </c>
      <c r="S648" s="2">
        <f>(Table2[[#This Row],[Close Price]]-Table2[[#This Row],[20D EMA]])/Table2[[#This Row],[20D EMA]]</f>
        <v>-1.7993609873908642E-3</v>
      </c>
      <c r="T648" s="2">
        <f>(Table2[[#This Row],[Close Price]]-Table2[[#This Row],[50D EMA]])/Table2[[#This Row],[50D EMA]]</f>
        <v>2.920132697986871E-2</v>
      </c>
      <c r="U648" s="2">
        <f>(Table2[[#This Row],[Close Price]]-Table2[[#This Row],[200D EMA]])/Table2[[#This Row],[200D EMA]]</f>
        <v>4.1445860802076913E-2</v>
      </c>
      <c r="V648">
        <v>0.90377030819839199</v>
      </c>
      <c r="W648">
        <v>1432.3</v>
      </c>
      <c r="X648">
        <v>1480.1</v>
      </c>
      <c r="Y648">
        <v>1432.3</v>
      </c>
      <c r="Z648">
        <v>1500.75</v>
      </c>
      <c r="AA648">
        <v>1432.3</v>
      </c>
      <c r="AB648">
        <v>1550</v>
      </c>
      <c r="AC648" s="2">
        <f>(Table2[[#This Row],[Close Price]]/Table2[[#This Row],[Day Low]])-1</f>
        <v>1.8641346086713639E-2</v>
      </c>
      <c r="AD648" s="2">
        <f>(Table2[[#This Row],[Day High]]/Table2[[#This Row],[Close Price]])-1</f>
        <v>1.4461960246744177E-2</v>
      </c>
      <c r="AE648" s="2">
        <f>(Table2[[#This Row],[Close Price]]/Table2[[#This Row],[Current Week Low]])-1</f>
        <v>1.8641346086713639E-2</v>
      </c>
      <c r="AF648" s="2">
        <f>(Table2[[#This Row],[Current Week High]]/Table2[[#This Row],[Close Price]])-1</f>
        <v>2.8615490061686177E-2</v>
      </c>
      <c r="AG648" s="2">
        <f>(Table2[[#This Row],[Close Price]]/Table2[[#This Row],[Current Month Low]])-1</f>
        <v>1.8641346086713639E-2</v>
      </c>
      <c r="AH648" s="2">
        <f>(Table2[[#This Row],[Current Month High]]/Table2[[#This Row],[Close Price]])-1</f>
        <v>6.2371487320082242E-2</v>
      </c>
      <c r="AI648">
        <v>11.172035640849799</v>
      </c>
      <c r="AJ648">
        <v>17.377312952534101</v>
      </c>
      <c r="AK648" t="str">
        <f>IF(AND(Table2[[#This Row],[20D EMA]]&gt;Table2[[#This Row],[50D EMA]],Table2[[#This Row],[50D EMA]]&gt;Table2[[#This Row],[200D EMA]]),"Uptrend","Downtrend/NoTrend")</f>
        <v>Uptrend</v>
      </c>
      <c r="AL648">
        <v>0.06</v>
      </c>
      <c r="AM648" t="s">
        <v>10511</v>
      </c>
      <c r="AN648">
        <v>-3.72</v>
      </c>
      <c r="AO648" t="s">
        <v>10512</v>
      </c>
      <c r="AP648">
        <v>-6.2928766008671005E-2</v>
      </c>
      <c r="AQ648">
        <f>(Table2[[#This Row],[Sharpe Ratio]]-AVERAGE(Table2[Sharpe Ratio]))/_xlfn.STDEV.P(Table2[Sharpe Ratio])</f>
        <v>-1.2808992812566791</v>
      </c>
      <c r="AR6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-2.5763224956084922</v>
      </c>
      <c r="AS648">
        <f>_xlfn.RANK.AVG(Table2[[#This Row],[1Y Return vs Nifty Z-Score]],Table2[1Y Return vs Nifty Z-Score])</f>
        <v>582</v>
      </c>
      <c r="AT648">
        <f>_xlfn.RANK.AVG(Table2[[#This Row],[6M Return vs Nifty Z-Score]],Table2[6M Return vs Nifty Z-Score])</f>
        <v>566</v>
      </c>
      <c r="AU648">
        <f>_xlfn.RANK.AVG(Table2[[#This Row],[Sharpe Ratio Z-Score]],Table2[Sharpe Ratio Z-Score])</f>
        <v>652</v>
      </c>
      <c r="AV648">
        <f>(Table2[[#This Row],[Rank 1Y]]+Table2[[#This Row],[Rank 6M]]+Table2[[#This Row],[Rank Sharpe]])/3</f>
        <v>600</v>
      </c>
    </row>
    <row r="649" spans="1:48" x14ac:dyDescent="0.3">
      <c r="A649" t="s">
        <v>1587</v>
      </c>
      <c r="B649" t="s">
        <v>1588</v>
      </c>
      <c r="C649" t="s">
        <v>10461</v>
      </c>
      <c r="D649" t="s">
        <v>412</v>
      </c>
      <c r="E649">
        <v>5502.3086149999999</v>
      </c>
      <c r="F649">
        <v>50</v>
      </c>
      <c r="G649">
        <v>-19.519686736600001</v>
      </c>
      <c r="H649">
        <f>(Table2[[#This Row],[1Y Return vs Nifty]]-AVERAGE(Table2[1Y Return vs Nifty]))/_xlfn.STDEV.P(Table2[1Y Return vs Nifty])</f>
        <v>-0.78472550096176563</v>
      </c>
      <c r="I649">
        <v>-9.9065416131772093</v>
      </c>
      <c r="J649">
        <f>(Table2[[#This Row],[1M Return vs Nifty]]-AVERAGE(Table2[1M Return vs Nifty]))/_xlfn.STDEV.P(Table2[1M Return vs Nifty])</f>
        <v>-0.89746094160890055</v>
      </c>
      <c r="K649">
        <v>-29.276244077098699</v>
      </c>
      <c r="L649">
        <f>(Table2[[#This Row],[6M Return vs Nifty]]-AVERAGE(Table2[6M Return vs Nifty]))/_xlfn.STDEV.P(Table2[6M Return vs Nifty])</f>
        <v>-1.1753388975992682</v>
      </c>
      <c r="M649">
        <v>-0.35365015114214898</v>
      </c>
      <c r="N649">
        <f>(Table2[[#This Row],[1W Return vs Nifty]]-AVERAGE(Table2[1W Return vs Nifty]))/_xlfn.STDEV.P(Table2[1W Return vs Nifty])</f>
        <v>0.14263568955789632</v>
      </c>
      <c r="O649">
        <v>51.17</v>
      </c>
      <c r="P649">
        <v>51.951044899397203</v>
      </c>
      <c r="Q649">
        <v>52.410245398248499</v>
      </c>
      <c r="R649">
        <v>36.2502474552008</v>
      </c>
      <c r="S649" s="2">
        <f>(Table2[[#This Row],[Close Price]]-Table2[[#This Row],[20D EMA]])/Table2[[#This Row],[20D EMA]]</f>
        <v>-2.2864959937463389E-2</v>
      </c>
      <c r="T649" s="2">
        <f>(Table2[[#This Row],[Close Price]]-Table2[[#This Row],[50D EMA]])/Table2[[#This Row],[50D EMA]]</f>
        <v>-3.7555450581896604E-2</v>
      </c>
      <c r="U649" s="2">
        <f>(Table2[[#This Row],[Close Price]]-Table2[[#This Row],[200D EMA]])/Table2[[#This Row],[200D EMA]]</f>
        <v>-4.5988057867957378E-2</v>
      </c>
      <c r="V649">
        <v>0.919597498991097</v>
      </c>
      <c r="W649">
        <v>49.25</v>
      </c>
      <c r="X649">
        <v>51</v>
      </c>
      <c r="Y649">
        <v>49.25</v>
      </c>
      <c r="Z649">
        <v>51.54</v>
      </c>
      <c r="AA649">
        <v>49.25</v>
      </c>
      <c r="AB649">
        <v>53.05</v>
      </c>
      <c r="AC649" s="2">
        <f>(Table2[[#This Row],[Close Price]]/Table2[[#This Row],[Day Low]])-1</f>
        <v>1.5228426395939021E-2</v>
      </c>
      <c r="AD649" s="2">
        <f>(Table2[[#This Row],[Day High]]/Table2[[#This Row],[Close Price]])-1</f>
        <v>2.0000000000000018E-2</v>
      </c>
      <c r="AE649" s="2">
        <f>(Table2[[#This Row],[Close Price]]/Table2[[#This Row],[Current Week Low]])-1</f>
        <v>1.5228426395939021E-2</v>
      </c>
      <c r="AF649" s="2">
        <f>(Table2[[#This Row],[Current Week High]]/Table2[[#This Row],[Close Price]])-1</f>
        <v>3.0799999999999939E-2</v>
      </c>
      <c r="AG649" s="2">
        <f>(Table2[[#This Row],[Close Price]]/Table2[[#This Row],[Current Month Low]])-1</f>
        <v>1.5228426395939021E-2</v>
      </c>
      <c r="AH649" s="2">
        <f>(Table2[[#This Row],[Current Month High]]/Table2[[#This Row],[Close Price]])-1</f>
        <v>6.0999999999999943E-2</v>
      </c>
      <c r="AI649">
        <v>36.599999999999902</v>
      </c>
      <c r="AJ649">
        <v>34.408602150537597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-0.17</v>
      </c>
      <c r="AM649" t="s">
        <v>10512</v>
      </c>
      <c r="AN649">
        <v>-2.08</v>
      </c>
      <c r="AO649" t="s">
        <v>10512</v>
      </c>
      <c r="AQ649">
        <f>(Table2[[#This Row],[Sharpe Ratio]]-AVERAGE(Table2[Sharpe Ratio]))/_xlfn.STDEV.P(Table2[Sharpe Ratio])</f>
        <v>-0.55874987226138229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618</v>
      </c>
      <c r="AT649">
        <f>_xlfn.RANK.AVG(Table2[[#This Row],[6M Return vs Nifty Z-Score]],Table2[6M Return vs Nifty Z-Score])</f>
        <v>674</v>
      </c>
      <c r="AU649">
        <f>_xlfn.RANK.AVG(Table2[[#This Row],[Sharpe Ratio Z-Score]],Table2[Sharpe Ratio Z-Score])</f>
        <v>512.5</v>
      </c>
      <c r="AV649">
        <f>(Table2[[#This Row],[Rank 1Y]]+Table2[[#This Row],[Rank 6M]]+Table2[[#This Row],[Rank Sharpe]])/3</f>
        <v>601.5</v>
      </c>
    </row>
    <row r="650" spans="1:48" x14ac:dyDescent="0.3">
      <c r="A650" t="s">
        <v>840</v>
      </c>
      <c r="B650" t="s">
        <v>841</v>
      </c>
      <c r="C650" t="s">
        <v>10459</v>
      </c>
      <c r="D650" t="s">
        <v>182</v>
      </c>
      <c r="E650">
        <v>17733.16354768</v>
      </c>
      <c r="F650">
        <v>314.3</v>
      </c>
      <c r="G650">
        <v>-17.1620354910484</v>
      </c>
      <c r="H650">
        <f>(Table2[[#This Row],[1Y Return vs Nifty]]-AVERAGE(Table2[1Y Return vs Nifty]))/_xlfn.STDEV.P(Table2[1Y Return vs Nifty])</f>
        <v>-0.75351563858620685</v>
      </c>
      <c r="I650">
        <v>0.75869527755554</v>
      </c>
      <c r="J650">
        <f>(Table2[[#This Row],[1M Return vs Nifty]]-AVERAGE(Table2[1M Return vs Nifty]))/_xlfn.STDEV.P(Table2[1M Return vs Nifty])</f>
        <v>0.16920732954543224</v>
      </c>
      <c r="K650">
        <v>-15.0172537141309</v>
      </c>
      <c r="L650">
        <f>(Table2[[#This Row],[6M Return vs Nifty]]-AVERAGE(Table2[6M Return vs Nifty]))/_xlfn.STDEV.P(Table2[6M Return vs Nifty])</f>
        <v>-0.68289754512237943</v>
      </c>
      <c r="M650">
        <v>0.52549810254746698</v>
      </c>
      <c r="N650">
        <f>(Table2[[#This Row],[1W Return vs Nifty]]-AVERAGE(Table2[1W Return vs Nifty]))/_xlfn.STDEV.P(Table2[1W Return vs Nifty])</f>
        <v>0.35670811536378716</v>
      </c>
      <c r="O650">
        <v>311.45</v>
      </c>
      <c r="P650">
        <v>309.28949129241198</v>
      </c>
      <c r="Q650">
        <v>312.03005648826701</v>
      </c>
      <c r="R650">
        <v>50.443482705848503</v>
      </c>
      <c r="S650" s="2">
        <f>(Table2[[#This Row],[Close Price]]-Table2[[#This Row],[20D EMA]])/Table2[[#This Row],[20D EMA]]</f>
        <v>9.1507465082678527E-3</v>
      </c>
      <c r="T650" s="2">
        <f>(Table2[[#This Row],[Close Price]]-Table2[[#This Row],[50D EMA]])/Table2[[#This Row],[50D EMA]]</f>
        <v>1.6200061265097876E-2</v>
      </c>
      <c r="U650" s="2">
        <f>(Table2[[#This Row],[Close Price]]-Table2[[#This Row],[200D EMA]])/Table2[[#This Row],[200D EMA]]</f>
        <v>7.2747591603194118E-3</v>
      </c>
      <c r="V650">
        <v>0.59560100274414896</v>
      </c>
      <c r="W650">
        <v>312.60000000000002</v>
      </c>
      <c r="X650">
        <v>321.55</v>
      </c>
      <c r="Y650">
        <v>312.60000000000002</v>
      </c>
      <c r="Z650">
        <v>328.7</v>
      </c>
      <c r="AA650">
        <v>295.10000000000002</v>
      </c>
      <c r="AB650">
        <v>328.7</v>
      </c>
      <c r="AC650" s="2">
        <f>(Table2[[#This Row],[Close Price]]/Table2[[#This Row],[Day Low]])-1</f>
        <v>5.438259756877839E-3</v>
      </c>
      <c r="AD650" s="2">
        <f>(Table2[[#This Row],[Day High]]/Table2[[#This Row],[Close Price]])-1</f>
        <v>2.3067133312122179E-2</v>
      </c>
      <c r="AE650" s="2">
        <f>(Table2[[#This Row],[Close Price]]/Table2[[#This Row],[Current Week Low]])-1</f>
        <v>5.438259756877839E-3</v>
      </c>
      <c r="AF650" s="2">
        <f>(Table2[[#This Row],[Current Week High]]/Table2[[#This Row],[Close Price]])-1</f>
        <v>4.581609926821506E-2</v>
      </c>
      <c r="AG650" s="2">
        <f>(Table2[[#This Row],[Close Price]]/Table2[[#This Row],[Current Month Low]])-1</f>
        <v>6.5062690613351348E-2</v>
      </c>
      <c r="AH650" s="2">
        <f>(Table2[[#This Row],[Current Month High]]/Table2[[#This Row],[Close Price]])-1</f>
        <v>4.581609926821506E-2</v>
      </c>
      <c r="AI650">
        <v>29.4145720649061</v>
      </c>
      <c r="AJ650">
        <v>23.4970530451866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0.02</v>
      </c>
      <c r="AM650" t="s">
        <v>10511</v>
      </c>
      <c r="AN650">
        <v>4.21</v>
      </c>
      <c r="AO650" t="s">
        <v>10511</v>
      </c>
      <c r="AP650">
        <v>-5.7820859607487E-2</v>
      </c>
      <c r="AQ650">
        <f>(Table2[[#This Row],[Sharpe Ratio]]-AVERAGE(Table2[Sharpe Ratio]))/_xlfn.STDEV.P(Table2[Sharpe Ratio])</f>
        <v>-1.2222826608654567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603</v>
      </c>
      <c r="AT650">
        <f>_xlfn.RANK.AVG(Table2[[#This Row],[6M Return vs Nifty Z-Score]],Table2[6M Return vs Nifty Z-Score])</f>
        <v>558</v>
      </c>
      <c r="AU650">
        <f>_xlfn.RANK.AVG(Table2[[#This Row],[Sharpe Ratio Z-Score]],Table2[Sharpe Ratio Z-Score])</f>
        <v>645</v>
      </c>
      <c r="AV650">
        <f>(Table2[[#This Row],[Rank 1Y]]+Table2[[#This Row],[Rank 6M]]+Table2[[#This Row],[Rank Sharpe]])/3</f>
        <v>602</v>
      </c>
    </row>
    <row r="651" spans="1:48" x14ac:dyDescent="0.3">
      <c r="A651" t="s">
        <v>875</v>
      </c>
      <c r="B651" t="s">
        <v>876</v>
      </c>
      <c r="C651" t="s">
        <v>10469</v>
      </c>
      <c r="D651" t="s">
        <v>143</v>
      </c>
      <c r="E651">
        <v>16774.914069719998</v>
      </c>
      <c r="F651">
        <v>2798.2</v>
      </c>
      <c r="G651">
        <v>-26.306851054214999</v>
      </c>
      <c r="H651">
        <f>(Table2[[#This Row],[1Y Return vs Nifty]]-AVERAGE(Table2[1Y Return vs Nifty]))/_xlfn.STDEV.P(Table2[1Y Return vs Nifty])</f>
        <v>-0.87457189561947424</v>
      </c>
      <c r="I651">
        <v>10.0365202240642</v>
      </c>
      <c r="J651">
        <f>(Table2[[#This Row],[1M Return vs Nifty]]-AVERAGE(Table2[1M Return vs Nifty]))/_xlfn.STDEV.P(Table2[1M Return vs Nifty])</f>
        <v>1.0971155979838099</v>
      </c>
      <c r="K651">
        <v>-7.1972936974079103</v>
      </c>
      <c r="L651">
        <f>(Table2[[#This Row],[6M Return vs Nifty]]-AVERAGE(Table2[6M Return vs Nifty]))/_xlfn.STDEV.P(Table2[6M Return vs Nifty])</f>
        <v>-0.41283132101219222</v>
      </c>
      <c r="M651">
        <v>5.2098150547562598</v>
      </c>
      <c r="N651">
        <f>(Table2[[#This Row],[1W Return vs Nifty]]-AVERAGE(Table2[1W Return vs Nifty]))/_xlfn.STDEV.P(Table2[1W Return vs Nifty])</f>
        <v>1.4973383662850694</v>
      </c>
      <c r="O651">
        <v>2743.94</v>
      </c>
      <c r="P651">
        <v>2675.6047670386702</v>
      </c>
      <c r="Q651">
        <v>2666.2389322877002</v>
      </c>
      <c r="R651">
        <v>53.7043474028482</v>
      </c>
      <c r="S651" s="2">
        <f>(Table2[[#This Row],[Close Price]]-Table2[[#This Row],[20D EMA]])/Table2[[#This Row],[20D EMA]]</f>
        <v>1.9774484864829318E-2</v>
      </c>
      <c r="T651" s="2">
        <f>(Table2[[#This Row],[Close Price]]-Table2[[#This Row],[50D EMA]])/Table2[[#This Row],[50D EMA]]</f>
        <v>4.5819634675347325E-2</v>
      </c>
      <c r="U651" s="2">
        <f>(Table2[[#This Row],[Close Price]]-Table2[[#This Row],[200D EMA]])/Table2[[#This Row],[200D EMA]]</f>
        <v>4.9493339143117862E-2</v>
      </c>
      <c r="V651">
        <v>1.30209114603579</v>
      </c>
      <c r="W651">
        <v>2780.85</v>
      </c>
      <c r="X651">
        <v>2942.95</v>
      </c>
      <c r="Y651">
        <v>2780.85</v>
      </c>
      <c r="Z651">
        <v>2953.95</v>
      </c>
      <c r="AA651">
        <v>2631.45</v>
      </c>
      <c r="AB651">
        <v>2953.95</v>
      </c>
      <c r="AC651" s="2">
        <f>(Table2[[#This Row],[Close Price]]/Table2[[#This Row],[Day Low]])-1</f>
        <v>6.2390995558911921E-3</v>
      </c>
      <c r="AD651" s="2">
        <f>(Table2[[#This Row],[Day High]]/Table2[[#This Row],[Close Price]])-1</f>
        <v>5.1729683367879309E-2</v>
      </c>
      <c r="AE651" s="2">
        <f>(Table2[[#This Row],[Close Price]]/Table2[[#This Row],[Current Week Low]])-1</f>
        <v>6.2390995558911921E-3</v>
      </c>
      <c r="AF651" s="2">
        <f>(Table2[[#This Row],[Current Week High]]/Table2[[#This Row],[Close Price]])-1</f>
        <v>5.5660781931241576E-2</v>
      </c>
      <c r="AG651" s="2">
        <f>(Table2[[#This Row],[Close Price]]/Table2[[#This Row],[Current Month Low]])-1</f>
        <v>6.3368105037146849E-2</v>
      </c>
      <c r="AH651" s="2">
        <f>(Table2[[#This Row],[Current Month High]]/Table2[[#This Row],[Close Price]])-1</f>
        <v>5.5660781931241576E-2</v>
      </c>
      <c r="AI651">
        <v>19.2034164820241</v>
      </c>
      <c r="AJ651">
        <v>25.479820627802599</v>
      </c>
      <c r="AK651" t="str">
        <f>IF(AND(Table2[[#This Row],[20D EMA]]&gt;Table2[[#This Row],[50D EMA]],Table2[[#This Row],[50D EMA]]&gt;Table2[[#This Row],[200D EMA]]),"Uptrend","Downtrend/NoTrend")</f>
        <v>Uptrend</v>
      </c>
      <c r="AL651">
        <v>-0.12</v>
      </c>
      <c r="AM651" t="s">
        <v>10512</v>
      </c>
      <c r="AN651">
        <v>4.68</v>
      </c>
      <c r="AO651" t="s">
        <v>10511</v>
      </c>
      <c r="AP651">
        <v>-8.4557700764416002E-2</v>
      </c>
      <c r="AQ651">
        <f>(Table2[[#This Row],[Sharpe Ratio]]-AVERAGE(Table2[Sharpe Ratio]))/_xlfn.STDEV.P(Table2[Sharpe Ratio])</f>
        <v>-1.5291056809961379</v>
      </c>
      <c r="AR6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-0.22205493335892523</v>
      </c>
      <c r="AS651">
        <f>_xlfn.RANK.AVG(Table2[[#This Row],[1Y Return vs Nifty Z-Score]],Table2[1Y Return vs Nifty Z-Score])</f>
        <v>647</v>
      </c>
      <c r="AT651">
        <f>_xlfn.RANK.AVG(Table2[[#This Row],[6M Return vs Nifty Z-Score]],Table2[6M Return vs Nifty Z-Score])</f>
        <v>468</v>
      </c>
      <c r="AU651">
        <f>_xlfn.RANK.AVG(Table2[[#This Row],[Sharpe Ratio Z-Score]],Table2[Sharpe Ratio Z-Score])</f>
        <v>692</v>
      </c>
      <c r="AV651">
        <f>(Table2[[#This Row],[Rank 1Y]]+Table2[[#This Row],[Rank 6M]]+Table2[[#This Row],[Rank Sharpe]])/3</f>
        <v>602.33333333333337</v>
      </c>
    </row>
    <row r="652" spans="1:48" x14ac:dyDescent="0.3">
      <c r="A652" t="s">
        <v>1597</v>
      </c>
      <c r="B652" t="s">
        <v>1598</v>
      </c>
      <c r="C652" t="s">
        <v>10475</v>
      </c>
      <c r="D652" t="s">
        <v>271</v>
      </c>
      <c r="E652">
        <v>5387.9214319009998</v>
      </c>
      <c r="F652">
        <v>160.19</v>
      </c>
      <c r="G652">
        <v>-28.136099898942199</v>
      </c>
      <c r="H652">
        <f>(Table2[[#This Row],[1Y Return vs Nifty]]-AVERAGE(Table2[1Y Return vs Nifty]))/_xlfn.STDEV.P(Table2[1Y Return vs Nifty])</f>
        <v>-0.89878692945974392</v>
      </c>
      <c r="I652">
        <v>-7.18938198869259</v>
      </c>
      <c r="J652">
        <f>(Table2[[#This Row],[1M Return vs Nifty]]-AVERAGE(Table2[1M Return vs Nifty]))/_xlfn.STDEV.P(Table2[1M Return vs Nifty])</f>
        <v>-0.62570814429243715</v>
      </c>
      <c r="K652">
        <v>-6.9065992864363199</v>
      </c>
      <c r="L652">
        <f>(Table2[[#This Row],[6M Return vs Nifty]]-AVERAGE(Table2[6M Return vs Nifty]))/_xlfn.STDEV.P(Table2[6M Return vs Nifty])</f>
        <v>-0.40279204436970989</v>
      </c>
      <c r="M652">
        <v>-3.23574226908464</v>
      </c>
      <c r="N652">
        <f>(Table2[[#This Row],[1W Return vs Nifty]]-AVERAGE(Table2[1W Return vs Nifty]))/_xlfn.STDEV.P(Table2[1W Return vs Nifty])</f>
        <v>-0.55915317084722371</v>
      </c>
      <c r="O652">
        <v>166.85</v>
      </c>
      <c r="P652">
        <v>166.88380269873301</v>
      </c>
      <c r="Q652">
        <v>166.171175302823</v>
      </c>
      <c r="R652">
        <v>32.804453022334002</v>
      </c>
      <c r="S652" s="2">
        <f>(Table2[[#This Row],[Close Price]]-Table2[[#This Row],[20D EMA]])/Table2[[#This Row],[20D EMA]]</f>
        <v>-3.9916092298471664E-2</v>
      </c>
      <c r="T652" s="2">
        <f>(Table2[[#This Row],[Close Price]]-Table2[[#This Row],[50D EMA]])/Table2[[#This Row],[50D EMA]]</f>
        <v>-4.0110559505987506E-2</v>
      </c>
      <c r="U652" s="2">
        <f>(Table2[[#This Row],[Close Price]]-Table2[[#This Row],[200D EMA]])/Table2[[#This Row],[200D EMA]]</f>
        <v>-3.5994060293087382E-2</v>
      </c>
      <c r="V652">
        <v>1.4618049780326099</v>
      </c>
      <c r="W652">
        <v>158.93</v>
      </c>
      <c r="X652">
        <v>165</v>
      </c>
      <c r="Y652">
        <v>158.93</v>
      </c>
      <c r="Z652">
        <v>176.4</v>
      </c>
      <c r="AA652">
        <v>158.93</v>
      </c>
      <c r="AB652">
        <v>177.95</v>
      </c>
      <c r="AC652" s="2">
        <f>(Table2[[#This Row],[Close Price]]/Table2[[#This Row],[Day Low]])-1</f>
        <v>7.9280186245516138E-3</v>
      </c>
      <c r="AD652" s="2">
        <f>(Table2[[#This Row],[Day High]]/Table2[[#This Row],[Close Price]])-1</f>
        <v>3.0026843123790448E-2</v>
      </c>
      <c r="AE652" s="2">
        <f>(Table2[[#This Row],[Close Price]]/Table2[[#This Row],[Current Week Low]])-1</f>
        <v>7.9280186245516138E-3</v>
      </c>
      <c r="AF652" s="2">
        <f>(Table2[[#This Row],[Current Week High]]/Table2[[#This Row],[Close Price]])-1</f>
        <v>0.10119233410325235</v>
      </c>
      <c r="AG652" s="2">
        <f>(Table2[[#This Row],[Close Price]]/Table2[[#This Row],[Current Month Low]])-1</f>
        <v>7.9280186245516138E-3</v>
      </c>
      <c r="AH652" s="2">
        <f>(Table2[[#This Row],[Current Month High]]/Table2[[#This Row],[Close Price]])-1</f>
        <v>0.11086834384168798</v>
      </c>
      <c r="AI652">
        <v>37.087208939384404</v>
      </c>
      <c r="AJ652">
        <v>23.1757016532103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-0.12</v>
      </c>
      <c r="AM652" t="s">
        <v>10512</v>
      </c>
      <c r="AN652">
        <v>-2.73</v>
      </c>
      <c r="AO652" t="s">
        <v>10512</v>
      </c>
      <c r="AP652">
        <v>-8.6991833957296996E-2</v>
      </c>
      <c r="AQ652">
        <f>(Table2[[#This Row],[Sharpe Ratio]]-AVERAGE(Table2[Sharpe Ratio]))/_xlfn.STDEV.P(Table2[Sharpe Ratio])</f>
        <v>-1.5570389769773849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653</v>
      </c>
      <c r="AT652">
        <f>_xlfn.RANK.AVG(Table2[[#This Row],[6M Return vs Nifty Z-Score]],Table2[6M Return vs Nifty Z-Score])</f>
        <v>465</v>
      </c>
      <c r="AU652">
        <f>_xlfn.RANK.AVG(Table2[[#This Row],[Sharpe Ratio Z-Score]],Table2[Sharpe Ratio Z-Score])</f>
        <v>693</v>
      </c>
      <c r="AV652">
        <f>(Table2[[#This Row],[Rank 1Y]]+Table2[[#This Row],[Rank 6M]]+Table2[[#This Row],[Rank Sharpe]])/3</f>
        <v>603.66666666666663</v>
      </c>
    </row>
    <row r="653" spans="1:48" x14ac:dyDescent="0.3">
      <c r="A653" t="s">
        <v>751</v>
      </c>
      <c r="B653" t="s">
        <v>752</v>
      </c>
      <c r="C653" t="s">
        <v>10475</v>
      </c>
      <c r="D653" t="s">
        <v>168</v>
      </c>
      <c r="E653">
        <v>20456.7202091</v>
      </c>
      <c r="F653">
        <v>6948.2</v>
      </c>
      <c r="G653">
        <v>-18.549981169485701</v>
      </c>
      <c r="H653">
        <f>(Table2[[#This Row],[1Y Return vs Nifty]]-AVERAGE(Table2[1Y Return vs Nifty]))/_xlfn.STDEV.P(Table2[1Y Return vs Nifty])</f>
        <v>-0.77188883678102516</v>
      </c>
      <c r="I653">
        <v>9.1221130917234099</v>
      </c>
      <c r="J653">
        <f>(Table2[[#This Row],[1M Return vs Nifty]]-AVERAGE(Table2[1M Return vs Nifty]))/_xlfn.STDEV.P(Table2[1M Return vs Nifty])</f>
        <v>1.0056624886925702</v>
      </c>
      <c r="K653">
        <v>-8.2114479083607392</v>
      </c>
      <c r="L653">
        <f>(Table2[[#This Row],[6M Return vs Nifty]]-AVERAGE(Table2[6M Return vs Nifty]))/_xlfn.STDEV.P(Table2[6M Return vs Nifty])</f>
        <v>-0.44785564310997344</v>
      </c>
      <c r="M653">
        <v>4.1109622359317202</v>
      </c>
      <c r="N653">
        <f>(Table2[[#This Row],[1W Return vs Nifty]]-AVERAGE(Table2[1W Return vs Nifty]))/_xlfn.STDEV.P(Table2[1W Return vs Nifty])</f>
        <v>1.2297679223443825</v>
      </c>
      <c r="O653">
        <v>6725.03</v>
      </c>
      <c r="P653">
        <v>6423.7789067147496</v>
      </c>
      <c r="Q653">
        <v>6441.0357367753404</v>
      </c>
      <c r="R653">
        <v>61.039604822632299</v>
      </c>
      <c r="S653" s="2">
        <f>(Table2[[#This Row],[Close Price]]-Table2[[#This Row],[20D EMA]])/Table2[[#This Row],[20D EMA]]</f>
        <v>3.3184982074429423E-2</v>
      </c>
      <c r="T653" s="2">
        <f>(Table2[[#This Row],[Close Price]]-Table2[[#This Row],[50D EMA]])/Table2[[#This Row],[50D EMA]]</f>
        <v>8.1637475526605538E-2</v>
      </c>
      <c r="U653" s="2">
        <f>(Table2[[#This Row],[Close Price]]-Table2[[#This Row],[200D EMA]])/Table2[[#This Row],[200D EMA]]</f>
        <v>7.8739551207422376E-2</v>
      </c>
      <c r="V653">
        <v>1.68082363809929</v>
      </c>
      <c r="W653">
        <v>6773.75</v>
      </c>
      <c r="X653">
        <v>7180</v>
      </c>
      <c r="Y653">
        <v>6773.75</v>
      </c>
      <c r="Z653">
        <v>7180</v>
      </c>
      <c r="AA653">
        <v>6500</v>
      </c>
      <c r="AB653">
        <v>7180</v>
      </c>
      <c r="AC653" s="2">
        <f>(Table2[[#This Row],[Close Price]]/Table2[[#This Row],[Day Low]])-1</f>
        <v>2.5753829119763871E-2</v>
      </c>
      <c r="AD653" s="2">
        <f>(Table2[[#This Row],[Day High]]/Table2[[#This Row],[Close Price]])-1</f>
        <v>3.3361158285599268E-2</v>
      </c>
      <c r="AE653" s="2">
        <f>(Table2[[#This Row],[Close Price]]/Table2[[#This Row],[Current Week Low]])-1</f>
        <v>2.5753829119763871E-2</v>
      </c>
      <c r="AF653" s="2">
        <f>(Table2[[#This Row],[Current Week High]]/Table2[[#This Row],[Close Price]])-1</f>
        <v>3.3361158285599268E-2</v>
      </c>
      <c r="AG653" s="2">
        <f>(Table2[[#This Row],[Close Price]]/Table2[[#This Row],[Current Month Low]])-1</f>
        <v>6.8953846153846143E-2</v>
      </c>
      <c r="AH653" s="2">
        <f>(Table2[[#This Row],[Current Month High]]/Table2[[#This Row],[Close Price]])-1</f>
        <v>3.3361158285599268E-2</v>
      </c>
      <c r="AI653">
        <v>9.2354854494689196</v>
      </c>
      <c r="AJ653">
        <v>34.268626143752897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0.12</v>
      </c>
      <c r="AM653" t="s">
        <v>10511</v>
      </c>
      <c r="AN653">
        <v>5.82</v>
      </c>
      <c r="AO653" t="s">
        <v>10511</v>
      </c>
      <c r="AP653">
        <v>-0.129360360103249</v>
      </c>
      <c r="AQ653">
        <f>(Table2[[#This Row],[Sharpe Ratio]]-AVERAGE(Table2[Sharpe Ratio]))/_xlfn.STDEV.P(Table2[Sharpe Ratio])</f>
        <v>-2.0432459703273755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614</v>
      </c>
      <c r="AT653">
        <f>_xlfn.RANK.AVG(Table2[[#This Row],[6M Return vs Nifty Z-Score]],Table2[6M Return vs Nifty Z-Score])</f>
        <v>479</v>
      </c>
      <c r="AU653">
        <f>_xlfn.RANK.AVG(Table2[[#This Row],[Sharpe Ratio Z-Score]],Table2[Sharpe Ratio Z-Score])</f>
        <v>724</v>
      </c>
      <c r="AV653">
        <f>(Table2[[#This Row],[Rank 1Y]]+Table2[[#This Row],[Rank 6M]]+Table2[[#This Row],[Rank Sharpe]])/3</f>
        <v>605.66666666666663</v>
      </c>
    </row>
    <row r="654" spans="1:48" x14ac:dyDescent="0.3">
      <c r="A654" t="s">
        <v>907</v>
      </c>
      <c r="B654" t="s">
        <v>908</v>
      </c>
      <c r="C654" t="s">
        <v>10461</v>
      </c>
      <c r="D654" t="s">
        <v>490</v>
      </c>
      <c r="E654">
        <v>16002.096212070001</v>
      </c>
      <c r="F654">
        <v>320.7</v>
      </c>
      <c r="G654">
        <v>-5.1719409864153203</v>
      </c>
      <c r="H654">
        <f>(Table2[[#This Row],[1Y Return vs Nifty]]-AVERAGE(Table2[1Y Return vs Nifty]))/_xlfn.STDEV.P(Table2[1Y Return vs Nifty])</f>
        <v>-0.59479445365031069</v>
      </c>
      <c r="I654">
        <v>-10.2529212023379</v>
      </c>
      <c r="J654">
        <f>(Table2[[#This Row],[1M Return vs Nifty]]-AVERAGE(Table2[1M Return vs Nifty]))/_xlfn.STDEV.P(Table2[1M Return vs Nifty])</f>
        <v>-0.93210359618080452</v>
      </c>
      <c r="K654">
        <v>-26.540759146491801</v>
      </c>
      <c r="L654">
        <f>(Table2[[#This Row],[6M Return vs Nifty]]-AVERAGE(Table2[6M Return vs Nifty]))/_xlfn.STDEV.P(Table2[6M Return vs Nifty])</f>
        <v>-1.080867559543897</v>
      </c>
      <c r="M654">
        <v>-2.9581603304480701</v>
      </c>
      <c r="N654">
        <f>(Table2[[#This Row],[1W Return vs Nifty]]-AVERAGE(Table2[1W Return vs Nifty]))/_xlfn.STDEV.P(Table2[1W Return vs Nifty])</f>
        <v>-0.4915620237176615</v>
      </c>
      <c r="O654">
        <v>329.22</v>
      </c>
      <c r="P654">
        <v>327.74601332184301</v>
      </c>
      <c r="Q654">
        <v>319.09892617981598</v>
      </c>
      <c r="R654">
        <v>33.666270249350397</v>
      </c>
      <c r="S654" s="2">
        <f>(Table2[[#This Row],[Close Price]]-Table2[[#This Row],[20D EMA]])/Table2[[#This Row],[20D EMA]]</f>
        <v>-2.5879351193730752E-2</v>
      </c>
      <c r="T654" s="2">
        <f>(Table2[[#This Row],[Close Price]]-Table2[[#This Row],[50D EMA]])/Table2[[#This Row],[50D EMA]]</f>
        <v>-2.1498395206790546E-2</v>
      </c>
      <c r="U654" s="2">
        <f>(Table2[[#This Row],[Close Price]]-Table2[[#This Row],[200D EMA]])/Table2[[#This Row],[200D EMA]]</f>
        <v>5.0174841994980231E-3</v>
      </c>
      <c r="V654">
        <v>0.34971660453939801</v>
      </c>
      <c r="W654">
        <v>317.2</v>
      </c>
      <c r="X654">
        <v>326.10000000000002</v>
      </c>
      <c r="Y654">
        <v>317.2</v>
      </c>
      <c r="Z654">
        <v>328.95</v>
      </c>
      <c r="AA654">
        <v>317.2</v>
      </c>
      <c r="AB654">
        <v>350</v>
      </c>
      <c r="AC654" s="2">
        <f>(Table2[[#This Row],[Close Price]]/Table2[[#This Row],[Day Low]])-1</f>
        <v>1.1034047919293855E-2</v>
      </c>
      <c r="AD654" s="2">
        <f>(Table2[[#This Row],[Day High]]/Table2[[#This Row],[Close Price]])-1</f>
        <v>1.6838166510757757E-2</v>
      </c>
      <c r="AE654" s="2">
        <f>(Table2[[#This Row],[Close Price]]/Table2[[#This Row],[Current Week Low]])-1</f>
        <v>1.1034047919293855E-2</v>
      </c>
      <c r="AF654" s="2">
        <f>(Table2[[#This Row],[Current Week High]]/Table2[[#This Row],[Close Price]])-1</f>
        <v>2.572497661365758E-2</v>
      </c>
      <c r="AG654" s="2">
        <f>(Table2[[#This Row],[Close Price]]/Table2[[#This Row],[Current Month Low]])-1</f>
        <v>1.1034047919293855E-2</v>
      </c>
      <c r="AH654" s="2">
        <f>(Table2[[#This Row],[Current Month High]]/Table2[[#This Row],[Close Price]])-1</f>
        <v>9.1362644215777999E-2</v>
      </c>
      <c r="AI654">
        <v>22.2326161521671</v>
      </c>
      <c r="AJ654">
        <v>24.785992217898801</v>
      </c>
      <c r="AK654" t="str">
        <f>IF(AND(Table2[[#This Row],[20D EMA]]&gt;Table2[[#This Row],[50D EMA]],Table2[[#This Row],[50D EMA]]&gt;Table2[[#This Row],[200D EMA]]),"Uptrend","Downtrend/NoTrend")</f>
        <v>Uptrend</v>
      </c>
      <c r="AL654">
        <v>-0.09</v>
      </c>
      <c r="AM654" t="s">
        <v>10512</v>
      </c>
      <c r="AN654">
        <v>-4.4800000000000004</v>
      </c>
      <c r="AO654" t="s">
        <v>10512</v>
      </c>
      <c r="AP654">
        <v>-4.9551662241965999E-2</v>
      </c>
      <c r="AQ654">
        <f>(Table2[[#This Row],[Sharpe Ratio]]-AVERAGE(Table2[Sharpe Ratio]))/_xlfn.STDEV.P(Table2[Sharpe Ratio])</f>
        <v>-1.1273881258359024</v>
      </c>
      <c r="AR6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-4.2267157589285764</v>
      </c>
      <c r="AS654">
        <f>_xlfn.RANK.AVG(Table2[[#This Row],[1Y Return vs Nifty Z-Score]],Table2[1Y Return vs Nifty Z-Score])</f>
        <v>534</v>
      </c>
      <c r="AT654">
        <f>_xlfn.RANK.AVG(Table2[[#This Row],[6M Return vs Nifty Z-Score]],Table2[6M Return vs Nifty Z-Score])</f>
        <v>650</v>
      </c>
      <c r="AU654">
        <f>_xlfn.RANK.AVG(Table2[[#This Row],[Sharpe Ratio Z-Score]],Table2[Sharpe Ratio Z-Score])</f>
        <v>634</v>
      </c>
      <c r="AV654">
        <f>(Table2[[#This Row],[Rank 1Y]]+Table2[[#This Row],[Rank 6M]]+Table2[[#This Row],[Rank Sharpe]])/3</f>
        <v>606</v>
      </c>
    </row>
    <row r="655" spans="1:48" x14ac:dyDescent="0.3">
      <c r="A655" t="s">
        <v>1371</v>
      </c>
      <c r="B655" t="s">
        <v>1372</v>
      </c>
      <c r="C655" t="s">
        <v>10471</v>
      </c>
      <c r="D655" t="s">
        <v>389</v>
      </c>
      <c r="E655">
        <v>7422.5180386649899</v>
      </c>
      <c r="F655">
        <v>671.35</v>
      </c>
      <c r="G655">
        <v>-17.190477768748899</v>
      </c>
      <c r="H655">
        <f>(Table2[[#This Row],[1Y Return vs Nifty]]-AVERAGE(Table2[1Y Return vs Nifty]))/_xlfn.STDEV.P(Table2[1Y Return vs Nifty])</f>
        <v>-0.7538921487143927</v>
      </c>
      <c r="I655">
        <v>-4.0686201239387998</v>
      </c>
      <c r="J655">
        <f>(Table2[[#This Row],[1M Return vs Nifty]]-AVERAGE(Table2[1M Return vs Nifty]))/_xlfn.STDEV.P(Table2[1M Return vs Nifty])</f>
        <v>-0.3135896515608057</v>
      </c>
      <c r="K655">
        <v>-16.902827497167401</v>
      </c>
      <c r="L655">
        <f>(Table2[[#This Row],[6M Return vs Nifty]]-AVERAGE(Table2[6M Return vs Nifty]))/_xlfn.STDEV.P(Table2[6M Return vs Nifty])</f>
        <v>-0.74801677728940341</v>
      </c>
      <c r="M655">
        <v>1.6463708335765399</v>
      </c>
      <c r="N655">
        <f>(Table2[[#This Row],[1W Return vs Nifty]]-AVERAGE(Table2[1W Return vs Nifty]))/_xlfn.STDEV.P(Table2[1W Return vs Nifty])</f>
        <v>0.62964040356893602</v>
      </c>
      <c r="O655">
        <v>680.38</v>
      </c>
      <c r="P655">
        <v>663.53381669832299</v>
      </c>
      <c r="Q655">
        <v>648.47668811489996</v>
      </c>
      <c r="R655">
        <v>41.652621289689698</v>
      </c>
      <c r="S655" s="2">
        <f>(Table2[[#This Row],[Close Price]]-Table2[[#This Row],[20D EMA]])/Table2[[#This Row],[20D EMA]]</f>
        <v>-1.3271995061583193E-2</v>
      </c>
      <c r="T655" s="2">
        <f>(Table2[[#This Row],[Close Price]]-Table2[[#This Row],[50D EMA]])/Table2[[#This Row],[50D EMA]]</f>
        <v>1.1779630675900687E-2</v>
      </c>
      <c r="U655" s="2">
        <f>(Table2[[#This Row],[Close Price]]-Table2[[#This Row],[200D EMA]])/Table2[[#This Row],[200D EMA]]</f>
        <v>3.5272373401104083E-2</v>
      </c>
      <c r="V655">
        <v>0.85456661713318205</v>
      </c>
      <c r="W655">
        <v>668.85</v>
      </c>
      <c r="X655">
        <v>688.9</v>
      </c>
      <c r="Y655">
        <v>665.2</v>
      </c>
      <c r="Z655">
        <v>705</v>
      </c>
      <c r="AA655">
        <v>655.29999999999995</v>
      </c>
      <c r="AB655">
        <v>710.8</v>
      </c>
      <c r="AC655" s="2">
        <f>(Table2[[#This Row],[Close Price]]/Table2[[#This Row],[Day Low]])-1</f>
        <v>3.7377588397997652E-3</v>
      </c>
      <c r="AD655" s="2">
        <f>(Table2[[#This Row],[Day High]]/Table2[[#This Row],[Close Price]])-1</f>
        <v>2.6141356967304574E-2</v>
      </c>
      <c r="AE655" s="2">
        <f>(Table2[[#This Row],[Close Price]]/Table2[[#This Row],[Current Week Low]])-1</f>
        <v>9.2453397474443477E-3</v>
      </c>
      <c r="AF655" s="2">
        <f>(Table2[[#This Row],[Current Week High]]/Table2[[#This Row],[Close Price]])-1</f>
        <v>5.0122886720786353E-2</v>
      </c>
      <c r="AG655" s="2">
        <f>(Table2[[#This Row],[Close Price]]/Table2[[#This Row],[Current Month Low]])-1</f>
        <v>2.4492598809705557E-2</v>
      </c>
      <c r="AH655" s="2">
        <f>(Table2[[#This Row],[Current Month High]]/Table2[[#This Row],[Close Price]])-1</f>
        <v>5.876219557607798E-2</v>
      </c>
      <c r="AI655">
        <v>15.5879943397631</v>
      </c>
      <c r="AJ655">
        <v>28.771458712956701</v>
      </c>
      <c r="AK655" t="str">
        <f>IF(AND(Table2[[#This Row],[20D EMA]]&gt;Table2[[#This Row],[50D EMA]],Table2[[#This Row],[50D EMA]]&gt;Table2[[#This Row],[200D EMA]]),"Uptrend","Downtrend/NoTrend")</f>
        <v>Uptrend</v>
      </c>
      <c r="AL655">
        <v>-0.04</v>
      </c>
      <c r="AM655" t="s">
        <v>10512</v>
      </c>
      <c r="AN655">
        <v>-3.66</v>
      </c>
      <c r="AO655" t="s">
        <v>10512</v>
      </c>
      <c r="AP655">
        <v>-6.0558498522316997E-2</v>
      </c>
      <c r="AQ655">
        <f>(Table2[[#This Row],[Sharpe Ratio]]-AVERAGE(Table2[Sharpe Ratio]))/_xlfn.STDEV.P(Table2[Sharpe Ratio])</f>
        <v>-1.2536988866995147</v>
      </c>
      <c r="AR6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-2.4395570606951802</v>
      </c>
      <c r="AS655">
        <f>_xlfn.RANK.AVG(Table2[[#This Row],[1Y Return vs Nifty Z-Score]],Table2[1Y Return vs Nifty Z-Score])</f>
        <v>604</v>
      </c>
      <c r="AT655">
        <f>_xlfn.RANK.AVG(Table2[[#This Row],[6M Return vs Nifty Z-Score]],Table2[6M Return vs Nifty Z-Score])</f>
        <v>574</v>
      </c>
      <c r="AU655">
        <f>_xlfn.RANK.AVG(Table2[[#This Row],[Sharpe Ratio Z-Score]],Table2[Sharpe Ratio Z-Score])</f>
        <v>647</v>
      </c>
      <c r="AV655">
        <f>(Table2[[#This Row],[Rank 1Y]]+Table2[[#This Row],[Rank 6M]]+Table2[[#This Row],[Rank Sharpe]])/3</f>
        <v>608.33333333333337</v>
      </c>
    </row>
    <row r="656" spans="1:48" x14ac:dyDescent="0.3">
      <c r="A656" t="s">
        <v>1053</v>
      </c>
      <c r="B656" t="s">
        <v>1054</v>
      </c>
      <c r="C656" t="s">
        <v>10475</v>
      </c>
      <c r="D656" t="s">
        <v>543</v>
      </c>
      <c r="E656">
        <v>11679.00455403</v>
      </c>
      <c r="F656">
        <v>881.1</v>
      </c>
      <c r="G656">
        <v>-41.085809670258399</v>
      </c>
      <c r="H656">
        <f>(Table2[[#This Row],[1Y Return vs Nifty]]-AVERAGE(Table2[1Y Return vs Nifty]))/_xlfn.STDEV.P(Table2[1Y Return vs Nifty])</f>
        <v>-1.0702112062813351</v>
      </c>
      <c r="I656">
        <v>-5.40127431128432</v>
      </c>
      <c r="J656">
        <f>(Table2[[#This Row],[1M Return vs Nifty]]-AVERAGE(Table2[1M Return vs Nifty]))/_xlfn.STDEV.P(Table2[1M Return vs Nifty])</f>
        <v>-0.44687313627154851</v>
      </c>
      <c r="K656">
        <v>-12.702371645928199</v>
      </c>
      <c r="L656">
        <f>(Table2[[#This Row],[6M Return vs Nifty]]-AVERAGE(Table2[6M Return vs Nifty]))/_xlfn.STDEV.P(Table2[6M Return vs Nifty])</f>
        <v>-0.60295193695009275</v>
      </c>
      <c r="M656">
        <v>-3.0588377456392801</v>
      </c>
      <c r="N656">
        <f>(Table2[[#This Row],[1W Return vs Nifty]]-AVERAGE(Table2[1W Return vs Nifty]))/_xlfn.STDEV.P(Table2[1W Return vs Nifty])</f>
        <v>-0.51607695439448253</v>
      </c>
      <c r="O656">
        <v>888.49</v>
      </c>
      <c r="P656">
        <v>868.59727356759697</v>
      </c>
      <c r="Q656">
        <v>870.94616504608496</v>
      </c>
      <c r="R656">
        <v>38.635681202261303</v>
      </c>
      <c r="S656" s="2">
        <f>(Table2[[#This Row],[Close Price]]-Table2[[#This Row],[20D EMA]])/Table2[[#This Row],[20D EMA]]</f>
        <v>-8.3174824702585137E-3</v>
      </c>
      <c r="T656" s="2">
        <f>(Table2[[#This Row],[Close Price]]-Table2[[#This Row],[50D EMA]])/Table2[[#This Row],[50D EMA]]</f>
        <v>1.4394158044096198E-2</v>
      </c>
      <c r="U656" s="2">
        <f>(Table2[[#This Row],[Close Price]]-Table2[[#This Row],[200D EMA]])/Table2[[#This Row],[200D EMA]]</f>
        <v>1.1658395617802381E-2</v>
      </c>
      <c r="V656">
        <v>0.74846142553804995</v>
      </c>
      <c r="W656">
        <v>859</v>
      </c>
      <c r="X656">
        <v>909.85</v>
      </c>
      <c r="Y656">
        <v>859</v>
      </c>
      <c r="Z656">
        <v>909.85</v>
      </c>
      <c r="AA656">
        <v>859</v>
      </c>
      <c r="AB656">
        <v>938.4</v>
      </c>
      <c r="AC656" s="2">
        <f>(Table2[[#This Row],[Close Price]]/Table2[[#This Row],[Day Low]])-1</f>
        <v>2.5727590221187535E-2</v>
      </c>
      <c r="AD656" s="2">
        <f>(Table2[[#This Row],[Day High]]/Table2[[#This Row],[Close Price]])-1</f>
        <v>3.2629667461128165E-2</v>
      </c>
      <c r="AE656" s="2">
        <f>(Table2[[#This Row],[Close Price]]/Table2[[#This Row],[Current Week Low]])-1</f>
        <v>2.5727590221187535E-2</v>
      </c>
      <c r="AF656" s="2">
        <f>(Table2[[#This Row],[Current Week High]]/Table2[[#This Row],[Close Price]])-1</f>
        <v>3.2629667461128165E-2</v>
      </c>
      <c r="AG656" s="2">
        <f>(Table2[[#This Row],[Close Price]]/Table2[[#This Row],[Current Month Low]])-1</f>
        <v>2.5727590221187535E-2</v>
      </c>
      <c r="AH656" s="2">
        <f>(Table2[[#This Row],[Current Month High]]/Table2[[#This Row],[Close Price]])-1</f>
        <v>6.5032345931222313E-2</v>
      </c>
      <c r="AI656">
        <v>25.837021904437599</v>
      </c>
      <c r="AJ656">
        <v>15.6982469962576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0.02</v>
      </c>
      <c r="AM656" t="s">
        <v>10511</v>
      </c>
      <c r="AN656">
        <v>-3.48</v>
      </c>
      <c r="AO656" t="s">
        <v>10512</v>
      </c>
      <c r="AP656">
        <v>-3.1145865258741998E-2</v>
      </c>
      <c r="AQ656">
        <f>(Table2[[#This Row],[Sharpe Ratio]]-AVERAGE(Table2[Sharpe Ratio]))/_xlfn.STDEV.P(Table2[Sharpe Ratio])</f>
        <v>-0.916169373958722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700</v>
      </c>
      <c r="AT656">
        <f>_xlfn.RANK.AVG(Table2[[#This Row],[6M Return vs Nifty Z-Score]],Table2[6M Return vs Nifty Z-Score])</f>
        <v>531</v>
      </c>
      <c r="AU656">
        <f>_xlfn.RANK.AVG(Table2[[#This Row],[Sharpe Ratio Z-Score]],Table2[Sharpe Ratio Z-Score])</f>
        <v>595</v>
      </c>
      <c r="AV656">
        <f>(Table2[[#This Row],[Rank 1Y]]+Table2[[#This Row],[Rank 6M]]+Table2[[#This Row],[Rank Sharpe]])/3</f>
        <v>608.66666666666663</v>
      </c>
    </row>
    <row r="657" spans="1:48" x14ac:dyDescent="0.3">
      <c r="A657" t="s">
        <v>1248</v>
      </c>
      <c r="B657" t="s">
        <v>1249</v>
      </c>
      <c r="C657" t="s">
        <v>10473</v>
      </c>
      <c r="D657" t="s">
        <v>472</v>
      </c>
      <c r="E657">
        <v>8821.7870792550002</v>
      </c>
      <c r="F657">
        <v>288.95</v>
      </c>
      <c r="G657">
        <v>-30.341174918369301</v>
      </c>
      <c r="H657">
        <f>(Table2[[#This Row],[1Y Return vs Nifty]]-AVERAGE(Table2[1Y Return vs Nifty]))/_xlfn.STDEV.P(Table2[1Y Return vs Nifty])</f>
        <v>-0.92797703466039716</v>
      </c>
      <c r="I657">
        <v>-0.70663006787108695</v>
      </c>
      <c r="J657">
        <f>(Table2[[#This Row],[1M Return vs Nifty]]-AVERAGE(Table2[1M Return vs Nifty]))/_xlfn.STDEV.P(Table2[1M Return vs Nifty])</f>
        <v>2.2654930484987242E-2</v>
      </c>
      <c r="K657">
        <v>-9.2876656710726007</v>
      </c>
      <c r="L657">
        <f>(Table2[[#This Row],[6M Return vs Nifty]]-AVERAGE(Table2[6M Return vs Nifty]))/_xlfn.STDEV.P(Table2[6M Return vs Nifty])</f>
        <v>-0.48502336095947018</v>
      </c>
      <c r="M657">
        <v>3.5828776765612101E-2</v>
      </c>
      <c r="N657">
        <f>(Table2[[#This Row],[1W Return vs Nifty]]-AVERAGE(Table2[1W Return vs Nifty]))/_xlfn.STDEV.P(Table2[1W Return vs Nifty])</f>
        <v>0.2374737314326042</v>
      </c>
      <c r="O657">
        <v>291.38</v>
      </c>
      <c r="P657">
        <v>280.435696708048</v>
      </c>
      <c r="Q657">
        <v>277.58148274607697</v>
      </c>
      <c r="R657">
        <v>41.434156464043497</v>
      </c>
      <c r="S657" s="2">
        <f>(Table2[[#This Row],[Close Price]]-Table2[[#This Row],[20D EMA]])/Table2[[#This Row],[20D EMA]]</f>
        <v>-8.3396252316562808E-3</v>
      </c>
      <c r="T657" s="2">
        <f>(Table2[[#This Row],[Close Price]]-Table2[[#This Row],[50D EMA]])/Table2[[#This Row],[50D EMA]]</f>
        <v>3.0360982542161668E-2</v>
      </c>
      <c r="U657" s="2">
        <f>(Table2[[#This Row],[Close Price]]-Table2[[#This Row],[200D EMA]])/Table2[[#This Row],[200D EMA]]</f>
        <v>4.0955603887751359E-2</v>
      </c>
      <c r="V657">
        <v>0.49460885209911998</v>
      </c>
      <c r="W657">
        <v>287.2</v>
      </c>
      <c r="X657">
        <v>299.95</v>
      </c>
      <c r="Y657">
        <v>287.2</v>
      </c>
      <c r="Z657">
        <v>305.60000000000002</v>
      </c>
      <c r="AA657">
        <v>282.8</v>
      </c>
      <c r="AB657">
        <v>305.60000000000002</v>
      </c>
      <c r="AC657" s="2">
        <f>(Table2[[#This Row],[Close Price]]/Table2[[#This Row],[Day Low]])-1</f>
        <v>6.0933147632311613E-3</v>
      </c>
      <c r="AD657" s="2">
        <f>(Table2[[#This Row],[Day High]]/Table2[[#This Row],[Close Price]])-1</f>
        <v>3.8068870046720882E-2</v>
      </c>
      <c r="AE657" s="2">
        <f>(Table2[[#This Row],[Close Price]]/Table2[[#This Row],[Current Week Low]])-1</f>
        <v>6.0933147632311613E-3</v>
      </c>
      <c r="AF657" s="2">
        <f>(Table2[[#This Row],[Current Week High]]/Table2[[#This Row],[Close Price]])-1</f>
        <v>5.7622426025264017E-2</v>
      </c>
      <c r="AG657" s="2">
        <f>(Table2[[#This Row],[Close Price]]/Table2[[#This Row],[Current Month Low]])-1</f>
        <v>2.1746817538896623E-2</v>
      </c>
      <c r="AH657" s="2">
        <f>(Table2[[#This Row],[Current Month High]]/Table2[[#This Row],[Close Price]])-1</f>
        <v>5.7622426025264017E-2</v>
      </c>
      <c r="AI657">
        <v>11.957086001038199</v>
      </c>
      <c r="AJ657">
        <v>35.657276995305097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7.0000000000000007E-2</v>
      </c>
      <c r="AM657" t="s">
        <v>10511</v>
      </c>
      <c r="AN657">
        <v>-1.8</v>
      </c>
      <c r="AO657" t="s">
        <v>10512</v>
      </c>
      <c r="AP657">
        <v>-7.7847326527392E-2</v>
      </c>
      <c r="AQ657">
        <f>(Table2[[#This Row],[Sharpe Ratio]]-AVERAGE(Table2[Sharpe Ratio]))/_xlfn.STDEV.P(Table2[Sharpe Ratio])</f>
        <v>-1.4520996772754162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-2.6049714109776918</v>
      </c>
      <c r="AS657">
        <f>_xlfn.RANK.AVG(Table2[[#This Row],[1Y Return vs Nifty Z-Score]],Table2[1Y Return vs Nifty Z-Score])</f>
        <v>666</v>
      </c>
      <c r="AT657">
        <f>_xlfn.RANK.AVG(Table2[[#This Row],[6M Return vs Nifty Z-Score]],Table2[6M Return vs Nifty Z-Score])</f>
        <v>489</v>
      </c>
      <c r="AU657">
        <f>_xlfn.RANK.AVG(Table2[[#This Row],[Sharpe Ratio Z-Score]],Table2[Sharpe Ratio Z-Score])</f>
        <v>678</v>
      </c>
      <c r="AV657">
        <f>(Table2[[#This Row],[Rank 1Y]]+Table2[[#This Row],[Rank 6M]]+Table2[[#This Row],[Rank Sharpe]])/3</f>
        <v>611</v>
      </c>
    </row>
    <row r="658" spans="1:48" x14ac:dyDescent="0.3">
      <c r="A658" t="s">
        <v>1142</v>
      </c>
      <c r="B658" t="s">
        <v>1143</v>
      </c>
      <c r="C658" t="s">
        <v>10461</v>
      </c>
      <c r="D658" t="s">
        <v>24</v>
      </c>
      <c r="E658">
        <v>10182.085966962</v>
      </c>
      <c r="F658">
        <v>89.58</v>
      </c>
      <c r="G658">
        <v>-30.567850284763601</v>
      </c>
      <c r="H658">
        <f>(Table2[[#This Row],[1Y Return vs Nifty]]-AVERAGE(Table2[1Y Return vs Nifty]))/_xlfn.STDEV.P(Table2[1Y Return vs Nifty])</f>
        <v>-0.93097769347388515</v>
      </c>
      <c r="I658">
        <v>-16.395012239130601</v>
      </c>
      <c r="J658">
        <f>(Table2[[#This Row],[1M Return vs Nifty]]-AVERAGE(Table2[1M Return vs Nifty]))/_xlfn.STDEV.P(Table2[1M Return vs Nifty])</f>
        <v>-1.5463959644244949</v>
      </c>
      <c r="K658">
        <v>-35.112893621662501</v>
      </c>
      <c r="L658">
        <f>(Table2[[#This Row],[6M Return vs Nifty]]-AVERAGE(Table2[6M Return vs Nifty]))/_xlfn.STDEV.P(Table2[6M Return vs Nifty])</f>
        <v>-1.3769105041783185</v>
      </c>
      <c r="M658">
        <v>-2.16103704410415</v>
      </c>
      <c r="N658">
        <f>(Table2[[#This Row],[1W Return vs Nifty]]-AVERAGE(Table2[1W Return vs Nifty]))/_xlfn.STDEV.P(Table2[1W Return vs Nifty])</f>
        <v>-0.29746266122919079</v>
      </c>
      <c r="O658">
        <v>93.79</v>
      </c>
      <c r="P658">
        <v>95.683641741352602</v>
      </c>
      <c r="Q658">
        <v>95.167027422329497</v>
      </c>
      <c r="R658">
        <v>22.830158083350199</v>
      </c>
      <c r="S658" s="2">
        <f>(Table2[[#This Row],[Close Price]]-Table2[[#This Row],[20D EMA]])/Table2[[#This Row],[20D EMA]]</f>
        <v>-4.4887514660411638E-2</v>
      </c>
      <c r="T658" s="2">
        <f>(Table2[[#This Row],[Close Price]]-Table2[[#This Row],[50D EMA]])/Table2[[#This Row],[50D EMA]]</f>
        <v>-6.3789814332649186E-2</v>
      </c>
      <c r="U658" s="2">
        <f>(Table2[[#This Row],[Close Price]]-Table2[[#This Row],[200D EMA]])/Table2[[#This Row],[200D EMA]]</f>
        <v>-5.8707596251121187E-2</v>
      </c>
      <c r="V658">
        <v>0.91941383207292104</v>
      </c>
      <c r="W658">
        <v>89.3</v>
      </c>
      <c r="X658">
        <v>90.51</v>
      </c>
      <c r="Y658">
        <v>89.3</v>
      </c>
      <c r="Z658">
        <v>92.69</v>
      </c>
      <c r="AA658">
        <v>89.3</v>
      </c>
      <c r="AB658">
        <v>98.89</v>
      </c>
      <c r="AC658" s="2">
        <f>(Table2[[#This Row],[Close Price]]/Table2[[#This Row],[Day Low]])-1</f>
        <v>3.1354983202687148E-3</v>
      </c>
      <c r="AD658" s="2">
        <f>(Table2[[#This Row],[Day High]]/Table2[[#This Row],[Close Price]])-1</f>
        <v>1.0381781647689214E-2</v>
      </c>
      <c r="AE658" s="2">
        <f>(Table2[[#This Row],[Close Price]]/Table2[[#This Row],[Current Week Low]])-1</f>
        <v>3.1354983202687148E-3</v>
      </c>
      <c r="AF658" s="2">
        <f>(Table2[[#This Row],[Current Week High]]/Table2[[#This Row],[Close Price]])-1</f>
        <v>3.4717570886358518E-2</v>
      </c>
      <c r="AG658" s="2">
        <f>(Table2[[#This Row],[Close Price]]/Table2[[#This Row],[Current Month Low]])-1</f>
        <v>3.1354983202687148E-3</v>
      </c>
      <c r="AH658" s="2">
        <f>(Table2[[#This Row],[Current Month High]]/Table2[[#This Row],[Close Price]])-1</f>
        <v>0.10392944853762009</v>
      </c>
      <c r="AI658">
        <v>30.051350747934801</v>
      </c>
      <c r="AJ658">
        <v>9.1108404384896406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-0.13</v>
      </c>
      <c r="AM658" t="s">
        <v>10512</v>
      </c>
      <c r="AN658">
        <v>-4.6100000000000003</v>
      </c>
      <c r="AO658" t="s">
        <v>10512</v>
      </c>
      <c r="AP658">
        <v>7.3864461087270001E-3</v>
      </c>
      <c r="AQ658">
        <f>(Table2[[#This Row],[Sharpe Ratio]]-AVERAGE(Table2[Sharpe Ratio]))/_xlfn.STDEV.P(Table2[Sharpe Ratio])</f>
        <v>-0.47398549453216038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667</v>
      </c>
      <c r="AT658">
        <f>_xlfn.RANK.AVG(Table2[[#This Row],[6M Return vs Nifty Z-Score]],Table2[6M Return vs Nifty Z-Score])</f>
        <v>703</v>
      </c>
      <c r="AU658">
        <f>_xlfn.RANK.AVG(Table2[[#This Row],[Sharpe Ratio Z-Score]],Table2[Sharpe Ratio Z-Score])</f>
        <v>465</v>
      </c>
      <c r="AV658">
        <f>(Table2[[#This Row],[Rank 1Y]]+Table2[[#This Row],[Rank 6M]]+Table2[[#This Row],[Rank Sharpe]])/3</f>
        <v>611.66666666666663</v>
      </c>
    </row>
    <row r="659" spans="1:48" x14ac:dyDescent="0.3">
      <c r="A659" t="s">
        <v>1170</v>
      </c>
      <c r="B659" t="s">
        <v>1171</v>
      </c>
      <c r="C659" t="s">
        <v>10475</v>
      </c>
      <c r="D659" t="s">
        <v>543</v>
      </c>
      <c r="E659">
        <v>9830.3618132800002</v>
      </c>
      <c r="F659">
        <v>2772.65</v>
      </c>
      <c r="G659">
        <v>-19.7834116757044</v>
      </c>
      <c r="H659">
        <f>(Table2[[#This Row],[1Y Return vs Nifty]]-AVERAGE(Table2[1Y Return vs Nifty]))/_xlfn.STDEV.P(Table2[1Y Return vs Nifty])</f>
        <v>-0.78821661062863468</v>
      </c>
      <c r="I659">
        <v>3.1843102297635602</v>
      </c>
      <c r="J659">
        <f>(Table2[[#This Row],[1M Return vs Nifty]]-AVERAGE(Table2[1M Return vs Nifty]))/_xlfn.STDEV.P(Table2[1M Return vs Nifty])</f>
        <v>0.41180170734176713</v>
      </c>
      <c r="K659">
        <v>-11.7661410295328</v>
      </c>
      <c r="L659">
        <f>(Table2[[#This Row],[6M Return vs Nifty]]-AVERAGE(Table2[6M Return vs Nifty]))/_xlfn.STDEV.P(Table2[6M Return vs Nifty])</f>
        <v>-0.57061874510185429</v>
      </c>
      <c r="M659">
        <v>-5.2502822871183099</v>
      </c>
      <c r="N659">
        <f>(Table2[[#This Row],[1W Return vs Nifty]]-AVERAGE(Table2[1W Return vs Nifty]))/_xlfn.STDEV.P(Table2[1W Return vs Nifty])</f>
        <v>-1.0496932665974075</v>
      </c>
      <c r="O659">
        <v>2841.94</v>
      </c>
      <c r="P659">
        <v>2729.18577980803</v>
      </c>
      <c r="Q659">
        <v>2643.2531978224501</v>
      </c>
      <c r="R659">
        <v>35.981464992119903</v>
      </c>
      <c r="S659" s="2">
        <f>(Table2[[#This Row],[Close Price]]-Table2[[#This Row],[20D EMA]])/Table2[[#This Row],[20D EMA]]</f>
        <v>-2.4381232538336475E-2</v>
      </c>
      <c r="T659" s="2">
        <f>(Table2[[#This Row],[Close Price]]-Table2[[#This Row],[50D EMA]])/Table2[[#This Row],[50D EMA]]</f>
        <v>1.5925709606704506E-2</v>
      </c>
      <c r="U659" s="2">
        <f>(Table2[[#This Row],[Close Price]]-Table2[[#This Row],[200D EMA]])/Table2[[#This Row],[200D EMA]]</f>
        <v>4.8953616053183588E-2</v>
      </c>
      <c r="V659">
        <v>0.81188316843185404</v>
      </c>
      <c r="W659">
        <v>2751.1</v>
      </c>
      <c r="X659">
        <v>2849</v>
      </c>
      <c r="Y659">
        <v>2751.1</v>
      </c>
      <c r="Z659">
        <v>2967</v>
      </c>
      <c r="AA659">
        <v>2732</v>
      </c>
      <c r="AB659">
        <v>3208.05</v>
      </c>
      <c r="AC659" s="2">
        <f>(Table2[[#This Row],[Close Price]]/Table2[[#This Row],[Day Low]])-1</f>
        <v>7.8332303442261164E-3</v>
      </c>
      <c r="AD659" s="2">
        <f>(Table2[[#This Row],[Day High]]/Table2[[#This Row],[Close Price]])-1</f>
        <v>2.7536832993706239E-2</v>
      </c>
      <c r="AE659" s="2">
        <f>(Table2[[#This Row],[Close Price]]/Table2[[#This Row],[Current Week Low]])-1</f>
        <v>7.8332303442261164E-3</v>
      </c>
      <c r="AF659" s="2">
        <f>(Table2[[#This Row],[Current Week High]]/Table2[[#This Row],[Close Price]])-1</f>
        <v>7.0095396101202745E-2</v>
      </c>
      <c r="AG659" s="2">
        <f>(Table2[[#This Row],[Close Price]]/Table2[[#This Row],[Current Month Low]])-1</f>
        <v>1.487920937042464E-2</v>
      </c>
      <c r="AH659" s="2">
        <f>(Table2[[#This Row],[Current Month High]]/Table2[[#This Row],[Close Price]])-1</f>
        <v>0.15703388455088096</v>
      </c>
      <c r="AI659">
        <v>15.703388455088</v>
      </c>
      <c r="AJ659">
        <v>23.3934134401424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-0.05</v>
      </c>
      <c r="AM659" t="s">
        <v>10512</v>
      </c>
      <c r="AN659">
        <v>-0.23</v>
      </c>
      <c r="AO659" t="s">
        <v>10512</v>
      </c>
      <c r="AP659">
        <v>-8.7520896547871999E-2</v>
      </c>
      <c r="AQ659">
        <f>(Table2[[#This Row],[Sharpe Ratio]]-AVERAGE(Table2[Sharpe Ratio]))/_xlfn.STDEV.P(Table2[Sharpe Ratio])</f>
        <v>-1.5631103217905442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-3.5598372367766737</v>
      </c>
      <c r="AS659">
        <f>_xlfn.RANK.AVG(Table2[[#This Row],[1Y Return vs Nifty Z-Score]],Table2[1Y Return vs Nifty Z-Score])</f>
        <v>620</v>
      </c>
      <c r="AT659">
        <f>_xlfn.RANK.AVG(Table2[[#This Row],[6M Return vs Nifty Z-Score]],Table2[6M Return vs Nifty Z-Score])</f>
        <v>522</v>
      </c>
      <c r="AU659">
        <f>_xlfn.RANK.AVG(Table2[[#This Row],[Sharpe Ratio Z-Score]],Table2[Sharpe Ratio Z-Score])</f>
        <v>694</v>
      </c>
      <c r="AV659">
        <f>(Table2[[#This Row],[Rank 1Y]]+Table2[[#This Row],[Rank 6M]]+Table2[[#This Row],[Rank Sharpe]])/3</f>
        <v>612</v>
      </c>
    </row>
    <row r="660" spans="1:48" x14ac:dyDescent="0.3">
      <c r="A660" t="s">
        <v>2112</v>
      </c>
      <c r="B660" t="s">
        <v>2113</v>
      </c>
      <c r="C660" t="s">
        <v>10464</v>
      </c>
      <c r="D660" t="s">
        <v>46</v>
      </c>
      <c r="E660">
        <v>2624.8811910650002</v>
      </c>
      <c r="F660">
        <v>662.15</v>
      </c>
      <c r="G660">
        <v>-28.1613603845569</v>
      </c>
      <c r="H660">
        <f>(Table2[[#This Row],[1Y Return vs Nifty]]-AVERAGE(Table2[1Y Return vs Nifty]))/_xlfn.STDEV.P(Table2[1Y Return vs Nifty])</f>
        <v>-0.89912132000247658</v>
      </c>
      <c r="I660">
        <v>-2.0206294950562</v>
      </c>
      <c r="J660">
        <f>(Table2[[#This Row],[1M Return vs Nifty]]-AVERAGE(Table2[1M Return vs Nifty]))/_xlfn.STDEV.P(Table2[1M Return vs Nifty])</f>
        <v>-0.10876282531856264</v>
      </c>
      <c r="K660">
        <v>-26.015701684112098</v>
      </c>
      <c r="L660">
        <f>(Table2[[#This Row],[6M Return vs Nifty]]-AVERAGE(Table2[6M Return vs Nifty]))/_xlfn.STDEV.P(Table2[6M Return vs Nifty])</f>
        <v>-1.0627344378907784</v>
      </c>
      <c r="M660">
        <v>-3.0747834503971698</v>
      </c>
      <c r="N660">
        <f>(Table2[[#This Row],[1W Return vs Nifty]]-AVERAGE(Table2[1W Return vs Nifty]))/_xlfn.STDEV.P(Table2[1W Return vs Nifty])</f>
        <v>-0.51995973034766219</v>
      </c>
      <c r="O660">
        <v>680.56</v>
      </c>
      <c r="P660">
        <v>675.34219370551898</v>
      </c>
      <c r="Q660">
        <v>698.63043666168903</v>
      </c>
      <c r="R660">
        <v>31.778095938369798</v>
      </c>
      <c r="S660" s="2">
        <f>(Table2[[#This Row],[Close Price]]-Table2[[#This Row],[20D EMA]])/Table2[[#This Row],[20D EMA]]</f>
        <v>-2.7051251910191563E-2</v>
      </c>
      <c r="T660" s="2">
        <f>(Table2[[#This Row],[Close Price]]-Table2[[#This Row],[50D EMA]])/Table2[[#This Row],[50D EMA]]</f>
        <v>-1.9534087797972565E-2</v>
      </c>
      <c r="U660" s="2">
        <f>(Table2[[#This Row],[Close Price]]-Table2[[#This Row],[200D EMA]])/Table2[[#This Row],[200D EMA]]</f>
        <v>-5.221707321542686E-2</v>
      </c>
      <c r="V660">
        <v>0.57760788770507498</v>
      </c>
      <c r="W660">
        <v>655.5</v>
      </c>
      <c r="X660">
        <v>685.85</v>
      </c>
      <c r="Y660">
        <v>655.5</v>
      </c>
      <c r="Z660">
        <v>694.75</v>
      </c>
      <c r="AA660">
        <v>655.5</v>
      </c>
      <c r="AB660">
        <v>709.65</v>
      </c>
      <c r="AC660" s="2">
        <f>(Table2[[#This Row],[Close Price]]/Table2[[#This Row],[Day Low]])-1</f>
        <v>1.0144927536231751E-2</v>
      </c>
      <c r="AD660" s="2">
        <f>(Table2[[#This Row],[Day High]]/Table2[[#This Row],[Close Price]])-1</f>
        <v>3.5792494147851794E-2</v>
      </c>
      <c r="AE660" s="2">
        <f>(Table2[[#This Row],[Close Price]]/Table2[[#This Row],[Current Week Low]])-1</f>
        <v>1.0144927536231751E-2</v>
      </c>
      <c r="AF660" s="2">
        <f>(Table2[[#This Row],[Current Week High]]/Table2[[#This Row],[Close Price]])-1</f>
        <v>4.9233557351053392E-2</v>
      </c>
      <c r="AG660" s="2">
        <f>(Table2[[#This Row],[Close Price]]/Table2[[#This Row],[Current Month Low]])-1</f>
        <v>1.0144927536231751E-2</v>
      </c>
      <c r="AH660" s="2">
        <f>(Table2[[#This Row],[Current Month High]]/Table2[[#This Row],[Close Price]])-1</f>
        <v>7.1736011477761874E-2</v>
      </c>
      <c r="AI660">
        <v>27.7656120214452</v>
      </c>
      <c r="AJ660">
        <v>10.3767294549091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-0.13</v>
      </c>
      <c r="AM660" t="s">
        <v>10512</v>
      </c>
      <c r="AN660">
        <v>-4.13</v>
      </c>
      <c r="AO660" t="s">
        <v>10512</v>
      </c>
      <c r="AP660">
        <v>-2.0825189831900001E-4</v>
      </c>
      <c r="AQ660">
        <f>(Table2[[#This Row],[Sharpe Ratio]]-AVERAGE(Table2[Sharpe Ratio]))/_xlfn.STDEV.P(Table2[Sharpe Ratio])</f>
        <v>-0.56113970118751266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654</v>
      </c>
      <c r="AT660">
        <f>_xlfn.RANK.AVG(Table2[[#This Row],[6M Return vs Nifty Z-Score]],Table2[6M Return vs Nifty Z-Score])</f>
        <v>647</v>
      </c>
      <c r="AU660">
        <f>_xlfn.RANK.AVG(Table2[[#This Row],[Sharpe Ratio Z-Score]],Table2[Sharpe Ratio Z-Score])</f>
        <v>535</v>
      </c>
      <c r="AV660">
        <f>(Table2[[#This Row],[Rank 1Y]]+Table2[[#This Row],[Rank 6M]]+Table2[[#This Row],[Rank Sharpe]])/3</f>
        <v>612</v>
      </c>
    </row>
    <row r="661" spans="1:48" x14ac:dyDescent="0.3">
      <c r="A661" t="s">
        <v>743</v>
      </c>
      <c r="B661" t="s">
        <v>744</v>
      </c>
      <c r="C661" t="s">
        <v>10461</v>
      </c>
      <c r="D661" t="s">
        <v>412</v>
      </c>
      <c r="E661">
        <v>20843.976901800001</v>
      </c>
      <c r="F661">
        <v>929</v>
      </c>
      <c r="G661">
        <v>-28.462901168744398</v>
      </c>
      <c r="H661">
        <f>(Table2[[#This Row],[1Y Return vs Nifty]]-AVERAGE(Table2[1Y Return vs Nifty]))/_xlfn.STDEV.P(Table2[1Y Return vs Nifty])</f>
        <v>-0.90311302420082507</v>
      </c>
      <c r="I661">
        <v>1.6734256157849701</v>
      </c>
      <c r="J661">
        <f>(Table2[[#This Row],[1M Return vs Nifty]]-AVERAGE(Table2[1M Return vs Nifty]))/_xlfn.STDEV.P(Table2[1M Return vs Nifty])</f>
        <v>0.26069276380703993</v>
      </c>
      <c r="K661">
        <v>-9.7567194788823208</v>
      </c>
      <c r="L661">
        <f>(Table2[[#This Row],[6M Return vs Nifty]]-AVERAGE(Table2[6M Return vs Nifty]))/_xlfn.STDEV.P(Table2[6M Return vs Nifty])</f>
        <v>-0.50122236843633461</v>
      </c>
      <c r="M661">
        <v>2.5213967660776402</v>
      </c>
      <c r="N661">
        <f>(Table2[[#This Row],[1W Return vs Nifty]]-AVERAGE(Table2[1W Return vs Nifty]))/_xlfn.STDEV.P(Table2[1W Return vs Nifty])</f>
        <v>0.84270904498115617</v>
      </c>
      <c r="O661">
        <v>923.55</v>
      </c>
      <c r="P661">
        <v>894.90928382018706</v>
      </c>
      <c r="Q661">
        <v>905.16113695721299</v>
      </c>
      <c r="R661">
        <v>48.085089714593103</v>
      </c>
      <c r="S661" s="2">
        <f>(Table2[[#This Row],[Close Price]]-Table2[[#This Row],[20D EMA]])/Table2[[#This Row],[20D EMA]]</f>
        <v>5.9011423312219646E-3</v>
      </c>
      <c r="T661" s="2">
        <f>(Table2[[#This Row],[Close Price]]-Table2[[#This Row],[50D EMA]])/Table2[[#This Row],[50D EMA]]</f>
        <v>3.8094046844934448E-2</v>
      </c>
      <c r="U661" s="2">
        <f>(Table2[[#This Row],[Close Price]]-Table2[[#This Row],[200D EMA]])/Table2[[#This Row],[200D EMA]]</f>
        <v>2.6336595849578412E-2</v>
      </c>
      <c r="V661">
        <v>0.99277837714692696</v>
      </c>
      <c r="W661">
        <v>925.1</v>
      </c>
      <c r="X661">
        <v>959.8</v>
      </c>
      <c r="Y661">
        <v>925.1</v>
      </c>
      <c r="Z661">
        <v>988.9</v>
      </c>
      <c r="AA661">
        <v>902.55</v>
      </c>
      <c r="AB661">
        <v>988.9</v>
      </c>
      <c r="AC661" s="2">
        <f>(Table2[[#This Row],[Close Price]]/Table2[[#This Row],[Day Low]])-1</f>
        <v>4.2157604583288322E-3</v>
      </c>
      <c r="AD661" s="2">
        <f>(Table2[[#This Row],[Day High]]/Table2[[#This Row],[Close Price]])-1</f>
        <v>3.3153928955866441E-2</v>
      </c>
      <c r="AE661" s="2">
        <f>(Table2[[#This Row],[Close Price]]/Table2[[#This Row],[Current Week Low]])-1</f>
        <v>4.2157604583288322E-3</v>
      </c>
      <c r="AF661" s="2">
        <f>(Table2[[#This Row],[Current Week High]]/Table2[[#This Row],[Close Price]])-1</f>
        <v>6.4477933261571474E-2</v>
      </c>
      <c r="AG661" s="2">
        <f>(Table2[[#This Row],[Close Price]]/Table2[[#This Row],[Current Month Low]])-1</f>
        <v>2.9305855631267086E-2</v>
      </c>
      <c r="AH661" s="2">
        <f>(Table2[[#This Row],[Current Month High]]/Table2[[#This Row],[Close Price]])-1</f>
        <v>6.4477933261571474E-2</v>
      </c>
      <c r="AI661">
        <v>22.7072120559741</v>
      </c>
      <c r="AJ661">
        <v>26.1200108607113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-7.0000000000000007E-2</v>
      </c>
      <c r="AM661" t="s">
        <v>10512</v>
      </c>
      <c r="AN661">
        <v>2.59</v>
      </c>
      <c r="AO661" t="s">
        <v>10511</v>
      </c>
      <c r="AP661">
        <v>-8.1880466190581994E-2</v>
      </c>
      <c r="AQ661">
        <f>(Table2[[#This Row],[Sharpe Ratio]]-AVERAGE(Table2[Sharpe Ratio]))/_xlfn.STDEV.P(Table2[Sharpe Ratio])</f>
        <v>-1.4983826351164586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658</v>
      </c>
      <c r="AT661">
        <f>_xlfn.RANK.AVG(Table2[[#This Row],[6M Return vs Nifty Z-Score]],Table2[6M Return vs Nifty Z-Score])</f>
        <v>495</v>
      </c>
      <c r="AU661">
        <f>_xlfn.RANK.AVG(Table2[[#This Row],[Sharpe Ratio Z-Score]],Table2[Sharpe Ratio Z-Score])</f>
        <v>686</v>
      </c>
      <c r="AV661">
        <f>(Table2[[#This Row],[Rank 1Y]]+Table2[[#This Row],[Rank 6M]]+Table2[[#This Row],[Rank Sharpe]])/3</f>
        <v>613</v>
      </c>
    </row>
    <row r="662" spans="1:48" x14ac:dyDescent="0.3">
      <c r="A662" t="s">
        <v>187</v>
      </c>
      <c r="B662" t="s">
        <v>188</v>
      </c>
      <c r="C662" t="s">
        <v>10461</v>
      </c>
      <c r="D662" t="s">
        <v>37</v>
      </c>
      <c r="E662">
        <v>136780.77667573001</v>
      </c>
      <c r="F662">
        <v>635.9</v>
      </c>
      <c r="G662">
        <v>-27.1989852217934</v>
      </c>
      <c r="H662">
        <f>(Table2[[#This Row],[1Y Return vs Nifty]]-AVERAGE(Table2[1Y Return vs Nifty]))/_xlfn.STDEV.P(Table2[1Y Return vs Nifty])</f>
        <v>-0.88638169346094486</v>
      </c>
      <c r="I662">
        <v>3.4033385085275398</v>
      </c>
      <c r="J662">
        <f>(Table2[[#This Row],[1M Return vs Nifty]]-AVERAGE(Table2[1M Return vs Nifty]))/_xlfn.STDEV.P(Table2[1M Return vs Nifty])</f>
        <v>0.43370750445032352</v>
      </c>
      <c r="K662">
        <v>-10.2040478495201</v>
      </c>
      <c r="L662">
        <f>(Table2[[#This Row],[6M Return vs Nifty]]-AVERAGE(Table2[6M Return vs Nifty]))/_xlfn.STDEV.P(Table2[6M Return vs Nifty])</f>
        <v>-0.51667107709176996</v>
      </c>
      <c r="M662">
        <v>2.2408935024466099</v>
      </c>
      <c r="N662">
        <f>(Table2[[#This Row],[1W Return vs Nifty]]-AVERAGE(Table2[1W Return vs Nifty]))/_xlfn.STDEV.P(Table2[1W Return vs Nifty])</f>
        <v>0.77440655579352025</v>
      </c>
      <c r="O662">
        <v>617.49</v>
      </c>
      <c r="P662">
        <v>599.96977627794899</v>
      </c>
      <c r="Q662">
        <v>602.36573452963603</v>
      </c>
      <c r="R662">
        <v>63.281549077736997</v>
      </c>
      <c r="S662" s="2">
        <f>(Table2[[#This Row],[Close Price]]-Table2[[#This Row],[20D EMA]])/Table2[[#This Row],[20D EMA]]</f>
        <v>2.9814248004016209E-2</v>
      </c>
      <c r="T662" s="2">
        <f>(Table2[[#This Row],[Close Price]]-Table2[[#This Row],[50D EMA]])/Table2[[#This Row],[50D EMA]]</f>
        <v>5.988672286952923E-2</v>
      </c>
      <c r="U662" s="2">
        <f>(Table2[[#This Row],[Close Price]]-Table2[[#This Row],[200D EMA]])/Table2[[#This Row],[200D EMA]]</f>
        <v>5.5670938016667816E-2</v>
      </c>
      <c r="V662">
        <v>0.84677883787704</v>
      </c>
      <c r="W662">
        <v>634.15</v>
      </c>
      <c r="X662">
        <v>646</v>
      </c>
      <c r="Y662">
        <v>630.5</v>
      </c>
      <c r="Z662">
        <v>655</v>
      </c>
      <c r="AA662">
        <v>586.5</v>
      </c>
      <c r="AB662">
        <v>655</v>
      </c>
      <c r="AC662" s="2">
        <f>(Table2[[#This Row],[Close Price]]/Table2[[#This Row],[Day Low]])-1</f>
        <v>2.7595994638491828E-3</v>
      </c>
      <c r="AD662" s="2">
        <f>(Table2[[#This Row],[Day High]]/Table2[[#This Row],[Close Price]])-1</f>
        <v>1.5883000471772268E-2</v>
      </c>
      <c r="AE662" s="2">
        <f>(Table2[[#This Row],[Close Price]]/Table2[[#This Row],[Current Week Low]])-1</f>
        <v>8.5646312450435857E-3</v>
      </c>
      <c r="AF662" s="2">
        <f>(Table2[[#This Row],[Current Week High]]/Table2[[#This Row],[Close Price]])-1</f>
        <v>3.0036169208995211E-2</v>
      </c>
      <c r="AG662" s="2">
        <f>(Table2[[#This Row],[Close Price]]/Table2[[#This Row],[Current Month Low]])-1</f>
        <v>8.4228473998295028E-2</v>
      </c>
      <c r="AH662" s="2">
        <f>(Table2[[#This Row],[Current Month High]]/Table2[[#This Row],[Close Price]])-1</f>
        <v>3.0036169208995211E-2</v>
      </c>
      <c r="AI662">
        <v>11.747130051894899</v>
      </c>
      <c r="AJ662">
        <v>24.344935471255301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0.01</v>
      </c>
      <c r="AM662" t="s">
        <v>10511</v>
      </c>
      <c r="AN662">
        <v>7.82</v>
      </c>
      <c r="AO662" t="s">
        <v>10511</v>
      </c>
      <c r="AP662">
        <v>-8.3289712518735001E-2</v>
      </c>
      <c r="AQ662">
        <f>(Table2[[#This Row],[Sharpe Ratio]]-AVERAGE(Table2[Sharpe Ratio]))/_xlfn.STDEV.P(Table2[Sharpe Ratio])</f>
        <v>-1.5145546732407125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649</v>
      </c>
      <c r="AT662">
        <f>_xlfn.RANK.AVG(Table2[[#This Row],[6M Return vs Nifty Z-Score]],Table2[6M Return vs Nifty Z-Score])</f>
        <v>502</v>
      </c>
      <c r="AU662">
        <f>_xlfn.RANK.AVG(Table2[[#This Row],[Sharpe Ratio Z-Score]],Table2[Sharpe Ratio Z-Score])</f>
        <v>689</v>
      </c>
      <c r="AV662">
        <f>(Table2[[#This Row],[Rank 1Y]]+Table2[[#This Row],[Rank 6M]]+Table2[[#This Row],[Rank Sharpe]])/3</f>
        <v>613.33333333333337</v>
      </c>
    </row>
    <row r="663" spans="1:48" x14ac:dyDescent="0.3">
      <c r="A663" t="s">
        <v>65</v>
      </c>
      <c r="B663" t="s">
        <v>66</v>
      </c>
      <c r="C663" t="s">
        <v>10461</v>
      </c>
      <c r="D663" t="s">
        <v>24</v>
      </c>
      <c r="E663">
        <v>362155.94138591998</v>
      </c>
      <c r="F663">
        <v>1821.6</v>
      </c>
      <c r="G663">
        <v>-27.874436902689801</v>
      </c>
      <c r="H663">
        <f>(Table2[[#This Row],[1Y Return vs Nifty]]-AVERAGE(Table2[1Y Return vs Nifty]))/_xlfn.STDEV.P(Table2[1Y Return vs Nifty])</f>
        <v>-0.89532311515844631</v>
      </c>
      <c r="I663">
        <v>1.8474044022143701</v>
      </c>
      <c r="J663">
        <f>(Table2[[#This Row],[1M Return vs Nifty]]-AVERAGE(Table2[1M Return vs Nifty]))/_xlfn.STDEV.P(Table2[1M Return vs Nifty])</f>
        <v>0.27809300097377643</v>
      </c>
      <c r="K663">
        <v>-10.2035812703771</v>
      </c>
      <c r="L663">
        <f>(Table2[[#This Row],[6M Return vs Nifty]]-AVERAGE(Table2[6M Return vs Nifty]))/_xlfn.STDEV.P(Table2[6M Return vs Nifty])</f>
        <v>-0.51665496354807805</v>
      </c>
      <c r="M663">
        <v>-0.91831410591042095</v>
      </c>
      <c r="N663">
        <f>(Table2[[#This Row],[1W Return vs Nifty]]-AVERAGE(Table2[1W Return vs Nifty]))/_xlfn.STDEV.P(Table2[1W Return vs Nifty])</f>
        <v>5.1401283086007169E-3</v>
      </c>
      <c r="O663">
        <v>1810.06</v>
      </c>
      <c r="P663">
        <v>1772.9219701685599</v>
      </c>
      <c r="Q663">
        <v>1767.1795731827399</v>
      </c>
      <c r="R663">
        <v>50.627825679890499</v>
      </c>
      <c r="S663" s="2">
        <f>(Table2[[#This Row],[Close Price]]-Table2[[#This Row],[20D EMA]])/Table2[[#This Row],[20D EMA]]</f>
        <v>6.3754792658806689E-3</v>
      </c>
      <c r="T663" s="2">
        <f>(Table2[[#This Row],[Close Price]]-Table2[[#This Row],[50D EMA]])/Table2[[#This Row],[50D EMA]]</f>
        <v>2.7456385927019634E-2</v>
      </c>
      <c r="U663" s="2">
        <f>(Table2[[#This Row],[Close Price]]-Table2[[#This Row],[200D EMA]])/Table2[[#This Row],[200D EMA]]</f>
        <v>3.0795074616694052E-2</v>
      </c>
      <c r="V663">
        <v>0.568863915402954</v>
      </c>
      <c r="W663">
        <v>1805.95</v>
      </c>
      <c r="X663">
        <v>1831</v>
      </c>
      <c r="Y663">
        <v>1793.15</v>
      </c>
      <c r="Z663">
        <v>1857.9</v>
      </c>
      <c r="AA663">
        <v>1737.1</v>
      </c>
      <c r="AB663">
        <v>1870</v>
      </c>
      <c r="AC663" s="2">
        <f>(Table2[[#This Row],[Close Price]]/Table2[[#This Row],[Day Low]])-1</f>
        <v>8.6657991638749987E-3</v>
      </c>
      <c r="AD663" s="2">
        <f>(Table2[[#This Row],[Day High]]/Table2[[#This Row],[Close Price]])-1</f>
        <v>5.1602986385594907E-3</v>
      </c>
      <c r="AE663" s="2">
        <f>(Table2[[#This Row],[Close Price]]/Table2[[#This Row],[Current Week Low]])-1</f>
        <v>1.5865934249783775E-2</v>
      </c>
      <c r="AF663" s="2">
        <f>(Table2[[#This Row],[Current Week High]]/Table2[[#This Row],[Close Price]])-1</f>
        <v>1.9927536231884257E-2</v>
      </c>
      <c r="AG663" s="2">
        <f>(Table2[[#This Row],[Close Price]]/Table2[[#This Row],[Current Month Low]])-1</f>
        <v>4.8644292211156515E-2</v>
      </c>
      <c r="AH663" s="2">
        <f>(Table2[[#This Row],[Current Month High]]/Table2[[#This Row],[Close Price]])-1</f>
        <v>2.6570048309178862E-2</v>
      </c>
      <c r="AI663">
        <v>9.1211023276240599</v>
      </c>
      <c r="AJ663">
        <v>17.990737442109001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0.06</v>
      </c>
      <c r="AM663" t="s">
        <v>10511</v>
      </c>
      <c r="AN663">
        <v>2.94</v>
      </c>
      <c r="AO663" t="s">
        <v>10511</v>
      </c>
      <c r="AP663">
        <v>-8.3495206038530001E-2</v>
      </c>
      <c r="AQ663">
        <f>(Table2[[#This Row],[Sharpe Ratio]]-AVERAGE(Table2[Sharpe Ratio]))/_xlfn.STDEV.P(Table2[Sharpe Ratio])</f>
        <v>-1.5169128479402114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-2.6456577973643589</v>
      </c>
      <c r="AS663">
        <f>_xlfn.RANK.AVG(Table2[[#This Row],[1Y Return vs Nifty Z-Score]],Table2[1Y Return vs Nifty Z-Score])</f>
        <v>652</v>
      </c>
      <c r="AT663">
        <f>_xlfn.RANK.AVG(Table2[[#This Row],[6M Return vs Nifty Z-Score]],Table2[6M Return vs Nifty Z-Score])</f>
        <v>501</v>
      </c>
      <c r="AU663">
        <f>_xlfn.RANK.AVG(Table2[[#This Row],[Sharpe Ratio Z-Score]],Table2[Sharpe Ratio Z-Score])</f>
        <v>690</v>
      </c>
      <c r="AV663">
        <f>(Table2[[#This Row],[Rank 1Y]]+Table2[[#This Row],[Rank 6M]]+Table2[[#This Row],[Rank Sharpe]])/3</f>
        <v>614.33333333333337</v>
      </c>
    </row>
    <row r="664" spans="1:48" x14ac:dyDescent="0.3">
      <c r="A664" t="s">
        <v>1754</v>
      </c>
      <c r="B664" t="s">
        <v>1755</v>
      </c>
      <c r="C664" t="s">
        <v>10463</v>
      </c>
      <c r="D664" t="s">
        <v>283</v>
      </c>
      <c r="E664">
        <v>4120.8118859249998</v>
      </c>
      <c r="F664">
        <v>488.25</v>
      </c>
      <c r="G664">
        <v>-21.026555253561099</v>
      </c>
      <c r="H664">
        <f>(Table2[[#This Row],[1Y Return vs Nifty]]-AVERAGE(Table2[1Y Return vs Nifty]))/_xlfn.STDEV.P(Table2[1Y Return vs Nifty])</f>
        <v>-0.80467296313249703</v>
      </c>
      <c r="I664">
        <v>-7.7728162474485396</v>
      </c>
      <c r="J664">
        <f>(Table2[[#This Row],[1M Return vs Nifty]]-AVERAGE(Table2[1M Return vs Nifty]))/_xlfn.STDEV.P(Table2[1M Return vs Nifty])</f>
        <v>-0.68405947942875966</v>
      </c>
      <c r="K664">
        <v>-36.3551652962378</v>
      </c>
      <c r="L664">
        <f>(Table2[[#This Row],[6M Return vs Nifty]]-AVERAGE(Table2[6M Return vs Nifty]))/_xlfn.STDEV.P(Table2[6M Return vs Nifty])</f>
        <v>-1.4198129767937964</v>
      </c>
      <c r="M664">
        <v>-1.77853230487269</v>
      </c>
      <c r="N664">
        <f>(Table2[[#This Row],[1W Return vs Nifty]]-AVERAGE(Table2[1W Return vs Nifty]))/_xlfn.STDEV.P(Table2[1W Return vs Nifty])</f>
        <v>-0.20432283291709649</v>
      </c>
      <c r="O664">
        <v>499.14</v>
      </c>
      <c r="P664">
        <v>507.96272346624397</v>
      </c>
      <c r="Q664">
        <v>510.43893747257198</v>
      </c>
      <c r="R664">
        <v>26.296277041344698</v>
      </c>
      <c r="S664" s="2">
        <f>(Table2[[#This Row],[Close Price]]-Table2[[#This Row],[20D EMA]])/Table2[[#This Row],[20D EMA]]</f>
        <v>-2.1817526144969322E-2</v>
      </c>
      <c r="T664" s="2">
        <f>(Table2[[#This Row],[Close Price]]-Table2[[#This Row],[50D EMA]])/Table2[[#This Row],[50D EMA]]</f>
        <v>-3.8807421402357996E-2</v>
      </c>
      <c r="U664" s="2">
        <f>(Table2[[#This Row],[Close Price]]-Table2[[#This Row],[200D EMA]])/Table2[[#This Row],[200D EMA]]</f>
        <v>-4.3470307305394945E-2</v>
      </c>
      <c r="V664">
        <v>0.92750940404997795</v>
      </c>
      <c r="W664">
        <v>487</v>
      </c>
      <c r="X664">
        <v>495</v>
      </c>
      <c r="Y664">
        <v>487</v>
      </c>
      <c r="Z664">
        <v>504.7</v>
      </c>
      <c r="AA664">
        <v>487</v>
      </c>
      <c r="AB664">
        <v>514</v>
      </c>
      <c r="AC664" s="2">
        <f>(Table2[[#This Row],[Close Price]]/Table2[[#This Row],[Day Low]])-1</f>
        <v>2.5667351129363691E-3</v>
      </c>
      <c r="AD664" s="2">
        <f>(Table2[[#This Row],[Day High]]/Table2[[#This Row],[Close Price]])-1</f>
        <v>1.3824884792626779E-2</v>
      </c>
      <c r="AE664" s="2">
        <f>(Table2[[#This Row],[Close Price]]/Table2[[#This Row],[Current Week Low]])-1</f>
        <v>2.5667351129363691E-3</v>
      </c>
      <c r="AF664" s="2">
        <f>(Table2[[#This Row],[Current Week High]]/Table2[[#This Row],[Close Price]])-1</f>
        <v>3.3691756272401507E-2</v>
      </c>
      <c r="AG664" s="2">
        <f>(Table2[[#This Row],[Close Price]]/Table2[[#This Row],[Current Month Low]])-1</f>
        <v>2.5667351129363691E-3</v>
      </c>
      <c r="AH664" s="2">
        <f>(Table2[[#This Row],[Current Month High]]/Table2[[#This Row],[Close Price]])-1</f>
        <v>5.2739375320020487E-2</v>
      </c>
      <c r="AI664">
        <v>43.164362519201198</v>
      </c>
      <c r="AJ664">
        <v>9.2281879194630907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-0.18</v>
      </c>
      <c r="AM664" t="s">
        <v>10512</v>
      </c>
      <c r="AN664">
        <v>-2.81</v>
      </c>
      <c r="AO664" t="s">
        <v>10512</v>
      </c>
      <c r="AQ664">
        <f>(Table2[[#This Row],[Sharpe Ratio]]-AVERAGE(Table2[Sharpe Ratio]))/_xlfn.STDEV.P(Table2[Sharpe Ratio])</f>
        <v>-0.55874987226138229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624</v>
      </c>
      <c r="AT664">
        <f>_xlfn.RANK.AVG(Table2[[#This Row],[6M Return vs Nifty Z-Score]],Table2[6M Return vs Nifty Z-Score])</f>
        <v>707</v>
      </c>
      <c r="AU664">
        <f>_xlfn.RANK.AVG(Table2[[#This Row],[Sharpe Ratio Z-Score]],Table2[Sharpe Ratio Z-Score])</f>
        <v>512.5</v>
      </c>
      <c r="AV664">
        <f>(Table2[[#This Row],[Rank 1Y]]+Table2[[#This Row],[Rank 6M]]+Table2[[#This Row],[Rank Sharpe]])/3</f>
        <v>614.5</v>
      </c>
    </row>
    <row r="665" spans="1:48" x14ac:dyDescent="0.3">
      <c r="A665" t="s">
        <v>1798</v>
      </c>
      <c r="B665" t="s">
        <v>1799</v>
      </c>
      <c r="C665" t="s">
        <v>10473</v>
      </c>
      <c r="D665" t="s">
        <v>933</v>
      </c>
      <c r="E665">
        <v>3921.6240920999999</v>
      </c>
      <c r="F665">
        <v>319.8</v>
      </c>
      <c r="G665">
        <v>-34.902344519313303</v>
      </c>
      <c r="H665">
        <f>(Table2[[#This Row],[1Y Return vs Nifty]]-AVERAGE(Table2[1Y Return vs Nifty]))/_xlfn.STDEV.P(Table2[1Y Return vs Nifty])</f>
        <v>-0.98835639559668309</v>
      </c>
      <c r="I665">
        <v>-5.1909217375641896</v>
      </c>
      <c r="J665">
        <f>(Table2[[#This Row],[1M Return vs Nifty]]-AVERAGE(Table2[1M Return vs Nifty]))/_xlfn.STDEV.P(Table2[1M Return vs Nifty])</f>
        <v>-0.42583502727859385</v>
      </c>
      <c r="K665">
        <v>-32.622312708141401</v>
      </c>
      <c r="L665">
        <f>(Table2[[#This Row],[6M Return vs Nifty]]-AVERAGE(Table2[6M Return vs Nifty]))/_xlfn.STDEV.P(Table2[6M Return vs Nifty])</f>
        <v>-1.2908970486469422</v>
      </c>
      <c r="M665">
        <v>-2.1408151713891499</v>
      </c>
      <c r="N665">
        <f>(Table2[[#This Row],[1W Return vs Nifty]]-AVERAGE(Table2[1W Return vs Nifty]))/_xlfn.STDEV.P(Table2[1W Return vs Nifty])</f>
        <v>-0.29253863922463097</v>
      </c>
      <c r="O665">
        <v>320.45999999999998</v>
      </c>
      <c r="P665">
        <v>317.81423373709799</v>
      </c>
      <c r="Q665">
        <v>335.34704744912</v>
      </c>
      <c r="R665">
        <v>46.754034740707702</v>
      </c>
      <c r="S665" s="2">
        <f>(Table2[[#This Row],[Close Price]]-Table2[[#This Row],[20D EMA]])/Table2[[#This Row],[20D EMA]]</f>
        <v>-2.0595394120950139E-3</v>
      </c>
      <c r="T665" s="2">
        <f>(Table2[[#This Row],[Close Price]]-Table2[[#This Row],[50D EMA]])/Table2[[#This Row],[50D EMA]]</f>
        <v>6.2481980103656467E-3</v>
      </c>
      <c r="U665" s="2">
        <f>(Table2[[#This Row],[Close Price]]-Table2[[#This Row],[200D EMA]])/Table2[[#This Row],[200D EMA]]</f>
        <v>-4.6361068532976536E-2</v>
      </c>
      <c r="V665">
        <v>0.707640460680526</v>
      </c>
      <c r="W665">
        <v>314.5</v>
      </c>
      <c r="X665">
        <v>322</v>
      </c>
      <c r="Y665">
        <v>313.2</v>
      </c>
      <c r="Z665">
        <v>327.75</v>
      </c>
      <c r="AA665">
        <v>312</v>
      </c>
      <c r="AB665">
        <v>335.9</v>
      </c>
      <c r="AC665" s="2">
        <f>(Table2[[#This Row],[Close Price]]/Table2[[#This Row],[Day Low]])-1</f>
        <v>1.6852146263911072E-2</v>
      </c>
      <c r="AD665" s="2">
        <f>(Table2[[#This Row],[Day High]]/Table2[[#This Row],[Close Price]])-1</f>
        <v>6.8792995622264375E-3</v>
      </c>
      <c r="AE665" s="2">
        <f>(Table2[[#This Row],[Close Price]]/Table2[[#This Row],[Current Week Low]])-1</f>
        <v>2.1072796934866078E-2</v>
      </c>
      <c r="AF665" s="2">
        <f>(Table2[[#This Row],[Current Week High]]/Table2[[#This Row],[Close Price]])-1</f>
        <v>2.4859287054408874E-2</v>
      </c>
      <c r="AG665" s="2">
        <f>(Table2[[#This Row],[Close Price]]/Table2[[#This Row],[Current Month Low]])-1</f>
        <v>2.5000000000000133E-2</v>
      </c>
      <c r="AH665" s="2">
        <f>(Table2[[#This Row],[Current Month High]]/Table2[[#This Row],[Close Price]])-1</f>
        <v>5.0343964978111222E-2</v>
      </c>
      <c r="AI665">
        <v>40.681676047529699</v>
      </c>
      <c r="AJ665">
        <v>19.350625116626201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-0.05</v>
      </c>
      <c r="AM665" t="s">
        <v>10512</v>
      </c>
      <c r="AN665">
        <v>-4.12</v>
      </c>
      <c r="AO665" t="s">
        <v>10512</v>
      </c>
      <c r="AP665">
        <v>7.214575564059E-3</v>
      </c>
      <c r="AQ665">
        <f>(Table2[[#This Row],[Sharpe Ratio]]-AVERAGE(Table2[Sharpe Ratio]))/_xlfn.STDEV.P(Table2[Sharpe Ratio])</f>
        <v>-0.47595782324807051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685</v>
      </c>
      <c r="AT665">
        <f>_xlfn.RANK.AVG(Table2[[#This Row],[6M Return vs Nifty Z-Score]],Table2[6M Return vs Nifty Z-Score])</f>
        <v>695</v>
      </c>
      <c r="AU665">
        <f>_xlfn.RANK.AVG(Table2[[#This Row],[Sharpe Ratio Z-Score]],Table2[Sharpe Ratio Z-Score])</f>
        <v>467</v>
      </c>
      <c r="AV665">
        <f>(Table2[[#This Row],[Rank 1Y]]+Table2[[#This Row],[Rank 6M]]+Table2[[#This Row],[Rank Sharpe]])/3</f>
        <v>615.66666666666663</v>
      </c>
    </row>
    <row r="666" spans="1:48" x14ac:dyDescent="0.3">
      <c r="A666" t="s">
        <v>1982</v>
      </c>
      <c r="B666" t="s">
        <v>1983</v>
      </c>
      <c r="C666" t="s">
        <v>10470</v>
      </c>
      <c r="D666" t="s">
        <v>80</v>
      </c>
      <c r="E666">
        <v>3111.4931801399998</v>
      </c>
      <c r="F666">
        <v>238.05</v>
      </c>
      <c r="G666">
        <v>-10.6521653690787</v>
      </c>
      <c r="H666">
        <f>(Table2[[#This Row],[1Y Return vs Nifty]]-AVERAGE(Table2[1Y Return vs Nifty]))/_xlfn.STDEV.P(Table2[1Y Return vs Nifty])</f>
        <v>-0.66733997924185728</v>
      </c>
      <c r="I666">
        <v>-12.3508044527014</v>
      </c>
      <c r="J666">
        <f>(Table2[[#This Row],[1M Return vs Nifty]]-AVERAGE(Table2[1M Return vs Nifty]))/_xlfn.STDEV.P(Table2[1M Return vs Nifty])</f>
        <v>-1.1419203609348336</v>
      </c>
      <c r="K666">
        <v>-27.8680098987764</v>
      </c>
      <c r="L666">
        <f>(Table2[[#This Row],[6M Return vs Nifty]]-AVERAGE(Table2[6M Return vs Nifty]))/_xlfn.STDEV.P(Table2[6M Return vs Nifty])</f>
        <v>-1.1267048270427553</v>
      </c>
      <c r="M666">
        <v>-3.3715323029589799</v>
      </c>
      <c r="N666">
        <f>(Table2[[#This Row],[1W Return vs Nifty]]-AVERAGE(Table2[1W Return vs Nifty]))/_xlfn.STDEV.P(Table2[1W Return vs Nifty])</f>
        <v>-0.59221801722523493</v>
      </c>
      <c r="O666">
        <v>243.19</v>
      </c>
      <c r="P666">
        <v>238.61311663824199</v>
      </c>
      <c r="Q666">
        <v>236.27591376054201</v>
      </c>
      <c r="R666">
        <v>38.249656618815102</v>
      </c>
      <c r="S666" s="2">
        <f>(Table2[[#This Row],[Close Price]]-Table2[[#This Row],[20D EMA]])/Table2[[#This Row],[20D EMA]]</f>
        <v>-2.1135737489205914E-2</v>
      </c>
      <c r="T666" s="2">
        <f>(Table2[[#This Row],[Close Price]]-Table2[[#This Row],[50D EMA]])/Table2[[#This Row],[50D EMA]]</f>
        <v>-2.3599567625434124E-3</v>
      </c>
      <c r="U666" s="2">
        <f>(Table2[[#This Row],[Close Price]]-Table2[[#This Row],[200D EMA]])/Table2[[#This Row],[200D EMA]]</f>
        <v>7.5085361483607661E-3</v>
      </c>
      <c r="V666">
        <v>0.64435812458784802</v>
      </c>
      <c r="W666">
        <v>233.05</v>
      </c>
      <c r="X666">
        <v>244.9</v>
      </c>
      <c r="Y666">
        <v>233.05</v>
      </c>
      <c r="Z666">
        <v>244.9</v>
      </c>
      <c r="AA666">
        <v>233.05</v>
      </c>
      <c r="AB666">
        <v>267</v>
      </c>
      <c r="AC666" s="2">
        <f>(Table2[[#This Row],[Close Price]]/Table2[[#This Row],[Day Low]])-1</f>
        <v>2.1454623471358181E-2</v>
      </c>
      <c r="AD666" s="2">
        <f>(Table2[[#This Row],[Day High]]/Table2[[#This Row],[Close Price]])-1</f>
        <v>2.8775467338794325E-2</v>
      </c>
      <c r="AE666" s="2">
        <f>(Table2[[#This Row],[Close Price]]/Table2[[#This Row],[Current Week Low]])-1</f>
        <v>2.1454623471358181E-2</v>
      </c>
      <c r="AF666" s="2">
        <f>(Table2[[#This Row],[Current Week High]]/Table2[[#This Row],[Close Price]])-1</f>
        <v>2.8775467338794325E-2</v>
      </c>
      <c r="AG666" s="2">
        <f>(Table2[[#This Row],[Close Price]]/Table2[[#This Row],[Current Month Low]])-1</f>
        <v>2.1454623471358181E-2</v>
      </c>
      <c r="AH666" s="2">
        <f>(Table2[[#This Row],[Current Month High]]/Table2[[#This Row],[Close Price]])-1</f>
        <v>0.12161310649023305</v>
      </c>
      <c r="AI666">
        <v>28.124343625288699</v>
      </c>
      <c r="AJ666">
        <v>25.059101654846302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0</v>
      </c>
      <c r="AM666" t="s">
        <v>10513</v>
      </c>
      <c r="AN666">
        <v>-7.64</v>
      </c>
      <c r="AO666" t="s">
        <v>10512</v>
      </c>
      <c r="AP666">
        <v>-4.7856392416946003E-2</v>
      </c>
      <c r="AQ666">
        <f>(Table2[[#This Row],[Sharpe Ratio]]-AVERAGE(Table2[Sharpe Ratio]))/_xlfn.STDEV.P(Table2[Sharpe Ratio])</f>
        <v>-1.1079337780093923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-4.6361169624540732</v>
      </c>
      <c r="AS666">
        <f>_xlfn.RANK.AVG(Table2[[#This Row],[1Y Return vs Nifty Z-Score]],Table2[1Y Return vs Nifty Z-Score])</f>
        <v>565</v>
      </c>
      <c r="AT666">
        <f>_xlfn.RANK.AVG(Table2[[#This Row],[6M Return vs Nifty Z-Score]],Table2[6M Return vs Nifty Z-Score])</f>
        <v>661</v>
      </c>
      <c r="AU666">
        <f>_xlfn.RANK.AVG(Table2[[#This Row],[Sharpe Ratio Z-Score]],Table2[Sharpe Ratio Z-Score])</f>
        <v>630</v>
      </c>
      <c r="AV666">
        <f>(Table2[[#This Row],[Rank 1Y]]+Table2[[#This Row],[Rank 6M]]+Table2[[#This Row],[Rank Sharpe]])/3</f>
        <v>618.66666666666663</v>
      </c>
    </row>
    <row r="667" spans="1:48" x14ac:dyDescent="0.3">
      <c r="A667" t="s">
        <v>980</v>
      </c>
      <c r="B667" t="s">
        <v>981</v>
      </c>
      <c r="C667" t="s">
        <v>10477</v>
      </c>
      <c r="D667" t="s">
        <v>982</v>
      </c>
      <c r="E667">
        <v>13763.531364</v>
      </c>
      <c r="F667">
        <v>1402.5</v>
      </c>
      <c r="G667">
        <v>-26.236381196485201</v>
      </c>
      <c r="H667">
        <f>(Table2[[#This Row],[1Y Return vs Nifty]]-AVERAGE(Table2[1Y Return vs Nifty]))/_xlfn.STDEV.P(Table2[1Y Return vs Nifty])</f>
        <v>-0.87363903730740533</v>
      </c>
      <c r="I667">
        <v>-3.7961750607982601</v>
      </c>
      <c r="J667">
        <f>(Table2[[#This Row],[1M Return vs Nifty]]-AVERAGE(Table2[1M Return vs Nifty]))/_xlfn.STDEV.P(Table2[1M Return vs Nifty])</f>
        <v>-0.28634145187598026</v>
      </c>
      <c r="K667">
        <v>-20.106902295444101</v>
      </c>
      <c r="L667">
        <f>(Table2[[#This Row],[6M Return vs Nifty]]-AVERAGE(Table2[6M Return vs Nifty]))/_xlfn.STDEV.P(Table2[6M Return vs Nifty])</f>
        <v>-0.85867110041723627</v>
      </c>
      <c r="M667">
        <v>-3.4608224911045502</v>
      </c>
      <c r="N667">
        <f>(Table2[[#This Row],[1W Return vs Nifty]]-AVERAGE(Table2[1W Return vs Nifty]))/_xlfn.STDEV.P(Table2[1W Return vs Nifty])</f>
        <v>-0.61396016036976886</v>
      </c>
      <c r="O667">
        <v>1435.4</v>
      </c>
      <c r="P667">
        <v>1409.18910221228</v>
      </c>
      <c r="Q667">
        <v>1461.1319776324599</v>
      </c>
      <c r="R667">
        <v>32.321750705598397</v>
      </c>
      <c r="S667" s="2">
        <f>(Table2[[#This Row],[Close Price]]-Table2[[#This Row],[20D EMA]])/Table2[[#This Row],[20D EMA]]</f>
        <v>-2.2920440295388107E-2</v>
      </c>
      <c r="T667" s="2">
        <f>(Table2[[#This Row],[Close Price]]-Table2[[#This Row],[50D EMA]])/Table2[[#This Row],[50D EMA]]</f>
        <v>-4.7467740147711787E-3</v>
      </c>
      <c r="U667" s="2">
        <f>(Table2[[#This Row],[Close Price]]-Table2[[#This Row],[200D EMA]])/Table2[[#This Row],[200D EMA]]</f>
        <v>-4.0127776634841718E-2</v>
      </c>
      <c r="V667">
        <v>0.74125680355579504</v>
      </c>
      <c r="W667">
        <v>1390.45</v>
      </c>
      <c r="X667">
        <v>1428.7</v>
      </c>
      <c r="Y667">
        <v>1390.45</v>
      </c>
      <c r="Z667">
        <v>1496</v>
      </c>
      <c r="AA667">
        <v>1390.45</v>
      </c>
      <c r="AB667">
        <v>1513</v>
      </c>
      <c r="AC667" s="2">
        <f>(Table2[[#This Row],[Close Price]]/Table2[[#This Row],[Day Low]])-1</f>
        <v>8.6662591247437248E-3</v>
      </c>
      <c r="AD667" s="2">
        <f>(Table2[[#This Row],[Day High]]/Table2[[#This Row],[Close Price]])-1</f>
        <v>1.8680926916221141E-2</v>
      </c>
      <c r="AE667" s="2">
        <f>(Table2[[#This Row],[Close Price]]/Table2[[#This Row],[Current Week Low]])-1</f>
        <v>8.6662591247437248E-3</v>
      </c>
      <c r="AF667" s="2">
        <f>(Table2[[#This Row],[Current Week High]]/Table2[[#This Row],[Close Price]])-1</f>
        <v>6.6666666666666652E-2</v>
      </c>
      <c r="AG667" s="2">
        <f>(Table2[[#This Row],[Close Price]]/Table2[[#This Row],[Current Month Low]])-1</f>
        <v>8.6662591247437248E-3</v>
      </c>
      <c r="AH667" s="2">
        <f>(Table2[[#This Row],[Current Month High]]/Table2[[#This Row],[Close Price]])-1</f>
        <v>7.8787878787878851E-2</v>
      </c>
      <c r="AI667">
        <v>33.721925133689801</v>
      </c>
      <c r="AJ667">
        <v>16.4673642252117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-0.01</v>
      </c>
      <c r="AM667" t="s">
        <v>10512</v>
      </c>
      <c r="AN667">
        <v>-4.6100000000000003</v>
      </c>
      <c r="AO667" t="s">
        <v>10512</v>
      </c>
      <c r="AP667">
        <v>-3.8484512418438997E-2</v>
      </c>
      <c r="AQ667">
        <f>(Table2[[#This Row],[Sharpe Ratio]]-AVERAGE(Table2[Sharpe Ratio]))/_xlfn.STDEV.P(Table2[Sharpe Ratio])</f>
        <v>-1.0003852269832347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645</v>
      </c>
      <c r="AT667">
        <f>_xlfn.RANK.AVG(Table2[[#This Row],[6M Return vs Nifty Z-Score]],Table2[6M Return vs Nifty Z-Score])</f>
        <v>597</v>
      </c>
      <c r="AU667">
        <f>_xlfn.RANK.AVG(Table2[[#This Row],[Sharpe Ratio Z-Score]],Table2[Sharpe Ratio Z-Score])</f>
        <v>617</v>
      </c>
      <c r="AV667">
        <f>(Table2[[#This Row],[Rank 1Y]]+Table2[[#This Row],[Rank 6M]]+Table2[[#This Row],[Rank Sharpe]])/3</f>
        <v>619.66666666666663</v>
      </c>
    </row>
    <row r="668" spans="1:48" x14ac:dyDescent="0.3">
      <c r="A668" t="s">
        <v>2225</v>
      </c>
      <c r="B668" t="s">
        <v>2226</v>
      </c>
      <c r="C668" t="s">
        <v>10473</v>
      </c>
      <c r="D668" t="s">
        <v>232</v>
      </c>
      <c r="E668">
        <v>2325.3762930900002</v>
      </c>
      <c r="F668">
        <v>300.89999999999998</v>
      </c>
      <c r="G668">
        <v>-53.283920085531598</v>
      </c>
      <c r="H668">
        <f>(Table2[[#This Row],[1Y Return vs Nifty]]-AVERAGE(Table2[1Y Return vs Nifty]))/_xlfn.STDEV.P(Table2[1Y Return vs Nifty])</f>
        <v>-1.2316860418919247</v>
      </c>
      <c r="I668">
        <v>1.6292321846820299</v>
      </c>
      <c r="J668">
        <f>(Table2[[#This Row],[1M Return vs Nifty]]-AVERAGE(Table2[1M Return vs Nifty]))/_xlfn.STDEV.P(Table2[1M Return vs Nifty])</f>
        <v>0.25627282159348147</v>
      </c>
      <c r="K668">
        <v>-23.1045334766237</v>
      </c>
      <c r="L668">
        <f>(Table2[[#This Row],[6M Return vs Nifty]]-AVERAGE(Table2[6M Return vs Nifty]))/_xlfn.STDEV.P(Table2[6M Return vs Nifty])</f>
        <v>-0.96219579014005996</v>
      </c>
      <c r="M668">
        <v>0.65076272075443298</v>
      </c>
      <c r="N668">
        <f>(Table2[[#This Row],[1W Return vs Nifty]]-AVERAGE(Table2[1W Return vs Nifty]))/_xlfn.STDEV.P(Table2[1W Return vs Nifty])</f>
        <v>0.38721002510958225</v>
      </c>
      <c r="O668">
        <v>304.77999999999997</v>
      </c>
      <c r="P668">
        <v>297.93249658585802</v>
      </c>
      <c r="Q668">
        <v>321.51515064719598</v>
      </c>
      <c r="R668">
        <v>41.168596352154601</v>
      </c>
      <c r="S668" s="2">
        <f>(Table2[[#This Row],[Close Price]]-Table2[[#This Row],[20D EMA]])/Table2[[#This Row],[20D EMA]]</f>
        <v>-1.27304941269112E-2</v>
      </c>
      <c r="T668" s="2">
        <f>(Table2[[#This Row],[Close Price]]-Table2[[#This Row],[50D EMA]])/Table2[[#This Row],[50D EMA]]</f>
        <v>9.9603213753045074E-3</v>
      </c>
      <c r="U668" s="2">
        <f>(Table2[[#This Row],[Close Price]]-Table2[[#This Row],[200D EMA]])/Table2[[#This Row],[200D EMA]]</f>
        <v>-6.4118753364183934E-2</v>
      </c>
      <c r="V668">
        <v>1.4494986022101299</v>
      </c>
      <c r="W668">
        <v>300</v>
      </c>
      <c r="X668">
        <v>307.95</v>
      </c>
      <c r="Y668">
        <v>300</v>
      </c>
      <c r="Z668">
        <v>324.35000000000002</v>
      </c>
      <c r="AA668">
        <v>291.05</v>
      </c>
      <c r="AB668">
        <v>324.8</v>
      </c>
      <c r="AC668" s="2">
        <f>(Table2[[#This Row],[Close Price]]/Table2[[#This Row],[Day Low]])-1</f>
        <v>2.9999999999998916E-3</v>
      </c>
      <c r="AD668" s="2">
        <f>(Table2[[#This Row],[Day High]]/Table2[[#This Row],[Close Price]])-1</f>
        <v>2.3429710867397757E-2</v>
      </c>
      <c r="AE668" s="2">
        <f>(Table2[[#This Row],[Close Price]]/Table2[[#This Row],[Current Week Low]])-1</f>
        <v>2.9999999999998916E-3</v>
      </c>
      <c r="AF668" s="2">
        <f>(Table2[[#This Row],[Current Week High]]/Table2[[#This Row],[Close Price]])-1</f>
        <v>7.7932868062479344E-2</v>
      </c>
      <c r="AG668" s="2">
        <f>(Table2[[#This Row],[Close Price]]/Table2[[#This Row],[Current Month Low]])-1</f>
        <v>3.3842982305445579E-2</v>
      </c>
      <c r="AH668" s="2">
        <f>(Table2[[#This Row],[Current Month High]]/Table2[[#This Row],[Close Price]])-1</f>
        <v>7.9428381522100411E-2</v>
      </c>
      <c r="AI668">
        <v>45.463609172482499</v>
      </c>
      <c r="AJ668">
        <v>22.5911590955387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-7.0000000000000007E-2</v>
      </c>
      <c r="AM668" t="s">
        <v>10512</v>
      </c>
      <c r="AN668">
        <v>-2.08</v>
      </c>
      <c r="AO668" t="s">
        <v>10512</v>
      </c>
      <c r="AQ668">
        <f>(Table2[[#This Row],[Sharpe Ratio]]-AVERAGE(Table2[Sharpe Ratio]))/_xlfn.STDEV.P(Table2[Sharpe Ratio])</f>
        <v>-0.55874987226138229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722</v>
      </c>
      <c r="AT668">
        <f>_xlfn.RANK.AVG(Table2[[#This Row],[6M Return vs Nifty Z-Score]],Table2[6M Return vs Nifty Z-Score])</f>
        <v>625</v>
      </c>
      <c r="AU668">
        <f>_xlfn.RANK.AVG(Table2[[#This Row],[Sharpe Ratio Z-Score]],Table2[Sharpe Ratio Z-Score])</f>
        <v>512.5</v>
      </c>
      <c r="AV668">
        <f>(Table2[[#This Row],[Rank 1Y]]+Table2[[#This Row],[Rank 6M]]+Table2[[#This Row],[Rank Sharpe]])/3</f>
        <v>619.83333333333337</v>
      </c>
    </row>
    <row r="669" spans="1:48" x14ac:dyDescent="0.3">
      <c r="A669" t="s">
        <v>670</v>
      </c>
      <c r="B669" t="s">
        <v>671</v>
      </c>
      <c r="C669" t="s">
        <v>10469</v>
      </c>
      <c r="D669" t="s">
        <v>632</v>
      </c>
      <c r="E669">
        <v>25169.222884679999</v>
      </c>
      <c r="F669">
        <v>1036.3</v>
      </c>
      <c r="G669">
        <v>-41.8448909495593</v>
      </c>
      <c r="H669">
        <f>(Table2[[#This Row],[1Y Return vs Nifty]]-AVERAGE(Table2[1Y Return vs Nifty]))/_xlfn.STDEV.P(Table2[1Y Return vs Nifty])</f>
        <v>-1.0802596908922562</v>
      </c>
      <c r="I669">
        <v>-17.566432287183702</v>
      </c>
      <c r="J669">
        <f>(Table2[[#This Row],[1M Return vs Nifty]]-AVERAGE(Table2[1M Return vs Nifty]))/_xlfn.STDEV.P(Table2[1M Return vs Nifty])</f>
        <v>-1.6635538494535707</v>
      </c>
      <c r="K669">
        <v>-18.207543499643901</v>
      </c>
      <c r="L669">
        <f>(Table2[[#This Row],[6M Return vs Nifty]]-AVERAGE(Table2[6M Return vs Nifty]))/_xlfn.STDEV.P(Table2[6M Return vs Nifty])</f>
        <v>-0.79307579595080901</v>
      </c>
      <c r="M669">
        <v>-1.18415571127737</v>
      </c>
      <c r="N669">
        <f>(Table2[[#This Row],[1W Return vs Nifty]]-AVERAGE(Table2[1W Return vs Nifty]))/_xlfn.STDEV.P(Table2[1W Return vs Nifty])</f>
        <v>-5.9592249993008266E-2</v>
      </c>
      <c r="O669">
        <v>1066.26</v>
      </c>
      <c r="P669">
        <v>1057.5844915068999</v>
      </c>
      <c r="Q669">
        <v>1094.93135246103</v>
      </c>
      <c r="R669">
        <v>38.668837618325298</v>
      </c>
      <c r="S669" s="2">
        <f>(Table2[[#This Row],[Close Price]]-Table2[[#This Row],[20D EMA]])/Table2[[#This Row],[20D EMA]]</f>
        <v>-2.8098212443494117E-2</v>
      </c>
      <c r="T669" s="2">
        <f>(Table2[[#This Row],[Close Price]]-Table2[[#This Row],[50D EMA]])/Table2[[#This Row],[50D EMA]]</f>
        <v>-2.0125570749030861E-2</v>
      </c>
      <c r="U669" s="2">
        <f>(Table2[[#This Row],[Close Price]]-Table2[[#This Row],[200D EMA]])/Table2[[#This Row],[200D EMA]]</f>
        <v>-5.3547971139237961E-2</v>
      </c>
      <c r="V669">
        <v>0.43681981731353797</v>
      </c>
      <c r="W669">
        <v>1026.3</v>
      </c>
      <c r="X669">
        <v>1044.55</v>
      </c>
      <c r="Y669">
        <v>1022</v>
      </c>
      <c r="Z669">
        <v>1078.5999999999999</v>
      </c>
      <c r="AA669">
        <v>1016.1</v>
      </c>
      <c r="AB669">
        <v>1145</v>
      </c>
      <c r="AC669" s="2">
        <f>(Table2[[#This Row],[Close Price]]/Table2[[#This Row],[Day Low]])-1</f>
        <v>9.7437396472765947E-3</v>
      </c>
      <c r="AD669" s="2">
        <f>(Table2[[#This Row],[Day High]]/Table2[[#This Row],[Close Price]])-1</f>
        <v>7.9610151500530968E-3</v>
      </c>
      <c r="AE669" s="2">
        <f>(Table2[[#This Row],[Close Price]]/Table2[[#This Row],[Current Week Low]])-1</f>
        <v>1.3992172211350296E-2</v>
      </c>
      <c r="AF669" s="2">
        <f>(Table2[[#This Row],[Current Week High]]/Table2[[#This Row],[Close Price]])-1</f>
        <v>4.081829586027208E-2</v>
      </c>
      <c r="AG669" s="2">
        <f>(Table2[[#This Row],[Close Price]]/Table2[[#This Row],[Current Month Low]])-1</f>
        <v>1.9879933077452838E-2</v>
      </c>
      <c r="AH669" s="2">
        <f>(Table2[[#This Row],[Current Month High]]/Table2[[#This Row],[Close Price]])-1</f>
        <v>0.10489240567403257</v>
      </c>
      <c r="AI669">
        <v>43.578114445623797</v>
      </c>
      <c r="AJ669">
        <v>16.957282320410801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-0.01</v>
      </c>
      <c r="AM669" t="s">
        <v>10512</v>
      </c>
      <c r="AN669">
        <v>-5.65</v>
      </c>
      <c r="AO669" t="s">
        <v>10512</v>
      </c>
      <c r="AP669">
        <v>-2.1630885322037E-2</v>
      </c>
      <c r="AQ669">
        <f>(Table2[[#This Row],[Sharpe Ratio]]-AVERAGE(Table2[Sharpe Ratio]))/_xlfn.STDEV.P(Table2[Sharpe Ratio])</f>
        <v>-0.80697865604528274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702</v>
      </c>
      <c r="AT669">
        <f>_xlfn.RANK.AVG(Table2[[#This Row],[6M Return vs Nifty Z-Score]],Table2[6M Return vs Nifty Z-Score])</f>
        <v>586</v>
      </c>
      <c r="AU669">
        <f>_xlfn.RANK.AVG(Table2[[#This Row],[Sharpe Ratio Z-Score]],Table2[Sharpe Ratio Z-Score])</f>
        <v>578</v>
      </c>
      <c r="AV669">
        <f>(Table2[[#This Row],[Rank 1Y]]+Table2[[#This Row],[Rank 6M]]+Table2[[#This Row],[Rank Sharpe]])/3</f>
        <v>622</v>
      </c>
    </row>
    <row r="670" spans="1:48" x14ac:dyDescent="0.3">
      <c r="A670" t="s">
        <v>846</v>
      </c>
      <c r="B670" t="s">
        <v>847</v>
      </c>
      <c r="C670" t="s">
        <v>10475</v>
      </c>
      <c r="D670" t="s">
        <v>543</v>
      </c>
      <c r="E670">
        <v>17577.811134</v>
      </c>
      <c r="F670">
        <v>3545.1</v>
      </c>
      <c r="G670">
        <v>-43.4423460694656</v>
      </c>
      <c r="H670">
        <f>(Table2[[#This Row],[1Y Return vs Nifty]]-AVERAGE(Table2[1Y Return vs Nifty]))/_xlfn.STDEV.P(Table2[1Y Return vs Nifty])</f>
        <v>-1.101406310663724</v>
      </c>
      <c r="I670">
        <v>-3.0208926284595501</v>
      </c>
      <c r="J670">
        <f>(Table2[[#This Row],[1M Return vs Nifty]]-AVERAGE(Table2[1M Return vs Nifty]))/_xlfn.STDEV.P(Table2[1M Return vs Nifty])</f>
        <v>-0.20880269861325351</v>
      </c>
      <c r="K670">
        <v>-9.5199298352963702</v>
      </c>
      <c r="L670">
        <f>(Table2[[#This Row],[6M Return vs Nifty]]-AVERAGE(Table2[6M Return vs Nifty]))/_xlfn.STDEV.P(Table2[6M Return vs Nifty])</f>
        <v>-0.49304471985310655</v>
      </c>
      <c r="M670">
        <v>-0.14873896019681301</v>
      </c>
      <c r="N670">
        <f>(Table2[[#This Row],[1W Return vs Nifty]]-AVERAGE(Table2[1W Return vs Nifty]))/_xlfn.STDEV.P(Table2[1W Return vs Nifty])</f>
        <v>0.19253152400486895</v>
      </c>
      <c r="O670">
        <v>3614.06</v>
      </c>
      <c r="P670">
        <v>3514.4235990782599</v>
      </c>
      <c r="Q670">
        <v>3556.7913533615401</v>
      </c>
      <c r="R670">
        <v>30.285317797935601</v>
      </c>
      <c r="S670" s="2">
        <f>(Table2[[#This Row],[Close Price]]-Table2[[#This Row],[20D EMA]])/Table2[[#This Row],[20D EMA]]</f>
        <v>-1.9081033519089345E-2</v>
      </c>
      <c r="T670" s="2">
        <f>(Table2[[#This Row],[Close Price]]-Table2[[#This Row],[50D EMA]])/Table2[[#This Row],[50D EMA]]</f>
        <v>8.7287146972793994E-3</v>
      </c>
      <c r="U670" s="2">
        <f>(Table2[[#This Row],[Close Price]]-Table2[[#This Row],[200D EMA]])/Table2[[#This Row],[200D EMA]]</f>
        <v>-3.2870506588728267E-3</v>
      </c>
      <c r="V670">
        <v>0.67565092407813399</v>
      </c>
      <c r="W670">
        <v>3535</v>
      </c>
      <c r="X670">
        <v>3669.95</v>
      </c>
      <c r="Y670">
        <v>3535</v>
      </c>
      <c r="Z670">
        <v>3742.95</v>
      </c>
      <c r="AA670">
        <v>3535</v>
      </c>
      <c r="AB670">
        <v>3742.95</v>
      </c>
      <c r="AC670" s="2">
        <f>(Table2[[#This Row],[Close Price]]/Table2[[#This Row],[Day Low]])-1</f>
        <v>2.8571428571428914E-3</v>
      </c>
      <c r="AD670" s="2">
        <f>(Table2[[#This Row],[Day High]]/Table2[[#This Row],[Close Price]])-1</f>
        <v>3.5217624326535191E-2</v>
      </c>
      <c r="AE670" s="2">
        <f>(Table2[[#This Row],[Close Price]]/Table2[[#This Row],[Current Week Low]])-1</f>
        <v>2.8571428571428914E-3</v>
      </c>
      <c r="AF670" s="2">
        <f>(Table2[[#This Row],[Current Week High]]/Table2[[#This Row],[Close Price]])-1</f>
        <v>5.5809427096555675E-2</v>
      </c>
      <c r="AG670" s="2">
        <f>(Table2[[#This Row],[Close Price]]/Table2[[#This Row],[Current Month Low]])-1</f>
        <v>2.8571428571428914E-3</v>
      </c>
      <c r="AH670" s="2">
        <f>(Table2[[#This Row],[Current Month High]]/Table2[[#This Row],[Close Price]])-1</f>
        <v>5.5809427096555675E-2</v>
      </c>
      <c r="AI670">
        <v>33.261403063383199</v>
      </c>
      <c r="AJ670">
        <v>23.267094351431702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0</v>
      </c>
      <c r="AM670" t="s">
        <v>10513</v>
      </c>
      <c r="AN670">
        <v>-1.65</v>
      </c>
      <c r="AO670" t="s">
        <v>10512</v>
      </c>
      <c r="AP670">
        <v>-7.3796164698246999E-2</v>
      </c>
      <c r="AQ670">
        <f>(Table2[[#This Row],[Sharpe Ratio]]-AVERAGE(Table2[Sharpe Ratio]))/_xlfn.STDEV.P(Table2[Sharpe Ratio])</f>
        <v>-1.4056099031034857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705</v>
      </c>
      <c r="AT670">
        <f>_xlfn.RANK.AVG(Table2[[#This Row],[6M Return vs Nifty Z-Score]],Table2[6M Return vs Nifty Z-Score])</f>
        <v>491</v>
      </c>
      <c r="AU670">
        <f>_xlfn.RANK.AVG(Table2[[#This Row],[Sharpe Ratio Z-Score]],Table2[Sharpe Ratio Z-Score])</f>
        <v>671</v>
      </c>
      <c r="AV670">
        <f>(Table2[[#This Row],[Rank 1Y]]+Table2[[#This Row],[Rank 6M]]+Table2[[#This Row],[Rank Sharpe]])/3</f>
        <v>622.33333333333337</v>
      </c>
    </row>
    <row r="671" spans="1:48" x14ac:dyDescent="0.3">
      <c r="A671" t="s">
        <v>554</v>
      </c>
      <c r="B671" t="s">
        <v>555</v>
      </c>
      <c r="C671" t="s">
        <v>10461</v>
      </c>
      <c r="D671" t="s">
        <v>37</v>
      </c>
      <c r="E671">
        <v>34338.093149100001</v>
      </c>
      <c r="F671">
        <v>586.5</v>
      </c>
      <c r="G671">
        <v>-31.823247443520401</v>
      </c>
      <c r="H671">
        <f>(Table2[[#This Row],[1Y Return vs Nifty]]-AVERAGE(Table2[1Y Return vs Nifty]))/_xlfn.STDEV.P(Table2[1Y Return vs Nifty])</f>
        <v>-0.9475962551145829</v>
      </c>
      <c r="I671">
        <v>5.4903403186514703</v>
      </c>
      <c r="J671">
        <f>(Table2[[#This Row],[1M Return vs Nifty]]-AVERAGE(Table2[1M Return vs Nifty]))/_xlfn.STDEV.P(Table2[1M Return vs Nifty])</f>
        <v>0.64243597766737848</v>
      </c>
      <c r="K671">
        <v>-9.7836305058285191</v>
      </c>
      <c r="L671">
        <f>(Table2[[#This Row],[6M Return vs Nifty]]-AVERAGE(Table2[6M Return vs Nifty]))/_xlfn.STDEV.P(Table2[6M Return vs Nifty])</f>
        <v>-0.50215175419006541</v>
      </c>
      <c r="M671">
        <v>-0.76140443849669004</v>
      </c>
      <c r="N671">
        <f>(Table2[[#This Row],[1W Return vs Nifty]]-AVERAGE(Table2[1W Return vs Nifty]))/_xlfn.STDEV.P(Table2[1W Return vs Nifty])</f>
        <v>4.3347601274260406E-2</v>
      </c>
      <c r="O671">
        <v>568.87</v>
      </c>
      <c r="P671">
        <v>554.18990533665203</v>
      </c>
      <c r="Q671">
        <v>560.03454460036198</v>
      </c>
      <c r="R671">
        <v>68.856220604612901</v>
      </c>
      <c r="S671" s="2">
        <f>(Table2[[#This Row],[Close Price]]-Table2[[#This Row],[20D EMA]])/Table2[[#This Row],[20D EMA]]</f>
        <v>3.0991263381791964E-2</v>
      </c>
      <c r="T671" s="2">
        <f>(Table2[[#This Row],[Close Price]]-Table2[[#This Row],[50D EMA]])/Table2[[#This Row],[50D EMA]]</f>
        <v>5.8301485379313532E-2</v>
      </c>
      <c r="U671" s="2">
        <f>(Table2[[#This Row],[Close Price]]-Table2[[#This Row],[200D EMA]])/Table2[[#This Row],[200D EMA]]</f>
        <v>4.7256826663297426E-2</v>
      </c>
      <c r="V671">
        <v>1.22195755872161</v>
      </c>
      <c r="W671">
        <v>583.1</v>
      </c>
      <c r="X671">
        <v>600</v>
      </c>
      <c r="Y671">
        <v>580.75</v>
      </c>
      <c r="Z671">
        <v>616.29999999999995</v>
      </c>
      <c r="AA671">
        <v>555.54999999999995</v>
      </c>
      <c r="AB671">
        <v>616.29999999999995</v>
      </c>
      <c r="AC671" s="2">
        <f>(Table2[[#This Row],[Close Price]]/Table2[[#This Row],[Day Low]])-1</f>
        <v>5.8309037900874383E-3</v>
      </c>
      <c r="AD671" s="2">
        <f>(Table2[[#This Row],[Day High]]/Table2[[#This Row],[Close Price]])-1</f>
        <v>2.3017902813299296E-2</v>
      </c>
      <c r="AE671" s="2">
        <f>(Table2[[#This Row],[Close Price]]/Table2[[#This Row],[Current Week Low]])-1</f>
        <v>9.9009900990099098E-3</v>
      </c>
      <c r="AF671" s="2">
        <f>(Table2[[#This Row],[Current Week High]]/Table2[[#This Row],[Close Price]])-1</f>
        <v>5.0809889173060396E-2</v>
      </c>
      <c r="AG671" s="2">
        <f>(Table2[[#This Row],[Close Price]]/Table2[[#This Row],[Current Month Low]])-1</f>
        <v>5.5710557105571157E-2</v>
      </c>
      <c r="AH671" s="2">
        <f>(Table2[[#This Row],[Current Month High]]/Table2[[#This Row],[Close Price]])-1</f>
        <v>5.0809889173060396E-2</v>
      </c>
      <c r="AI671">
        <v>15.0895140664961</v>
      </c>
      <c r="AJ671">
        <v>28.957783641160901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-0.05</v>
      </c>
      <c r="AM671" t="s">
        <v>10512</v>
      </c>
      <c r="AN671">
        <v>3.04</v>
      </c>
      <c r="AO671" t="s">
        <v>10511</v>
      </c>
      <c r="AP671">
        <v>-9.3836806945573004E-2</v>
      </c>
      <c r="AQ671">
        <f>(Table2[[#This Row],[Sharpe Ratio]]-AVERAGE(Table2[Sharpe Ratio]))/_xlfn.STDEV.P(Table2[Sharpe Ratio])</f>
        <v>-1.6355895908157556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673</v>
      </c>
      <c r="AT671">
        <f>_xlfn.RANK.AVG(Table2[[#This Row],[6M Return vs Nifty Z-Score]],Table2[6M Return vs Nifty Z-Score])</f>
        <v>497</v>
      </c>
      <c r="AU671">
        <f>_xlfn.RANK.AVG(Table2[[#This Row],[Sharpe Ratio Z-Score]],Table2[Sharpe Ratio Z-Score])</f>
        <v>701</v>
      </c>
      <c r="AV671">
        <f>(Table2[[#This Row],[Rank 1Y]]+Table2[[#This Row],[Rank 6M]]+Table2[[#This Row],[Rank Sharpe]])/3</f>
        <v>623.66666666666663</v>
      </c>
    </row>
    <row r="672" spans="1:48" x14ac:dyDescent="0.3">
      <c r="A672" t="s">
        <v>1428</v>
      </c>
      <c r="B672" t="s">
        <v>1429</v>
      </c>
      <c r="C672" t="s">
        <v>10475</v>
      </c>
      <c r="D672" t="s">
        <v>543</v>
      </c>
      <c r="E672">
        <v>7003.8673877699903</v>
      </c>
      <c r="F672">
        <v>253.35</v>
      </c>
      <c r="G672">
        <v>-25.545737482290502</v>
      </c>
      <c r="H672">
        <f>(Table2[[#This Row],[1Y Return vs Nifty]]-AVERAGE(Table2[1Y Return vs Nifty]))/_xlfn.STDEV.P(Table2[1Y Return vs Nifty])</f>
        <v>-0.86449650814359003</v>
      </c>
      <c r="I672">
        <v>0.203422637486078</v>
      </c>
      <c r="J672">
        <f>(Table2[[#This Row],[1M Return vs Nifty]]-AVERAGE(Table2[1M Return vs Nifty]))/_xlfn.STDEV.P(Table2[1M Return vs Nifty])</f>
        <v>0.11367253804756594</v>
      </c>
      <c r="K672">
        <v>-22.236206740031701</v>
      </c>
      <c r="L672">
        <f>(Table2[[#This Row],[6M Return vs Nifty]]-AVERAGE(Table2[6M Return vs Nifty]))/_xlfn.STDEV.P(Table2[6M Return vs Nifty])</f>
        <v>-0.93220769268894366</v>
      </c>
      <c r="M672">
        <v>-4.7982655137095298</v>
      </c>
      <c r="N672">
        <f>(Table2[[#This Row],[1W Return vs Nifty]]-AVERAGE(Table2[1W Return vs Nifty]))/_xlfn.STDEV.P(Table2[1W Return vs Nifty])</f>
        <v>-0.93962727171830918</v>
      </c>
      <c r="O672">
        <v>261.52999999999997</v>
      </c>
      <c r="P672">
        <v>256.269126190892</v>
      </c>
      <c r="Q672">
        <v>260.31146648676599</v>
      </c>
      <c r="R672">
        <v>32.265642738677599</v>
      </c>
      <c r="S672" s="2">
        <f>(Table2[[#This Row],[Close Price]]-Table2[[#This Row],[20D EMA]])/Table2[[#This Row],[20D EMA]]</f>
        <v>-3.1277482506786906E-2</v>
      </c>
      <c r="T672" s="2">
        <f>(Table2[[#This Row],[Close Price]]-Table2[[#This Row],[50D EMA]])/Table2[[#This Row],[50D EMA]]</f>
        <v>-1.1390861764275019E-2</v>
      </c>
      <c r="U672" s="2">
        <f>(Table2[[#This Row],[Close Price]]-Table2[[#This Row],[200D EMA]])/Table2[[#This Row],[200D EMA]]</f>
        <v>-2.6742834577054311E-2</v>
      </c>
      <c r="V672">
        <v>1.4276269648045401</v>
      </c>
      <c r="W672">
        <v>252.15</v>
      </c>
      <c r="X672">
        <v>260.5</v>
      </c>
      <c r="Y672">
        <v>252.15</v>
      </c>
      <c r="Z672">
        <v>270.7</v>
      </c>
      <c r="AA672">
        <v>251.4</v>
      </c>
      <c r="AB672">
        <v>279.7</v>
      </c>
      <c r="AC672" s="2">
        <f>(Table2[[#This Row],[Close Price]]/Table2[[#This Row],[Day Low]])-1</f>
        <v>4.7590719809635917E-3</v>
      </c>
      <c r="AD672" s="2">
        <f>(Table2[[#This Row],[Day High]]/Table2[[#This Row],[Close Price]])-1</f>
        <v>2.8221827511347941E-2</v>
      </c>
      <c r="AE672" s="2">
        <f>(Table2[[#This Row],[Close Price]]/Table2[[#This Row],[Current Week Low]])-1</f>
        <v>4.7590719809635917E-3</v>
      </c>
      <c r="AF672" s="2">
        <f>(Table2[[#This Row],[Current Week High]]/Table2[[#This Row],[Close Price]])-1</f>
        <v>6.8482336688375778E-2</v>
      </c>
      <c r="AG672" s="2">
        <f>(Table2[[#This Row],[Close Price]]/Table2[[#This Row],[Current Month Low]])-1</f>
        <v>7.7565632458234113E-3</v>
      </c>
      <c r="AH672" s="2">
        <f>(Table2[[#This Row],[Current Month High]]/Table2[[#This Row],[Close Price]])-1</f>
        <v>0.10400631537398852</v>
      </c>
      <c r="AI672">
        <v>26.682455101637998</v>
      </c>
      <c r="AJ672">
        <v>15.159090909090899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-0.05</v>
      </c>
      <c r="AM672" t="s">
        <v>10512</v>
      </c>
      <c r="AN672">
        <v>-2.73</v>
      </c>
      <c r="AO672" t="s">
        <v>10512</v>
      </c>
      <c r="AP672">
        <v>-3.7075075617029003E-2</v>
      </c>
      <c r="AQ672">
        <f>(Table2[[#This Row],[Sharpe Ratio]]-AVERAGE(Table2[Sharpe Ratio]))/_xlfn.STDEV.P(Table2[Sharpe Ratio])</f>
        <v>-0.98421100305177867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643</v>
      </c>
      <c r="AT672">
        <f>_xlfn.RANK.AVG(Table2[[#This Row],[6M Return vs Nifty Z-Score]],Table2[6M Return vs Nifty Z-Score])</f>
        <v>616</v>
      </c>
      <c r="AU672">
        <f>_xlfn.RANK.AVG(Table2[[#This Row],[Sharpe Ratio Z-Score]],Table2[Sharpe Ratio Z-Score])</f>
        <v>616</v>
      </c>
      <c r="AV672">
        <f>(Table2[[#This Row],[Rank 1Y]]+Table2[[#This Row],[Rank 6M]]+Table2[[#This Row],[Rank Sharpe]])/3</f>
        <v>625</v>
      </c>
    </row>
    <row r="673" spans="1:48" x14ac:dyDescent="0.3">
      <c r="A673" t="s">
        <v>1317</v>
      </c>
      <c r="B673" t="s">
        <v>1318</v>
      </c>
      <c r="C673" t="s">
        <v>10471</v>
      </c>
      <c r="D673" t="s">
        <v>127</v>
      </c>
      <c r="E673">
        <v>8046.3800201100003</v>
      </c>
      <c r="F673">
        <v>453.1</v>
      </c>
      <c r="G673">
        <v>-28.457265551228001</v>
      </c>
      <c r="H673">
        <f>(Table2[[#This Row],[1Y Return vs Nifty]]-AVERAGE(Table2[1Y Return vs Nifty]))/_xlfn.STDEV.P(Table2[1Y Return vs Nifty])</f>
        <v>-0.90303842162870174</v>
      </c>
      <c r="I673">
        <v>-6.7625261912895098</v>
      </c>
      <c r="J673">
        <f>(Table2[[#This Row],[1M Return vs Nifty]]-AVERAGE(Table2[1M Return vs Nifty]))/_xlfn.STDEV.P(Table2[1M Return vs Nifty])</f>
        <v>-0.58301677792965345</v>
      </c>
      <c r="K673">
        <v>-39.288139775220799</v>
      </c>
      <c r="L673">
        <f>(Table2[[#This Row],[6M Return vs Nifty]]-AVERAGE(Table2[6M Return vs Nifty]))/_xlfn.STDEV.P(Table2[6M Return vs Nifty])</f>
        <v>-1.5211047150196417</v>
      </c>
      <c r="M673">
        <v>-4.6088183145762498</v>
      </c>
      <c r="N673">
        <f>(Table2[[#This Row],[1W Return vs Nifty]]-AVERAGE(Table2[1W Return vs Nifty]))/_xlfn.STDEV.P(Table2[1W Return vs Nifty])</f>
        <v>-0.89349691621752803</v>
      </c>
      <c r="O673">
        <v>481.65</v>
      </c>
      <c r="P673">
        <v>479.689663351994</v>
      </c>
      <c r="Q673">
        <v>492.93079849523701</v>
      </c>
      <c r="R673">
        <v>21.578617543779199</v>
      </c>
      <c r="S673" s="2">
        <f>(Table2[[#This Row],[Close Price]]-Table2[[#This Row],[20D EMA]])/Table2[[#This Row],[20D EMA]]</f>
        <v>-5.9275407453545016E-2</v>
      </c>
      <c r="T673" s="2">
        <f>(Table2[[#This Row],[Close Price]]-Table2[[#This Row],[50D EMA]])/Table2[[#This Row],[50D EMA]]</f>
        <v>-5.5430970027975375E-2</v>
      </c>
      <c r="U673" s="2">
        <f>(Table2[[#This Row],[Close Price]]-Table2[[#This Row],[200D EMA]])/Table2[[#This Row],[200D EMA]]</f>
        <v>-8.0804037030812265E-2</v>
      </c>
      <c r="V673">
        <v>0.40415404827131002</v>
      </c>
      <c r="W673">
        <v>448.3</v>
      </c>
      <c r="X673">
        <v>465.75</v>
      </c>
      <c r="Y673">
        <v>448.3</v>
      </c>
      <c r="Z673">
        <v>492.2</v>
      </c>
      <c r="AA673">
        <v>448.3</v>
      </c>
      <c r="AB673">
        <v>512.9</v>
      </c>
      <c r="AC673" s="2">
        <f>(Table2[[#This Row],[Close Price]]/Table2[[#This Row],[Day Low]])-1</f>
        <v>1.0707115770689279E-2</v>
      </c>
      <c r="AD673" s="2">
        <f>(Table2[[#This Row],[Day High]]/Table2[[#This Row],[Close Price]])-1</f>
        <v>2.7918781725888353E-2</v>
      </c>
      <c r="AE673" s="2">
        <f>(Table2[[#This Row],[Close Price]]/Table2[[#This Row],[Current Week Low]])-1</f>
        <v>1.0707115770689279E-2</v>
      </c>
      <c r="AF673" s="2">
        <f>(Table2[[#This Row],[Current Week High]]/Table2[[#This Row],[Close Price]])-1</f>
        <v>8.6294416243654748E-2</v>
      </c>
      <c r="AG673" s="2">
        <f>(Table2[[#This Row],[Close Price]]/Table2[[#This Row],[Current Month Low]])-1</f>
        <v>1.0707115770689279E-2</v>
      </c>
      <c r="AH673" s="2">
        <f>(Table2[[#This Row],[Current Month High]]/Table2[[#This Row],[Close Price]])-1</f>
        <v>0.13197969543147203</v>
      </c>
      <c r="AI673">
        <v>55.6389318031339</v>
      </c>
      <c r="AJ673">
        <v>17.3530173530173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-0.15</v>
      </c>
      <c r="AM673" t="s">
        <v>10512</v>
      </c>
      <c r="AN673">
        <v>-6.75</v>
      </c>
      <c r="AO673" t="s">
        <v>10512</v>
      </c>
      <c r="AQ673">
        <f>(Table2[[#This Row],[Sharpe Ratio]]-AVERAGE(Table2[Sharpe Ratio]))/_xlfn.STDEV.P(Table2[Sharpe Ratio])</f>
        <v>-0.55874987226138229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657</v>
      </c>
      <c r="AT673">
        <f>_xlfn.RANK.AVG(Table2[[#This Row],[6M Return vs Nifty Z-Score]],Table2[6M Return vs Nifty Z-Score])</f>
        <v>712</v>
      </c>
      <c r="AU673">
        <f>_xlfn.RANK.AVG(Table2[[#This Row],[Sharpe Ratio Z-Score]],Table2[Sharpe Ratio Z-Score])</f>
        <v>512.5</v>
      </c>
      <c r="AV673">
        <f>(Table2[[#This Row],[Rank 1Y]]+Table2[[#This Row],[Rank 6M]]+Table2[[#This Row],[Rank Sharpe]])/3</f>
        <v>627.16666666666663</v>
      </c>
    </row>
    <row r="674" spans="1:48" x14ac:dyDescent="0.3">
      <c r="A674" t="s">
        <v>2171</v>
      </c>
      <c r="B674" t="s">
        <v>2172</v>
      </c>
      <c r="C674" t="s">
        <v>10472</v>
      </c>
      <c r="D674" t="s">
        <v>380</v>
      </c>
      <c r="E674">
        <v>2480.2870337999998</v>
      </c>
      <c r="F674">
        <v>467.75</v>
      </c>
      <c r="G674">
        <v>-62.237325552504799</v>
      </c>
      <c r="H674">
        <f>(Table2[[#This Row],[1Y Return vs Nifty]]-AVERAGE(Table2[1Y Return vs Nifty]))/_xlfn.STDEV.P(Table2[1Y Return vs Nifty])</f>
        <v>-1.3502084709170166</v>
      </c>
      <c r="I674">
        <v>-6.1632162377183901</v>
      </c>
      <c r="J674">
        <f>(Table2[[#This Row],[1M Return vs Nifty]]-AVERAGE(Table2[1M Return vs Nifty]))/_xlfn.STDEV.P(Table2[1M Return vs Nifty])</f>
        <v>-0.52307765809474749</v>
      </c>
      <c r="K674">
        <v>-24.996335816479402</v>
      </c>
      <c r="L674">
        <f>(Table2[[#This Row],[6M Return vs Nifty]]-AVERAGE(Table2[6M Return vs Nifty]))/_xlfn.STDEV.P(Table2[6M Return vs Nifty])</f>
        <v>-1.0275301286270933</v>
      </c>
      <c r="M674">
        <v>-1.88320347475242</v>
      </c>
      <c r="N674">
        <f>(Table2[[#This Row],[1W Return vs Nifty]]-AVERAGE(Table2[1W Return vs Nifty]))/_xlfn.STDEV.P(Table2[1W Return vs Nifty])</f>
        <v>-0.22981024207028034</v>
      </c>
      <c r="O674">
        <v>478.48</v>
      </c>
      <c r="P674">
        <v>487.14298386327698</v>
      </c>
      <c r="Q674">
        <v>504.79845263986402</v>
      </c>
      <c r="R674">
        <v>27.419837047991098</v>
      </c>
      <c r="S674" s="2">
        <f>(Table2[[#This Row],[Close Price]]-Table2[[#This Row],[20D EMA]])/Table2[[#This Row],[20D EMA]]</f>
        <v>-2.2425179735830168E-2</v>
      </c>
      <c r="T674" s="2">
        <f>(Table2[[#This Row],[Close Price]]-Table2[[#This Row],[50D EMA]])/Table2[[#This Row],[50D EMA]]</f>
        <v>-3.9809633938441114E-2</v>
      </c>
      <c r="U674" s="2">
        <f>(Table2[[#This Row],[Close Price]]-Table2[[#This Row],[200D EMA]])/Table2[[#This Row],[200D EMA]]</f>
        <v>-7.3392563796734395E-2</v>
      </c>
      <c r="V674">
        <v>0.62702954375175401</v>
      </c>
      <c r="W674">
        <v>466.2</v>
      </c>
      <c r="X674">
        <v>473.85</v>
      </c>
      <c r="Y674">
        <v>466.2</v>
      </c>
      <c r="Z674">
        <v>478.3</v>
      </c>
      <c r="AA674">
        <v>466.2</v>
      </c>
      <c r="AB674">
        <v>494</v>
      </c>
      <c r="AC674" s="2">
        <f>(Table2[[#This Row],[Close Price]]/Table2[[#This Row],[Day Low]])-1</f>
        <v>3.3247533247533489E-3</v>
      </c>
      <c r="AD674" s="2">
        <f>(Table2[[#This Row],[Day High]]/Table2[[#This Row],[Close Price]])-1</f>
        <v>1.3041154462854143E-2</v>
      </c>
      <c r="AE674" s="2">
        <f>(Table2[[#This Row],[Close Price]]/Table2[[#This Row],[Current Week Low]])-1</f>
        <v>3.3247533247533489E-3</v>
      </c>
      <c r="AF674" s="2">
        <f>(Table2[[#This Row],[Current Week High]]/Table2[[#This Row],[Close Price]])-1</f>
        <v>2.255478353821494E-2</v>
      </c>
      <c r="AG674" s="2">
        <f>(Table2[[#This Row],[Close Price]]/Table2[[#This Row],[Current Month Low]])-1</f>
        <v>3.3247533247533489E-3</v>
      </c>
      <c r="AH674" s="2">
        <f>(Table2[[#This Row],[Current Month High]]/Table2[[#This Row],[Close Price]])-1</f>
        <v>5.6119722073757261E-2</v>
      </c>
      <c r="AI674">
        <v>81.079636557990298</v>
      </c>
      <c r="AJ674">
        <v>6.3068181818181701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-0.19</v>
      </c>
      <c r="AM674" t="s">
        <v>10512</v>
      </c>
      <c r="AN674">
        <v>-3.45</v>
      </c>
      <c r="AO674" t="s">
        <v>10512</v>
      </c>
      <c r="AQ674">
        <f>(Table2[[#This Row],[Sharpe Ratio]]-AVERAGE(Table2[Sharpe Ratio]))/_xlfn.STDEV.P(Table2[Sharpe Ratio])</f>
        <v>-0.55874987226138229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729</v>
      </c>
      <c r="AT674">
        <f>_xlfn.RANK.AVG(Table2[[#This Row],[6M Return vs Nifty Z-Score]],Table2[6M Return vs Nifty Z-Score])</f>
        <v>641</v>
      </c>
      <c r="AU674">
        <f>_xlfn.RANK.AVG(Table2[[#This Row],[Sharpe Ratio Z-Score]],Table2[Sharpe Ratio Z-Score])</f>
        <v>512.5</v>
      </c>
      <c r="AV674">
        <f>(Table2[[#This Row],[Rank 1Y]]+Table2[[#This Row],[Rank 6M]]+Table2[[#This Row],[Rank Sharpe]])/3</f>
        <v>627.5</v>
      </c>
    </row>
    <row r="675" spans="1:48" x14ac:dyDescent="0.3">
      <c r="A675" t="s">
        <v>2257</v>
      </c>
      <c r="B675" t="s">
        <v>2258</v>
      </c>
      <c r="C675" t="s">
        <v>10465</v>
      </c>
      <c r="D675" t="s">
        <v>266</v>
      </c>
      <c r="E675">
        <v>2245.8556791000001</v>
      </c>
      <c r="F675">
        <v>501.75</v>
      </c>
      <c r="G675">
        <v>-45.635486171408601</v>
      </c>
      <c r="H675">
        <f>(Table2[[#This Row],[1Y Return vs Nifty]]-AVERAGE(Table2[1Y Return vs Nifty]))/_xlfn.STDEV.P(Table2[1Y Return vs Nifty])</f>
        <v>-1.1304384250958761</v>
      </c>
      <c r="I675">
        <v>-10.6483124291019</v>
      </c>
      <c r="J675">
        <f>(Table2[[#This Row],[1M Return vs Nifty]]-AVERAGE(Table2[1M Return vs Nifty]))/_xlfn.STDEV.P(Table2[1M Return vs Nifty])</f>
        <v>-0.97164807893377692</v>
      </c>
      <c r="K675">
        <v>-27.667433569331099</v>
      </c>
      <c r="L675">
        <f>(Table2[[#This Row],[6M Return vs Nifty]]-AVERAGE(Table2[6M Return vs Nifty]))/_xlfn.STDEV.P(Table2[6M Return vs Nifty])</f>
        <v>-1.119777823346658</v>
      </c>
      <c r="M675">
        <v>-1.9208071039649</v>
      </c>
      <c r="N675">
        <f>(Table2[[#This Row],[1W Return vs Nifty]]-AVERAGE(Table2[1W Return vs Nifty]))/_xlfn.STDEV.P(Table2[1W Return vs Nifty])</f>
        <v>-0.23896671834244146</v>
      </c>
      <c r="O675">
        <v>513.59</v>
      </c>
      <c r="P675">
        <v>520.65306229638804</v>
      </c>
      <c r="Q675">
        <v>543.68348330720903</v>
      </c>
      <c r="R675">
        <v>24.246719337776899</v>
      </c>
      <c r="S675" s="2">
        <f>(Table2[[#This Row],[Close Price]]-Table2[[#This Row],[20D EMA]])/Table2[[#This Row],[20D EMA]]</f>
        <v>-2.3053408360754746E-2</v>
      </c>
      <c r="T675" s="2">
        <f>(Table2[[#This Row],[Close Price]]-Table2[[#This Row],[50D EMA]])/Table2[[#This Row],[50D EMA]]</f>
        <v>-3.6306446010351608E-2</v>
      </c>
      <c r="U675" s="2">
        <f>(Table2[[#This Row],[Close Price]]-Table2[[#This Row],[200D EMA]])/Table2[[#This Row],[200D EMA]]</f>
        <v>-7.712848485322564E-2</v>
      </c>
      <c r="V675">
        <v>1.11739100332903</v>
      </c>
      <c r="W675">
        <v>497.15</v>
      </c>
      <c r="X675">
        <v>507</v>
      </c>
      <c r="Y675">
        <v>497.15</v>
      </c>
      <c r="Z675">
        <v>514</v>
      </c>
      <c r="AA675">
        <v>497.15</v>
      </c>
      <c r="AB675">
        <v>533.95000000000005</v>
      </c>
      <c r="AC675" s="2">
        <f>(Table2[[#This Row],[Close Price]]/Table2[[#This Row],[Day Low]])-1</f>
        <v>9.2527406215427987E-3</v>
      </c>
      <c r="AD675" s="2">
        <f>(Table2[[#This Row],[Day High]]/Table2[[#This Row],[Close Price]])-1</f>
        <v>1.0463378176382765E-2</v>
      </c>
      <c r="AE675" s="2">
        <f>(Table2[[#This Row],[Close Price]]/Table2[[#This Row],[Current Week Low]])-1</f>
        <v>9.2527406215427987E-3</v>
      </c>
      <c r="AF675" s="2">
        <f>(Table2[[#This Row],[Current Week High]]/Table2[[#This Row],[Close Price]])-1</f>
        <v>2.4414549078226155E-2</v>
      </c>
      <c r="AG675" s="2">
        <f>(Table2[[#This Row],[Close Price]]/Table2[[#This Row],[Current Month Low]])-1</f>
        <v>9.2527406215427987E-3</v>
      </c>
      <c r="AH675" s="2">
        <f>(Table2[[#This Row],[Current Month High]]/Table2[[#This Row],[Close Price]])-1</f>
        <v>6.4175386148480396E-2</v>
      </c>
      <c r="AI675">
        <v>44.0259093173891</v>
      </c>
      <c r="AJ675">
        <v>10.517621145374401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-0.15</v>
      </c>
      <c r="AM675" t="s">
        <v>10512</v>
      </c>
      <c r="AN675">
        <v>-3.93</v>
      </c>
      <c r="AO675" t="s">
        <v>10512</v>
      </c>
      <c r="AQ675">
        <f>(Table2[[#This Row],[Sharpe Ratio]]-AVERAGE(Table2[Sharpe Ratio]))/_xlfn.STDEV.P(Table2[Sharpe Ratio])</f>
        <v>-0.55874987226138229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712</v>
      </c>
      <c r="AT675">
        <f>_xlfn.RANK.AVG(Table2[[#This Row],[6M Return vs Nifty Z-Score]],Table2[6M Return vs Nifty Z-Score])</f>
        <v>660</v>
      </c>
      <c r="AU675">
        <f>_xlfn.RANK.AVG(Table2[[#This Row],[Sharpe Ratio Z-Score]],Table2[Sharpe Ratio Z-Score])</f>
        <v>512.5</v>
      </c>
      <c r="AV675">
        <f>(Table2[[#This Row],[Rank 1Y]]+Table2[[#This Row],[Rank 6M]]+Table2[[#This Row],[Rank Sharpe]])/3</f>
        <v>628.16666666666663</v>
      </c>
    </row>
    <row r="676" spans="1:48" x14ac:dyDescent="0.3">
      <c r="A676" t="s">
        <v>2066</v>
      </c>
      <c r="B676" t="s">
        <v>2067</v>
      </c>
      <c r="C676" t="s">
        <v>10477</v>
      </c>
      <c r="D676" t="s">
        <v>1776</v>
      </c>
      <c r="E676">
        <v>2747.1541817679999</v>
      </c>
      <c r="F676">
        <v>14.92</v>
      </c>
      <c r="G676">
        <v>-43.471299639825901</v>
      </c>
      <c r="H676">
        <f>(Table2[[#This Row],[1Y Return vs Nifty]]-AVERAGE(Table2[1Y Return vs Nifty]))/_xlfn.STDEV.P(Table2[1Y Return vs Nifty])</f>
        <v>-1.1017895891269536</v>
      </c>
      <c r="I676">
        <v>-12.394120370765499</v>
      </c>
      <c r="J676">
        <f>(Table2[[#This Row],[1M Return vs Nifty]]-AVERAGE(Table2[1M Return vs Nifty]))/_xlfn.STDEV.P(Table2[1M Return vs Nifty])</f>
        <v>-1.1462525399486017</v>
      </c>
      <c r="K676">
        <v>-39.9537913063701</v>
      </c>
      <c r="L676">
        <f>(Table2[[#This Row],[6M Return vs Nifty]]-AVERAGE(Table2[6M Return vs Nifty]))/_xlfn.STDEV.P(Table2[6M Return vs Nifty])</f>
        <v>-1.5440933230440075</v>
      </c>
      <c r="M676">
        <v>-1.23649398224202</v>
      </c>
      <c r="N676">
        <f>(Table2[[#This Row],[1W Return vs Nifty]]-AVERAGE(Table2[1W Return vs Nifty]))/_xlfn.STDEV.P(Table2[1W Return vs Nifty])</f>
        <v>-7.2336608616103817E-2</v>
      </c>
      <c r="O676">
        <v>15.41</v>
      </c>
      <c r="P676">
        <v>15.9608233213305</v>
      </c>
      <c r="Q676">
        <v>17.4893777231567</v>
      </c>
      <c r="R676">
        <v>29.9860751231096</v>
      </c>
      <c r="S676" s="2">
        <f>(Table2[[#This Row],[Close Price]]-Table2[[#This Row],[20D EMA]])/Table2[[#This Row],[20D EMA]]</f>
        <v>-3.1797534068786514E-2</v>
      </c>
      <c r="T676" s="2">
        <f>(Table2[[#This Row],[Close Price]]-Table2[[#This Row],[50D EMA]])/Table2[[#This Row],[50D EMA]]</f>
        <v>-6.5211129800523113E-2</v>
      </c>
      <c r="U676" s="2">
        <f>(Table2[[#This Row],[Close Price]]-Table2[[#This Row],[200D EMA]])/Table2[[#This Row],[200D EMA]]</f>
        <v>-0.1469107571365865</v>
      </c>
      <c r="V676">
        <v>0.63655453755592994</v>
      </c>
      <c r="W676">
        <v>14.89</v>
      </c>
      <c r="X676">
        <v>15.13</v>
      </c>
      <c r="Y676">
        <v>14.89</v>
      </c>
      <c r="Z676">
        <v>15.51</v>
      </c>
      <c r="AA676">
        <v>14.89</v>
      </c>
      <c r="AB676">
        <v>16.25</v>
      </c>
      <c r="AC676" s="2">
        <f>(Table2[[#This Row],[Close Price]]/Table2[[#This Row],[Day Low]])-1</f>
        <v>2.014775016789816E-3</v>
      </c>
      <c r="AD676" s="2">
        <f>(Table2[[#This Row],[Day High]]/Table2[[#This Row],[Close Price]])-1</f>
        <v>1.4075067024128751E-2</v>
      </c>
      <c r="AE676" s="2">
        <f>(Table2[[#This Row],[Close Price]]/Table2[[#This Row],[Current Week Low]])-1</f>
        <v>2.014775016789816E-3</v>
      </c>
      <c r="AF676" s="2">
        <f>(Table2[[#This Row],[Current Week High]]/Table2[[#This Row],[Close Price]])-1</f>
        <v>3.9544235924932947E-2</v>
      </c>
      <c r="AG676" s="2">
        <f>(Table2[[#This Row],[Close Price]]/Table2[[#This Row],[Current Month Low]])-1</f>
        <v>2.014775016789816E-3</v>
      </c>
      <c r="AH676" s="2">
        <f>(Table2[[#This Row],[Current Month High]]/Table2[[#This Row],[Close Price]])-1</f>
        <v>8.9142091152815128E-2</v>
      </c>
      <c r="AI676">
        <v>74.597855227881993</v>
      </c>
      <c r="AJ676">
        <v>16.108949416342401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-0.18</v>
      </c>
      <c r="AM676" t="s">
        <v>10512</v>
      </c>
      <c r="AN676">
        <v>-4.79</v>
      </c>
      <c r="AO676" t="s">
        <v>10512</v>
      </c>
      <c r="AP676">
        <v>6.5108128541309998E-3</v>
      </c>
      <c r="AQ676">
        <f>(Table2[[#This Row],[Sharpe Ratio]]-AVERAGE(Table2[Sharpe Ratio]))/_xlfn.STDEV.P(Table2[Sharpe Ratio])</f>
        <v>-0.4840339680270323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706</v>
      </c>
      <c r="AT676">
        <f>_xlfn.RANK.AVG(Table2[[#This Row],[6M Return vs Nifty Z-Score]],Table2[6M Return vs Nifty Z-Score])</f>
        <v>716</v>
      </c>
      <c r="AU676">
        <f>_xlfn.RANK.AVG(Table2[[#This Row],[Sharpe Ratio Z-Score]],Table2[Sharpe Ratio Z-Score])</f>
        <v>471</v>
      </c>
      <c r="AV676">
        <f>(Table2[[#This Row],[Rank 1Y]]+Table2[[#This Row],[Rank 6M]]+Table2[[#This Row],[Rank Sharpe]])/3</f>
        <v>631</v>
      </c>
    </row>
    <row r="677" spans="1:48" x14ac:dyDescent="0.3">
      <c r="A677" t="s">
        <v>1386</v>
      </c>
      <c r="B677" t="s">
        <v>1387</v>
      </c>
      <c r="C677" t="s">
        <v>10475</v>
      </c>
      <c r="D677" t="s">
        <v>543</v>
      </c>
      <c r="E677">
        <v>7335.424395</v>
      </c>
      <c r="F677">
        <v>2263.9499999999998</v>
      </c>
      <c r="G677">
        <v>-21.131484883867401</v>
      </c>
      <c r="H677">
        <f>(Table2[[#This Row],[1Y Return vs Nifty]]-AVERAGE(Table2[1Y Return vs Nifty]))/_xlfn.STDEV.P(Table2[1Y Return vs Nifty])</f>
        <v>-0.80606198931996087</v>
      </c>
      <c r="I677">
        <v>-1.3729100862900501</v>
      </c>
      <c r="J677">
        <f>(Table2[[#This Row],[1M Return vs Nifty]]-AVERAGE(Table2[1M Return vs Nifty]))/_xlfn.STDEV.P(Table2[1M Return vs Nifty])</f>
        <v>-4.3982103706834079E-2</v>
      </c>
      <c r="K677">
        <v>-22.0026178125004</v>
      </c>
      <c r="L677">
        <f>(Table2[[#This Row],[6M Return vs Nifty]]-AVERAGE(Table2[6M Return vs Nifty]))/_xlfn.STDEV.P(Table2[6M Return vs Nifty])</f>
        <v>-0.92414058243295505</v>
      </c>
      <c r="M677">
        <v>-0.64955974637823699</v>
      </c>
      <c r="N677">
        <f>(Table2[[#This Row],[1W Return vs Nifty]]-AVERAGE(Table2[1W Return vs Nifty]))/_xlfn.STDEV.P(Table2[1W Return vs Nifty])</f>
        <v>7.058176167306307E-2</v>
      </c>
      <c r="O677">
        <v>2323.5</v>
      </c>
      <c r="P677">
        <v>2279.0802138198901</v>
      </c>
      <c r="Q677">
        <v>2260.98898588783</v>
      </c>
      <c r="R677">
        <v>33.283978246922601</v>
      </c>
      <c r="S677" s="2">
        <f>(Table2[[#This Row],[Close Price]]-Table2[[#This Row],[20D EMA]])/Table2[[#This Row],[20D EMA]]</f>
        <v>-2.562943834732093E-2</v>
      </c>
      <c r="T677" s="2">
        <f>(Table2[[#This Row],[Close Price]]-Table2[[#This Row],[50D EMA]])/Table2[[#This Row],[50D EMA]]</f>
        <v>-6.6387368589063576E-3</v>
      </c>
      <c r="U677" s="2">
        <f>(Table2[[#This Row],[Close Price]]-Table2[[#This Row],[200D EMA]])/Table2[[#This Row],[200D EMA]]</f>
        <v>1.3096101443444523E-3</v>
      </c>
      <c r="V677">
        <v>0.71404298185724802</v>
      </c>
      <c r="W677">
        <v>2248</v>
      </c>
      <c r="X677">
        <v>2345</v>
      </c>
      <c r="Y677">
        <v>2248</v>
      </c>
      <c r="Z677">
        <v>2430</v>
      </c>
      <c r="AA677">
        <v>2248</v>
      </c>
      <c r="AB677">
        <v>2460</v>
      </c>
      <c r="AC677" s="2">
        <f>(Table2[[#This Row],[Close Price]]/Table2[[#This Row],[Day Low]])-1</f>
        <v>7.095195729537318E-3</v>
      </c>
      <c r="AD677" s="2">
        <f>(Table2[[#This Row],[Day High]]/Table2[[#This Row],[Close Price]])-1</f>
        <v>3.5800260606462242E-2</v>
      </c>
      <c r="AE677" s="2">
        <f>(Table2[[#This Row],[Close Price]]/Table2[[#This Row],[Current Week Low]])-1</f>
        <v>7.095195729537318E-3</v>
      </c>
      <c r="AF677" s="2">
        <f>(Table2[[#This Row],[Current Week High]]/Table2[[#This Row],[Close Price]])-1</f>
        <v>7.3345259391771167E-2</v>
      </c>
      <c r="AG677" s="2">
        <f>(Table2[[#This Row],[Close Price]]/Table2[[#This Row],[Current Month Low]])-1</f>
        <v>7.095195729537318E-3</v>
      </c>
      <c r="AH677" s="2">
        <f>(Table2[[#This Row],[Current Month High]]/Table2[[#This Row],[Close Price]])-1</f>
        <v>8.6596435433644814E-2</v>
      </c>
      <c r="AI677">
        <v>20.806554915082</v>
      </c>
      <c r="AJ677">
        <v>15.507653061224399</v>
      </c>
      <c r="AK677" t="str">
        <f>IF(AND(Table2[[#This Row],[20D EMA]]&gt;Table2[[#This Row],[50D EMA]],Table2[[#This Row],[50D EMA]]&gt;Table2[[#This Row],[200D EMA]]),"Uptrend","Downtrend/NoTrend")</f>
        <v>Uptrend</v>
      </c>
      <c r="AL677">
        <v>-0.01</v>
      </c>
      <c r="AM677" t="s">
        <v>10512</v>
      </c>
      <c r="AN677">
        <v>-6.52</v>
      </c>
      <c r="AO677" t="s">
        <v>10512</v>
      </c>
      <c r="AP677">
        <v>-6.3598175690780995E-2</v>
      </c>
      <c r="AQ677">
        <f>(Table2[[#This Row],[Sharpe Ratio]]-AVERAGE(Table2[Sharpe Ratio]))/_xlfn.STDEV.P(Table2[Sharpe Ratio])</f>
        <v>-1.2885812022122693</v>
      </c>
      <c r="AR6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-2.9921841159989562</v>
      </c>
      <c r="AS677">
        <f>_xlfn.RANK.AVG(Table2[[#This Row],[1Y Return vs Nifty Z-Score]],Table2[1Y Return vs Nifty Z-Score])</f>
        <v>625</v>
      </c>
      <c r="AT677">
        <f>_xlfn.RANK.AVG(Table2[[#This Row],[6M Return vs Nifty Z-Score]],Table2[6M Return vs Nifty Z-Score])</f>
        <v>615</v>
      </c>
      <c r="AU677">
        <f>_xlfn.RANK.AVG(Table2[[#This Row],[Sharpe Ratio Z-Score]],Table2[Sharpe Ratio Z-Score])</f>
        <v>655</v>
      </c>
      <c r="AV677">
        <f>(Table2[[#This Row],[Rank 1Y]]+Table2[[#This Row],[Rank 6M]]+Table2[[#This Row],[Rank Sharpe]])/3</f>
        <v>631.66666666666663</v>
      </c>
    </row>
    <row r="678" spans="1:48" x14ac:dyDescent="0.3">
      <c r="A678" t="s">
        <v>49</v>
      </c>
      <c r="B678" t="s">
        <v>50</v>
      </c>
      <c r="C678" t="s">
        <v>10461</v>
      </c>
      <c r="D678" t="s">
        <v>51</v>
      </c>
      <c r="E678">
        <v>428755.50728035002</v>
      </c>
      <c r="F678">
        <v>6932.3</v>
      </c>
      <c r="G678">
        <v>-32.287880161081802</v>
      </c>
      <c r="H678">
        <f>(Table2[[#This Row],[1Y Return vs Nifty]]-AVERAGE(Table2[1Y Return vs Nifty]))/_xlfn.STDEV.P(Table2[1Y Return vs Nifty])</f>
        <v>-0.95374692018755913</v>
      </c>
      <c r="I678">
        <v>-7.3693918532356699</v>
      </c>
      <c r="J678">
        <f>(Table2[[#This Row],[1M Return vs Nifty]]-AVERAGE(Table2[1M Return vs Nifty]))/_xlfn.STDEV.P(Table2[1M Return vs Nifty])</f>
        <v>-0.64371157103017174</v>
      </c>
      <c r="K678">
        <v>-18.7361310284805</v>
      </c>
      <c r="L678">
        <f>(Table2[[#This Row],[6M Return vs Nifty]]-AVERAGE(Table2[6M Return vs Nifty]))/_xlfn.STDEV.P(Table2[6M Return vs Nifty])</f>
        <v>-0.81133083021177144</v>
      </c>
      <c r="M678">
        <v>1.5994015555383601</v>
      </c>
      <c r="N678">
        <f>(Table2[[#This Row],[1W Return vs Nifty]]-AVERAGE(Table2[1W Return vs Nifty]))/_xlfn.STDEV.P(Table2[1W Return vs Nifty])</f>
        <v>0.6182033936610094</v>
      </c>
      <c r="O678">
        <v>7070.71</v>
      </c>
      <c r="P678">
        <v>7031.6226892901204</v>
      </c>
      <c r="Q678">
        <v>7019.1525392249796</v>
      </c>
      <c r="R678">
        <v>36.104385908334798</v>
      </c>
      <c r="S678" s="2">
        <f>(Table2[[#This Row],[Close Price]]-Table2[[#This Row],[20D EMA]])/Table2[[#This Row],[20D EMA]]</f>
        <v>-1.9575120461735786E-2</v>
      </c>
      <c r="T678" s="2">
        <f>(Table2[[#This Row],[Close Price]]-Table2[[#This Row],[50D EMA]])/Table2[[#This Row],[50D EMA]]</f>
        <v>-1.4125144888874492E-2</v>
      </c>
      <c r="U678" s="2">
        <f>(Table2[[#This Row],[Close Price]]-Table2[[#This Row],[200D EMA]])/Table2[[#This Row],[200D EMA]]</f>
        <v>-1.2373650343061107E-2</v>
      </c>
      <c r="V678">
        <v>0.66835375468095903</v>
      </c>
      <c r="W678">
        <v>6910</v>
      </c>
      <c r="X678">
        <v>7110</v>
      </c>
      <c r="Y678">
        <v>6910</v>
      </c>
      <c r="Z678">
        <v>7117.9</v>
      </c>
      <c r="AA678">
        <v>6910</v>
      </c>
      <c r="AB678">
        <v>7325</v>
      </c>
      <c r="AC678" s="2">
        <f>(Table2[[#This Row],[Close Price]]/Table2[[#This Row],[Day Low]])-1</f>
        <v>3.2272069464545083E-3</v>
      </c>
      <c r="AD678" s="2">
        <f>(Table2[[#This Row],[Day High]]/Table2[[#This Row],[Close Price]])-1</f>
        <v>2.5633628088801652E-2</v>
      </c>
      <c r="AE678" s="2">
        <f>(Table2[[#This Row],[Close Price]]/Table2[[#This Row],[Current Week Low]])-1</f>
        <v>3.2272069464545083E-3</v>
      </c>
      <c r="AF678" s="2">
        <f>(Table2[[#This Row],[Current Week High]]/Table2[[#This Row],[Close Price]])-1</f>
        <v>2.6773221008900228E-2</v>
      </c>
      <c r="AG678" s="2">
        <f>(Table2[[#This Row],[Close Price]]/Table2[[#This Row],[Current Month Low]])-1</f>
        <v>3.2272069464545083E-3</v>
      </c>
      <c r="AH678" s="2">
        <f>(Table2[[#This Row],[Current Month High]]/Table2[[#This Row],[Close Price]])-1</f>
        <v>5.6647865787689433E-2</v>
      </c>
      <c r="AI678">
        <v>18.171458246180901</v>
      </c>
      <c r="AJ678">
        <v>12.0317398752383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-7.0000000000000007E-2</v>
      </c>
      <c r="AM678" t="s">
        <v>10512</v>
      </c>
      <c r="AN678">
        <v>-3.26</v>
      </c>
      <c r="AO678" t="s">
        <v>10512</v>
      </c>
      <c r="AP678">
        <v>-4.9649363479550998E-2</v>
      </c>
      <c r="AQ678">
        <f>(Table2[[#This Row],[Sharpe Ratio]]-AVERAGE(Table2[Sharpe Ratio]))/_xlfn.STDEV.P(Table2[Sharpe Ratio])</f>
        <v>-1.1285093124641352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-2.9190952402326285</v>
      </c>
      <c r="AS678">
        <f>_xlfn.RANK.AVG(Table2[[#This Row],[1Y Return vs Nifty Z-Score]],Table2[1Y Return vs Nifty Z-Score])</f>
        <v>674</v>
      </c>
      <c r="AT678">
        <f>_xlfn.RANK.AVG(Table2[[#This Row],[6M Return vs Nifty Z-Score]],Table2[6M Return vs Nifty Z-Score])</f>
        <v>590</v>
      </c>
      <c r="AU678">
        <f>_xlfn.RANK.AVG(Table2[[#This Row],[Sharpe Ratio Z-Score]],Table2[Sharpe Ratio Z-Score])</f>
        <v>635</v>
      </c>
      <c r="AV678">
        <f>(Table2[[#This Row],[Rank 1Y]]+Table2[[#This Row],[Rank 6M]]+Table2[[#This Row],[Rank Sharpe]])/3</f>
        <v>633</v>
      </c>
    </row>
    <row r="679" spans="1:48" x14ac:dyDescent="0.3">
      <c r="A679" t="s">
        <v>1664</v>
      </c>
      <c r="B679" t="s">
        <v>1665</v>
      </c>
      <c r="C679" t="s">
        <v>10466</v>
      </c>
      <c r="D679" t="s">
        <v>62</v>
      </c>
      <c r="E679">
        <v>4717.6445249999997</v>
      </c>
      <c r="F679">
        <v>513.15</v>
      </c>
      <c r="G679">
        <v>-24.6322080505015</v>
      </c>
      <c r="H679">
        <f>(Table2[[#This Row],[1Y Return vs Nifty]]-AVERAGE(Table2[1Y Return vs Nifty]))/_xlfn.STDEV.P(Table2[1Y Return vs Nifty])</f>
        <v>-0.85240348637204866</v>
      </c>
      <c r="I679">
        <v>-4.83790385068568</v>
      </c>
      <c r="J679">
        <f>(Table2[[#This Row],[1M Return vs Nifty]]-AVERAGE(Table2[1M Return vs Nifty]))/_xlfn.STDEV.P(Table2[1M Return vs Nifty])</f>
        <v>-0.39052845294357363</v>
      </c>
      <c r="K679">
        <v>-17.057978012678799</v>
      </c>
      <c r="L679">
        <f>(Table2[[#This Row],[6M Return vs Nifty]]-AVERAGE(Table2[6M Return vs Nifty]))/_xlfn.STDEV.P(Table2[6M Return vs Nifty])</f>
        <v>-0.75337497781770635</v>
      </c>
      <c r="M679">
        <v>-3.5188853144528802</v>
      </c>
      <c r="N679">
        <f>(Table2[[#This Row],[1W Return vs Nifty]]-AVERAGE(Table2[1W Return vs Nifty]))/_xlfn.STDEV.P(Table2[1W Return vs Nifty])</f>
        <v>-0.62809844636550516</v>
      </c>
      <c r="O679">
        <v>527.13</v>
      </c>
      <c r="P679">
        <v>514.71579597530899</v>
      </c>
      <c r="Q679">
        <v>501.271264931372</v>
      </c>
      <c r="R679">
        <v>34.132500017712303</v>
      </c>
      <c r="S679" s="2">
        <f>(Table2[[#This Row],[Close Price]]-Table2[[#This Row],[20D EMA]])/Table2[[#This Row],[20D EMA]]</f>
        <v>-2.6520972056229049E-2</v>
      </c>
      <c r="T679" s="2">
        <f>(Table2[[#This Row],[Close Price]]-Table2[[#This Row],[50D EMA]])/Table2[[#This Row],[50D EMA]]</f>
        <v>-3.0420593025362037E-3</v>
      </c>
      <c r="U679" s="2">
        <f>(Table2[[#This Row],[Close Price]]-Table2[[#This Row],[200D EMA]])/Table2[[#This Row],[200D EMA]]</f>
        <v>2.3697219249649723E-2</v>
      </c>
      <c r="V679">
        <v>1.0017570252444801</v>
      </c>
      <c r="W679">
        <v>508.6</v>
      </c>
      <c r="X679">
        <v>527.5</v>
      </c>
      <c r="Y679">
        <v>508.6</v>
      </c>
      <c r="Z679">
        <v>545</v>
      </c>
      <c r="AA679">
        <v>505</v>
      </c>
      <c r="AB679">
        <v>563.20000000000005</v>
      </c>
      <c r="AC679" s="2">
        <f>(Table2[[#This Row],[Close Price]]/Table2[[#This Row],[Day Low]])-1</f>
        <v>8.9461266220998148E-3</v>
      </c>
      <c r="AD679" s="2">
        <f>(Table2[[#This Row],[Day High]]/Table2[[#This Row],[Close Price]])-1</f>
        <v>2.7964532787683849E-2</v>
      </c>
      <c r="AE679" s="2">
        <f>(Table2[[#This Row],[Close Price]]/Table2[[#This Row],[Current Week Low]])-1</f>
        <v>8.9461266220998148E-3</v>
      </c>
      <c r="AF679" s="2">
        <f>(Table2[[#This Row],[Current Week High]]/Table2[[#This Row],[Close Price]])-1</f>
        <v>6.2067621553152152E-2</v>
      </c>
      <c r="AG679" s="2">
        <f>(Table2[[#This Row],[Close Price]]/Table2[[#This Row],[Current Month Low]])-1</f>
        <v>1.6138613861386153E-2</v>
      </c>
      <c r="AH679" s="2">
        <f>(Table2[[#This Row],[Current Month High]]/Table2[[#This Row],[Close Price]])-1</f>
        <v>9.7534833869239224E-2</v>
      </c>
      <c r="AI679">
        <v>25.840397544577598</v>
      </c>
      <c r="AJ679">
        <v>19.0465143254842</v>
      </c>
      <c r="AK679" t="str">
        <f>IF(AND(Table2[[#This Row],[20D EMA]]&gt;Table2[[#This Row],[50D EMA]],Table2[[#This Row],[50D EMA]]&gt;Table2[[#This Row],[200D EMA]]),"Uptrend","Downtrend/NoTrend")</f>
        <v>Uptrend</v>
      </c>
      <c r="AL679">
        <v>-0.06</v>
      </c>
      <c r="AM679" t="s">
        <v>10512</v>
      </c>
      <c r="AN679">
        <v>-5.89</v>
      </c>
      <c r="AO679" t="s">
        <v>10512</v>
      </c>
      <c r="AP679">
        <v>-8.1668049268333001E-2</v>
      </c>
      <c r="AQ679">
        <f>(Table2[[#This Row],[Sharpe Ratio]]-AVERAGE(Table2[Sharpe Ratio]))/_xlfn.STDEV.P(Table2[Sharpe Ratio])</f>
        <v>-1.4959450097728824</v>
      </c>
      <c r="AR6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-4.1203503732717159</v>
      </c>
      <c r="AS679">
        <f>_xlfn.RANK.AVG(Table2[[#This Row],[1Y Return vs Nifty Z-Score]],Table2[1Y Return vs Nifty Z-Score])</f>
        <v>638</v>
      </c>
      <c r="AT679">
        <f>_xlfn.RANK.AVG(Table2[[#This Row],[6M Return vs Nifty Z-Score]],Table2[6M Return vs Nifty Z-Score])</f>
        <v>576</v>
      </c>
      <c r="AU679">
        <f>_xlfn.RANK.AVG(Table2[[#This Row],[Sharpe Ratio Z-Score]],Table2[Sharpe Ratio Z-Score])</f>
        <v>685</v>
      </c>
      <c r="AV679">
        <f>(Table2[[#This Row],[Rank 1Y]]+Table2[[#This Row],[Rank 6M]]+Table2[[#This Row],[Rank Sharpe]])/3</f>
        <v>633</v>
      </c>
    </row>
    <row r="680" spans="1:48" x14ac:dyDescent="0.3">
      <c r="A680" t="s">
        <v>2147</v>
      </c>
      <c r="B680" t="s">
        <v>2148</v>
      </c>
      <c r="C680" t="s">
        <v>10466</v>
      </c>
      <c r="D680" t="s">
        <v>211</v>
      </c>
      <c r="E680">
        <v>2533.9283813900001</v>
      </c>
      <c r="F680">
        <v>161.62</v>
      </c>
      <c r="G680">
        <v>-19.784071178901598</v>
      </c>
      <c r="H680">
        <f>(Table2[[#This Row],[1Y Return vs Nifty]]-AVERAGE(Table2[1Y Return vs Nifty]))/_xlfn.STDEV.P(Table2[1Y Return vs Nifty])</f>
        <v>-0.78822534092920804</v>
      </c>
      <c r="I680">
        <v>-11.5160112417924</v>
      </c>
      <c r="J680">
        <f>(Table2[[#This Row],[1M Return vs Nifty]]-AVERAGE(Table2[1M Return vs Nifty]))/_xlfn.STDEV.P(Table2[1M Return vs Nifty])</f>
        <v>-1.0584297230639199</v>
      </c>
      <c r="K680">
        <v>-27.960717302698601</v>
      </c>
      <c r="L680">
        <f>(Table2[[#This Row],[6M Return vs Nifty]]-AVERAGE(Table2[6M Return vs Nifty]))/_xlfn.STDEV.P(Table2[6M Return vs Nifty])</f>
        <v>-1.129906523531073</v>
      </c>
      <c r="M680">
        <v>-1.36921747246131</v>
      </c>
      <c r="N680">
        <f>(Table2[[#This Row],[1W Return vs Nifty]]-AVERAGE(Table2[1W Return vs Nifty]))/_xlfn.STDEV.P(Table2[1W Return vs Nifty])</f>
        <v>-0.10465475222092395</v>
      </c>
      <c r="O680">
        <v>169.31</v>
      </c>
      <c r="P680">
        <v>179.05349847664999</v>
      </c>
      <c r="Q680">
        <v>184.49619708767099</v>
      </c>
      <c r="R680">
        <v>29.023808478479101</v>
      </c>
      <c r="S680" s="2">
        <f>(Table2[[#This Row],[Close Price]]-Table2[[#This Row],[20D EMA]])/Table2[[#This Row],[20D EMA]]</f>
        <v>-4.5419644439194364E-2</v>
      </c>
      <c r="T680" s="2">
        <f>(Table2[[#This Row],[Close Price]]-Table2[[#This Row],[50D EMA]])/Table2[[#This Row],[50D EMA]]</f>
        <v>-9.7364746430371782E-2</v>
      </c>
      <c r="U680" s="2">
        <f>(Table2[[#This Row],[Close Price]]-Table2[[#This Row],[200D EMA]])/Table2[[#This Row],[200D EMA]]</f>
        <v>-0.12399278385559577</v>
      </c>
      <c r="V680">
        <v>0.58175168379877396</v>
      </c>
      <c r="W680">
        <v>158.69999999999999</v>
      </c>
      <c r="X680">
        <v>164.99</v>
      </c>
      <c r="Y680">
        <v>158.69999999999999</v>
      </c>
      <c r="Z680">
        <v>171.98</v>
      </c>
      <c r="AA680">
        <v>158.69999999999999</v>
      </c>
      <c r="AB680">
        <v>181.01</v>
      </c>
      <c r="AC680" s="2">
        <f>(Table2[[#This Row],[Close Price]]/Table2[[#This Row],[Day Low]])-1</f>
        <v>1.8399495904221963E-2</v>
      </c>
      <c r="AD680" s="2">
        <f>(Table2[[#This Row],[Day High]]/Table2[[#This Row],[Close Price]])-1</f>
        <v>2.0851379779730284E-2</v>
      </c>
      <c r="AE680" s="2">
        <f>(Table2[[#This Row],[Close Price]]/Table2[[#This Row],[Current Week Low]])-1</f>
        <v>1.8399495904221963E-2</v>
      </c>
      <c r="AF680" s="2">
        <f>(Table2[[#This Row],[Current Week High]]/Table2[[#This Row],[Close Price]])-1</f>
        <v>6.4100977601781794E-2</v>
      </c>
      <c r="AG680" s="2">
        <f>(Table2[[#This Row],[Close Price]]/Table2[[#This Row],[Current Month Low]])-1</f>
        <v>1.8399495904221963E-2</v>
      </c>
      <c r="AH680" s="2">
        <f>(Table2[[#This Row],[Current Month High]]/Table2[[#This Row],[Close Price]])-1</f>
        <v>0.11997277564657827</v>
      </c>
      <c r="AI680">
        <v>75.102091325331003</v>
      </c>
      <c r="AJ680">
        <v>21.518796992481199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-0.35</v>
      </c>
      <c r="AM680" t="s">
        <v>10512</v>
      </c>
      <c r="AN680">
        <v>-4.6500000000000004</v>
      </c>
      <c r="AO680" t="s">
        <v>10512</v>
      </c>
      <c r="AP680">
        <v>-3.9111824931339002E-2</v>
      </c>
      <c r="AQ680">
        <f>(Table2[[#This Row],[Sharpe Ratio]]-AVERAGE(Table2[Sharpe Ratio]))/_xlfn.STDEV.P(Table2[Sharpe Ratio])</f>
        <v>-1.0075840549466446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621</v>
      </c>
      <c r="AT680">
        <f>_xlfn.RANK.AVG(Table2[[#This Row],[6M Return vs Nifty Z-Score]],Table2[6M Return vs Nifty Z-Score])</f>
        <v>664</v>
      </c>
      <c r="AU680">
        <f>_xlfn.RANK.AVG(Table2[[#This Row],[Sharpe Ratio Z-Score]],Table2[Sharpe Ratio Z-Score])</f>
        <v>618</v>
      </c>
      <c r="AV680">
        <f>(Table2[[#This Row],[Rank 1Y]]+Table2[[#This Row],[Rank 6M]]+Table2[[#This Row],[Rank Sharpe]])/3</f>
        <v>634.33333333333337</v>
      </c>
    </row>
    <row r="681" spans="1:48" x14ac:dyDescent="0.3">
      <c r="A681" t="s">
        <v>494</v>
      </c>
      <c r="B681" t="s">
        <v>495</v>
      </c>
      <c r="C681" t="s">
        <v>10463</v>
      </c>
      <c r="D681" t="s">
        <v>119</v>
      </c>
      <c r="E681">
        <v>41583.216966975</v>
      </c>
      <c r="F681">
        <v>319.95</v>
      </c>
      <c r="G681">
        <v>-43.9679031727946</v>
      </c>
      <c r="H681">
        <f>(Table2[[#This Row],[1Y Return vs Nifty]]-AVERAGE(Table2[1Y Return vs Nifty]))/_xlfn.STDEV.P(Table2[1Y Return vs Nifty])</f>
        <v>-1.1083634740254993</v>
      </c>
      <c r="I681">
        <v>-9.7546884678480801</v>
      </c>
      <c r="J681">
        <f>(Table2[[#This Row],[1M Return vs Nifty]]-AVERAGE(Table2[1M Return vs Nifty]))/_xlfn.STDEV.P(Table2[1M Return vs Nifty])</f>
        <v>-0.88227356849594929</v>
      </c>
      <c r="K681">
        <v>-23.2483398112469</v>
      </c>
      <c r="L681">
        <f>(Table2[[#This Row],[6M Return vs Nifty]]-AVERAGE(Table2[6M Return vs Nifty]))/_xlfn.STDEV.P(Table2[6M Return vs Nifty])</f>
        <v>-0.96716221371662048</v>
      </c>
      <c r="M681">
        <v>-4.7216320228809296</v>
      </c>
      <c r="N681">
        <f>(Table2[[#This Row],[1W Return vs Nifty]]-AVERAGE(Table2[1W Return vs Nifty]))/_xlfn.STDEV.P(Table2[1W Return vs Nifty])</f>
        <v>-0.92096703186592621</v>
      </c>
      <c r="O681">
        <v>333.44</v>
      </c>
      <c r="P681">
        <v>337.74875050596103</v>
      </c>
      <c r="Q681">
        <v>356.00430823449199</v>
      </c>
      <c r="R681">
        <v>19.274496287020099</v>
      </c>
      <c r="S681" s="2">
        <f>(Table2[[#This Row],[Close Price]]-Table2[[#This Row],[20D EMA]])/Table2[[#This Row],[20D EMA]]</f>
        <v>-4.0457053742802333E-2</v>
      </c>
      <c r="T681" s="2">
        <f>(Table2[[#This Row],[Close Price]]-Table2[[#This Row],[50D EMA]])/Table2[[#This Row],[50D EMA]]</f>
        <v>-5.2698197933516572E-2</v>
      </c>
      <c r="U681" s="2">
        <f>(Table2[[#This Row],[Close Price]]-Table2[[#This Row],[200D EMA]])/Table2[[#This Row],[200D EMA]]</f>
        <v>-0.10127492111905523</v>
      </c>
      <c r="V681">
        <v>0.907517743883276</v>
      </c>
      <c r="W681">
        <v>319</v>
      </c>
      <c r="X681">
        <v>326.7</v>
      </c>
      <c r="Y681">
        <v>319</v>
      </c>
      <c r="Z681">
        <v>337.4</v>
      </c>
      <c r="AA681">
        <v>319</v>
      </c>
      <c r="AB681">
        <v>347</v>
      </c>
      <c r="AC681" s="2">
        <f>(Table2[[#This Row],[Close Price]]/Table2[[#This Row],[Day Low]])-1</f>
        <v>2.9780564263321985E-3</v>
      </c>
      <c r="AD681" s="2">
        <f>(Table2[[#This Row],[Day High]]/Table2[[#This Row],[Close Price]])-1</f>
        <v>2.1097046413502074E-2</v>
      </c>
      <c r="AE681" s="2">
        <f>(Table2[[#This Row],[Close Price]]/Table2[[#This Row],[Current Week Low]])-1</f>
        <v>2.9780564263321985E-3</v>
      </c>
      <c r="AF681" s="2">
        <f>(Table2[[#This Row],[Current Week High]]/Table2[[#This Row],[Close Price]])-1</f>
        <v>5.4539771839349882E-2</v>
      </c>
      <c r="AG681" s="2">
        <f>(Table2[[#This Row],[Close Price]]/Table2[[#This Row],[Current Month Low]])-1</f>
        <v>2.9780564263321985E-3</v>
      </c>
      <c r="AH681" s="2">
        <f>(Table2[[#This Row],[Current Month High]]/Table2[[#This Row],[Close Price]])-1</f>
        <v>8.4544460071886318E-2</v>
      </c>
      <c r="AI681">
        <v>32.114392873886501</v>
      </c>
      <c r="AJ681">
        <v>11.9489153254023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-0.21</v>
      </c>
      <c r="AM681" t="s">
        <v>10512</v>
      </c>
      <c r="AN681">
        <v>-4.71</v>
      </c>
      <c r="AO681" t="s">
        <v>10512</v>
      </c>
      <c r="AP681">
        <v>-2.0727808327269E-2</v>
      </c>
      <c r="AQ681">
        <f>(Table2[[#This Row],[Sharpe Ratio]]-AVERAGE(Table2[Sharpe Ratio]))/_xlfn.STDEV.P(Table2[Sharpe Ratio])</f>
        <v>-0.79661524739431533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707</v>
      </c>
      <c r="AT681">
        <f>_xlfn.RANK.AVG(Table2[[#This Row],[6M Return vs Nifty Z-Score]],Table2[6M Return vs Nifty Z-Score])</f>
        <v>626</v>
      </c>
      <c r="AU681">
        <f>_xlfn.RANK.AVG(Table2[[#This Row],[Sharpe Ratio Z-Score]],Table2[Sharpe Ratio Z-Score])</f>
        <v>577</v>
      </c>
      <c r="AV681">
        <f>(Table2[[#This Row],[Rank 1Y]]+Table2[[#This Row],[Rank 6M]]+Table2[[#This Row],[Rank Sharpe]])/3</f>
        <v>636.66666666666663</v>
      </c>
    </row>
    <row r="682" spans="1:48" x14ac:dyDescent="0.3">
      <c r="A682" t="s">
        <v>1498</v>
      </c>
      <c r="B682" t="s">
        <v>1499</v>
      </c>
      <c r="C682" t="s">
        <v>10471</v>
      </c>
      <c r="D682" t="s">
        <v>266</v>
      </c>
      <c r="E682">
        <v>6334.4728616000002</v>
      </c>
      <c r="F682">
        <v>1409</v>
      </c>
      <c r="G682">
        <v>-27.238957962100301</v>
      </c>
      <c r="H682">
        <f>(Table2[[#This Row],[1Y Return vs Nifty]]-AVERAGE(Table2[1Y Return vs Nifty]))/_xlfn.STDEV.P(Table2[1Y Return vs Nifty])</f>
        <v>-0.88691084030830236</v>
      </c>
      <c r="I682">
        <v>0.83065391608101402</v>
      </c>
      <c r="J682">
        <f>(Table2[[#This Row],[1M Return vs Nifty]]-AVERAGE(Table2[1M Return vs Nifty]))/_xlfn.STDEV.P(Table2[1M Return vs Nifty])</f>
        <v>0.17640416889714716</v>
      </c>
      <c r="K682">
        <v>-21.317672331173299</v>
      </c>
      <c r="L682">
        <f>(Table2[[#This Row],[6M Return vs Nifty]]-AVERAGE(Table2[6M Return vs Nifty]))/_xlfn.STDEV.P(Table2[6M Return vs Nifty])</f>
        <v>-0.90048564820467714</v>
      </c>
      <c r="M682">
        <v>0.10977726447266099</v>
      </c>
      <c r="N682">
        <f>(Table2[[#This Row],[1W Return vs Nifty]]-AVERAGE(Table2[1W Return vs Nifty]))/_xlfn.STDEV.P(Table2[1W Return vs Nifty])</f>
        <v>0.25548017355620306</v>
      </c>
      <c r="O682">
        <v>1397.71</v>
      </c>
      <c r="P682">
        <v>1368.34179929313</v>
      </c>
      <c r="Q682">
        <v>1429.2399692087599</v>
      </c>
      <c r="R682">
        <v>48.757015652604899</v>
      </c>
      <c r="S682" s="2">
        <f>(Table2[[#This Row],[Close Price]]-Table2[[#This Row],[20D EMA]])/Table2[[#This Row],[20D EMA]]</f>
        <v>8.0774981934735833E-3</v>
      </c>
      <c r="T682" s="2">
        <f>(Table2[[#This Row],[Close Price]]-Table2[[#This Row],[50D EMA]])/Table2[[#This Row],[50D EMA]]</f>
        <v>2.9713482938161808E-2</v>
      </c>
      <c r="U682" s="2">
        <f>(Table2[[#This Row],[Close Price]]-Table2[[#This Row],[200D EMA]])/Table2[[#This Row],[200D EMA]]</f>
        <v>-1.4161351238984004E-2</v>
      </c>
      <c r="V682">
        <v>0.99363795906211805</v>
      </c>
      <c r="W682">
        <v>1392.2</v>
      </c>
      <c r="X682">
        <v>1434.25</v>
      </c>
      <c r="Y682">
        <v>1392.2</v>
      </c>
      <c r="Z682">
        <v>1487.75</v>
      </c>
      <c r="AA682">
        <v>1317</v>
      </c>
      <c r="AB682">
        <v>1487.75</v>
      </c>
      <c r="AC682" s="2">
        <f>(Table2[[#This Row],[Close Price]]/Table2[[#This Row],[Day Low]])-1</f>
        <v>1.2067231719580462E-2</v>
      </c>
      <c r="AD682" s="2">
        <f>(Table2[[#This Row],[Day High]]/Table2[[#This Row],[Close Price]])-1</f>
        <v>1.7920511000709682E-2</v>
      </c>
      <c r="AE682" s="2">
        <f>(Table2[[#This Row],[Close Price]]/Table2[[#This Row],[Current Week Low]])-1</f>
        <v>1.2067231719580462E-2</v>
      </c>
      <c r="AF682" s="2">
        <f>(Table2[[#This Row],[Current Week High]]/Table2[[#This Row],[Close Price]])-1</f>
        <v>5.5890702625975841E-2</v>
      </c>
      <c r="AG682" s="2">
        <f>(Table2[[#This Row],[Close Price]]/Table2[[#This Row],[Current Month Low]])-1</f>
        <v>6.9855732725892183E-2</v>
      </c>
      <c r="AH682" s="2">
        <f>(Table2[[#This Row],[Current Month High]]/Table2[[#This Row],[Close Price]])-1</f>
        <v>5.5890702625975841E-2</v>
      </c>
      <c r="AI682">
        <v>34.701916252661398</v>
      </c>
      <c r="AJ682">
        <v>23.2613069722684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-7.0000000000000007E-2</v>
      </c>
      <c r="AM682" t="s">
        <v>10512</v>
      </c>
      <c r="AN682">
        <v>0.6</v>
      </c>
      <c r="AO682" t="s">
        <v>10511</v>
      </c>
      <c r="AP682">
        <v>-6.6203046233602E-2</v>
      </c>
      <c r="AQ682">
        <f>(Table2[[#This Row],[Sharpe Ratio]]-AVERAGE(Table2[Sharpe Ratio]))/_xlfn.STDEV.P(Table2[Sharpe Ratio])</f>
        <v>-1.3184738227468631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650</v>
      </c>
      <c r="AT682">
        <f>_xlfn.RANK.AVG(Table2[[#This Row],[6M Return vs Nifty Z-Score]],Table2[6M Return vs Nifty Z-Score])</f>
        <v>605</v>
      </c>
      <c r="AU682">
        <f>_xlfn.RANK.AVG(Table2[[#This Row],[Sharpe Ratio Z-Score]],Table2[Sharpe Ratio Z-Score])</f>
        <v>660</v>
      </c>
      <c r="AV682">
        <f>(Table2[[#This Row],[Rank 1Y]]+Table2[[#This Row],[Rank 6M]]+Table2[[#This Row],[Rank Sharpe]])/3</f>
        <v>638.33333333333337</v>
      </c>
    </row>
    <row r="683" spans="1:48" x14ac:dyDescent="0.3">
      <c r="A683" t="s">
        <v>2207</v>
      </c>
      <c r="B683" t="s">
        <v>2208</v>
      </c>
      <c r="C683" t="s">
        <v>10466</v>
      </c>
      <c r="D683" t="s">
        <v>271</v>
      </c>
      <c r="E683">
        <v>2366.71231313</v>
      </c>
      <c r="F683">
        <v>403.15</v>
      </c>
      <c r="G683">
        <v>-15.545258982665899</v>
      </c>
      <c r="H683">
        <f>(Table2[[#This Row],[1Y Return vs Nifty]]-AVERAGE(Table2[1Y Return vs Nifty]))/_xlfn.STDEV.P(Table2[1Y Return vs Nifty])</f>
        <v>-0.7321132482140682</v>
      </c>
      <c r="I683">
        <v>-4.99048379262927</v>
      </c>
      <c r="J683">
        <f>(Table2[[#This Row],[1M Return vs Nifty]]-AVERAGE(Table2[1M Return vs Nifty]))/_xlfn.STDEV.P(Table2[1M Return vs Nifty])</f>
        <v>-0.40578851557070733</v>
      </c>
      <c r="K683">
        <v>-24.681098151995698</v>
      </c>
      <c r="L683">
        <f>(Table2[[#This Row],[6M Return vs Nifty]]-AVERAGE(Table2[6M Return vs Nifty]))/_xlfn.STDEV.P(Table2[6M Return vs Nifty])</f>
        <v>-1.0166432384687847</v>
      </c>
      <c r="M683">
        <v>-2.9003555098110501</v>
      </c>
      <c r="N683">
        <f>(Table2[[#This Row],[1W Return vs Nifty]]-AVERAGE(Table2[1W Return vs Nifty]))/_xlfn.STDEV.P(Table2[1W Return vs Nifty])</f>
        <v>-0.47748656133107509</v>
      </c>
      <c r="O683">
        <v>414.35</v>
      </c>
      <c r="P683">
        <v>403.14132044245702</v>
      </c>
      <c r="Q683">
        <v>406.11178496569698</v>
      </c>
      <c r="R683">
        <v>34.5682623973548</v>
      </c>
      <c r="S683" s="2">
        <f>(Table2[[#This Row],[Close Price]]-Table2[[#This Row],[20D EMA]])/Table2[[#This Row],[20D EMA]]</f>
        <v>-2.70302884035237E-2</v>
      </c>
      <c r="T683" s="2">
        <f>(Table2[[#This Row],[Close Price]]-Table2[[#This Row],[50D EMA]])/Table2[[#This Row],[50D EMA]]</f>
        <v>2.1529813747288134E-5</v>
      </c>
      <c r="U683" s="2">
        <f>(Table2[[#This Row],[Close Price]]-Table2[[#This Row],[200D EMA]])/Table2[[#This Row],[200D EMA]]</f>
        <v>-7.2930288539821107E-3</v>
      </c>
      <c r="V683">
        <v>0.82064847769738103</v>
      </c>
      <c r="W683">
        <v>402.1</v>
      </c>
      <c r="X683">
        <v>412.9</v>
      </c>
      <c r="Y683">
        <v>402.1</v>
      </c>
      <c r="Z683">
        <v>430.5</v>
      </c>
      <c r="AA683">
        <v>402.1</v>
      </c>
      <c r="AB683">
        <v>448.9</v>
      </c>
      <c r="AC683" s="2">
        <f>(Table2[[#This Row],[Close Price]]/Table2[[#This Row],[Day Low]])-1</f>
        <v>2.6112907237003657E-3</v>
      </c>
      <c r="AD683" s="2">
        <f>(Table2[[#This Row],[Day High]]/Table2[[#This Row],[Close Price]])-1</f>
        <v>2.4184546694778541E-2</v>
      </c>
      <c r="AE683" s="2">
        <f>(Table2[[#This Row],[Close Price]]/Table2[[#This Row],[Current Week Low]])-1</f>
        <v>2.6112907237003657E-3</v>
      </c>
      <c r="AF683" s="2">
        <f>(Table2[[#This Row],[Current Week High]]/Table2[[#This Row],[Close Price]])-1</f>
        <v>6.7840754061763597E-2</v>
      </c>
      <c r="AG683" s="2">
        <f>(Table2[[#This Row],[Close Price]]/Table2[[#This Row],[Current Month Low]])-1</f>
        <v>2.6112907237003657E-3</v>
      </c>
      <c r="AH683" s="2">
        <f>(Table2[[#This Row],[Current Month High]]/Table2[[#This Row],[Close Price]])-1</f>
        <v>0.11348133449088427</v>
      </c>
      <c r="AI683">
        <v>32.928190499813901</v>
      </c>
      <c r="AJ683">
        <v>21.852803385219801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-0.05</v>
      </c>
      <c r="AM683" t="s">
        <v>10512</v>
      </c>
      <c r="AN683">
        <v>-5.62</v>
      </c>
      <c r="AO683" t="s">
        <v>10512</v>
      </c>
      <c r="AP683">
        <v>-7.9938803328530997E-2</v>
      </c>
      <c r="AQ683">
        <f>(Table2[[#This Row],[Sharpe Ratio]]-AVERAGE(Table2[Sharpe Ratio]))/_xlfn.STDEV.P(Table2[Sharpe Ratio])</f>
        <v>-1.4761007634505652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597</v>
      </c>
      <c r="AT683">
        <f>_xlfn.RANK.AVG(Table2[[#This Row],[6M Return vs Nifty Z-Score]],Table2[6M Return vs Nifty Z-Score])</f>
        <v>639</v>
      </c>
      <c r="AU683">
        <f>_xlfn.RANK.AVG(Table2[[#This Row],[Sharpe Ratio Z-Score]],Table2[Sharpe Ratio Z-Score])</f>
        <v>680</v>
      </c>
      <c r="AV683">
        <f>(Table2[[#This Row],[Rank 1Y]]+Table2[[#This Row],[Rank 6M]]+Table2[[#This Row],[Rank Sharpe]])/3</f>
        <v>638.66666666666663</v>
      </c>
    </row>
    <row r="684" spans="1:48" x14ac:dyDescent="0.3">
      <c r="A684" t="s">
        <v>2118</v>
      </c>
      <c r="B684" t="s">
        <v>2119</v>
      </c>
      <c r="C684" t="s">
        <v>10463</v>
      </c>
      <c r="D684" t="s">
        <v>405</v>
      </c>
      <c r="E684">
        <v>2609.0105017000001</v>
      </c>
      <c r="F684">
        <v>52.1</v>
      </c>
      <c r="G684">
        <v>-38.241498954722204</v>
      </c>
      <c r="H684">
        <f>(Table2[[#This Row],[1Y Return vs Nifty]]-AVERAGE(Table2[1Y Return vs Nifty]))/_xlfn.STDEV.P(Table2[1Y Return vs Nifty])</f>
        <v>-1.0325590954559094</v>
      </c>
      <c r="I684">
        <v>-8.9851163927973801</v>
      </c>
      <c r="J684">
        <f>(Table2[[#This Row],[1M Return vs Nifty]]-AVERAGE(Table2[1M Return vs Nifty]))/_xlfn.STDEV.P(Table2[1M Return vs Nifty])</f>
        <v>-0.80530592837383808</v>
      </c>
      <c r="K684">
        <v>-38.3792821426728</v>
      </c>
      <c r="L684">
        <f>(Table2[[#This Row],[6M Return vs Nifty]]-AVERAGE(Table2[6M Return vs Nifty]))/_xlfn.STDEV.P(Table2[6M Return vs Nifty])</f>
        <v>-1.4897168628373976</v>
      </c>
      <c r="M684">
        <v>-0.64814232909032099</v>
      </c>
      <c r="N684">
        <f>(Table2[[#This Row],[1W Return vs Nifty]]-AVERAGE(Table2[1W Return vs Nifty]))/_xlfn.STDEV.P(Table2[1W Return vs Nifty])</f>
        <v>7.0926902502189387E-2</v>
      </c>
      <c r="O684">
        <v>53.44</v>
      </c>
      <c r="P684">
        <v>54.869664200002802</v>
      </c>
      <c r="Q684">
        <v>61.818768077788597</v>
      </c>
      <c r="R684">
        <v>34.112670793746801</v>
      </c>
      <c r="S684" s="2">
        <f>(Table2[[#This Row],[Close Price]]-Table2[[#This Row],[20D EMA]])/Table2[[#This Row],[20D EMA]]</f>
        <v>-2.5074850299401128E-2</v>
      </c>
      <c r="T684" s="2">
        <f>(Table2[[#This Row],[Close Price]]-Table2[[#This Row],[50D EMA]])/Table2[[#This Row],[50D EMA]]</f>
        <v>-5.0477148719322018E-2</v>
      </c>
      <c r="U684" s="2">
        <f>(Table2[[#This Row],[Close Price]]-Table2[[#This Row],[200D EMA]])/Table2[[#This Row],[200D EMA]]</f>
        <v>-0.1572138750089479</v>
      </c>
      <c r="V684">
        <v>0.769723670952003</v>
      </c>
      <c r="W684">
        <v>52.03</v>
      </c>
      <c r="X684">
        <v>53.3</v>
      </c>
      <c r="Y684">
        <v>52</v>
      </c>
      <c r="Z684">
        <v>55</v>
      </c>
      <c r="AA684">
        <v>52</v>
      </c>
      <c r="AB684">
        <v>55.52</v>
      </c>
      <c r="AC684" s="2">
        <f>(Table2[[#This Row],[Close Price]]/Table2[[#This Row],[Day Low]])-1</f>
        <v>1.3453776667307071E-3</v>
      </c>
      <c r="AD684" s="2">
        <f>(Table2[[#This Row],[Day High]]/Table2[[#This Row],[Close Price]])-1</f>
        <v>2.303262955854124E-2</v>
      </c>
      <c r="AE684" s="2">
        <f>(Table2[[#This Row],[Close Price]]/Table2[[#This Row],[Current Week Low]])-1</f>
        <v>1.9230769230769162E-3</v>
      </c>
      <c r="AF684" s="2">
        <f>(Table2[[#This Row],[Current Week High]]/Table2[[#This Row],[Close Price]])-1</f>
        <v>5.5662188099808052E-2</v>
      </c>
      <c r="AG684" s="2">
        <f>(Table2[[#This Row],[Close Price]]/Table2[[#This Row],[Current Month Low]])-1</f>
        <v>1.9230769230769162E-3</v>
      </c>
      <c r="AH684" s="2">
        <f>(Table2[[#This Row],[Current Month High]]/Table2[[#This Row],[Close Price]])-1</f>
        <v>6.5642994241842612E-2</v>
      </c>
      <c r="AI684">
        <v>61.324376199616097</v>
      </c>
      <c r="AJ684">
        <v>8.3160083160083094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-0.24</v>
      </c>
      <c r="AM684" t="s">
        <v>10512</v>
      </c>
      <c r="AN684">
        <v>-3.5</v>
      </c>
      <c r="AO684" t="s">
        <v>10512</v>
      </c>
      <c r="AQ684">
        <f>(Table2[[#This Row],[Sharpe Ratio]]-AVERAGE(Table2[Sharpe Ratio]))/_xlfn.STDEV.P(Table2[Sharpe Ratio])</f>
        <v>-0.55874987226138229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693</v>
      </c>
      <c r="AT684">
        <f>_xlfn.RANK.AVG(Table2[[#This Row],[6M Return vs Nifty Z-Score]],Table2[6M Return vs Nifty Z-Score])</f>
        <v>711</v>
      </c>
      <c r="AU684">
        <f>_xlfn.RANK.AVG(Table2[[#This Row],[Sharpe Ratio Z-Score]],Table2[Sharpe Ratio Z-Score])</f>
        <v>512.5</v>
      </c>
      <c r="AV684">
        <f>(Table2[[#This Row],[Rank 1Y]]+Table2[[#This Row],[Rank 6M]]+Table2[[#This Row],[Rank Sharpe]])/3</f>
        <v>638.83333333333337</v>
      </c>
    </row>
    <row r="685" spans="1:48" x14ac:dyDescent="0.3">
      <c r="A685" t="s">
        <v>2114</v>
      </c>
      <c r="B685" t="s">
        <v>2115</v>
      </c>
      <c r="C685" t="s">
        <v>10465</v>
      </c>
      <c r="D685" t="s">
        <v>1550</v>
      </c>
      <c r="E685">
        <v>2619.7597303500002</v>
      </c>
      <c r="F685">
        <v>633.85</v>
      </c>
      <c r="G685">
        <v>-39.167385472071302</v>
      </c>
      <c r="H685">
        <f>(Table2[[#This Row],[1Y Return vs Nifty]]-AVERAGE(Table2[1Y Return vs Nifty]))/_xlfn.STDEV.P(Table2[1Y Return vs Nifty])</f>
        <v>-1.0448156965271549</v>
      </c>
      <c r="I685">
        <v>-16.0254195953665</v>
      </c>
      <c r="J685">
        <f>(Table2[[#This Row],[1M Return vs Nifty]]-AVERAGE(Table2[1M Return vs Nifty]))/_xlfn.STDEV.P(Table2[1M Return vs Nifty])</f>
        <v>-1.5094316897070932</v>
      </c>
      <c r="K685">
        <v>-37.198696673235503</v>
      </c>
      <c r="L685">
        <f>(Table2[[#This Row],[6M Return vs Nifty]]-AVERAGE(Table2[6M Return vs Nifty]))/_xlfn.STDEV.P(Table2[6M Return vs Nifty])</f>
        <v>-1.4489447541196478</v>
      </c>
      <c r="M685">
        <v>-6.5515140445223796</v>
      </c>
      <c r="N685">
        <f>(Table2[[#This Row],[1W Return vs Nifty]]-AVERAGE(Table2[1W Return vs Nifty]))/_xlfn.STDEV.P(Table2[1W Return vs Nifty])</f>
        <v>-1.3665429420350803</v>
      </c>
      <c r="O685">
        <v>676.43</v>
      </c>
      <c r="P685">
        <v>701.87122826744496</v>
      </c>
      <c r="Q685">
        <v>724.94959165400405</v>
      </c>
      <c r="R685">
        <v>29.118879048100901</v>
      </c>
      <c r="S685" s="2">
        <f>(Table2[[#This Row],[Close Price]]-Table2[[#This Row],[20D EMA]])/Table2[[#This Row],[20D EMA]]</f>
        <v>-6.294812471356967E-2</v>
      </c>
      <c r="T685" s="2">
        <f>(Table2[[#This Row],[Close Price]]-Table2[[#This Row],[50D EMA]])/Table2[[#This Row],[50D EMA]]</f>
        <v>-9.6914114053875636E-2</v>
      </c>
      <c r="U685" s="2">
        <f>(Table2[[#This Row],[Close Price]]-Table2[[#This Row],[200D EMA]])/Table2[[#This Row],[200D EMA]]</f>
        <v>-0.12566334639372145</v>
      </c>
      <c r="V685">
        <v>1.56752228871272</v>
      </c>
      <c r="W685">
        <v>627</v>
      </c>
      <c r="X685">
        <v>641.85</v>
      </c>
      <c r="Y685">
        <v>626.04999999999995</v>
      </c>
      <c r="Z685">
        <v>660.5</v>
      </c>
      <c r="AA685">
        <v>626.04999999999995</v>
      </c>
      <c r="AB685">
        <v>731.4</v>
      </c>
      <c r="AC685" s="2">
        <f>(Table2[[#This Row],[Close Price]]/Table2[[#This Row],[Day Low]])-1</f>
        <v>1.0925039872408338E-2</v>
      </c>
      <c r="AD685" s="2">
        <f>(Table2[[#This Row],[Day High]]/Table2[[#This Row],[Close Price]])-1</f>
        <v>1.2621282637848008E-2</v>
      </c>
      <c r="AE685" s="2">
        <f>(Table2[[#This Row],[Close Price]]/Table2[[#This Row],[Current Week Low]])-1</f>
        <v>1.2459068764475889E-2</v>
      </c>
      <c r="AF685" s="2">
        <f>(Table2[[#This Row],[Current Week High]]/Table2[[#This Row],[Close Price]])-1</f>
        <v>4.2044647787331302E-2</v>
      </c>
      <c r="AG685" s="2">
        <f>(Table2[[#This Row],[Close Price]]/Table2[[#This Row],[Current Month Low]])-1</f>
        <v>1.2459068764475889E-2</v>
      </c>
      <c r="AH685" s="2">
        <f>(Table2[[#This Row],[Current Month High]]/Table2[[#This Row],[Close Price]])-1</f>
        <v>0.15390076516525975</v>
      </c>
      <c r="AI685">
        <v>42.778259840656297</v>
      </c>
      <c r="AJ685">
        <v>1.24590687644758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-0.28000000000000003</v>
      </c>
      <c r="AM685" t="s">
        <v>10512</v>
      </c>
      <c r="AN685">
        <v>-11.21</v>
      </c>
      <c r="AO685" t="s">
        <v>10512</v>
      </c>
      <c r="AQ685">
        <f>(Table2[[#This Row],[Sharpe Ratio]]-AVERAGE(Table2[Sharpe Ratio]))/_xlfn.STDEV.P(Table2[Sharpe Ratio])</f>
        <v>-0.55874987226138229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695</v>
      </c>
      <c r="AT685">
        <f>_xlfn.RANK.AVG(Table2[[#This Row],[6M Return vs Nifty Z-Score]],Table2[6M Return vs Nifty Z-Score])</f>
        <v>710</v>
      </c>
      <c r="AU685">
        <f>_xlfn.RANK.AVG(Table2[[#This Row],[Sharpe Ratio Z-Score]],Table2[Sharpe Ratio Z-Score])</f>
        <v>512.5</v>
      </c>
      <c r="AV685">
        <f>(Table2[[#This Row],[Rank 1Y]]+Table2[[#This Row],[Rank 6M]]+Table2[[#This Row],[Rank Sharpe]])/3</f>
        <v>639.16666666666663</v>
      </c>
    </row>
    <row r="686" spans="1:48" x14ac:dyDescent="0.3">
      <c r="A686" t="s">
        <v>1436</v>
      </c>
      <c r="B686" t="s">
        <v>1437</v>
      </c>
      <c r="C686" t="s">
        <v>10473</v>
      </c>
      <c r="D686" t="s">
        <v>100</v>
      </c>
      <c r="E686">
        <v>6918.3769913599999</v>
      </c>
      <c r="F686">
        <v>1452.8</v>
      </c>
      <c r="G686">
        <v>-26.120791467804501</v>
      </c>
      <c r="H686">
        <f>(Table2[[#This Row],[1Y Return vs Nifty]]-AVERAGE(Table2[1Y Return vs Nifty]))/_xlfn.STDEV.P(Table2[1Y Return vs Nifty])</f>
        <v>-0.87210889601489694</v>
      </c>
      <c r="I686">
        <v>4.8652384489101204</v>
      </c>
      <c r="J686">
        <f>(Table2[[#This Row],[1M Return vs Nifty]]-AVERAGE(Table2[1M Return vs Nifty]))/_xlfn.STDEV.P(Table2[1M Return vs Nifty])</f>
        <v>0.57991731657024681</v>
      </c>
      <c r="K686">
        <v>-14.570947105339201</v>
      </c>
      <c r="L686">
        <f>(Table2[[#This Row],[6M Return vs Nifty]]-AVERAGE(Table2[6M Return vs Nifty]))/_xlfn.STDEV.P(Table2[6M Return vs Nifty])</f>
        <v>-0.66748412352251985</v>
      </c>
      <c r="M686">
        <v>-3.69960939852455</v>
      </c>
      <c r="N686">
        <f>(Table2[[#This Row],[1W Return vs Nifty]]-AVERAGE(Table2[1W Return vs Nifty]))/_xlfn.STDEV.P(Table2[1W Return vs Nifty])</f>
        <v>-0.6721047250749308</v>
      </c>
      <c r="O686">
        <v>1440.34</v>
      </c>
      <c r="P686">
        <v>1405.0534560715</v>
      </c>
      <c r="Q686">
        <v>1406.76569340638</v>
      </c>
      <c r="R686">
        <v>49.060746233023302</v>
      </c>
      <c r="S686" s="2">
        <f>(Table2[[#This Row],[Close Price]]-Table2[[#This Row],[20D EMA]])/Table2[[#This Row],[20D EMA]]</f>
        <v>8.6507352430676351E-3</v>
      </c>
      <c r="T686" s="2">
        <f>(Table2[[#This Row],[Close Price]]-Table2[[#This Row],[50D EMA]])/Table2[[#This Row],[50D EMA]]</f>
        <v>3.398201237268101E-2</v>
      </c>
      <c r="U686" s="2">
        <f>(Table2[[#This Row],[Close Price]]-Table2[[#This Row],[200D EMA]])/Table2[[#This Row],[200D EMA]]</f>
        <v>3.2723506700075428E-2</v>
      </c>
      <c r="V686">
        <v>3.1974576281677898</v>
      </c>
      <c r="W686">
        <v>1450</v>
      </c>
      <c r="X686">
        <v>1488.4</v>
      </c>
      <c r="Y686">
        <v>1450</v>
      </c>
      <c r="Z686">
        <v>1525</v>
      </c>
      <c r="AA686">
        <v>1358.5</v>
      </c>
      <c r="AB686">
        <v>1588</v>
      </c>
      <c r="AC686" s="2">
        <f>(Table2[[#This Row],[Close Price]]/Table2[[#This Row],[Day Low]])-1</f>
        <v>1.9310344827585535E-3</v>
      </c>
      <c r="AD686" s="2">
        <f>(Table2[[#This Row],[Day High]]/Table2[[#This Row],[Close Price]])-1</f>
        <v>2.4504405286343678E-2</v>
      </c>
      <c r="AE686" s="2">
        <f>(Table2[[#This Row],[Close Price]]/Table2[[#This Row],[Current Week Low]])-1</f>
        <v>1.9310344827585535E-3</v>
      </c>
      <c r="AF686" s="2">
        <f>(Table2[[#This Row],[Current Week High]]/Table2[[#This Row],[Close Price]])-1</f>
        <v>4.9697136563876754E-2</v>
      </c>
      <c r="AG686" s="2">
        <f>(Table2[[#This Row],[Close Price]]/Table2[[#This Row],[Current Month Low]])-1</f>
        <v>6.9414795730585066E-2</v>
      </c>
      <c r="AH686" s="2">
        <f>(Table2[[#This Row],[Current Month High]]/Table2[[#This Row],[Close Price]])-1</f>
        <v>9.3061674008810602E-2</v>
      </c>
      <c r="AI686">
        <v>15.6353248898678</v>
      </c>
      <c r="AJ686">
        <v>16.223999999999901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0.02</v>
      </c>
      <c r="AM686" t="s">
        <v>10511</v>
      </c>
      <c r="AN686">
        <v>4.4400000000000004</v>
      </c>
      <c r="AO686" t="s">
        <v>10511</v>
      </c>
      <c r="AP686">
        <v>-0.14944578871856601</v>
      </c>
      <c r="AQ686">
        <f>(Table2[[#This Row],[Sharpe Ratio]]-AVERAGE(Table2[Sharpe Ratio]))/_xlfn.STDEV.P(Table2[Sharpe Ratio])</f>
        <v>-2.2737396113749337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644</v>
      </c>
      <c r="AT686">
        <f>_xlfn.RANK.AVG(Table2[[#This Row],[6M Return vs Nifty Z-Score]],Table2[6M Return vs Nifty Z-Score])</f>
        <v>549</v>
      </c>
      <c r="AU686">
        <f>_xlfn.RANK.AVG(Table2[[#This Row],[Sharpe Ratio Z-Score]],Table2[Sharpe Ratio Z-Score])</f>
        <v>728</v>
      </c>
      <c r="AV686">
        <f>(Table2[[#This Row],[Rank 1Y]]+Table2[[#This Row],[Rank 6M]]+Table2[[#This Row],[Rank Sharpe]])/3</f>
        <v>640.33333333333337</v>
      </c>
    </row>
    <row r="687" spans="1:48" x14ac:dyDescent="0.3">
      <c r="A687" t="s">
        <v>1000</v>
      </c>
      <c r="B687" t="s">
        <v>1001</v>
      </c>
      <c r="C687" t="s">
        <v>10460</v>
      </c>
      <c r="D687" t="s">
        <v>286</v>
      </c>
      <c r="E687">
        <v>13043.951018600001</v>
      </c>
      <c r="F687">
        <v>970.1</v>
      </c>
      <c r="G687">
        <v>-36.6974724850458</v>
      </c>
      <c r="H687">
        <f>(Table2[[#This Row],[1Y Return vs Nifty]]-AVERAGE(Table2[1Y Return vs Nifty]))/_xlfn.STDEV.P(Table2[1Y Return vs Nifty])</f>
        <v>-1.0121197477306076</v>
      </c>
      <c r="I687">
        <v>-1.1310385302831301</v>
      </c>
      <c r="J687">
        <f>(Table2[[#This Row],[1M Return vs Nifty]]-AVERAGE(Table2[1M Return vs Nifty]))/_xlfn.STDEV.P(Table2[1M Return vs Nifty])</f>
        <v>-1.9791669201671937E-2</v>
      </c>
      <c r="K687">
        <v>-31.012407495862501</v>
      </c>
      <c r="L687">
        <f>(Table2[[#This Row],[6M Return vs Nifty]]-AVERAGE(Table2[6M Return vs Nifty]))/_xlfn.STDEV.P(Table2[6M Return vs Nifty])</f>
        <v>-1.2352981682273885</v>
      </c>
      <c r="M687">
        <v>5.6387868937897103</v>
      </c>
      <c r="N687">
        <f>(Table2[[#This Row],[1W Return vs Nifty]]-AVERAGE(Table2[1W Return vs Nifty]))/_xlfn.STDEV.P(Table2[1W Return vs Nifty])</f>
        <v>1.6017929242039504</v>
      </c>
      <c r="O687">
        <v>959.22</v>
      </c>
      <c r="P687">
        <v>942.18921294031804</v>
      </c>
      <c r="Q687">
        <v>948.12958667616499</v>
      </c>
      <c r="R687">
        <v>52.792037251271402</v>
      </c>
      <c r="S687" s="2">
        <f>(Table2[[#This Row],[Close Price]]-Table2[[#This Row],[20D EMA]])/Table2[[#This Row],[20D EMA]]</f>
        <v>1.1342549154521377E-2</v>
      </c>
      <c r="T687" s="2">
        <f>(Table2[[#This Row],[Close Price]]-Table2[[#This Row],[50D EMA]])/Table2[[#This Row],[50D EMA]]</f>
        <v>2.9623335394150768E-2</v>
      </c>
      <c r="U687" s="2">
        <f>(Table2[[#This Row],[Close Price]]-Table2[[#This Row],[200D EMA]])/Table2[[#This Row],[200D EMA]]</f>
        <v>2.317237393767679E-2</v>
      </c>
      <c r="V687">
        <v>2.5748190691685799</v>
      </c>
      <c r="W687">
        <v>961.6</v>
      </c>
      <c r="X687">
        <v>1035</v>
      </c>
      <c r="Y687">
        <v>961.6</v>
      </c>
      <c r="Z687">
        <v>1086.45</v>
      </c>
      <c r="AA687">
        <v>925</v>
      </c>
      <c r="AB687">
        <v>1086.45</v>
      </c>
      <c r="AC687" s="2">
        <f>(Table2[[#This Row],[Close Price]]/Table2[[#This Row],[Day Low]])-1</f>
        <v>8.8394342762063705E-3</v>
      </c>
      <c r="AD687" s="2">
        <f>(Table2[[#This Row],[Day High]]/Table2[[#This Row],[Close Price]])-1</f>
        <v>6.6900319554685117E-2</v>
      </c>
      <c r="AE687" s="2">
        <f>(Table2[[#This Row],[Close Price]]/Table2[[#This Row],[Current Week Low]])-1</f>
        <v>8.8394342762063705E-3</v>
      </c>
      <c r="AF687" s="2">
        <f>(Table2[[#This Row],[Current Week High]]/Table2[[#This Row],[Close Price]])-1</f>
        <v>0.11993608906298325</v>
      </c>
      <c r="AG687" s="2">
        <f>(Table2[[#This Row],[Close Price]]/Table2[[#This Row],[Current Month Low]])-1</f>
        <v>4.8756756756756836E-2</v>
      </c>
      <c r="AH687" s="2">
        <f>(Table2[[#This Row],[Current Month High]]/Table2[[#This Row],[Close Price]])-1</f>
        <v>0.11993608906298325</v>
      </c>
      <c r="AI687">
        <v>35.857128131120497</v>
      </c>
      <c r="AJ687">
        <v>24.045777124224799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-0.12</v>
      </c>
      <c r="AM687" t="s">
        <v>10512</v>
      </c>
      <c r="AN687">
        <v>0.93</v>
      </c>
      <c r="AO687" t="s">
        <v>10511</v>
      </c>
      <c r="AP687">
        <v>-7.0379835155190001E-3</v>
      </c>
      <c r="AQ687">
        <f>(Table2[[#This Row],[Sharpe Ratio]]-AVERAGE(Table2[Sharpe Ratio]))/_xlfn.STDEV.P(Table2[Sharpe Ratio])</f>
        <v>-0.63951541016419711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689</v>
      </c>
      <c r="AT687">
        <f>_xlfn.RANK.AVG(Table2[[#This Row],[6M Return vs Nifty Z-Score]],Table2[6M Return vs Nifty Z-Score])</f>
        <v>685</v>
      </c>
      <c r="AU687">
        <f>_xlfn.RANK.AVG(Table2[[#This Row],[Sharpe Ratio Z-Score]],Table2[Sharpe Ratio Z-Score])</f>
        <v>548</v>
      </c>
      <c r="AV687">
        <f>(Table2[[#This Row],[Rank 1Y]]+Table2[[#This Row],[Rank 6M]]+Table2[[#This Row],[Rank Sharpe]])/3</f>
        <v>640.66666666666663</v>
      </c>
    </row>
    <row r="688" spans="1:48" x14ac:dyDescent="0.3">
      <c r="A688" t="s">
        <v>792</v>
      </c>
      <c r="B688" t="s">
        <v>793</v>
      </c>
      <c r="C688" t="s">
        <v>10473</v>
      </c>
      <c r="D688" t="s">
        <v>546</v>
      </c>
      <c r="E688">
        <v>19585.026545199999</v>
      </c>
      <c r="F688">
        <v>1523.8</v>
      </c>
      <c r="G688">
        <v>-34.066874487781199</v>
      </c>
      <c r="H688">
        <f>(Table2[[#This Row],[1Y Return vs Nifty]]-AVERAGE(Table2[1Y Return vs Nifty]))/_xlfn.STDEV.P(Table2[1Y Return vs Nifty])</f>
        <v>-0.97729670016793035</v>
      </c>
      <c r="I688">
        <v>0.79392964147181999</v>
      </c>
      <c r="J688">
        <f>(Table2[[#This Row],[1M Return vs Nifty]]-AVERAGE(Table2[1M Return vs Nifty]))/_xlfn.STDEV.P(Table2[1M Return vs Nifty])</f>
        <v>0.17273124358774086</v>
      </c>
      <c r="K688">
        <v>-12.9235541395031</v>
      </c>
      <c r="L688">
        <f>(Table2[[#This Row],[6M Return vs Nifty]]-AVERAGE(Table2[6M Return vs Nifty]))/_xlfn.STDEV.P(Table2[6M Return vs Nifty])</f>
        <v>-0.61059058481418782</v>
      </c>
      <c r="M688">
        <v>-0.34875776313815499</v>
      </c>
      <c r="N688">
        <f>(Table2[[#This Row],[1W Return vs Nifty]]-AVERAGE(Table2[1W Return vs Nifty]))/_xlfn.STDEV.P(Table2[1W Return vs Nifty])</f>
        <v>0.14382698506875377</v>
      </c>
      <c r="O688">
        <v>1502.52</v>
      </c>
      <c r="P688">
        <v>1458.8469386173899</v>
      </c>
      <c r="Q688">
        <v>1479.7585204832101</v>
      </c>
      <c r="R688">
        <v>56.962459590633699</v>
      </c>
      <c r="S688" s="2">
        <f>(Table2[[#This Row],[Close Price]]-Table2[[#This Row],[20D EMA]])/Table2[[#This Row],[20D EMA]]</f>
        <v>1.4162873039959516E-2</v>
      </c>
      <c r="T688" s="2">
        <f>(Table2[[#This Row],[Close Price]]-Table2[[#This Row],[50D EMA]])/Table2[[#This Row],[50D EMA]]</f>
        <v>4.4523561494510693E-2</v>
      </c>
      <c r="U688" s="2">
        <f>(Table2[[#This Row],[Close Price]]-Table2[[#This Row],[200D EMA]])/Table2[[#This Row],[200D EMA]]</f>
        <v>2.9762612552761841E-2</v>
      </c>
      <c r="V688">
        <v>0.85437608030257695</v>
      </c>
      <c r="W688">
        <v>1515.3</v>
      </c>
      <c r="X688">
        <v>1542</v>
      </c>
      <c r="Y688">
        <v>1513</v>
      </c>
      <c r="Z688">
        <v>1554</v>
      </c>
      <c r="AA688">
        <v>1482.75</v>
      </c>
      <c r="AB688">
        <v>1554</v>
      </c>
      <c r="AC688" s="2">
        <f>(Table2[[#This Row],[Close Price]]/Table2[[#This Row],[Day Low]])-1</f>
        <v>5.6094502738730512E-3</v>
      </c>
      <c r="AD688" s="2">
        <f>(Table2[[#This Row],[Day High]]/Table2[[#This Row],[Close Price]])-1</f>
        <v>1.1943824648904089E-2</v>
      </c>
      <c r="AE688" s="2">
        <f>(Table2[[#This Row],[Close Price]]/Table2[[#This Row],[Current Week Low]])-1</f>
        <v>7.138136153337804E-3</v>
      </c>
      <c r="AF688" s="2">
        <f>(Table2[[#This Row],[Current Week High]]/Table2[[#This Row],[Close Price]])-1</f>
        <v>1.9818873867961662E-2</v>
      </c>
      <c r="AG688" s="2">
        <f>(Table2[[#This Row],[Close Price]]/Table2[[#This Row],[Current Month Low]])-1</f>
        <v>2.7685044680492377E-2</v>
      </c>
      <c r="AH688" s="2">
        <f>(Table2[[#This Row],[Current Month High]]/Table2[[#This Row],[Close Price]])-1</f>
        <v>1.9818873867961662E-2</v>
      </c>
      <c r="AI688">
        <v>16.252132825830099</v>
      </c>
      <c r="AJ688">
        <v>20.078802206461699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0.02</v>
      </c>
      <c r="AM688" t="s">
        <v>10511</v>
      </c>
      <c r="AN688">
        <v>1.9</v>
      </c>
      <c r="AO688" t="s">
        <v>10511</v>
      </c>
      <c r="AP688">
        <v>-9.4909356529599004E-2</v>
      </c>
      <c r="AQ688">
        <f>(Table2[[#This Row],[Sharpe Ratio]]-AVERAGE(Table2[Sharpe Ratio]))/_xlfn.STDEV.P(Table2[Sharpe Ratio])</f>
        <v>-1.6478978100507522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683</v>
      </c>
      <c r="AT688">
        <f>_xlfn.RANK.AVG(Table2[[#This Row],[6M Return vs Nifty Z-Score]],Table2[6M Return vs Nifty Z-Score])</f>
        <v>537</v>
      </c>
      <c r="AU688">
        <f>_xlfn.RANK.AVG(Table2[[#This Row],[Sharpe Ratio Z-Score]],Table2[Sharpe Ratio Z-Score])</f>
        <v>703</v>
      </c>
      <c r="AV688">
        <f>(Table2[[#This Row],[Rank 1Y]]+Table2[[#This Row],[Rank 6M]]+Table2[[#This Row],[Rank Sharpe]])/3</f>
        <v>641</v>
      </c>
    </row>
    <row r="689" spans="1:48" x14ac:dyDescent="0.3">
      <c r="A689" t="s">
        <v>1622</v>
      </c>
      <c r="B689" t="s">
        <v>1623</v>
      </c>
      <c r="C689" t="s">
        <v>10461</v>
      </c>
      <c r="D689" t="s">
        <v>51</v>
      </c>
      <c r="E689">
        <v>5070.5087898399997</v>
      </c>
      <c r="F689">
        <v>711.1</v>
      </c>
      <c r="G689">
        <v>-25.454553430894801</v>
      </c>
      <c r="H689">
        <f>(Table2[[#This Row],[1Y Return vs Nifty]]-AVERAGE(Table2[1Y Return vs Nifty]))/_xlfn.STDEV.P(Table2[1Y Return vs Nifty])</f>
        <v>-0.8632894417039394</v>
      </c>
      <c r="I689">
        <v>-11.5664243836378</v>
      </c>
      <c r="J689">
        <f>(Table2[[#This Row],[1M Return vs Nifty]]-AVERAGE(Table2[1M Return vs Nifty]))/_xlfn.STDEV.P(Table2[1M Return vs Nifty])</f>
        <v>-1.0634717206685318</v>
      </c>
      <c r="K689">
        <v>-51.830877645597099</v>
      </c>
      <c r="L689">
        <f>(Table2[[#This Row],[6M Return vs Nifty]]-AVERAGE(Table2[6M Return vs Nifty]))/_xlfn.STDEV.P(Table2[6M Return vs Nifty])</f>
        <v>-1.9542744306463822</v>
      </c>
      <c r="M689">
        <v>-0.44714288072122499</v>
      </c>
      <c r="N689">
        <f>(Table2[[#This Row],[1W Return vs Nifty]]-AVERAGE(Table2[1W Return vs Nifty]))/_xlfn.STDEV.P(Table2[1W Return vs Nifty])</f>
        <v>0.11987022840591066</v>
      </c>
      <c r="O689">
        <v>735.38</v>
      </c>
      <c r="P689">
        <v>765.53619083737897</v>
      </c>
      <c r="Q689">
        <v>832.29629757520001</v>
      </c>
      <c r="R689">
        <v>32.142139154706499</v>
      </c>
      <c r="S689" s="2">
        <f>(Table2[[#This Row],[Close Price]]-Table2[[#This Row],[20D EMA]])/Table2[[#This Row],[20D EMA]]</f>
        <v>-3.3016943620985034E-2</v>
      </c>
      <c r="T689" s="2">
        <f>(Table2[[#This Row],[Close Price]]-Table2[[#This Row],[50D EMA]])/Table2[[#This Row],[50D EMA]]</f>
        <v>-7.1108579174857967E-2</v>
      </c>
      <c r="U689" s="2">
        <f>(Table2[[#This Row],[Close Price]]-Table2[[#This Row],[200D EMA]])/Table2[[#This Row],[200D EMA]]</f>
        <v>-0.14561676884577227</v>
      </c>
      <c r="V689">
        <v>0.61685655112521998</v>
      </c>
      <c r="W689">
        <v>710</v>
      </c>
      <c r="X689">
        <v>728.75</v>
      </c>
      <c r="Y689">
        <v>710</v>
      </c>
      <c r="Z689">
        <v>741.7</v>
      </c>
      <c r="AA689">
        <v>710</v>
      </c>
      <c r="AB689">
        <v>750</v>
      </c>
      <c r="AC689" s="2">
        <f>(Table2[[#This Row],[Close Price]]/Table2[[#This Row],[Day Low]])-1</f>
        <v>1.5492957746479075E-3</v>
      </c>
      <c r="AD689" s="2">
        <f>(Table2[[#This Row],[Day High]]/Table2[[#This Row],[Close Price]])-1</f>
        <v>2.4820700323442413E-2</v>
      </c>
      <c r="AE689" s="2">
        <f>(Table2[[#This Row],[Close Price]]/Table2[[#This Row],[Current Week Low]])-1</f>
        <v>1.5492957746479075E-3</v>
      </c>
      <c r="AF689" s="2">
        <f>(Table2[[#This Row],[Current Week High]]/Table2[[#This Row],[Close Price]])-1</f>
        <v>4.3031922373787168E-2</v>
      </c>
      <c r="AG689" s="2">
        <f>(Table2[[#This Row],[Close Price]]/Table2[[#This Row],[Current Month Low]])-1</f>
        <v>1.5492957746479075E-3</v>
      </c>
      <c r="AH689" s="2">
        <f>(Table2[[#This Row],[Current Month High]]/Table2[[#This Row],[Close Price]])-1</f>
        <v>5.4703979749683551E-2</v>
      </c>
      <c r="AI689">
        <v>74.827731683307505</v>
      </c>
      <c r="AJ689">
        <v>4.8742718088636598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-0.25</v>
      </c>
      <c r="AM689" t="s">
        <v>10512</v>
      </c>
      <c r="AN689">
        <v>-3.55</v>
      </c>
      <c r="AO689" t="s">
        <v>10512</v>
      </c>
      <c r="AP689">
        <v>-1.2013504381681001E-2</v>
      </c>
      <c r="AQ689">
        <f>(Table2[[#This Row],[Sharpe Ratio]]-AVERAGE(Table2[Sharpe Ratio]))/_xlfn.STDEV.P(Table2[Sharpe Ratio])</f>
        <v>-0.69661281856479351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642</v>
      </c>
      <c r="AT689">
        <f>_xlfn.RANK.AVG(Table2[[#This Row],[6M Return vs Nifty Z-Score]],Table2[6M Return vs Nifty Z-Score])</f>
        <v>726</v>
      </c>
      <c r="AU689">
        <f>_xlfn.RANK.AVG(Table2[[#This Row],[Sharpe Ratio Z-Score]],Table2[Sharpe Ratio Z-Score])</f>
        <v>558</v>
      </c>
      <c r="AV689">
        <f>(Table2[[#This Row],[Rank 1Y]]+Table2[[#This Row],[Rank 6M]]+Table2[[#This Row],[Rank Sharpe]])/3</f>
        <v>642</v>
      </c>
    </row>
    <row r="690" spans="1:48" x14ac:dyDescent="0.3">
      <c r="A690" t="s">
        <v>2006</v>
      </c>
      <c r="B690" t="s">
        <v>2007</v>
      </c>
      <c r="C690" t="s">
        <v>10473</v>
      </c>
      <c r="D690" t="s">
        <v>1103</v>
      </c>
      <c r="E690">
        <v>3028.8574685250001</v>
      </c>
      <c r="F690">
        <v>418.95</v>
      </c>
      <c r="G690">
        <v>-50.115363851945297</v>
      </c>
      <c r="H690">
        <f>(Table2[[#This Row],[1Y Return vs Nifty]]-AVERAGE(Table2[1Y Return vs Nifty]))/_xlfn.STDEV.P(Table2[1Y Return vs Nifty])</f>
        <v>-1.1897416685813966</v>
      </c>
      <c r="I690">
        <v>5.6195844107379802</v>
      </c>
      <c r="J690">
        <f>(Table2[[#This Row],[1M Return vs Nifty]]-AVERAGE(Table2[1M Return vs Nifty]))/_xlfn.STDEV.P(Table2[1M Return vs Nifty])</f>
        <v>0.65536213895898732</v>
      </c>
      <c r="K690">
        <v>-27.0164200615495</v>
      </c>
      <c r="L690">
        <f>(Table2[[#This Row],[6M Return vs Nifty]]-AVERAGE(Table2[6M Return vs Nifty]))/_xlfn.STDEV.P(Table2[6M Return vs Nifty])</f>
        <v>-1.0972947467688596</v>
      </c>
      <c r="M690">
        <v>-6.7172505092422501</v>
      </c>
      <c r="N690">
        <f>(Table2[[#This Row],[1W Return vs Nifty]]-AVERAGE(Table2[1W Return vs Nifty]))/_xlfn.STDEV.P(Table2[1W Return vs Nifty])</f>
        <v>-1.4068997383981214</v>
      </c>
      <c r="O690">
        <v>437.29</v>
      </c>
      <c r="P690">
        <v>417.97512147723899</v>
      </c>
      <c r="Q690">
        <v>431.495804398323</v>
      </c>
      <c r="R690">
        <v>32.088700252322901</v>
      </c>
      <c r="S690" s="2">
        <f>(Table2[[#This Row],[Close Price]]-Table2[[#This Row],[20D EMA]])/Table2[[#This Row],[20D EMA]]</f>
        <v>-4.1940131263006317E-2</v>
      </c>
      <c r="T690" s="2">
        <f>(Table2[[#This Row],[Close Price]]-Table2[[#This Row],[50D EMA]])/Table2[[#This Row],[50D EMA]]</f>
        <v>2.3323840885924362E-3</v>
      </c>
      <c r="U690" s="2">
        <f>(Table2[[#This Row],[Close Price]]-Table2[[#This Row],[200D EMA]])/Table2[[#This Row],[200D EMA]]</f>
        <v>-2.9075148055765832E-2</v>
      </c>
      <c r="V690">
        <v>1.16240272249278</v>
      </c>
      <c r="W690">
        <v>415.05</v>
      </c>
      <c r="X690">
        <v>435.9</v>
      </c>
      <c r="Y690">
        <v>415.05</v>
      </c>
      <c r="Z690">
        <v>468.7</v>
      </c>
      <c r="AA690">
        <v>415.05</v>
      </c>
      <c r="AB690">
        <v>477</v>
      </c>
      <c r="AC690" s="2">
        <f>(Table2[[#This Row],[Close Price]]/Table2[[#This Row],[Day Low]])-1</f>
        <v>9.3964582580412515E-3</v>
      </c>
      <c r="AD690" s="2">
        <f>(Table2[[#This Row],[Day High]]/Table2[[#This Row],[Close Price]])-1</f>
        <v>4.0458288578589352E-2</v>
      </c>
      <c r="AE690" s="2">
        <f>(Table2[[#This Row],[Close Price]]/Table2[[#This Row],[Current Week Low]])-1</f>
        <v>9.3964582580412515E-3</v>
      </c>
      <c r="AF690" s="2">
        <f>(Table2[[#This Row],[Current Week High]]/Table2[[#This Row],[Close Price]])-1</f>
        <v>0.11874925408760006</v>
      </c>
      <c r="AG690" s="2">
        <f>(Table2[[#This Row],[Close Price]]/Table2[[#This Row],[Current Month Low]])-1</f>
        <v>9.3964582580412515E-3</v>
      </c>
      <c r="AH690" s="2">
        <f>(Table2[[#This Row],[Current Month High]]/Table2[[#This Row],[Close Price]])-1</f>
        <v>0.13856068743286798</v>
      </c>
      <c r="AI690">
        <v>58.515335958944902</v>
      </c>
      <c r="AJ690">
        <v>33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0.06</v>
      </c>
      <c r="AM690" t="s">
        <v>10511</v>
      </c>
      <c r="AN690">
        <v>-5.31</v>
      </c>
      <c r="AO690" t="s">
        <v>10512</v>
      </c>
      <c r="AP690">
        <v>-1.0720608675759E-2</v>
      </c>
      <c r="AQ690">
        <f>(Table2[[#This Row],[Sharpe Ratio]]-AVERAGE(Table2[Sharpe Ratio]))/_xlfn.STDEV.P(Table2[Sharpe Ratio])</f>
        <v>-0.68177598115095517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716</v>
      </c>
      <c r="AT690">
        <f>_xlfn.RANK.AVG(Table2[[#This Row],[6M Return vs Nifty Z-Score]],Table2[6M Return vs Nifty Z-Score])</f>
        <v>654</v>
      </c>
      <c r="AU690">
        <f>_xlfn.RANK.AVG(Table2[[#This Row],[Sharpe Ratio Z-Score]],Table2[Sharpe Ratio Z-Score])</f>
        <v>556</v>
      </c>
      <c r="AV690">
        <f>(Table2[[#This Row],[Rank 1Y]]+Table2[[#This Row],[Rank 6M]]+Table2[[#This Row],[Rank Sharpe]])/3</f>
        <v>642</v>
      </c>
    </row>
    <row r="691" spans="1:48" x14ac:dyDescent="0.3">
      <c r="A691" t="s">
        <v>1714</v>
      </c>
      <c r="B691" t="s">
        <v>1715</v>
      </c>
      <c r="C691" t="s">
        <v>10475</v>
      </c>
      <c r="D691" t="s">
        <v>543</v>
      </c>
      <c r="E691">
        <v>4426.4269759199997</v>
      </c>
      <c r="F691">
        <v>801.2</v>
      </c>
      <c r="G691">
        <v>-33.593021569239902</v>
      </c>
      <c r="H691">
        <f>(Table2[[#This Row],[1Y Return vs Nifty]]-AVERAGE(Table2[1Y Return vs Nifty]))/_xlfn.STDEV.P(Table2[1Y Return vs Nifty])</f>
        <v>-0.97102398090894981</v>
      </c>
      <c r="I691">
        <v>2.2100765078152902</v>
      </c>
      <c r="J691">
        <f>(Table2[[#This Row],[1M Return vs Nifty]]-AVERAGE(Table2[1M Return vs Nifty]))/_xlfn.STDEV.P(Table2[1M Return vs Nifty])</f>
        <v>0.314365128057365</v>
      </c>
      <c r="K691">
        <v>-11.8277869026141</v>
      </c>
      <c r="L691">
        <f>(Table2[[#This Row],[6M Return vs Nifty]]-AVERAGE(Table2[6M Return vs Nifty]))/_xlfn.STDEV.P(Table2[6M Return vs Nifty])</f>
        <v>-0.57274771611186459</v>
      </c>
      <c r="M691">
        <v>0.50029043488451697</v>
      </c>
      <c r="N691">
        <f>(Table2[[#This Row],[1W Return vs Nifty]]-AVERAGE(Table2[1W Return vs Nifty]))/_xlfn.STDEV.P(Table2[1W Return vs Nifty])</f>
        <v>0.35057005327600022</v>
      </c>
      <c r="O691">
        <v>804.8</v>
      </c>
      <c r="P691">
        <v>774.89397596023503</v>
      </c>
      <c r="Q691">
        <v>761.97454353226203</v>
      </c>
      <c r="R691">
        <v>41.621933211423602</v>
      </c>
      <c r="S691" s="2">
        <f>(Table2[[#This Row],[Close Price]]-Table2[[#This Row],[20D EMA]])/Table2[[#This Row],[20D EMA]]</f>
        <v>-4.4731610337971038E-3</v>
      </c>
      <c r="T691" s="2">
        <f>(Table2[[#This Row],[Close Price]]-Table2[[#This Row],[50D EMA]])/Table2[[#This Row],[50D EMA]]</f>
        <v>3.3947901075327185E-2</v>
      </c>
      <c r="U691" s="2">
        <f>(Table2[[#This Row],[Close Price]]-Table2[[#This Row],[200D EMA]])/Table2[[#This Row],[200D EMA]]</f>
        <v>5.1478696763151387E-2</v>
      </c>
      <c r="V691">
        <v>0.73216941135213598</v>
      </c>
      <c r="W691">
        <v>791.3</v>
      </c>
      <c r="X691">
        <v>812.05</v>
      </c>
      <c r="Y691">
        <v>791.3</v>
      </c>
      <c r="Z691">
        <v>830</v>
      </c>
      <c r="AA691">
        <v>785.55</v>
      </c>
      <c r="AB691">
        <v>868.9</v>
      </c>
      <c r="AC691" s="2">
        <f>(Table2[[#This Row],[Close Price]]/Table2[[#This Row],[Day Low]])-1</f>
        <v>1.2511057753064714E-2</v>
      </c>
      <c r="AD691" s="2">
        <f>(Table2[[#This Row],[Day High]]/Table2[[#This Row],[Close Price]])-1</f>
        <v>1.3542186719919913E-2</v>
      </c>
      <c r="AE691" s="2">
        <f>(Table2[[#This Row],[Close Price]]/Table2[[#This Row],[Current Week Low]])-1</f>
        <v>1.2511057753064714E-2</v>
      </c>
      <c r="AF691" s="2">
        <f>(Table2[[#This Row],[Current Week High]]/Table2[[#This Row],[Close Price]])-1</f>
        <v>3.5946080878682007E-2</v>
      </c>
      <c r="AG691" s="2">
        <f>(Table2[[#This Row],[Close Price]]/Table2[[#This Row],[Current Month Low]])-1</f>
        <v>1.9922347399911056E-2</v>
      </c>
      <c r="AH691" s="2">
        <f>(Table2[[#This Row],[Current Month High]]/Table2[[#This Row],[Close Price]])-1</f>
        <v>8.4498252621068248E-2</v>
      </c>
      <c r="AI691">
        <v>12.8120319520718</v>
      </c>
      <c r="AJ691">
        <v>21.957531014536801</v>
      </c>
      <c r="AK691" t="str">
        <f>IF(AND(Table2[[#This Row],[20D EMA]]&gt;Table2[[#This Row],[50D EMA]],Table2[[#This Row],[50D EMA]]&gt;Table2[[#This Row],[200D EMA]]),"Uptrend","Downtrend/NoTrend")</f>
        <v>Uptrend</v>
      </c>
      <c r="AL691">
        <v>0.03</v>
      </c>
      <c r="AM691" t="s">
        <v>10511</v>
      </c>
      <c r="AN691">
        <v>-4.5199999999999996</v>
      </c>
      <c r="AO691" t="s">
        <v>10512</v>
      </c>
      <c r="AP691">
        <v>-0.14051566521452599</v>
      </c>
      <c r="AQ691">
        <f>(Table2[[#This Row],[Sharpe Ratio]]-AVERAGE(Table2[Sharpe Ratio]))/_xlfn.STDEV.P(Table2[Sharpe Ratio])</f>
        <v>-2.1712605096901987</v>
      </c>
      <c r="AR6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-3.0500970253776476</v>
      </c>
      <c r="AS691">
        <f>_xlfn.RANK.AVG(Table2[[#This Row],[1Y Return vs Nifty Z-Score]],Table2[1Y Return vs Nifty Z-Score])</f>
        <v>680</v>
      </c>
      <c r="AT691">
        <f>_xlfn.RANK.AVG(Table2[[#This Row],[6M Return vs Nifty Z-Score]],Table2[6M Return vs Nifty Z-Score])</f>
        <v>523</v>
      </c>
      <c r="AU691">
        <f>_xlfn.RANK.AVG(Table2[[#This Row],[Sharpe Ratio Z-Score]],Table2[Sharpe Ratio Z-Score])</f>
        <v>726</v>
      </c>
      <c r="AV691">
        <f>(Table2[[#This Row],[Rank 1Y]]+Table2[[#This Row],[Rank 6M]]+Table2[[#This Row],[Rank Sharpe]])/3</f>
        <v>643</v>
      </c>
    </row>
    <row r="692" spans="1:48" x14ac:dyDescent="0.3">
      <c r="A692" t="s">
        <v>1039</v>
      </c>
      <c r="B692" t="s">
        <v>1040</v>
      </c>
      <c r="C692" t="s">
        <v>10470</v>
      </c>
      <c r="D692" t="s">
        <v>80</v>
      </c>
      <c r="E692">
        <v>12021.876109979999</v>
      </c>
      <c r="F692">
        <v>336.6</v>
      </c>
      <c r="G692">
        <v>-28.909498553203299</v>
      </c>
      <c r="H692">
        <f>(Table2[[#This Row],[1Y Return vs Nifty]]-AVERAGE(Table2[1Y Return vs Nifty]))/_xlfn.STDEV.P(Table2[1Y Return vs Nifty])</f>
        <v>-0.90902494307879533</v>
      </c>
      <c r="I692">
        <v>-6.9947301627896996</v>
      </c>
      <c r="J692">
        <f>(Table2[[#This Row],[1M Return vs Nifty]]-AVERAGE(Table2[1M Return vs Nifty]))/_xlfn.STDEV.P(Table2[1M Return vs Nifty])</f>
        <v>-0.60624032292662344</v>
      </c>
      <c r="K692">
        <v>-14.7995111361219</v>
      </c>
      <c r="L692">
        <f>(Table2[[#This Row],[6M Return vs Nifty]]-AVERAGE(Table2[6M Return vs Nifty]))/_xlfn.STDEV.P(Table2[6M Return vs Nifty])</f>
        <v>-0.67537769646009038</v>
      </c>
      <c r="M692">
        <v>-2.7555275966603898</v>
      </c>
      <c r="N692">
        <f>(Table2[[#This Row],[1W Return vs Nifty]]-AVERAGE(Table2[1W Return vs Nifty]))/_xlfn.STDEV.P(Table2[1W Return vs Nifty])</f>
        <v>-0.44222099313771257</v>
      </c>
      <c r="O692">
        <v>352.59</v>
      </c>
      <c r="P692">
        <v>344.78025499129598</v>
      </c>
      <c r="Q692">
        <v>342.70459115594002</v>
      </c>
      <c r="R692">
        <v>30.511561101684698</v>
      </c>
      <c r="S692" s="2">
        <f>(Table2[[#This Row],[Close Price]]-Table2[[#This Row],[20D EMA]])/Table2[[#This Row],[20D EMA]]</f>
        <v>-4.5350123372755763E-2</v>
      </c>
      <c r="T692" s="2">
        <f>(Table2[[#This Row],[Close Price]]-Table2[[#This Row],[50D EMA]])/Table2[[#This Row],[50D EMA]]</f>
        <v>-2.3725996117447228E-2</v>
      </c>
      <c r="U692" s="2">
        <f>(Table2[[#This Row],[Close Price]]-Table2[[#This Row],[200D EMA]])/Table2[[#This Row],[200D EMA]]</f>
        <v>-1.7812983290796482E-2</v>
      </c>
      <c r="V692">
        <v>1.3412243830606101</v>
      </c>
      <c r="W692">
        <v>335.1</v>
      </c>
      <c r="X692">
        <v>350.6</v>
      </c>
      <c r="Y692">
        <v>335.1</v>
      </c>
      <c r="Z692">
        <v>360</v>
      </c>
      <c r="AA692">
        <v>335.1</v>
      </c>
      <c r="AB692">
        <v>376.5</v>
      </c>
      <c r="AC692" s="2">
        <f>(Table2[[#This Row],[Close Price]]/Table2[[#This Row],[Day Low]])-1</f>
        <v>4.4762757385854446E-3</v>
      </c>
      <c r="AD692" s="2">
        <f>(Table2[[#This Row],[Day High]]/Table2[[#This Row],[Close Price]])-1</f>
        <v>4.1592394533570998E-2</v>
      </c>
      <c r="AE692" s="2">
        <f>(Table2[[#This Row],[Close Price]]/Table2[[#This Row],[Current Week Low]])-1</f>
        <v>4.4762757385854446E-3</v>
      </c>
      <c r="AF692" s="2">
        <f>(Table2[[#This Row],[Current Week High]]/Table2[[#This Row],[Close Price]])-1</f>
        <v>6.9518716577539941E-2</v>
      </c>
      <c r="AG692" s="2">
        <f>(Table2[[#This Row],[Close Price]]/Table2[[#This Row],[Current Month Low]])-1</f>
        <v>4.4762757385854446E-3</v>
      </c>
      <c r="AH692" s="2">
        <f>(Table2[[#This Row],[Current Month High]]/Table2[[#This Row],[Close Price]])-1</f>
        <v>0.11853832442067724</v>
      </c>
      <c r="AI692">
        <v>18.2412358882946</v>
      </c>
      <c r="AJ692">
        <v>15.5509783728115</v>
      </c>
      <c r="AK692" t="str">
        <f>IF(AND(Table2[[#This Row],[20D EMA]]&gt;Table2[[#This Row],[50D EMA]],Table2[[#This Row],[50D EMA]]&gt;Table2[[#This Row],[200D EMA]]),"Uptrend","Downtrend/NoTrend")</f>
        <v>Uptrend</v>
      </c>
      <c r="AL692">
        <v>-7.0000000000000007E-2</v>
      </c>
      <c r="AM692" t="s">
        <v>10512</v>
      </c>
      <c r="AN692">
        <v>-6.72</v>
      </c>
      <c r="AO692" t="s">
        <v>10512</v>
      </c>
      <c r="AP692">
        <v>-0.117446450489284</v>
      </c>
      <c r="AQ692">
        <f>(Table2[[#This Row],[Sharpe Ratio]]-AVERAGE(Table2[Sharpe Ratio]))/_xlfn.STDEV.P(Table2[Sharpe Ratio])</f>
        <v>-1.9065259401687877</v>
      </c>
      <c r="AR6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-4.5393898957720094</v>
      </c>
      <c r="AS692">
        <f>_xlfn.RANK.AVG(Table2[[#This Row],[1Y Return vs Nifty Z-Score]],Table2[1Y Return vs Nifty Z-Score])</f>
        <v>662</v>
      </c>
      <c r="AT692">
        <f>_xlfn.RANK.AVG(Table2[[#This Row],[6M Return vs Nifty Z-Score]],Table2[6M Return vs Nifty Z-Score])</f>
        <v>552</v>
      </c>
      <c r="AU692">
        <f>_xlfn.RANK.AVG(Table2[[#This Row],[Sharpe Ratio Z-Score]],Table2[Sharpe Ratio Z-Score])</f>
        <v>718</v>
      </c>
      <c r="AV692">
        <f>(Table2[[#This Row],[Rank 1Y]]+Table2[[#This Row],[Rank 6M]]+Table2[[#This Row],[Rank Sharpe]])/3</f>
        <v>644</v>
      </c>
    </row>
    <row r="693" spans="1:48" x14ac:dyDescent="0.3">
      <c r="A693" t="s">
        <v>1430</v>
      </c>
      <c r="B693" t="s">
        <v>1431</v>
      </c>
      <c r="C693" t="s">
        <v>10477</v>
      </c>
      <c r="D693" t="s">
        <v>595</v>
      </c>
      <c r="E693">
        <v>6999.7325332800001</v>
      </c>
      <c r="F693">
        <v>40.83</v>
      </c>
      <c r="G693">
        <v>-28.511528228441499</v>
      </c>
      <c r="H693">
        <f>(Table2[[#This Row],[1Y Return vs Nifty]]-AVERAGE(Table2[1Y Return vs Nifty]))/_xlfn.STDEV.P(Table2[1Y Return vs Nifty])</f>
        <v>-0.90375673426767156</v>
      </c>
      <c r="I693">
        <v>-7.1167109233744803</v>
      </c>
      <c r="J693">
        <f>(Table2[[#This Row],[1M Return vs Nifty]]-AVERAGE(Table2[1M Return vs Nifty]))/_xlfn.STDEV.P(Table2[1M Return vs Nifty])</f>
        <v>-0.61844005260352519</v>
      </c>
      <c r="K693">
        <v>-51.162998732732099</v>
      </c>
      <c r="L693">
        <f>(Table2[[#This Row],[6M Return vs Nifty]]-AVERAGE(Table2[6M Return vs Nifty]))/_xlfn.STDEV.P(Table2[6M Return vs Nifty])</f>
        <v>-1.931208898882212</v>
      </c>
      <c r="M693">
        <v>-2.8507163036887002</v>
      </c>
      <c r="N693">
        <f>(Table2[[#This Row],[1W Return vs Nifty]]-AVERAGE(Table2[1W Return vs Nifty]))/_xlfn.STDEV.P(Table2[1W Return vs Nifty])</f>
        <v>-0.46539942446298355</v>
      </c>
      <c r="O693">
        <v>43.12</v>
      </c>
      <c r="P693">
        <v>43.904085864528298</v>
      </c>
      <c r="Q693">
        <v>46.500925114879301</v>
      </c>
      <c r="R693">
        <v>27.775238203310099</v>
      </c>
      <c r="S693" s="2">
        <f>(Table2[[#This Row],[Close Price]]-Table2[[#This Row],[20D EMA]])/Table2[[#This Row],[20D EMA]]</f>
        <v>-5.3107606679035232E-2</v>
      </c>
      <c r="T693" s="2">
        <f>(Table2[[#This Row],[Close Price]]-Table2[[#This Row],[50D EMA]])/Table2[[#This Row],[50D EMA]]</f>
        <v>-7.0018218213534544E-2</v>
      </c>
      <c r="U693" s="2">
        <f>(Table2[[#This Row],[Close Price]]-Table2[[#This Row],[200D EMA]])/Table2[[#This Row],[200D EMA]]</f>
        <v>-0.1219529525674905</v>
      </c>
      <c r="V693">
        <v>1.17202777520241</v>
      </c>
      <c r="W693">
        <v>40.6</v>
      </c>
      <c r="X693">
        <v>42.17</v>
      </c>
      <c r="Y693">
        <v>40.6</v>
      </c>
      <c r="Z693">
        <v>44.81</v>
      </c>
      <c r="AA693">
        <v>40.6</v>
      </c>
      <c r="AB693">
        <v>47.15</v>
      </c>
      <c r="AC693" s="2">
        <f>(Table2[[#This Row],[Close Price]]/Table2[[#This Row],[Day Low]])-1</f>
        <v>5.6650246305418595E-3</v>
      </c>
      <c r="AD693" s="2">
        <f>(Table2[[#This Row],[Day High]]/Table2[[#This Row],[Close Price]])-1</f>
        <v>3.2819005633113019E-2</v>
      </c>
      <c r="AE693" s="2">
        <f>(Table2[[#This Row],[Close Price]]/Table2[[#This Row],[Current Week Low]])-1</f>
        <v>5.6650246305418595E-3</v>
      </c>
      <c r="AF693" s="2">
        <f>(Table2[[#This Row],[Current Week High]]/Table2[[#This Row],[Close Price]])-1</f>
        <v>9.7477345089395095E-2</v>
      </c>
      <c r="AG693" s="2">
        <f>(Table2[[#This Row],[Close Price]]/Table2[[#This Row],[Current Month Low]])-1</f>
        <v>5.6650246305418595E-3</v>
      </c>
      <c r="AH693" s="2">
        <f>(Table2[[#This Row],[Current Month High]]/Table2[[#This Row],[Close Price]])-1</f>
        <v>0.1547881459710998</v>
      </c>
      <c r="AI693">
        <v>68.258633357825104</v>
      </c>
      <c r="AJ693">
        <v>5.6403622250970198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-0.15</v>
      </c>
      <c r="AM693" t="s">
        <v>10512</v>
      </c>
      <c r="AN693">
        <v>-10.36</v>
      </c>
      <c r="AO693" t="s">
        <v>10512</v>
      </c>
      <c r="AP693">
        <v>-1.0848744736635999E-2</v>
      </c>
      <c r="AQ693">
        <f>(Table2[[#This Row],[Sharpe Ratio]]-AVERAGE(Table2[Sharpe Ratio]))/_xlfn.STDEV.P(Table2[Sharpe Ratio])</f>
        <v>-0.6832464276017971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659</v>
      </c>
      <c r="AT693">
        <f>_xlfn.RANK.AVG(Table2[[#This Row],[6M Return vs Nifty Z-Score]],Table2[6M Return vs Nifty Z-Score])</f>
        <v>724</v>
      </c>
      <c r="AU693">
        <f>_xlfn.RANK.AVG(Table2[[#This Row],[Sharpe Ratio Z-Score]],Table2[Sharpe Ratio Z-Score])</f>
        <v>557</v>
      </c>
      <c r="AV693">
        <f>(Table2[[#This Row],[Rank 1Y]]+Table2[[#This Row],[Rank 6M]]+Table2[[#This Row],[Rank Sharpe]])/3</f>
        <v>646.66666666666663</v>
      </c>
    </row>
    <row r="694" spans="1:48" x14ac:dyDescent="0.3">
      <c r="A694" t="s">
        <v>1891</v>
      </c>
      <c r="B694" t="s">
        <v>1892</v>
      </c>
      <c r="C694" t="s">
        <v>10473</v>
      </c>
      <c r="D694" t="s">
        <v>1525</v>
      </c>
      <c r="E694">
        <v>3500.94</v>
      </c>
      <c r="F694">
        <v>315.39999999999998</v>
      </c>
      <c r="G694">
        <v>-51.7430380127361</v>
      </c>
      <c r="H694">
        <f>(Table2[[#This Row],[1Y Return vs Nifty]]-AVERAGE(Table2[1Y Return vs Nifty]))/_xlfn.STDEV.P(Table2[1Y Return vs Nifty])</f>
        <v>-1.2112883187258496</v>
      </c>
      <c r="I694">
        <v>-3.9325845069519199</v>
      </c>
      <c r="J694">
        <f>(Table2[[#This Row],[1M Return vs Nifty]]-AVERAGE(Table2[1M Return vs Nifty]))/_xlfn.STDEV.P(Table2[1M Return vs Nifty])</f>
        <v>-0.29998424571061844</v>
      </c>
      <c r="K694">
        <v>-25.522697084075801</v>
      </c>
      <c r="L694">
        <f>(Table2[[#This Row],[6M Return vs Nifty]]-AVERAGE(Table2[6M Return vs Nifty]))/_xlfn.STDEV.P(Table2[6M Return vs Nifty])</f>
        <v>-1.0457082778444318</v>
      </c>
      <c r="M694">
        <v>-1.9167068623093799</v>
      </c>
      <c r="N694">
        <f>(Table2[[#This Row],[1W Return vs Nifty]]-AVERAGE(Table2[1W Return vs Nifty]))/_xlfn.STDEV.P(Table2[1W Return vs Nifty])</f>
        <v>-0.23796831031068594</v>
      </c>
      <c r="O694">
        <v>329.59</v>
      </c>
      <c r="P694">
        <v>327.843931737758</v>
      </c>
      <c r="Q694">
        <v>348.92290982084802</v>
      </c>
      <c r="R694">
        <v>27.102011573246401</v>
      </c>
      <c r="S694" s="2">
        <f>(Table2[[#This Row],[Close Price]]-Table2[[#This Row],[20D EMA]])/Table2[[#This Row],[20D EMA]]</f>
        <v>-4.3053490700567368E-2</v>
      </c>
      <c r="T694" s="2">
        <f>(Table2[[#This Row],[Close Price]]-Table2[[#This Row],[50D EMA]])/Table2[[#This Row],[50D EMA]]</f>
        <v>-3.7956876834041593E-2</v>
      </c>
      <c r="U694" s="2">
        <f>(Table2[[#This Row],[Close Price]]-Table2[[#This Row],[200D EMA]])/Table2[[#This Row],[200D EMA]]</f>
        <v>-9.607540484532856E-2</v>
      </c>
      <c r="V694">
        <v>0.99661407630856302</v>
      </c>
      <c r="W694">
        <v>309.89999999999998</v>
      </c>
      <c r="X694">
        <v>327.45</v>
      </c>
      <c r="Y694">
        <v>309.89999999999998</v>
      </c>
      <c r="Z694">
        <v>335.55</v>
      </c>
      <c r="AA694">
        <v>309.89999999999998</v>
      </c>
      <c r="AB694">
        <v>352.95</v>
      </c>
      <c r="AC694" s="2">
        <f>(Table2[[#This Row],[Close Price]]/Table2[[#This Row],[Day Low]])-1</f>
        <v>1.7747660535656573E-2</v>
      </c>
      <c r="AD694" s="2">
        <f>(Table2[[#This Row],[Day High]]/Table2[[#This Row],[Close Price]])-1</f>
        <v>3.8205453392517574E-2</v>
      </c>
      <c r="AE694" s="2">
        <f>(Table2[[#This Row],[Close Price]]/Table2[[#This Row],[Current Week Low]])-1</f>
        <v>1.7747660535656573E-2</v>
      </c>
      <c r="AF694" s="2">
        <f>(Table2[[#This Row],[Current Week High]]/Table2[[#This Row],[Close Price]])-1</f>
        <v>6.3887127457197268E-2</v>
      </c>
      <c r="AG694" s="2">
        <f>(Table2[[#This Row],[Close Price]]/Table2[[#This Row],[Current Month Low]])-1</f>
        <v>1.7747660535656573E-2</v>
      </c>
      <c r="AH694" s="2">
        <f>(Table2[[#This Row],[Current Month High]]/Table2[[#This Row],[Close Price]])-1</f>
        <v>0.11905516804058336</v>
      </c>
      <c r="AI694">
        <v>52.108433734939702</v>
      </c>
      <c r="AJ694">
        <v>8.6088154269972499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-0.09</v>
      </c>
      <c r="AM694" t="s">
        <v>10512</v>
      </c>
      <c r="AN694">
        <v>-5.85</v>
      </c>
      <c r="AO694" t="s">
        <v>10512</v>
      </c>
      <c r="AP694">
        <v>-2.0308427396625001E-2</v>
      </c>
      <c r="AQ694">
        <f>(Table2[[#This Row],[Sharpe Ratio]]-AVERAGE(Table2[Sharpe Ratio]))/_xlfn.STDEV.P(Table2[Sharpe Ratio])</f>
        <v>-0.79180257251734854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719</v>
      </c>
      <c r="AT694">
        <f>_xlfn.RANK.AVG(Table2[[#This Row],[6M Return vs Nifty Z-Score]],Table2[6M Return vs Nifty Z-Score])</f>
        <v>646</v>
      </c>
      <c r="AU694">
        <f>_xlfn.RANK.AVG(Table2[[#This Row],[Sharpe Ratio Z-Score]],Table2[Sharpe Ratio Z-Score])</f>
        <v>575</v>
      </c>
      <c r="AV694">
        <f>(Table2[[#This Row],[Rank 1Y]]+Table2[[#This Row],[Rank 6M]]+Table2[[#This Row],[Rank Sharpe]])/3</f>
        <v>646.66666666666663</v>
      </c>
    </row>
    <row r="695" spans="1:48" x14ac:dyDescent="0.3">
      <c r="A695" t="s">
        <v>2496</v>
      </c>
      <c r="B695" t="s">
        <v>2497</v>
      </c>
      <c r="C695" t="s">
        <v>10464</v>
      </c>
      <c r="D695" t="s">
        <v>122</v>
      </c>
      <c r="E695">
        <v>1777.12724335999</v>
      </c>
      <c r="F695">
        <v>7.24</v>
      </c>
      <c r="G695">
        <v>-28.5613534032667</v>
      </c>
      <c r="H695">
        <f>(Table2[[#This Row],[1Y Return vs Nifty]]-AVERAGE(Table2[1Y Return vs Nifty]))/_xlfn.STDEV.P(Table2[1Y Return vs Nifty])</f>
        <v>-0.90441630461424716</v>
      </c>
      <c r="I695">
        <v>-35.133966815630302</v>
      </c>
      <c r="J695">
        <f>(Table2[[#This Row],[1M Return vs Nifty]]-AVERAGE(Table2[1M Return vs Nifty]))/_xlfn.STDEV.P(Table2[1M Return vs Nifty])</f>
        <v>-3.4205454545987561</v>
      </c>
      <c r="K695">
        <v>-74.9406899543105</v>
      </c>
      <c r="L695">
        <f>(Table2[[#This Row],[6M Return vs Nifty]]-AVERAGE(Table2[6M Return vs Nifty]))/_xlfn.STDEV.P(Table2[6M Return vs Nifty])</f>
        <v>-2.7523833387178547</v>
      </c>
      <c r="M695">
        <v>4.1292387005792301</v>
      </c>
      <c r="N695">
        <f>(Table2[[#This Row],[1W Return vs Nifty]]-AVERAGE(Table2[1W Return vs Nifty]))/_xlfn.STDEV.P(Table2[1W Return vs Nifty])</f>
        <v>1.2342182378694695</v>
      </c>
      <c r="O695">
        <v>8.65</v>
      </c>
      <c r="P695">
        <v>11.4692638720984</v>
      </c>
      <c r="Q695">
        <v>15.064780883212601</v>
      </c>
      <c r="R695">
        <v>32.251223384215699</v>
      </c>
      <c r="S695" s="2">
        <f>(Table2[[#This Row],[Close Price]]-Table2[[#This Row],[20D EMA]])/Table2[[#This Row],[20D EMA]]</f>
        <v>-0.16300578034682081</v>
      </c>
      <c r="T695" s="2">
        <f>(Table2[[#This Row],[Close Price]]-Table2[[#This Row],[50D EMA]])/Table2[[#This Row],[50D EMA]]</f>
        <v>-0.36874763012359046</v>
      </c>
      <c r="U695" s="2">
        <f>(Table2[[#This Row],[Close Price]]-Table2[[#This Row],[200D EMA]])/Table2[[#This Row],[200D EMA]]</f>
        <v>-0.51940887450491391</v>
      </c>
      <c r="V695">
        <v>1.1978521484726501</v>
      </c>
      <c r="W695">
        <v>7.22</v>
      </c>
      <c r="X695">
        <v>7.61</v>
      </c>
      <c r="Y695">
        <v>6.71</v>
      </c>
      <c r="Z695">
        <v>7.61</v>
      </c>
      <c r="AA695">
        <v>6.71</v>
      </c>
      <c r="AB695">
        <v>10.48</v>
      </c>
      <c r="AC695" s="2">
        <f>(Table2[[#This Row],[Close Price]]/Table2[[#This Row],[Day Low]])-1</f>
        <v>2.7700831024930483E-3</v>
      </c>
      <c r="AD695" s="2">
        <f>(Table2[[#This Row],[Day High]]/Table2[[#This Row],[Close Price]])-1</f>
        <v>5.1104972375690672E-2</v>
      </c>
      <c r="AE695" s="2">
        <f>(Table2[[#This Row],[Close Price]]/Table2[[#This Row],[Current Week Low]])-1</f>
        <v>7.8986587183308643E-2</v>
      </c>
      <c r="AF695" s="2">
        <f>(Table2[[#This Row],[Current Week High]]/Table2[[#This Row],[Close Price]])-1</f>
        <v>5.1104972375690672E-2</v>
      </c>
      <c r="AG695" s="2">
        <f>(Table2[[#This Row],[Close Price]]/Table2[[#This Row],[Current Month Low]])-1</f>
        <v>7.8986587183308643E-2</v>
      </c>
      <c r="AH695" s="2">
        <f>(Table2[[#This Row],[Current Month High]]/Table2[[#This Row],[Close Price]])-1</f>
        <v>0.44751381215469621</v>
      </c>
      <c r="AI695">
        <v>274.99999999999898</v>
      </c>
      <c r="AJ695">
        <v>7.8986587183308599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-0.66</v>
      </c>
      <c r="AM695" t="s">
        <v>10512</v>
      </c>
      <c r="AN695">
        <v>-23.87</v>
      </c>
      <c r="AO695" t="s">
        <v>10512</v>
      </c>
      <c r="AP695">
        <v>-8.002122353824E-3</v>
      </c>
      <c r="AQ695">
        <f>(Table2[[#This Row],[Sharpe Ratio]]-AVERAGE(Table2[Sharpe Ratio]))/_xlfn.STDEV.P(Table2[Sharpe Ratio])</f>
        <v>-0.65057954404814189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661</v>
      </c>
      <c r="AT695">
        <f>_xlfn.RANK.AVG(Table2[[#This Row],[6M Return vs Nifty Z-Score]],Table2[6M Return vs Nifty Z-Score])</f>
        <v>731</v>
      </c>
      <c r="AU695">
        <f>_xlfn.RANK.AVG(Table2[[#This Row],[Sharpe Ratio Z-Score]],Table2[Sharpe Ratio Z-Score])</f>
        <v>549</v>
      </c>
      <c r="AV695">
        <f>(Table2[[#This Row],[Rank 1Y]]+Table2[[#This Row],[Rank 6M]]+Table2[[#This Row],[Rank Sharpe]])/3</f>
        <v>647</v>
      </c>
    </row>
    <row r="696" spans="1:48" x14ac:dyDescent="0.3">
      <c r="A696" t="s">
        <v>1965</v>
      </c>
      <c r="B696" t="s">
        <v>1966</v>
      </c>
      <c r="C696" t="s">
        <v>10471</v>
      </c>
      <c r="D696" t="s">
        <v>271</v>
      </c>
      <c r="E696">
        <v>3176.2893051599999</v>
      </c>
      <c r="F696">
        <v>1011.8</v>
      </c>
      <c r="G696">
        <v>-45.816649320456101</v>
      </c>
      <c r="H696">
        <f>(Table2[[#This Row],[1Y Return vs Nifty]]-AVERAGE(Table2[1Y Return vs Nifty]))/_xlfn.STDEV.P(Table2[1Y Return vs Nifty])</f>
        <v>-1.1328366071679545</v>
      </c>
      <c r="I696">
        <v>15.2219938049259</v>
      </c>
      <c r="J696">
        <f>(Table2[[#This Row],[1M Return vs Nifty]]-AVERAGE(Table2[1M Return vs Nifty]))/_xlfn.STDEV.P(Table2[1M Return vs Nifty])</f>
        <v>1.6157332523577483</v>
      </c>
      <c r="K696">
        <v>-16.0457927527846</v>
      </c>
      <c r="L696">
        <f>(Table2[[#This Row],[6M Return vs Nifty]]-AVERAGE(Table2[6M Return vs Nifty]))/_xlfn.STDEV.P(Table2[6M Return vs Nifty])</f>
        <v>-0.71841865442793951</v>
      </c>
      <c r="M696">
        <v>0.65028712529997101</v>
      </c>
      <c r="N696">
        <f>(Table2[[#This Row],[1W Return vs Nifty]]-AVERAGE(Table2[1W Return vs Nifty]))/_xlfn.STDEV.P(Table2[1W Return vs Nifty])</f>
        <v>0.38709421771053248</v>
      </c>
      <c r="O696">
        <v>1014.29</v>
      </c>
      <c r="P696">
        <v>958.80333279976696</v>
      </c>
      <c r="Q696">
        <v>1003.89286167788</v>
      </c>
      <c r="R696">
        <v>43.909068563317497</v>
      </c>
      <c r="S696" s="2">
        <f>(Table2[[#This Row],[Close Price]]-Table2[[#This Row],[20D EMA]])/Table2[[#This Row],[20D EMA]]</f>
        <v>-2.4549192045667501E-3</v>
      </c>
      <c r="T696" s="2">
        <f>(Table2[[#This Row],[Close Price]]-Table2[[#This Row],[50D EMA]])/Table2[[#This Row],[50D EMA]]</f>
        <v>5.5273761977317433E-2</v>
      </c>
      <c r="U696" s="2">
        <f>(Table2[[#This Row],[Close Price]]-Table2[[#This Row],[200D EMA]])/Table2[[#This Row],[200D EMA]]</f>
        <v>7.8764762894161788E-3</v>
      </c>
      <c r="V696">
        <v>0.79134691546090496</v>
      </c>
      <c r="W696">
        <v>1009.95</v>
      </c>
      <c r="X696">
        <v>1040</v>
      </c>
      <c r="Y696">
        <v>1009.95</v>
      </c>
      <c r="Z696">
        <v>1075.95</v>
      </c>
      <c r="AA696">
        <v>1006.05</v>
      </c>
      <c r="AB696">
        <v>1132.4000000000001</v>
      </c>
      <c r="AC696" s="2">
        <f>(Table2[[#This Row],[Close Price]]/Table2[[#This Row],[Day Low]])-1</f>
        <v>1.8317738501905101E-3</v>
      </c>
      <c r="AD696" s="2">
        <f>(Table2[[#This Row],[Day High]]/Table2[[#This Row],[Close Price]])-1</f>
        <v>2.7871120774856761E-2</v>
      </c>
      <c r="AE696" s="2">
        <f>(Table2[[#This Row],[Close Price]]/Table2[[#This Row],[Current Week Low]])-1</f>
        <v>1.8317738501905101E-3</v>
      </c>
      <c r="AF696" s="2">
        <f>(Table2[[#This Row],[Current Week High]]/Table2[[#This Row],[Close Price]])-1</f>
        <v>6.3401858074718431E-2</v>
      </c>
      <c r="AG696" s="2">
        <f>(Table2[[#This Row],[Close Price]]/Table2[[#This Row],[Current Month Low]])-1</f>
        <v>5.7154216987227446E-3</v>
      </c>
      <c r="AH696" s="2">
        <f>(Table2[[#This Row],[Current Month High]]/Table2[[#This Row],[Close Price]])-1</f>
        <v>0.11919351650523824</v>
      </c>
      <c r="AI696">
        <v>30.757066613955299</v>
      </c>
      <c r="AJ696">
        <v>34.610523514933803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0</v>
      </c>
      <c r="AM696" t="s">
        <v>10513</v>
      </c>
      <c r="AN696">
        <v>-3.21</v>
      </c>
      <c r="AO696" t="s">
        <v>10512</v>
      </c>
      <c r="AP696">
        <v>-7.0914771158155004E-2</v>
      </c>
      <c r="AQ696">
        <f>(Table2[[#This Row],[Sharpe Ratio]]-AVERAGE(Table2[Sharpe Ratio]))/_xlfn.STDEV.P(Table2[Sharpe Ratio])</f>
        <v>-1.3725439974130169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713</v>
      </c>
      <c r="AT696">
        <f>_xlfn.RANK.AVG(Table2[[#This Row],[6M Return vs Nifty Z-Score]],Table2[6M Return vs Nifty Z-Score])</f>
        <v>564</v>
      </c>
      <c r="AU696">
        <f>_xlfn.RANK.AVG(Table2[[#This Row],[Sharpe Ratio Z-Score]],Table2[Sharpe Ratio Z-Score])</f>
        <v>668</v>
      </c>
      <c r="AV696">
        <f>(Table2[[#This Row],[Rank 1Y]]+Table2[[#This Row],[Rank 6M]]+Table2[[#This Row],[Rank Sharpe]])/3</f>
        <v>648.33333333333337</v>
      </c>
    </row>
    <row r="697" spans="1:48" x14ac:dyDescent="0.3">
      <c r="A697" t="s">
        <v>2036</v>
      </c>
      <c r="B697" t="s">
        <v>2037</v>
      </c>
      <c r="C697" t="s">
        <v>10476</v>
      </c>
      <c r="D697" t="s">
        <v>380</v>
      </c>
      <c r="E697">
        <v>2942.0001122399999</v>
      </c>
      <c r="F697">
        <v>18.350000000000001</v>
      </c>
      <c r="G697">
        <v>-51.725569089541203</v>
      </c>
      <c r="H697">
        <f>(Table2[[#This Row],[1Y Return vs Nifty]]-AVERAGE(Table2[1Y Return vs Nifty]))/_xlfn.STDEV.P(Table2[1Y Return vs Nifty])</f>
        <v>-1.2110570704910693</v>
      </c>
      <c r="I697">
        <v>-21.475026285494401</v>
      </c>
      <c r="J697">
        <f>(Table2[[#This Row],[1M Return vs Nifty]]-AVERAGE(Table2[1M Return vs Nifty]))/_xlfn.STDEV.P(Table2[1M Return vs Nifty])</f>
        <v>-2.0544662356983578</v>
      </c>
      <c r="K697">
        <v>-41.631367391126098</v>
      </c>
      <c r="L697">
        <f>(Table2[[#This Row],[6M Return vs Nifty]]-AVERAGE(Table2[6M Return vs Nifty]))/_xlfn.STDEV.P(Table2[6M Return vs Nifty])</f>
        <v>-1.6020292508363161</v>
      </c>
      <c r="M697">
        <v>-8.2835958105906702</v>
      </c>
      <c r="N697">
        <f>(Table2[[#This Row],[1W Return vs Nifty]]-AVERAGE(Table2[1W Return vs Nifty]))/_xlfn.STDEV.P(Table2[1W Return vs Nifty])</f>
        <v>-1.7883045093250709</v>
      </c>
      <c r="O697">
        <v>20.43</v>
      </c>
      <c r="P697">
        <v>22.044294872512001</v>
      </c>
      <c r="Q697">
        <v>25.145058236005099</v>
      </c>
      <c r="R697">
        <v>24.000701306903402</v>
      </c>
      <c r="S697" s="2">
        <f>(Table2[[#This Row],[Close Price]]-Table2[[#This Row],[20D EMA]])/Table2[[#This Row],[20D EMA]]</f>
        <v>-0.10181106216348498</v>
      </c>
      <c r="T697" s="2">
        <f>(Table2[[#This Row],[Close Price]]-Table2[[#This Row],[50D EMA]])/Table2[[#This Row],[50D EMA]]</f>
        <v>-0.16758507785697324</v>
      </c>
      <c r="U697" s="2">
        <f>(Table2[[#This Row],[Close Price]]-Table2[[#This Row],[200D EMA]])/Table2[[#This Row],[200D EMA]]</f>
        <v>-0.27023434076900577</v>
      </c>
      <c r="V697">
        <v>1.04528340021307</v>
      </c>
      <c r="W697">
        <v>17.84</v>
      </c>
      <c r="X697">
        <v>19.05</v>
      </c>
      <c r="Y697">
        <v>17.84</v>
      </c>
      <c r="Z697">
        <v>19.93</v>
      </c>
      <c r="AA697">
        <v>17.84</v>
      </c>
      <c r="AB697">
        <v>21.78</v>
      </c>
      <c r="AC697" s="2">
        <f>(Table2[[#This Row],[Close Price]]/Table2[[#This Row],[Day Low]])-1</f>
        <v>2.8587443946188396E-2</v>
      </c>
      <c r="AD697" s="2">
        <f>(Table2[[#This Row],[Day High]]/Table2[[#This Row],[Close Price]])-1</f>
        <v>3.8147138964577554E-2</v>
      </c>
      <c r="AE697" s="2">
        <f>(Table2[[#This Row],[Close Price]]/Table2[[#This Row],[Current Week Low]])-1</f>
        <v>2.8587443946188396E-2</v>
      </c>
      <c r="AF697" s="2">
        <f>(Table2[[#This Row],[Current Week High]]/Table2[[#This Row],[Close Price]])-1</f>
        <v>8.6103542234332364E-2</v>
      </c>
      <c r="AG697" s="2">
        <f>(Table2[[#This Row],[Close Price]]/Table2[[#This Row],[Current Month Low]])-1</f>
        <v>2.8587443946188396E-2</v>
      </c>
      <c r="AH697" s="2">
        <f>(Table2[[#This Row],[Current Month High]]/Table2[[#This Row],[Close Price]])-1</f>
        <v>0.1869209809264305</v>
      </c>
      <c r="AI697">
        <v>146.049046321525</v>
      </c>
      <c r="AJ697">
        <v>9.8802395209580798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-0.27</v>
      </c>
      <c r="AM697" t="s">
        <v>10512</v>
      </c>
      <c r="AN697">
        <v>-7.65</v>
      </c>
      <c r="AO697" t="s">
        <v>10512</v>
      </c>
      <c r="AQ697">
        <f>(Table2[[#This Row],[Sharpe Ratio]]-AVERAGE(Table2[Sharpe Ratio]))/_xlfn.STDEV.P(Table2[Sharpe Ratio])</f>
        <v>-0.55874987226138229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718</v>
      </c>
      <c r="AT697">
        <f>_xlfn.RANK.AVG(Table2[[#This Row],[6M Return vs Nifty Z-Score]],Table2[6M Return vs Nifty Z-Score])</f>
        <v>718</v>
      </c>
      <c r="AU697">
        <f>_xlfn.RANK.AVG(Table2[[#This Row],[Sharpe Ratio Z-Score]],Table2[Sharpe Ratio Z-Score])</f>
        <v>512.5</v>
      </c>
      <c r="AV697">
        <f>(Table2[[#This Row],[Rank 1Y]]+Table2[[#This Row],[Rank 6M]]+Table2[[#This Row],[Rank Sharpe]])/3</f>
        <v>649.5</v>
      </c>
    </row>
    <row r="698" spans="1:48" x14ac:dyDescent="0.3">
      <c r="A698" t="s">
        <v>1398</v>
      </c>
      <c r="B698" t="s">
        <v>1399</v>
      </c>
      <c r="C698" t="s">
        <v>10466</v>
      </c>
      <c r="D698" t="s">
        <v>62</v>
      </c>
      <c r="E698">
        <v>7171.9270948000003</v>
      </c>
      <c r="F698">
        <v>221</v>
      </c>
      <c r="G698">
        <v>-23.6184340009574</v>
      </c>
      <c r="H698">
        <f>(Table2[[#This Row],[1Y Return vs Nifty]]-AVERAGE(Table2[1Y Return vs Nifty]))/_xlfn.STDEV.P(Table2[1Y Return vs Nifty])</f>
        <v>-0.83898345716888212</v>
      </c>
      <c r="I698">
        <v>-6.3581578788044801</v>
      </c>
      <c r="J698">
        <f>(Table2[[#This Row],[1M Return vs Nifty]]-AVERAGE(Table2[1M Return vs Nifty]))/_xlfn.STDEV.P(Table2[1M Return vs Nifty])</f>
        <v>-0.54257446490772798</v>
      </c>
      <c r="K698">
        <v>-54.384109222382001</v>
      </c>
      <c r="L698">
        <f>(Table2[[#This Row],[6M Return vs Nifty]]-AVERAGE(Table2[6M Return vs Nifty]))/_xlfn.STDEV.P(Table2[6M Return vs Nifty])</f>
        <v>-2.0424515581184686</v>
      </c>
      <c r="M698">
        <v>-3.67177969570379</v>
      </c>
      <c r="N698">
        <f>(Table2[[#This Row],[1W Return vs Nifty]]-AVERAGE(Table2[1W Return vs Nifty]))/_xlfn.STDEV.P(Table2[1W Return vs Nifty])</f>
        <v>-0.66532819794507037</v>
      </c>
      <c r="O698">
        <v>235.9</v>
      </c>
      <c r="P698">
        <v>244.73993611091799</v>
      </c>
      <c r="Q698">
        <v>273.27208332216901</v>
      </c>
      <c r="R698">
        <v>23.1089607298338</v>
      </c>
      <c r="S698" s="2">
        <f>(Table2[[#This Row],[Close Price]]-Table2[[#This Row],[20D EMA]])/Table2[[#This Row],[20D EMA]]</f>
        <v>-6.3162356930902941E-2</v>
      </c>
      <c r="T698" s="2">
        <f>(Table2[[#This Row],[Close Price]]-Table2[[#This Row],[50D EMA]])/Table2[[#This Row],[50D EMA]]</f>
        <v>-9.7000663186243855E-2</v>
      </c>
      <c r="U698" s="2">
        <f>(Table2[[#This Row],[Close Price]]-Table2[[#This Row],[200D EMA]])/Table2[[#This Row],[200D EMA]]</f>
        <v>-0.19128219277540989</v>
      </c>
      <c r="V698">
        <v>0.49489634185257603</v>
      </c>
      <c r="W698">
        <v>0</v>
      </c>
      <c r="X698">
        <v>0</v>
      </c>
      <c r="Y698">
        <v>219.91</v>
      </c>
      <c r="Z698">
        <v>239.49</v>
      </c>
      <c r="AA698">
        <v>219.91</v>
      </c>
      <c r="AB698">
        <v>258</v>
      </c>
      <c r="AC698" s="2" t="e">
        <f>(Table2[[#This Row],[Close Price]]/Table2[[#This Row],[Day Low]])-1</f>
        <v>#DIV/0!</v>
      </c>
      <c r="AD698" s="2">
        <f>(Table2[[#This Row],[Day High]]/Table2[[#This Row],[Close Price]])-1</f>
        <v>-1</v>
      </c>
      <c r="AE698" s="2">
        <f>(Table2[[#This Row],[Close Price]]/Table2[[#This Row],[Current Week Low]])-1</f>
        <v>4.9565731435587956E-3</v>
      </c>
      <c r="AF698" s="2">
        <f>(Table2[[#This Row],[Current Week High]]/Table2[[#This Row],[Close Price]])-1</f>
        <v>8.3665158371040826E-2</v>
      </c>
      <c r="AG698" s="2">
        <f>(Table2[[#This Row],[Close Price]]/Table2[[#This Row],[Current Month Low]])-1</f>
        <v>4.9565731435587956E-3</v>
      </c>
      <c r="AH698" s="2">
        <f>(Table2[[#This Row],[Current Month High]]/Table2[[#This Row],[Close Price]])-1</f>
        <v>0.16742081447963808</v>
      </c>
      <c r="AI698">
        <v>113.93665158371</v>
      </c>
      <c r="AJ698">
        <v>12.697603263641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-0.12</v>
      </c>
      <c r="AM698" t="s">
        <v>10512</v>
      </c>
      <c r="AN698">
        <v>-5.99</v>
      </c>
      <c r="AO698" t="s">
        <v>10512</v>
      </c>
      <c r="AP698">
        <v>-2.8775796016911E-2</v>
      </c>
      <c r="AQ698">
        <f>(Table2[[#This Row],[Sharpe Ratio]]-AVERAGE(Table2[Sharpe Ratio]))/_xlfn.STDEV.P(Table2[Sharpe Ratio])</f>
        <v>-0.88897125438920177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634</v>
      </c>
      <c r="AT698">
        <f>_xlfn.RANK.AVG(Table2[[#This Row],[6M Return vs Nifty Z-Score]],Table2[6M Return vs Nifty Z-Score])</f>
        <v>728</v>
      </c>
      <c r="AU698">
        <f>_xlfn.RANK.AVG(Table2[[#This Row],[Sharpe Ratio Z-Score]],Table2[Sharpe Ratio Z-Score])</f>
        <v>588</v>
      </c>
      <c r="AV698">
        <f>(Table2[[#This Row],[Rank 1Y]]+Table2[[#This Row],[Rank 6M]]+Table2[[#This Row],[Rank Sharpe]])/3</f>
        <v>650</v>
      </c>
    </row>
    <row r="699" spans="1:48" x14ac:dyDescent="0.3">
      <c r="A699" t="s">
        <v>2177</v>
      </c>
      <c r="B699" t="s">
        <v>2178</v>
      </c>
      <c r="C699" t="s">
        <v>10469</v>
      </c>
      <c r="D699" t="s">
        <v>632</v>
      </c>
      <c r="E699">
        <v>2475.4794456</v>
      </c>
      <c r="F699">
        <v>168</v>
      </c>
      <c r="G699">
        <v>-54.192682517190804</v>
      </c>
      <c r="H699">
        <f>(Table2[[#This Row],[1Y Return vs Nifty]]-AVERAGE(Table2[1Y Return vs Nifty]))/_xlfn.STDEV.P(Table2[1Y Return vs Nifty])</f>
        <v>-1.2437159595812672</v>
      </c>
      <c r="I699">
        <v>-6.7577454445680596</v>
      </c>
      <c r="J699">
        <f>(Table2[[#This Row],[1M Return vs Nifty]]-AVERAGE(Table2[1M Return vs Nifty]))/_xlfn.STDEV.P(Table2[1M Return vs Nifty])</f>
        <v>-0.58253863844785458</v>
      </c>
      <c r="K699">
        <v>-44.627075896590902</v>
      </c>
      <c r="L699">
        <f>(Table2[[#This Row],[6M Return vs Nifty]]-AVERAGE(Table2[6M Return vs Nifty]))/_xlfn.STDEV.P(Table2[6M Return vs Nifty])</f>
        <v>-1.7054875399932325</v>
      </c>
      <c r="M699">
        <v>-2.5313274675746</v>
      </c>
      <c r="N699">
        <f>(Table2[[#This Row],[1W Return vs Nifty]]-AVERAGE(Table2[1W Return vs Nifty]))/_xlfn.STDEV.P(Table2[1W Return vs Nifty])</f>
        <v>-0.38762830607047122</v>
      </c>
      <c r="O699">
        <v>176.59</v>
      </c>
      <c r="P699">
        <v>182.19192573833499</v>
      </c>
      <c r="Q699">
        <v>225.68386268656701</v>
      </c>
      <c r="R699">
        <v>31.1449731163097</v>
      </c>
      <c r="S699" s="2">
        <f>(Table2[[#This Row],[Close Price]]-Table2[[#This Row],[20D EMA]])/Table2[[#This Row],[20D EMA]]</f>
        <v>-4.8643751061781544E-2</v>
      </c>
      <c r="T699" s="2">
        <f>(Table2[[#This Row],[Close Price]]-Table2[[#This Row],[50D EMA]])/Table2[[#This Row],[50D EMA]]</f>
        <v>-7.7895470289487512E-2</v>
      </c>
      <c r="U699" s="2">
        <f>(Table2[[#This Row],[Close Price]]-Table2[[#This Row],[200D EMA]])/Table2[[#This Row],[200D EMA]]</f>
        <v>-0.25559586759944458</v>
      </c>
      <c r="V699">
        <v>0.849863881519207</v>
      </c>
      <c r="W699">
        <v>166.87</v>
      </c>
      <c r="X699">
        <v>171.56</v>
      </c>
      <c r="Y699">
        <v>166.87</v>
      </c>
      <c r="Z699">
        <v>175.5</v>
      </c>
      <c r="AA699">
        <v>166.87</v>
      </c>
      <c r="AB699">
        <v>203.5</v>
      </c>
      <c r="AC699" s="2">
        <f>(Table2[[#This Row],[Close Price]]/Table2[[#This Row],[Day Low]])-1</f>
        <v>6.7717384790555446E-3</v>
      </c>
      <c r="AD699" s="2">
        <f>(Table2[[#This Row],[Day High]]/Table2[[#This Row],[Close Price]])-1</f>
        <v>2.1190476190476204E-2</v>
      </c>
      <c r="AE699" s="2">
        <f>(Table2[[#This Row],[Close Price]]/Table2[[#This Row],[Current Week Low]])-1</f>
        <v>6.7717384790555446E-3</v>
      </c>
      <c r="AF699" s="2">
        <f>(Table2[[#This Row],[Current Week High]]/Table2[[#This Row],[Close Price]])-1</f>
        <v>4.4642857142857206E-2</v>
      </c>
      <c r="AG699" s="2">
        <f>(Table2[[#This Row],[Close Price]]/Table2[[#This Row],[Current Month Low]])-1</f>
        <v>6.7717384790555446E-3</v>
      </c>
      <c r="AH699" s="2">
        <f>(Table2[[#This Row],[Current Month High]]/Table2[[#This Row],[Close Price]])-1</f>
        <v>0.21130952380952372</v>
      </c>
      <c r="AI699">
        <v>85.714285714285694</v>
      </c>
      <c r="AJ699">
        <v>16.6666666666666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-0.25</v>
      </c>
      <c r="AM699" t="s">
        <v>10512</v>
      </c>
      <c r="AN699">
        <v>-14.39</v>
      </c>
      <c r="AO699" t="s">
        <v>10512</v>
      </c>
      <c r="AQ699">
        <f>(Table2[[#This Row],[Sharpe Ratio]]-AVERAGE(Table2[Sharpe Ratio]))/_xlfn.STDEV.P(Table2[Sharpe Ratio])</f>
        <v>-0.55874987226138229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723</v>
      </c>
      <c r="AT699">
        <f>_xlfn.RANK.AVG(Table2[[#This Row],[6M Return vs Nifty Z-Score]],Table2[6M Return vs Nifty Z-Score])</f>
        <v>719</v>
      </c>
      <c r="AU699">
        <f>_xlfn.RANK.AVG(Table2[[#This Row],[Sharpe Ratio Z-Score]],Table2[Sharpe Ratio Z-Score])</f>
        <v>512.5</v>
      </c>
      <c r="AV699">
        <f>(Table2[[#This Row],[Rank 1Y]]+Table2[[#This Row],[Rank 6M]]+Table2[[#This Row],[Rank Sharpe]])/3</f>
        <v>651.5</v>
      </c>
    </row>
    <row r="700" spans="1:48" x14ac:dyDescent="0.3">
      <c r="A700" t="s">
        <v>1432</v>
      </c>
      <c r="B700" t="s">
        <v>1433</v>
      </c>
      <c r="C700" t="s">
        <v>10463</v>
      </c>
      <c r="D700" t="s">
        <v>405</v>
      </c>
      <c r="E700">
        <v>6992.5862005999998</v>
      </c>
      <c r="F700">
        <v>305.5</v>
      </c>
      <c r="G700">
        <v>-39.973826636671397</v>
      </c>
      <c r="H700">
        <f>(Table2[[#This Row],[1Y Return vs Nifty]]-AVERAGE(Table2[1Y Return vs Nifty]))/_xlfn.STDEV.P(Table2[1Y Return vs Nifty])</f>
        <v>-1.0554911167398104</v>
      </c>
      <c r="I700">
        <v>-2.5257117671800402</v>
      </c>
      <c r="J700">
        <f>(Table2[[#This Row],[1M Return vs Nifty]]-AVERAGE(Table2[1M Return vs Nifty]))/_xlfn.STDEV.P(Table2[1M Return vs Nifty])</f>
        <v>-0.1592778996218043</v>
      </c>
      <c r="K700">
        <v>-31.150681700458701</v>
      </c>
      <c r="L700">
        <f>(Table2[[#This Row],[6M Return vs Nifty]]-AVERAGE(Table2[6M Return vs Nifty]))/_xlfn.STDEV.P(Table2[6M Return vs Nifty])</f>
        <v>-1.2400735369309721</v>
      </c>
      <c r="M700">
        <v>-3.9161677707699498</v>
      </c>
      <c r="N700">
        <f>(Table2[[#This Row],[1W Return vs Nifty]]-AVERAGE(Table2[1W Return vs Nifty]))/_xlfn.STDEV.P(Table2[1W Return vs Nifty])</f>
        <v>-0.72483664586370267</v>
      </c>
      <c r="O700">
        <v>309.2</v>
      </c>
      <c r="P700">
        <v>301.32540522101601</v>
      </c>
      <c r="Q700">
        <v>322.70558911080002</v>
      </c>
      <c r="R700">
        <v>41.487987550258197</v>
      </c>
      <c r="S700" s="2">
        <f>(Table2[[#This Row],[Close Price]]-Table2[[#This Row],[20D EMA]])/Table2[[#This Row],[20D EMA]]</f>
        <v>-1.196636481241911E-2</v>
      </c>
      <c r="T700" s="2">
        <f>(Table2[[#This Row],[Close Price]]-Table2[[#This Row],[50D EMA]])/Table2[[#This Row],[50D EMA]]</f>
        <v>1.385410823863991E-2</v>
      </c>
      <c r="U700" s="2">
        <f>(Table2[[#This Row],[Close Price]]-Table2[[#This Row],[200D EMA]])/Table2[[#This Row],[200D EMA]]</f>
        <v>-5.3316675295922843E-2</v>
      </c>
      <c r="V700">
        <v>1.6825803911421999</v>
      </c>
      <c r="W700">
        <v>304.64999999999998</v>
      </c>
      <c r="X700">
        <v>312</v>
      </c>
      <c r="Y700">
        <v>304.64999999999998</v>
      </c>
      <c r="Z700">
        <v>326.75</v>
      </c>
      <c r="AA700">
        <v>283</v>
      </c>
      <c r="AB700">
        <v>348.7</v>
      </c>
      <c r="AC700" s="2">
        <f>(Table2[[#This Row],[Close Price]]/Table2[[#This Row],[Day Low]])-1</f>
        <v>2.790086985064999E-3</v>
      </c>
      <c r="AD700" s="2">
        <f>(Table2[[#This Row],[Day High]]/Table2[[#This Row],[Close Price]])-1</f>
        <v>2.1276595744680771E-2</v>
      </c>
      <c r="AE700" s="2">
        <f>(Table2[[#This Row],[Close Price]]/Table2[[#This Row],[Current Week Low]])-1</f>
        <v>2.790086985064999E-3</v>
      </c>
      <c r="AF700" s="2">
        <f>(Table2[[#This Row],[Current Week High]]/Table2[[#This Row],[Close Price]])-1</f>
        <v>6.9558101472995126E-2</v>
      </c>
      <c r="AG700" s="2">
        <f>(Table2[[#This Row],[Close Price]]/Table2[[#This Row],[Current Month Low]])-1</f>
        <v>7.9505300353356789E-2</v>
      </c>
      <c r="AH700" s="2">
        <f>(Table2[[#This Row],[Current Month High]]/Table2[[#This Row],[Close Price]])-1</f>
        <v>0.14140752864157125</v>
      </c>
      <c r="AI700">
        <v>54.140752864157101</v>
      </c>
      <c r="AJ700">
        <v>18.3420491962037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-0.08</v>
      </c>
      <c r="AM700" t="s">
        <v>10512</v>
      </c>
      <c r="AN700">
        <v>0.46</v>
      </c>
      <c r="AO700" t="s">
        <v>10511</v>
      </c>
      <c r="AP700">
        <v>-1.9938219382827999E-2</v>
      </c>
      <c r="AQ700">
        <f>(Table2[[#This Row],[Sharpe Ratio]]-AVERAGE(Table2[Sharpe Ratio]))/_xlfn.STDEV.P(Table2[Sharpe Ratio])</f>
        <v>-0.78755418953885514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698</v>
      </c>
      <c r="AT700">
        <f>_xlfn.RANK.AVG(Table2[[#This Row],[6M Return vs Nifty Z-Score]],Table2[6M Return vs Nifty Z-Score])</f>
        <v>686</v>
      </c>
      <c r="AU700">
        <f>_xlfn.RANK.AVG(Table2[[#This Row],[Sharpe Ratio Z-Score]],Table2[Sharpe Ratio Z-Score])</f>
        <v>572</v>
      </c>
      <c r="AV700">
        <f>(Table2[[#This Row],[Rank 1Y]]+Table2[[#This Row],[Rank 6M]]+Table2[[#This Row],[Rank Sharpe]])/3</f>
        <v>652</v>
      </c>
    </row>
    <row r="701" spans="1:48" x14ac:dyDescent="0.3">
      <c r="A701" t="s">
        <v>1869</v>
      </c>
      <c r="B701" t="s">
        <v>1870</v>
      </c>
      <c r="C701" t="s">
        <v>10469</v>
      </c>
      <c r="D701" t="s">
        <v>1444</v>
      </c>
      <c r="E701">
        <v>3600.1823991649999</v>
      </c>
      <c r="F701">
        <v>134.44999999999999</v>
      </c>
      <c r="G701">
        <v>-52.303289957553901</v>
      </c>
      <c r="H701">
        <f>(Table2[[#This Row],[1Y Return vs Nifty]]-AVERAGE(Table2[1Y Return vs Nifty]))/_xlfn.STDEV.P(Table2[1Y Return vs Nifty])</f>
        <v>-1.2187047617330138</v>
      </c>
      <c r="I701">
        <v>-2.4602805778415502</v>
      </c>
      <c r="J701">
        <f>(Table2[[#This Row],[1M Return vs Nifty]]-AVERAGE(Table2[1M Return vs Nifty]))/_xlfn.STDEV.P(Table2[1M Return vs Nifty])</f>
        <v>-0.15273389367741652</v>
      </c>
      <c r="K701">
        <v>-20.567045005205301</v>
      </c>
      <c r="L701">
        <f>(Table2[[#This Row],[6M Return vs Nifty]]-AVERAGE(Table2[6M Return vs Nifty]))/_xlfn.STDEV.P(Table2[6M Return vs Nifty])</f>
        <v>-0.87456235867319765</v>
      </c>
      <c r="M701">
        <v>-3.65269017724005</v>
      </c>
      <c r="N701">
        <f>(Table2[[#This Row],[1W Return vs Nifty]]-AVERAGE(Table2[1W Return vs Nifty]))/_xlfn.STDEV.P(Table2[1W Return vs Nifty])</f>
        <v>-0.66067990397661991</v>
      </c>
      <c r="O701">
        <v>137.25</v>
      </c>
      <c r="P701">
        <v>131.80543223259301</v>
      </c>
      <c r="Q701">
        <v>140.806698226485</v>
      </c>
      <c r="R701">
        <v>39.8281223491514</v>
      </c>
      <c r="S701" s="2">
        <f>(Table2[[#This Row],[Close Price]]-Table2[[#This Row],[20D EMA]])/Table2[[#This Row],[20D EMA]]</f>
        <v>-2.0400728597449992E-2</v>
      </c>
      <c r="T701" s="2">
        <f>(Table2[[#This Row],[Close Price]]-Table2[[#This Row],[50D EMA]])/Table2[[#This Row],[50D EMA]]</f>
        <v>2.0064178862827103E-2</v>
      </c>
      <c r="U701" s="2">
        <f>(Table2[[#This Row],[Close Price]]-Table2[[#This Row],[200D EMA]])/Table2[[#This Row],[200D EMA]]</f>
        <v>-4.5144856789840891E-2</v>
      </c>
      <c r="V701">
        <v>1.69661176386441</v>
      </c>
      <c r="W701">
        <v>133.82</v>
      </c>
      <c r="X701">
        <v>139.49</v>
      </c>
      <c r="Y701">
        <v>133.82</v>
      </c>
      <c r="Z701">
        <v>147</v>
      </c>
      <c r="AA701">
        <v>129.16999999999999</v>
      </c>
      <c r="AB701">
        <v>149.28</v>
      </c>
      <c r="AC701" s="2">
        <f>(Table2[[#This Row],[Close Price]]/Table2[[#This Row],[Day Low]])-1</f>
        <v>4.707816469884829E-3</v>
      </c>
      <c r="AD701" s="2">
        <f>(Table2[[#This Row],[Day High]]/Table2[[#This Row],[Close Price]])-1</f>
        <v>3.7486054295277293E-2</v>
      </c>
      <c r="AE701" s="2">
        <f>(Table2[[#This Row],[Close Price]]/Table2[[#This Row],[Current Week Low]])-1</f>
        <v>4.707816469884829E-3</v>
      </c>
      <c r="AF701" s="2">
        <f>(Table2[[#This Row],[Current Week High]]/Table2[[#This Row],[Close Price]])-1</f>
        <v>9.3343250278914214E-2</v>
      </c>
      <c r="AG701" s="2">
        <f>(Table2[[#This Row],[Close Price]]/Table2[[#This Row],[Current Month Low]])-1</f>
        <v>4.0876364480916694E-2</v>
      </c>
      <c r="AH701" s="2">
        <f>(Table2[[#This Row],[Current Month High]]/Table2[[#This Row],[Close Price]])-1</f>
        <v>0.11030122722201563</v>
      </c>
      <c r="AI701">
        <v>52.063964298995899</v>
      </c>
      <c r="AJ701">
        <v>28.721876495930999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0.01</v>
      </c>
      <c r="AM701" t="s">
        <v>10511</v>
      </c>
      <c r="AN701">
        <v>1.06</v>
      </c>
      <c r="AO701" t="s">
        <v>10511</v>
      </c>
      <c r="AP701">
        <v>-4.9718285233147003E-2</v>
      </c>
      <c r="AQ701">
        <f>(Table2[[#This Row],[Sharpe Ratio]]-AVERAGE(Table2[Sharpe Ratio]))/_xlfn.STDEV.P(Table2[Sharpe Ratio])</f>
        <v>-1.1293002353883099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720</v>
      </c>
      <c r="AT701">
        <f>_xlfn.RANK.AVG(Table2[[#This Row],[6M Return vs Nifty Z-Score]],Table2[6M Return vs Nifty Z-Score])</f>
        <v>601</v>
      </c>
      <c r="AU701">
        <f>_xlfn.RANK.AVG(Table2[[#This Row],[Sharpe Ratio Z-Score]],Table2[Sharpe Ratio Z-Score])</f>
        <v>636</v>
      </c>
      <c r="AV701">
        <f>(Table2[[#This Row],[Rank 1Y]]+Table2[[#This Row],[Rank 6M]]+Table2[[#This Row],[Rank Sharpe]])/3</f>
        <v>652.33333333333337</v>
      </c>
    </row>
    <row r="702" spans="1:48" x14ac:dyDescent="0.3">
      <c r="A702" t="s">
        <v>1722</v>
      </c>
      <c r="B702" t="s">
        <v>1723</v>
      </c>
      <c r="C702" t="s">
        <v>10461</v>
      </c>
      <c r="D702" t="s">
        <v>51</v>
      </c>
      <c r="E702">
        <v>4363.3865168250004</v>
      </c>
      <c r="F702">
        <v>433.65</v>
      </c>
      <c r="G702">
        <v>-55.049126432706402</v>
      </c>
      <c r="H702">
        <f>(Table2[[#This Row],[1Y Return vs Nifty]]-AVERAGE(Table2[1Y Return vs Nifty]))/_xlfn.STDEV.P(Table2[1Y Return vs Nifty])</f>
        <v>-1.2550533008381897</v>
      </c>
      <c r="I702">
        <v>-13.9495184538966</v>
      </c>
      <c r="J702">
        <f>(Table2[[#This Row],[1M Return vs Nifty]]-AVERAGE(Table2[1M Return vs Nifty]))/_xlfn.STDEV.P(Table2[1M Return vs Nifty])</f>
        <v>-1.3018134338404039</v>
      </c>
      <c r="K702">
        <v>-45.714683453682397</v>
      </c>
      <c r="L702">
        <f>(Table2[[#This Row],[6M Return vs Nifty]]-AVERAGE(Table2[6M Return vs Nifty]))/_xlfn.STDEV.P(Table2[6M Return vs Nifty])</f>
        <v>-1.7430486100791753</v>
      </c>
      <c r="M702">
        <v>-0.47932759211277698</v>
      </c>
      <c r="N702">
        <f>(Table2[[#This Row],[1W Return vs Nifty]]-AVERAGE(Table2[1W Return vs Nifty]))/_xlfn.STDEV.P(Table2[1W Return vs Nifty])</f>
        <v>0.11203325755083973</v>
      </c>
      <c r="O702">
        <v>449.35</v>
      </c>
      <c r="P702">
        <v>462.66011722778899</v>
      </c>
      <c r="Q702">
        <v>502.689120031882</v>
      </c>
      <c r="R702">
        <v>30.907892964068701</v>
      </c>
      <c r="S702" s="2">
        <f>(Table2[[#This Row],[Close Price]]-Table2[[#This Row],[20D EMA]])/Table2[[#This Row],[20D EMA]]</f>
        <v>-3.4939356848781675E-2</v>
      </c>
      <c r="T702" s="2">
        <f>(Table2[[#This Row],[Close Price]]-Table2[[#This Row],[50D EMA]])/Table2[[#This Row],[50D EMA]]</f>
        <v>-6.2702870093092528E-2</v>
      </c>
      <c r="U702" s="2">
        <f>(Table2[[#This Row],[Close Price]]-Table2[[#This Row],[200D EMA]])/Table2[[#This Row],[200D EMA]]</f>
        <v>-0.13733959475292276</v>
      </c>
      <c r="V702">
        <v>0.82718383130783102</v>
      </c>
      <c r="W702">
        <v>431.55</v>
      </c>
      <c r="X702">
        <v>441.25</v>
      </c>
      <c r="Y702">
        <v>431.55</v>
      </c>
      <c r="Z702">
        <v>455</v>
      </c>
      <c r="AA702">
        <v>431.55</v>
      </c>
      <c r="AB702">
        <v>466.6</v>
      </c>
      <c r="AC702" s="2">
        <f>(Table2[[#This Row],[Close Price]]/Table2[[#This Row],[Day Low]])-1</f>
        <v>4.8661800486617945E-3</v>
      </c>
      <c r="AD702" s="2">
        <f>(Table2[[#This Row],[Day High]]/Table2[[#This Row],[Close Price]])-1</f>
        <v>1.7525654329528573E-2</v>
      </c>
      <c r="AE702" s="2">
        <f>(Table2[[#This Row],[Close Price]]/Table2[[#This Row],[Current Week Low]])-1</f>
        <v>4.8661800486617945E-3</v>
      </c>
      <c r="AF702" s="2">
        <f>(Table2[[#This Row],[Current Week High]]/Table2[[#This Row],[Close Price]])-1</f>
        <v>4.9233252623083201E-2</v>
      </c>
      <c r="AG702" s="2">
        <f>(Table2[[#This Row],[Close Price]]/Table2[[#This Row],[Current Month Low]])-1</f>
        <v>4.8661800486617945E-3</v>
      </c>
      <c r="AH702" s="2">
        <f>(Table2[[#This Row],[Current Month High]]/Table2[[#This Row],[Close Price]])-1</f>
        <v>7.5982935547100228E-2</v>
      </c>
      <c r="AI702">
        <v>59.3450939697913</v>
      </c>
      <c r="AJ702">
        <v>4.1926958193176196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-0.22</v>
      </c>
      <c r="AM702" t="s">
        <v>10512</v>
      </c>
      <c r="AN702">
        <v>-5.77</v>
      </c>
      <c r="AO702" t="s">
        <v>10512</v>
      </c>
      <c r="AQ702">
        <f>(Table2[[#This Row],[Sharpe Ratio]]-AVERAGE(Table2[Sharpe Ratio]))/_xlfn.STDEV.P(Table2[Sharpe Ratio])</f>
        <v>-0.55874987226138229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725</v>
      </c>
      <c r="AT702">
        <f>_xlfn.RANK.AVG(Table2[[#This Row],[6M Return vs Nifty Z-Score]],Table2[6M Return vs Nifty Z-Score])</f>
        <v>720</v>
      </c>
      <c r="AU702">
        <f>_xlfn.RANK.AVG(Table2[[#This Row],[Sharpe Ratio Z-Score]],Table2[Sharpe Ratio Z-Score])</f>
        <v>512.5</v>
      </c>
      <c r="AV702">
        <f>(Table2[[#This Row],[Rank 1Y]]+Table2[[#This Row],[Rank 6M]]+Table2[[#This Row],[Rank Sharpe]])/3</f>
        <v>652.5</v>
      </c>
    </row>
    <row r="703" spans="1:48" x14ac:dyDescent="0.3">
      <c r="A703" t="s">
        <v>648</v>
      </c>
      <c r="B703" t="s">
        <v>649</v>
      </c>
      <c r="C703" t="s">
        <v>10472</v>
      </c>
      <c r="D703" t="s">
        <v>380</v>
      </c>
      <c r="E703">
        <v>27668.239044209899</v>
      </c>
      <c r="F703">
        <v>374.3</v>
      </c>
      <c r="G703">
        <v>-31.129479021466501</v>
      </c>
      <c r="H703">
        <f>(Table2[[#This Row],[1Y Return vs Nifty]]-AVERAGE(Table2[1Y Return vs Nifty]))/_xlfn.STDEV.P(Table2[1Y Return vs Nifty])</f>
        <v>-0.93841236202875666</v>
      </c>
      <c r="I703">
        <v>-9.2666495328385192</v>
      </c>
      <c r="J703">
        <f>(Table2[[#This Row],[1M Return vs Nifty]]-AVERAGE(Table2[1M Return vs Nifty]))/_xlfn.STDEV.P(Table2[1M Return vs Nifty])</f>
        <v>-0.833463058950213</v>
      </c>
      <c r="K703">
        <v>-19.2048218943835</v>
      </c>
      <c r="L703">
        <f>(Table2[[#This Row],[6M Return vs Nifty]]-AVERAGE(Table2[6M Return vs Nifty]))/_xlfn.STDEV.P(Table2[6M Return vs Nifty])</f>
        <v>-0.82751730330865059</v>
      </c>
      <c r="M703">
        <v>0.63424563659448996</v>
      </c>
      <c r="N703">
        <f>(Table2[[#This Row],[1W Return vs Nifty]]-AVERAGE(Table2[1W Return vs Nifty]))/_xlfn.STDEV.P(Table2[1W Return vs Nifty])</f>
        <v>0.38318811838506822</v>
      </c>
      <c r="O703">
        <v>388.65</v>
      </c>
      <c r="P703">
        <v>401.81447912545002</v>
      </c>
      <c r="Q703">
        <v>417.31107228170401</v>
      </c>
      <c r="R703">
        <v>24.8334083444919</v>
      </c>
      <c r="S703" s="2">
        <f>(Table2[[#This Row],[Close Price]]-Table2[[#This Row],[20D EMA]])/Table2[[#This Row],[20D EMA]]</f>
        <v>-3.692268107551773E-2</v>
      </c>
      <c r="T703" s="2">
        <f>(Table2[[#This Row],[Close Price]]-Table2[[#This Row],[50D EMA]])/Table2[[#This Row],[50D EMA]]</f>
        <v>-6.8475579041689397E-2</v>
      </c>
      <c r="U703" s="2">
        <f>(Table2[[#This Row],[Close Price]]-Table2[[#This Row],[200D EMA]])/Table2[[#This Row],[200D EMA]]</f>
        <v>-0.10306717252081336</v>
      </c>
      <c r="V703">
        <v>1.1690060193895</v>
      </c>
      <c r="W703">
        <v>372.2</v>
      </c>
      <c r="X703">
        <v>382.9</v>
      </c>
      <c r="Y703">
        <v>372.2</v>
      </c>
      <c r="Z703">
        <v>386.1</v>
      </c>
      <c r="AA703">
        <v>372.2</v>
      </c>
      <c r="AB703">
        <v>403.65</v>
      </c>
      <c r="AC703" s="2">
        <f>(Table2[[#This Row],[Close Price]]/Table2[[#This Row],[Day Low]])-1</f>
        <v>5.6421278882321513E-3</v>
      </c>
      <c r="AD703" s="2">
        <f>(Table2[[#This Row],[Day High]]/Table2[[#This Row],[Close Price]])-1</f>
        <v>2.2976222281592129E-2</v>
      </c>
      <c r="AE703" s="2">
        <f>(Table2[[#This Row],[Close Price]]/Table2[[#This Row],[Current Week Low]])-1</f>
        <v>5.6421278882321513E-3</v>
      </c>
      <c r="AF703" s="2">
        <f>(Table2[[#This Row],[Current Week High]]/Table2[[#This Row],[Close Price]])-1</f>
        <v>3.1525514293347712E-2</v>
      </c>
      <c r="AG703" s="2">
        <f>(Table2[[#This Row],[Close Price]]/Table2[[#This Row],[Current Month Low]])-1</f>
        <v>5.6421278882321513E-3</v>
      </c>
      <c r="AH703" s="2">
        <f>(Table2[[#This Row],[Current Month High]]/Table2[[#This Row],[Close Price]])-1</f>
        <v>7.841303767031782E-2</v>
      </c>
      <c r="AI703">
        <v>30.376703179267899</v>
      </c>
      <c r="AJ703">
        <v>5.6747600225861099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-0.22</v>
      </c>
      <c r="AM703" t="s">
        <v>10512</v>
      </c>
      <c r="AN703">
        <v>-5.97</v>
      </c>
      <c r="AO703" t="s">
        <v>10512</v>
      </c>
      <c r="AP703">
        <v>-8.9539118857956998E-2</v>
      </c>
      <c r="AQ703">
        <f>(Table2[[#This Row],[Sharpe Ratio]]-AVERAGE(Table2[Sharpe Ratio]))/_xlfn.STDEV.P(Table2[Sharpe Ratio])</f>
        <v>-1.5862707639998859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669</v>
      </c>
      <c r="AT703">
        <f>_xlfn.RANK.AVG(Table2[[#This Row],[6M Return vs Nifty Z-Score]],Table2[6M Return vs Nifty Z-Score])</f>
        <v>594</v>
      </c>
      <c r="AU703">
        <f>_xlfn.RANK.AVG(Table2[[#This Row],[Sharpe Ratio Z-Score]],Table2[Sharpe Ratio Z-Score])</f>
        <v>696</v>
      </c>
      <c r="AV703">
        <f>(Table2[[#This Row],[Rank 1Y]]+Table2[[#This Row],[Rank 6M]]+Table2[[#This Row],[Rank Sharpe]])/3</f>
        <v>653</v>
      </c>
    </row>
    <row r="704" spans="1:48" x14ac:dyDescent="0.3">
      <c r="A704" t="s">
        <v>457</v>
      </c>
      <c r="B704" t="s">
        <v>458</v>
      </c>
      <c r="C704" t="s">
        <v>10461</v>
      </c>
      <c r="D704" t="s">
        <v>51</v>
      </c>
      <c r="E704">
        <v>47090.279856574998</v>
      </c>
      <c r="F704">
        <v>633.65</v>
      </c>
      <c r="G704">
        <v>-41.3246194720261</v>
      </c>
      <c r="H704">
        <f>(Table2[[#This Row],[1Y Return vs Nifty]]-AVERAGE(Table2[1Y Return vs Nifty]))/_xlfn.STDEV.P(Table2[1Y Return vs Nifty])</f>
        <v>-1.0733724970198051</v>
      </c>
      <c r="I704">
        <v>-7.8877575793221304</v>
      </c>
      <c r="J704">
        <f>(Table2[[#This Row],[1M Return vs Nifty]]-AVERAGE(Table2[1M Return vs Nifty]))/_xlfn.STDEV.P(Table2[1M Return vs Nifty])</f>
        <v>-0.69555517080532103</v>
      </c>
      <c r="K704">
        <v>-26.715307445941001</v>
      </c>
      <c r="L704">
        <f>(Table2[[#This Row],[6M Return vs Nifty]]-AVERAGE(Table2[6M Return vs Nifty]))/_xlfn.STDEV.P(Table2[6M Return vs Nifty])</f>
        <v>-1.0868956722268637</v>
      </c>
      <c r="M704">
        <v>-0.87764390007747095</v>
      </c>
      <c r="N704">
        <f>(Table2[[#This Row],[1W Return vs Nifty]]-AVERAGE(Table2[1W Return vs Nifty]))/_xlfn.STDEV.P(Table2[1W Return vs Nifty])</f>
        <v>1.5043315381026266E-2</v>
      </c>
      <c r="O704">
        <v>648.91999999999996</v>
      </c>
      <c r="P704">
        <v>647.38357982812602</v>
      </c>
      <c r="Q704">
        <v>657.45787881361298</v>
      </c>
      <c r="R704">
        <v>34.283943243871001</v>
      </c>
      <c r="S704" s="2">
        <f>(Table2[[#This Row],[Close Price]]-Table2[[#This Row],[20D EMA]])/Table2[[#This Row],[20D EMA]]</f>
        <v>-2.3531406028478061E-2</v>
      </c>
      <c r="T704" s="2">
        <f>(Table2[[#This Row],[Close Price]]-Table2[[#This Row],[50D EMA]])/Table2[[#This Row],[50D EMA]]</f>
        <v>-2.121397615888276E-2</v>
      </c>
      <c r="U704" s="2">
        <f>(Table2[[#This Row],[Close Price]]-Table2[[#This Row],[200D EMA]])/Table2[[#This Row],[200D EMA]]</f>
        <v>-3.6212021455388856E-2</v>
      </c>
      <c r="V704">
        <v>0.65464494421711295</v>
      </c>
      <c r="W704">
        <v>625.15</v>
      </c>
      <c r="X704">
        <v>635.35</v>
      </c>
      <c r="Y704">
        <v>625.15</v>
      </c>
      <c r="Z704">
        <v>648.15</v>
      </c>
      <c r="AA704">
        <v>624.54999999999995</v>
      </c>
      <c r="AB704">
        <v>682.2</v>
      </c>
      <c r="AC704" s="2">
        <f>(Table2[[#This Row],[Close Price]]/Table2[[#This Row],[Day Low]])-1</f>
        <v>1.359673678317197E-2</v>
      </c>
      <c r="AD704" s="2">
        <f>(Table2[[#This Row],[Day High]]/Table2[[#This Row],[Close Price]])-1</f>
        <v>2.6828690917699571E-3</v>
      </c>
      <c r="AE704" s="2">
        <f>(Table2[[#This Row],[Close Price]]/Table2[[#This Row],[Current Week Low]])-1</f>
        <v>1.359673678317197E-2</v>
      </c>
      <c r="AF704" s="2">
        <f>(Table2[[#This Row],[Current Week High]]/Table2[[#This Row],[Close Price]])-1</f>
        <v>2.2883295194507935E-2</v>
      </c>
      <c r="AG704" s="2">
        <f>(Table2[[#This Row],[Close Price]]/Table2[[#This Row],[Current Month Low]])-1</f>
        <v>1.457049075334238E-2</v>
      </c>
      <c r="AH704" s="2">
        <f>(Table2[[#This Row],[Current Month High]]/Table2[[#This Row],[Close Price]])-1</f>
        <v>7.6619584944370045E-2</v>
      </c>
      <c r="AI704">
        <v>28.367395249743499</v>
      </c>
      <c r="AJ704">
        <v>14.439227018240899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-0.05</v>
      </c>
      <c r="AM704" t="s">
        <v>10512</v>
      </c>
      <c r="AN704">
        <v>-5.89</v>
      </c>
      <c r="AO704" t="s">
        <v>10512</v>
      </c>
      <c r="AP704">
        <v>-3.4362012054194001E-2</v>
      </c>
      <c r="AQ704">
        <f>(Table2[[#This Row],[Sharpe Ratio]]-AVERAGE(Table2[Sharpe Ratio]))/_xlfn.STDEV.P(Table2[Sharpe Ratio])</f>
        <v>-0.95307679571330961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701</v>
      </c>
      <c r="AT704">
        <f>_xlfn.RANK.AVG(Table2[[#This Row],[6M Return vs Nifty Z-Score]],Table2[6M Return vs Nifty Z-Score])</f>
        <v>652</v>
      </c>
      <c r="AU704">
        <f>_xlfn.RANK.AVG(Table2[[#This Row],[Sharpe Ratio Z-Score]],Table2[Sharpe Ratio Z-Score])</f>
        <v>608</v>
      </c>
      <c r="AV704">
        <f>(Table2[[#This Row],[Rank 1Y]]+Table2[[#This Row],[Rank 6M]]+Table2[[#This Row],[Rank Sharpe]])/3</f>
        <v>653.66666666666663</v>
      </c>
    </row>
    <row r="705" spans="1:48" x14ac:dyDescent="0.3">
      <c r="A705" t="s">
        <v>1577</v>
      </c>
      <c r="B705" t="s">
        <v>1578</v>
      </c>
      <c r="C705" t="s">
        <v>10469</v>
      </c>
      <c r="D705" t="s">
        <v>472</v>
      </c>
      <c r="E705">
        <v>5641.77846864</v>
      </c>
      <c r="F705">
        <v>1044.5999999999999</v>
      </c>
      <c r="G705">
        <v>-32.705209824466003</v>
      </c>
      <c r="H705">
        <f>(Table2[[#This Row],[1Y Return vs Nifty]]-AVERAGE(Table2[1Y Return vs Nifty]))/_xlfn.STDEV.P(Table2[1Y Return vs Nifty])</f>
        <v>-0.95927140197172234</v>
      </c>
      <c r="I705">
        <v>-5.7460646148142498</v>
      </c>
      <c r="J705">
        <f>(Table2[[#This Row],[1M Return vs Nifty]]-AVERAGE(Table2[1M Return vs Nifty]))/_xlfn.STDEV.P(Table2[1M Return vs Nifty])</f>
        <v>-0.48135684073540502</v>
      </c>
      <c r="K705">
        <v>-23.395722407103399</v>
      </c>
      <c r="L705">
        <f>(Table2[[#This Row],[6M Return vs Nifty]]-AVERAGE(Table2[6M Return vs Nifty]))/_xlfn.STDEV.P(Table2[6M Return vs Nifty])</f>
        <v>-0.97225214526069537</v>
      </c>
      <c r="M705">
        <v>-0.42896454886326402</v>
      </c>
      <c r="N705">
        <f>(Table2[[#This Row],[1W Return vs Nifty]]-AVERAGE(Table2[1W Return vs Nifty]))/_xlfn.STDEV.P(Table2[1W Return vs Nifty])</f>
        <v>0.12429664861616124</v>
      </c>
      <c r="O705">
        <v>1051.33</v>
      </c>
      <c r="P705">
        <v>1050.44782877332</v>
      </c>
      <c r="Q705">
        <v>1113.4252057603601</v>
      </c>
      <c r="R705">
        <v>44.545768283551801</v>
      </c>
      <c r="S705" s="2">
        <f>(Table2[[#This Row],[Close Price]]-Table2[[#This Row],[20D EMA]])/Table2[[#This Row],[20D EMA]]</f>
        <v>-6.4014153500803923E-3</v>
      </c>
      <c r="T705" s="2">
        <f>(Table2[[#This Row],[Close Price]]-Table2[[#This Row],[50D EMA]])/Table2[[#This Row],[50D EMA]]</f>
        <v>-5.566986396791357E-3</v>
      </c>
      <c r="U705" s="2">
        <f>(Table2[[#This Row],[Close Price]]-Table2[[#This Row],[200D EMA]])/Table2[[#This Row],[200D EMA]]</f>
        <v>-6.1813946194400476E-2</v>
      </c>
      <c r="V705">
        <v>1.2753730050808201</v>
      </c>
      <c r="W705">
        <v>1040</v>
      </c>
      <c r="X705">
        <v>1067.9000000000001</v>
      </c>
      <c r="Y705">
        <v>1040</v>
      </c>
      <c r="Z705">
        <v>1099.9000000000001</v>
      </c>
      <c r="AA705">
        <v>1012.3</v>
      </c>
      <c r="AB705">
        <v>1099.9000000000001</v>
      </c>
      <c r="AC705" s="2">
        <f>(Table2[[#This Row],[Close Price]]/Table2[[#This Row],[Day Low]])-1</f>
        <v>4.423076923076863E-3</v>
      </c>
      <c r="AD705" s="2">
        <f>(Table2[[#This Row],[Day High]]/Table2[[#This Row],[Close Price]])-1</f>
        <v>2.2305188588933822E-2</v>
      </c>
      <c r="AE705" s="2">
        <f>(Table2[[#This Row],[Close Price]]/Table2[[#This Row],[Current Week Low]])-1</f>
        <v>4.423076923076863E-3</v>
      </c>
      <c r="AF705" s="2">
        <f>(Table2[[#This Row],[Current Week High]]/Table2[[#This Row],[Close Price]])-1</f>
        <v>5.2938923990044184E-2</v>
      </c>
      <c r="AG705" s="2">
        <f>(Table2[[#This Row],[Close Price]]/Table2[[#This Row],[Current Month Low]])-1</f>
        <v>3.1907537291316679E-2</v>
      </c>
      <c r="AH705" s="2">
        <f>(Table2[[#This Row],[Current Month High]]/Table2[[#This Row],[Close Price]])-1</f>
        <v>5.2938923990044184E-2</v>
      </c>
      <c r="AI705">
        <v>34.472525368562103</v>
      </c>
      <c r="AJ705">
        <v>11.9254259080681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-0.13</v>
      </c>
      <c r="AM705" t="s">
        <v>10512</v>
      </c>
      <c r="AN705">
        <v>1.24</v>
      </c>
      <c r="AO705" t="s">
        <v>10511</v>
      </c>
      <c r="AP705">
        <v>-7.4368291516908006E-2</v>
      </c>
      <c r="AQ705">
        <f>(Table2[[#This Row],[Sharpe Ratio]]-AVERAGE(Table2[Sharpe Ratio]))/_xlfn.STDEV.P(Table2[Sharpe Ratio])</f>
        <v>-1.4121754385520828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676</v>
      </c>
      <c r="AT705">
        <f>_xlfn.RANK.AVG(Table2[[#This Row],[6M Return vs Nifty Z-Score]],Table2[6M Return vs Nifty Z-Score])</f>
        <v>627</v>
      </c>
      <c r="AU705">
        <f>_xlfn.RANK.AVG(Table2[[#This Row],[Sharpe Ratio Z-Score]],Table2[Sharpe Ratio Z-Score])</f>
        <v>673</v>
      </c>
      <c r="AV705">
        <f>(Table2[[#This Row],[Rank 1Y]]+Table2[[#This Row],[Rank 6M]]+Table2[[#This Row],[Rank Sharpe]])/3</f>
        <v>658.66666666666663</v>
      </c>
    </row>
    <row r="706" spans="1:48" x14ac:dyDescent="0.3">
      <c r="A706" t="s">
        <v>1451</v>
      </c>
      <c r="B706" t="s">
        <v>1452</v>
      </c>
      <c r="C706" t="s">
        <v>10462</v>
      </c>
      <c r="D706" t="s">
        <v>639</v>
      </c>
      <c r="E706">
        <v>6719.4307221029903</v>
      </c>
      <c r="F706">
        <v>137.79</v>
      </c>
      <c r="G706">
        <v>-33.656951247108601</v>
      </c>
      <c r="H706">
        <f>(Table2[[#This Row],[1Y Return vs Nifty]]-AVERAGE(Table2[1Y Return vs Nifty]))/_xlfn.STDEV.P(Table2[1Y Return vs Nifty])</f>
        <v>-0.97187026233066565</v>
      </c>
      <c r="I706">
        <v>-0.203499179001606</v>
      </c>
      <c r="J706">
        <f>(Table2[[#This Row],[1M Return vs Nifty]]-AVERAGE(Table2[1M Return vs Nifty]))/_xlfn.STDEV.P(Table2[1M Return vs Nifty])</f>
        <v>7.2974840009085967E-2</v>
      </c>
      <c r="K706">
        <v>-18.094926868099801</v>
      </c>
      <c r="L706">
        <f>(Table2[[#This Row],[6M Return vs Nifty]]-AVERAGE(Table2[6M Return vs Nifty]))/_xlfn.STDEV.P(Table2[6M Return vs Nifty])</f>
        <v>-0.78918652434480552</v>
      </c>
      <c r="M706">
        <v>2.6166729990948201</v>
      </c>
      <c r="N706">
        <f>(Table2[[#This Row],[1W Return vs Nifty]]-AVERAGE(Table2[1W Return vs Nifty]))/_xlfn.STDEV.P(Table2[1W Return vs Nifty])</f>
        <v>0.86590878886739708</v>
      </c>
      <c r="O706">
        <v>140.38999999999999</v>
      </c>
      <c r="P706">
        <v>136.30479073853601</v>
      </c>
      <c r="Q706">
        <v>139.43350548561</v>
      </c>
      <c r="R706">
        <v>40.557488966738902</v>
      </c>
      <c r="S706" s="2">
        <f>(Table2[[#This Row],[Close Price]]-Table2[[#This Row],[20D EMA]])/Table2[[#This Row],[20D EMA]]</f>
        <v>-1.8519837595270278E-2</v>
      </c>
      <c r="T706" s="2">
        <f>(Table2[[#This Row],[Close Price]]-Table2[[#This Row],[50D EMA]])/Table2[[#This Row],[50D EMA]]</f>
        <v>1.0896236687035836E-2</v>
      </c>
      <c r="U706" s="2">
        <f>(Table2[[#This Row],[Close Price]]-Table2[[#This Row],[200D EMA]])/Table2[[#This Row],[200D EMA]]</f>
        <v>-1.1787019768929369E-2</v>
      </c>
      <c r="V706">
        <v>1.1152923678557201</v>
      </c>
      <c r="W706">
        <v>137.02000000000001</v>
      </c>
      <c r="X706">
        <v>145.37</v>
      </c>
      <c r="Y706">
        <v>137.02000000000001</v>
      </c>
      <c r="Z706">
        <v>154.5</v>
      </c>
      <c r="AA706">
        <v>136.1</v>
      </c>
      <c r="AB706">
        <v>154.5</v>
      </c>
      <c r="AC706" s="2">
        <f>(Table2[[#This Row],[Close Price]]/Table2[[#This Row],[Day Low]])-1</f>
        <v>5.6196175740765852E-3</v>
      </c>
      <c r="AD706" s="2">
        <f>(Table2[[#This Row],[Day High]]/Table2[[#This Row],[Close Price]])-1</f>
        <v>5.5011249002104856E-2</v>
      </c>
      <c r="AE706" s="2">
        <f>(Table2[[#This Row],[Close Price]]/Table2[[#This Row],[Current Week Low]])-1</f>
        <v>5.6196175740765852E-3</v>
      </c>
      <c r="AF706" s="2">
        <f>(Table2[[#This Row],[Current Week High]]/Table2[[#This Row],[Close Price]])-1</f>
        <v>0.12127150010886134</v>
      </c>
      <c r="AG706" s="2">
        <f>(Table2[[#This Row],[Close Price]]/Table2[[#This Row],[Current Month Low]])-1</f>
        <v>1.2417340191035908E-2</v>
      </c>
      <c r="AH706" s="2">
        <f>(Table2[[#This Row],[Current Month High]]/Table2[[#This Row],[Close Price]])-1</f>
        <v>0.12127150010886134</v>
      </c>
      <c r="AI706">
        <v>29.9441178605123</v>
      </c>
      <c r="AJ706">
        <v>25.835616438356102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-0.08</v>
      </c>
      <c r="AM706" t="s">
        <v>10512</v>
      </c>
      <c r="AN706">
        <v>-3.73</v>
      </c>
      <c r="AO706" t="s">
        <v>10512</v>
      </c>
      <c r="AP706">
        <v>-0.114562752604058</v>
      </c>
      <c r="AQ706">
        <f>(Table2[[#This Row],[Sharpe Ratio]]-AVERAGE(Table2[Sharpe Ratio]))/_xlfn.STDEV.P(Table2[Sharpe Ratio])</f>
        <v>-1.8734335905865633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681</v>
      </c>
      <c r="AT706">
        <f>_xlfn.RANK.AVG(Table2[[#This Row],[6M Return vs Nifty Z-Score]],Table2[6M Return vs Nifty Z-Score])</f>
        <v>584</v>
      </c>
      <c r="AU706">
        <f>_xlfn.RANK.AVG(Table2[[#This Row],[Sharpe Ratio Z-Score]],Table2[Sharpe Ratio Z-Score])</f>
        <v>716</v>
      </c>
      <c r="AV706">
        <f>(Table2[[#This Row],[Rank 1Y]]+Table2[[#This Row],[Rank 6M]]+Table2[[#This Row],[Rank Sharpe]])/3</f>
        <v>660.33333333333337</v>
      </c>
    </row>
    <row r="707" spans="1:48" x14ac:dyDescent="0.3">
      <c r="A707" t="s">
        <v>498</v>
      </c>
      <c r="B707" t="s">
        <v>499</v>
      </c>
      <c r="C707" t="s">
        <v>10475</v>
      </c>
      <c r="D707" t="s">
        <v>371</v>
      </c>
      <c r="E707">
        <v>40727.970600659901</v>
      </c>
      <c r="F707">
        <v>542.6</v>
      </c>
      <c r="G707">
        <v>-38.792353559724503</v>
      </c>
      <c r="H707">
        <f>(Table2[[#This Row],[1Y Return vs Nifty]]-AVERAGE(Table2[1Y Return vs Nifty]))/_xlfn.STDEV.P(Table2[1Y Return vs Nifty])</f>
        <v>-1.0398511393676213</v>
      </c>
      <c r="I707">
        <v>-4.55685642601998</v>
      </c>
      <c r="J707">
        <f>(Table2[[#This Row],[1M Return vs Nifty]]-AVERAGE(Table2[1M Return vs Nifty]))/_xlfn.STDEV.P(Table2[1M Return vs Nifty])</f>
        <v>-0.3624199004892884</v>
      </c>
      <c r="K707">
        <v>-15.402900351929899</v>
      </c>
      <c r="L707">
        <f>(Table2[[#This Row],[6M Return vs Nifty]]-AVERAGE(Table2[6M Return vs Nifty]))/_xlfn.STDEV.P(Table2[6M Return vs Nifty])</f>
        <v>-0.6962160443331733</v>
      </c>
      <c r="M707">
        <v>-0.52735536013237305</v>
      </c>
      <c r="N707">
        <f>(Table2[[#This Row],[1W Return vs Nifty]]-AVERAGE(Table2[1W Return vs Nifty]))/_xlfn.STDEV.P(Table2[1W Return vs Nifty])</f>
        <v>0.10033850554189427</v>
      </c>
      <c r="O707">
        <v>558.92999999999995</v>
      </c>
      <c r="P707">
        <v>542.79875812083503</v>
      </c>
      <c r="Q707">
        <v>548.80133492246102</v>
      </c>
      <c r="R707">
        <v>26.258076508044802</v>
      </c>
      <c r="S707" s="2">
        <f>(Table2[[#This Row],[Close Price]]-Table2[[#This Row],[20D EMA]])/Table2[[#This Row],[20D EMA]]</f>
        <v>-2.9216538743670816E-2</v>
      </c>
      <c r="T707" s="2">
        <f>(Table2[[#This Row],[Close Price]]-Table2[[#This Row],[50D EMA]])/Table2[[#This Row],[50D EMA]]</f>
        <v>-3.6617276267010698E-4</v>
      </c>
      <c r="U707" s="2">
        <f>(Table2[[#This Row],[Close Price]]-Table2[[#This Row],[200D EMA]])/Table2[[#This Row],[200D EMA]]</f>
        <v>-1.1299781046154296E-2</v>
      </c>
      <c r="V707">
        <v>0.55717332528008101</v>
      </c>
      <c r="W707">
        <v>541.25</v>
      </c>
      <c r="X707">
        <v>560.25</v>
      </c>
      <c r="Y707">
        <v>541.25</v>
      </c>
      <c r="Z707">
        <v>572</v>
      </c>
      <c r="AA707">
        <v>541.25</v>
      </c>
      <c r="AB707">
        <v>580.29999999999995</v>
      </c>
      <c r="AC707" s="2">
        <f>(Table2[[#This Row],[Close Price]]/Table2[[#This Row],[Day Low]])-1</f>
        <v>2.4942263279446042E-3</v>
      </c>
      <c r="AD707" s="2">
        <f>(Table2[[#This Row],[Day High]]/Table2[[#This Row],[Close Price]])-1</f>
        <v>3.2528566162919326E-2</v>
      </c>
      <c r="AE707" s="2">
        <f>(Table2[[#This Row],[Close Price]]/Table2[[#This Row],[Current Week Low]])-1</f>
        <v>2.4942263279446042E-3</v>
      </c>
      <c r="AF707" s="2">
        <f>(Table2[[#This Row],[Current Week High]]/Table2[[#This Row],[Close Price]])-1</f>
        <v>5.418356063398444E-2</v>
      </c>
      <c r="AG707" s="2">
        <f>(Table2[[#This Row],[Close Price]]/Table2[[#This Row],[Current Month Low]])-1</f>
        <v>2.4942263279446042E-3</v>
      </c>
      <c r="AH707" s="2">
        <f>(Table2[[#This Row],[Current Month High]]/Table2[[#This Row],[Close Price]])-1</f>
        <v>6.9480280132694361E-2</v>
      </c>
      <c r="AI707">
        <v>19.001105786951701</v>
      </c>
      <c r="AJ707">
        <v>21.170165252344798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0.03</v>
      </c>
      <c r="AM707" t="s">
        <v>10511</v>
      </c>
      <c r="AN707">
        <v>-4.24</v>
      </c>
      <c r="AO707" t="s">
        <v>10512</v>
      </c>
      <c r="AP707">
        <v>-0.153419724070601</v>
      </c>
      <c r="AQ707">
        <f>(Table2[[#This Row],[Sharpe Ratio]]-AVERAGE(Table2[Sharpe Ratio]))/_xlfn.STDEV.P(Table2[Sharpe Ratio])</f>
        <v>-2.3193431604014978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694</v>
      </c>
      <c r="AT707">
        <f>_xlfn.RANK.AVG(Table2[[#This Row],[6M Return vs Nifty Z-Score]],Table2[6M Return vs Nifty Z-Score])</f>
        <v>559</v>
      </c>
      <c r="AU707">
        <f>_xlfn.RANK.AVG(Table2[[#This Row],[Sharpe Ratio Z-Score]],Table2[Sharpe Ratio Z-Score])</f>
        <v>729</v>
      </c>
      <c r="AV707">
        <f>(Table2[[#This Row],[Rank 1Y]]+Table2[[#This Row],[Rank 6M]]+Table2[[#This Row],[Rank Sharpe]])/3</f>
        <v>660.66666666666663</v>
      </c>
    </row>
    <row r="708" spans="1:48" x14ac:dyDescent="0.3">
      <c r="A708" t="s">
        <v>1595</v>
      </c>
      <c r="B708" t="s">
        <v>1596</v>
      </c>
      <c r="C708" t="s">
        <v>10469</v>
      </c>
      <c r="D708" t="s">
        <v>531</v>
      </c>
      <c r="E708">
        <v>5425.2619832580003</v>
      </c>
      <c r="F708">
        <v>108.93</v>
      </c>
      <c r="G708">
        <v>-25.418423768625299</v>
      </c>
      <c r="H708">
        <f>(Table2[[#This Row],[1Y Return vs Nifty]]-AVERAGE(Table2[1Y Return vs Nifty]))/_xlfn.STDEV.P(Table2[1Y Return vs Nifty])</f>
        <v>-0.86281116834216287</v>
      </c>
      <c r="I708">
        <v>-1.28687265233611</v>
      </c>
      <c r="J708">
        <f>(Table2[[#This Row],[1M Return vs Nifty]]-AVERAGE(Table2[1M Return vs Nifty]))/_xlfn.STDEV.P(Table2[1M Return vs Nifty])</f>
        <v>-3.5377193954670191E-2</v>
      </c>
      <c r="K708">
        <v>-24.0545289087278</v>
      </c>
      <c r="L708">
        <f>(Table2[[#This Row],[6M Return vs Nifty]]-AVERAGE(Table2[6M Return vs Nifty]))/_xlfn.STDEV.P(Table2[6M Return vs Nifty])</f>
        <v>-0.99500435677232191</v>
      </c>
      <c r="M708">
        <v>-3.1410947412385801</v>
      </c>
      <c r="N708">
        <f>(Table2[[#This Row],[1W Return vs Nifty]]-AVERAGE(Table2[1W Return vs Nifty]))/_xlfn.STDEV.P(Table2[1W Return vs Nifty])</f>
        <v>-0.53610651654574115</v>
      </c>
      <c r="O708">
        <v>110.03</v>
      </c>
      <c r="P708">
        <v>107.53496484927</v>
      </c>
      <c r="Q708">
        <v>108.844599332573</v>
      </c>
      <c r="R708">
        <v>42.468347771025897</v>
      </c>
      <c r="S708" s="2">
        <f>(Table2[[#This Row],[Close Price]]-Table2[[#This Row],[20D EMA]])/Table2[[#This Row],[20D EMA]]</f>
        <v>-9.9972734708715285E-3</v>
      </c>
      <c r="T708" s="2">
        <f>(Table2[[#This Row],[Close Price]]-Table2[[#This Row],[50D EMA]])/Table2[[#This Row],[50D EMA]]</f>
        <v>1.2972851692334747E-2</v>
      </c>
      <c r="U708" s="2">
        <f>(Table2[[#This Row],[Close Price]]-Table2[[#This Row],[200D EMA]])/Table2[[#This Row],[200D EMA]]</f>
        <v>7.8461097703221049E-4</v>
      </c>
      <c r="V708">
        <v>2.23987348582251</v>
      </c>
      <c r="W708">
        <v>107.99</v>
      </c>
      <c r="X708">
        <v>112</v>
      </c>
      <c r="Y708">
        <v>107.5</v>
      </c>
      <c r="Z708">
        <v>116.33</v>
      </c>
      <c r="AA708">
        <v>99.46</v>
      </c>
      <c r="AB708">
        <v>118.9</v>
      </c>
      <c r="AC708" s="2">
        <f>(Table2[[#This Row],[Close Price]]/Table2[[#This Row],[Day Low]])-1</f>
        <v>8.7045096768221253E-3</v>
      </c>
      <c r="AD708" s="2">
        <f>(Table2[[#This Row],[Day High]]/Table2[[#This Row],[Close Price]])-1</f>
        <v>2.8183236941154766E-2</v>
      </c>
      <c r="AE708" s="2">
        <f>(Table2[[#This Row],[Close Price]]/Table2[[#This Row],[Current Week Low]])-1</f>
        <v>1.3302325581395325E-2</v>
      </c>
      <c r="AF708" s="2">
        <f>(Table2[[#This Row],[Current Week High]]/Table2[[#This Row],[Close Price]])-1</f>
        <v>6.7933535297897585E-2</v>
      </c>
      <c r="AG708" s="2">
        <f>(Table2[[#This Row],[Close Price]]/Table2[[#This Row],[Current Month Low]])-1</f>
        <v>9.5214156444802134E-2</v>
      </c>
      <c r="AH708" s="2">
        <f>(Table2[[#This Row],[Current Month High]]/Table2[[#This Row],[Close Price]])-1</f>
        <v>9.1526668502708075E-2</v>
      </c>
      <c r="AI708">
        <v>26.411456898925898</v>
      </c>
      <c r="AJ708">
        <v>19.0491803278688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0</v>
      </c>
      <c r="AM708" t="s">
        <v>10513</v>
      </c>
      <c r="AN708">
        <v>6.57</v>
      </c>
      <c r="AO708" t="s">
        <v>10511</v>
      </c>
      <c r="AP708">
        <v>-0.116636838984834</v>
      </c>
      <c r="AQ708">
        <f>(Table2[[#This Row],[Sharpe Ratio]]-AVERAGE(Table2[Sharpe Ratio]))/_xlfn.STDEV.P(Table2[Sharpe Ratio])</f>
        <v>-1.8972351101313165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641</v>
      </c>
      <c r="AT708">
        <f>_xlfn.RANK.AVG(Table2[[#This Row],[6M Return vs Nifty Z-Score]],Table2[6M Return vs Nifty Z-Score])</f>
        <v>631</v>
      </c>
      <c r="AU708">
        <f>_xlfn.RANK.AVG(Table2[[#This Row],[Sharpe Ratio Z-Score]],Table2[Sharpe Ratio Z-Score])</f>
        <v>717</v>
      </c>
      <c r="AV708">
        <f>(Table2[[#This Row],[Rank 1Y]]+Table2[[#This Row],[Rank 6M]]+Table2[[#This Row],[Rank Sharpe]])/3</f>
        <v>663</v>
      </c>
    </row>
    <row r="709" spans="1:48" x14ac:dyDescent="0.3">
      <c r="A709" t="s">
        <v>1463</v>
      </c>
      <c r="B709" t="s">
        <v>1464</v>
      </c>
      <c r="C709" t="s">
        <v>10473</v>
      </c>
      <c r="D709" t="s">
        <v>472</v>
      </c>
      <c r="E709">
        <v>6586.8188233949904</v>
      </c>
      <c r="F709">
        <v>463.95</v>
      </c>
      <c r="G709">
        <v>-46.348463754991997</v>
      </c>
      <c r="H709">
        <f>(Table2[[#This Row],[1Y Return vs Nifty]]-AVERAGE(Table2[1Y Return vs Nifty]))/_xlfn.STDEV.P(Table2[1Y Return vs Nifty])</f>
        <v>-1.1398766031565546</v>
      </c>
      <c r="I709">
        <v>-4.7372368992502496</v>
      </c>
      <c r="J709">
        <f>(Table2[[#This Row],[1M Return vs Nifty]]-AVERAGE(Table2[1M Return vs Nifty]))/_xlfn.STDEV.P(Table2[1M Return vs Nifty])</f>
        <v>-0.38046039311985697</v>
      </c>
      <c r="K709">
        <v>-32.063730673023102</v>
      </c>
      <c r="L709">
        <f>(Table2[[#This Row],[6M Return vs Nifty]]-AVERAGE(Table2[6M Return vs Nifty]))/_xlfn.STDEV.P(Table2[6M Return vs Nifty])</f>
        <v>-1.2716061391336475</v>
      </c>
      <c r="M709">
        <v>0.21175040694574501</v>
      </c>
      <c r="N709">
        <f>(Table2[[#This Row],[1W Return vs Nifty]]-AVERAGE(Table2[1W Return vs Nifty]))/_xlfn.STDEV.P(Table2[1W Return vs Nifty])</f>
        <v>0.28031061356975939</v>
      </c>
      <c r="O709">
        <v>476.27</v>
      </c>
      <c r="P709">
        <v>490.16732885914098</v>
      </c>
      <c r="Q709">
        <v>542.36842938176505</v>
      </c>
      <c r="R709">
        <v>34.595309653452901</v>
      </c>
      <c r="S709" s="2">
        <f>(Table2[[#This Row],[Close Price]]-Table2[[#This Row],[20D EMA]])/Table2[[#This Row],[20D EMA]]</f>
        <v>-2.5867680097423715E-2</v>
      </c>
      <c r="T709" s="2">
        <f>(Table2[[#This Row],[Close Price]]-Table2[[#This Row],[50D EMA]])/Table2[[#This Row],[50D EMA]]</f>
        <v>-5.3486487808482731E-2</v>
      </c>
      <c r="U709" s="2">
        <f>(Table2[[#This Row],[Close Price]]-Table2[[#This Row],[200D EMA]])/Table2[[#This Row],[200D EMA]]</f>
        <v>-0.14458516597500462</v>
      </c>
      <c r="V709">
        <v>0.99236610876911202</v>
      </c>
      <c r="W709">
        <v>461</v>
      </c>
      <c r="X709">
        <v>474.9</v>
      </c>
      <c r="Y709">
        <v>461</v>
      </c>
      <c r="Z709">
        <v>492</v>
      </c>
      <c r="AA709">
        <v>457.95</v>
      </c>
      <c r="AB709">
        <v>492</v>
      </c>
      <c r="AC709" s="2">
        <f>(Table2[[#This Row],[Close Price]]/Table2[[#This Row],[Day Low]])-1</f>
        <v>6.3991323210412787E-3</v>
      </c>
      <c r="AD709" s="2">
        <f>(Table2[[#This Row],[Day High]]/Table2[[#This Row],[Close Price]])-1</f>
        <v>2.3601681215648318E-2</v>
      </c>
      <c r="AE709" s="2">
        <f>(Table2[[#This Row],[Close Price]]/Table2[[#This Row],[Current Week Low]])-1</f>
        <v>6.3991323210412787E-3</v>
      </c>
      <c r="AF709" s="2">
        <f>(Table2[[#This Row],[Current Week High]]/Table2[[#This Row],[Close Price]])-1</f>
        <v>6.0459101196249643E-2</v>
      </c>
      <c r="AG709" s="2">
        <f>(Table2[[#This Row],[Close Price]]/Table2[[#This Row],[Current Month Low]])-1</f>
        <v>1.3101867016049873E-2</v>
      </c>
      <c r="AH709" s="2">
        <f>(Table2[[#This Row],[Current Month High]]/Table2[[#This Row],[Close Price]])-1</f>
        <v>6.0459101196249643E-2</v>
      </c>
      <c r="AI709">
        <v>55.803427093436703</v>
      </c>
      <c r="AJ709">
        <v>8.2730455075845803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-0.25</v>
      </c>
      <c r="AM709" t="s">
        <v>10512</v>
      </c>
      <c r="AN709">
        <v>-2.64</v>
      </c>
      <c r="AO709" t="s">
        <v>10512</v>
      </c>
      <c r="AP709">
        <v>-2.8015995384702001E-2</v>
      </c>
      <c r="AQ709">
        <f>(Table2[[#This Row],[Sharpe Ratio]]-AVERAGE(Table2[Sharpe Ratio]))/_xlfn.STDEV.P(Table2[Sharpe Ratio])</f>
        <v>-0.88025203721230094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714</v>
      </c>
      <c r="AT709">
        <f>_xlfn.RANK.AVG(Table2[[#This Row],[6M Return vs Nifty Z-Score]],Table2[6M Return vs Nifty Z-Score])</f>
        <v>690</v>
      </c>
      <c r="AU709">
        <f>_xlfn.RANK.AVG(Table2[[#This Row],[Sharpe Ratio Z-Score]],Table2[Sharpe Ratio Z-Score])</f>
        <v>587</v>
      </c>
      <c r="AV709">
        <f>(Table2[[#This Row],[Rank 1Y]]+Table2[[#This Row],[Rank 6M]]+Table2[[#This Row],[Rank Sharpe]])/3</f>
        <v>663.66666666666663</v>
      </c>
    </row>
    <row r="710" spans="1:48" x14ac:dyDescent="0.3">
      <c r="A710" t="s">
        <v>98</v>
      </c>
      <c r="B710" t="s">
        <v>99</v>
      </c>
      <c r="C710" t="s">
        <v>10473</v>
      </c>
      <c r="D710" t="s">
        <v>100</v>
      </c>
      <c r="E710">
        <v>282428.562608395</v>
      </c>
      <c r="F710">
        <v>2946.05</v>
      </c>
      <c r="G710">
        <v>-39.864351212436901</v>
      </c>
      <c r="H710">
        <f>(Table2[[#This Row],[1Y Return vs Nifty]]-AVERAGE(Table2[1Y Return vs Nifty]))/_xlfn.STDEV.P(Table2[1Y Return vs Nifty])</f>
        <v>-1.0540419147298392</v>
      </c>
      <c r="I710">
        <v>-3.8514258473457299</v>
      </c>
      <c r="J710">
        <f>(Table2[[#This Row],[1M Return vs Nifty]]-AVERAGE(Table2[1M Return vs Nifty]))/_xlfn.STDEV.P(Table2[1M Return vs Nifty])</f>
        <v>-0.29186727953178376</v>
      </c>
      <c r="K710">
        <v>-20.394171406470001</v>
      </c>
      <c r="L710">
        <f>(Table2[[#This Row],[6M Return vs Nifty]]-AVERAGE(Table2[6M Return vs Nifty]))/_xlfn.STDEV.P(Table2[6M Return vs Nifty])</f>
        <v>-0.86859208261565501</v>
      </c>
      <c r="M710">
        <v>-3.2049909832805801</v>
      </c>
      <c r="N710">
        <f>(Table2[[#This Row],[1W Return vs Nifty]]-AVERAGE(Table2[1W Return vs Nifty]))/_xlfn.STDEV.P(Table2[1W Return vs Nifty])</f>
        <v>-0.55166523883905805</v>
      </c>
      <c r="O710">
        <v>2938.63</v>
      </c>
      <c r="P710">
        <v>2916.0031609494399</v>
      </c>
      <c r="Q710">
        <v>2982.74409201667</v>
      </c>
      <c r="R710">
        <v>49.810103460958501</v>
      </c>
      <c r="S710" s="2">
        <f>(Table2[[#This Row],[Close Price]]-Table2[[#This Row],[20D EMA]])/Table2[[#This Row],[20D EMA]]</f>
        <v>2.5249861329939708E-3</v>
      </c>
      <c r="T710" s="2">
        <f>(Table2[[#This Row],[Close Price]]-Table2[[#This Row],[50D EMA]])/Table2[[#This Row],[50D EMA]]</f>
        <v>1.030411744847942E-2</v>
      </c>
      <c r="U710" s="2">
        <f>(Table2[[#This Row],[Close Price]]-Table2[[#This Row],[200D EMA]])/Table2[[#This Row],[200D EMA]]</f>
        <v>-1.230212545383353E-2</v>
      </c>
      <c r="V710">
        <v>1.4425220665638701</v>
      </c>
      <c r="W710">
        <v>2917.25</v>
      </c>
      <c r="X710">
        <v>2980</v>
      </c>
      <c r="Y710">
        <v>2842</v>
      </c>
      <c r="Z710">
        <v>3015.95</v>
      </c>
      <c r="AA710">
        <v>2842</v>
      </c>
      <c r="AB710">
        <v>3052</v>
      </c>
      <c r="AC710" s="2">
        <f>(Table2[[#This Row],[Close Price]]/Table2[[#This Row],[Day Low]])-1</f>
        <v>9.8723112520353595E-3</v>
      </c>
      <c r="AD710" s="2">
        <f>(Table2[[#This Row],[Day High]]/Table2[[#This Row],[Close Price]])-1</f>
        <v>1.1523904889597869E-2</v>
      </c>
      <c r="AE710" s="2">
        <f>(Table2[[#This Row],[Close Price]]/Table2[[#This Row],[Current Week Low]])-1</f>
        <v>3.6611541168191541E-2</v>
      </c>
      <c r="AF710" s="2">
        <f>(Table2[[#This Row],[Current Week High]]/Table2[[#This Row],[Close Price]])-1</f>
        <v>2.3726684883148552E-2</v>
      </c>
      <c r="AG710" s="2">
        <f>(Table2[[#This Row],[Close Price]]/Table2[[#This Row],[Current Month Low]])-1</f>
        <v>3.6611541168191541E-2</v>
      </c>
      <c r="AH710" s="2">
        <f>(Table2[[#This Row],[Current Month High]]/Table2[[#This Row],[Close Price]])-1</f>
        <v>3.5963408631896954E-2</v>
      </c>
      <c r="AI710">
        <v>21.111318545170601</v>
      </c>
      <c r="AJ710">
        <v>10.3348189206396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-0.01</v>
      </c>
      <c r="AM710" t="s">
        <v>10512</v>
      </c>
      <c r="AN710">
        <v>0.7</v>
      </c>
      <c r="AO710" t="s">
        <v>10511</v>
      </c>
      <c r="AP710">
        <v>-8.7790429400166001E-2</v>
      </c>
      <c r="AQ710">
        <f>(Table2[[#This Row],[Sharpe Ratio]]-AVERAGE(Table2[Sharpe Ratio]))/_xlfn.STDEV.P(Table2[Sharpe Ratio])</f>
        <v>-1.566203390387537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697</v>
      </c>
      <c r="AT710">
        <f>_xlfn.RANK.AVG(Table2[[#This Row],[6M Return vs Nifty Z-Score]],Table2[6M Return vs Nifty Z-Score])</f>
        <v>600</v>
      </c>
      <c r="AU710">
        <f>_xlfn.RANK.AVG(Table2[[#This Row],[Sharpe Ratio Z-Score]],Table2[Sharpe Ratio Z-Score])</f>
        <v>695</v>
      </c>
      <c r="AV710">
        <f>(Table2[[#This Row],[Rank 1Y]]+Table2[[#This Row],[Rank 6M]]+Table2[[#This Row],[Rank Sharpe]])/3</f>
        <v>664</v>
      </c>
    </row>
    <row r="711" spans="1:48" x14ac:dyDescent="0.3">
      <c r="A711" t="s">
        <v>352</v>
      </c>
      <c r="B711" t="s">
        <v>353</v>
      </c>
      <c r="C711" t="s">
        <v>10461</v>
      </c>
      <c r="D711" t="s">
        <v>354</v>
      </c>
      <c r="E711">
        <v>68342.635093239995</v>
      </c>
      <c r="F711">
        <v>718.6</v>
      </c>
      <c r="G711">
        <v>-40.683176966651097</v>
      </c>
      <c r="H711">
        <f>(Table2[[#This Row],[1Y Return vs Nifty]]-AVERAGE(Table2[1Y Return vs Nifty]))/_xlfn.STDEV.P(Table2[1Y Return vs Nifty])</f>
        <v>-1.0648812783324102</v>
      </c>
      <c r="I711">
        <v>-3.40781966521577</v>
      </c>
      <c r="J711">
        <f>(Table2[[#This Row],[1M Return vs Nifty]]-AVERAGE(Table2[1M Return vs Nifty]))/_xlfn.STDEV.P(Table2[1M Return vs Nifty])</f>
        <v>-0.24750064762161073</v>
      </c>
      <c r="K711">
        <v>-17.5356848992731</v>
      </c>
      <c r="L711">
        <f>(Table2[[#This Row],[6M Return vs Nifty]]-AVERAGE(Table2[6M Return vs Nifty]))/_xlfn.STDEV.P(Table2[6M Return vs Nifty])</f>
        <v>-0.76987282369135057</v>
      </c>
      <c r="M711">
        <v>-1.24290110909688</v>
      </c>
      <c r="N711">
        <f>(Table2[[#This Row],[1W Return vs Nifty]]-AVERAGE(Table2[1W Return vs Nifty]))/_xlfn.STDEV.P(Table2[1W Return vs Nifty])</f>
        <v>-7.3896742737407775E-2</v>
      </c>
      <c r="O711">
        <v>728.32</v>
      </c>
      <c r="P711">
        <v>723.55237205394405</v>
      </c>
      <c r="Q711">
        <v>742.03706107683502</v>
      </c>
      <c r="R711">
        <v>36.689556528370403</v>
      </c>
      <c r="S711" s="2">
        <f>(Table2[[#This Row],[Close Price]]-Table2[[#This Row],[20D EMA]])/Table2[[#This Row],[20D EMA]]</f>
        <v>-1.3345782073813746E-2</v>
      </c>
      <c r="T711" s="2">
        <f>(Table2[[#This Row],[Close Price]]-Table2[[#This Row],[50D EMA]])/Table2[[#This Row],[50D EMA]]</f>
        <v>-6.8445246608559397E-3</v>
      </c>
      <c r="U711" s="2">
        <f>(Table2[[#This Row],[Close Price]]-Table2[[#This Row],[200D EMA]])/Table2[[#This Row],[200D EMA]]</f>
        <v>-3.1584758102005603E-2</v>
      </c>
      <c r="V711">
        <v>0.96322315066891195</v>
      </c>
      <c r="W711">
        <v>716.3</v>
      </c>
      <c r="X711">
        <v>735.95</v>
      </c>
      <c r="Y711">
        <v>716.3</v>
      </c>
      <c r="Z711">
        <v>743.75</v>
      </c>
      <c r="AA711">
        <v>708.75</v>
      </c>
      <c r="AB711">
        <v>750</v>
      </c>
      <c r="AC711" s="2">
        <f>(Table2[[#This Row],[Close Price]]/Table2[[#This Row],[Day Low]])-1</f>
        <v>3.2109451347202E-3</v>
      </c>
      <c r="AD711" s="2">
        <f>(Table2[[#This Row],[Day High]]/Table2[[#This Row],[Close Price]])-1</f>
        <v>2.4144169217923839E-2</v>
      </c>
      <c r="AE711" s="2">
        <f>(Table2[[#This Row],[Close Price]]/Table2[[#This Row],[Current Week Low]])-1</f>
        <v>3.2109451347202E-3</v>
      </c>
      <c r="AF711" s="2">
        <f>(Table2[[#This Row],[Current Week High]]/Table2[[#This Row],[Close Price]])-1</f>
        <v>3.4998608405232279E-2</v>
      </c>
      <c r="AG711" s="2">
        <f>(Table2[[#This Row],[Close Price]]/Table2[[#This Row],[Current Month Low]])-1</f>
        <v>1.3897707231040668E-2</v>
      </c>
      <c r="AH711" s="2">
        <f>(Table2[[#This Row],[Current Month High]]/Table2[[#This Row],[Close Price]])-1</f>
        <v>4.3696075702755355E-2</v>
      </c>
      <c r="AI711">
        <v>24.248538825493998</v>
      </c>
      <c r="AJ711">
        <v>10.903619106412499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-0.09</v>
      </c>
      <c r="AM711" t="s">
        <v>10512</v>
      </c>
      <c r="AN711">
        <v>1.05</v>
      </c>
      <c r="AO711" t="s">
        <v>10511</v>
      </c>
      <c r="AP711">
        <v>-0.128376195162652</v>
      </c>
      <c r="AQ711">
        <f>(Table2[[#This Row],[Sharpe Ratio]]-AVERAGE(Table2[Sharpe Ratio]))/_xlfn.STDEV.P(Table2[Sharpe Ratio])</f>
        <v>-2.0319520236113684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699</v>
      </c>
      <c r="AT711">
        <f>_xlfn.RANK.AVG(Table2[[#This Row],[6M Return vs Nifty Z-Score]],Table2[6M Return vs Nifty Z-Score])</f>
        <v>580</v>
      </c>
      <c r="AU711">
        <f>_xlfn.RANK.AVG(Table2[[#This Row],[Sharpe Ratio Z-Score]],Table2[Sharpe Ratio Z-Score])</f>
        <v>722</v>
      </c>
      <c r="AV711">
        <f>(Table2[[#This Row],[Rank 1Y]]+Table2[[#This Row],[Rank 6M]]+Table2[[#This Row],[Rank Sharpe]])/3</f>
        <v>667</v>
      </c>
    </row>
    <row r="712" spans="1:48" x14ac:dyDescent="0.3">
      <c r="A712" t="s">
        <v>2018</v>
      </c>
      <c r="B712" t="s">
        <v>2019</v>
      </c>
      <c r="C712" t="s">
        <v>10466</v>
      </c>
      <c r="D712" t="s">
        <v>62</v>
      </c>
      <c r="E712">
        <v>3010.6708153</v>
      </c>
      <c r="F712">
        <v>326.60000000000002</v>
      </c>
      <c r="G712">
        <v>-24.641622546557102</v>
      </c>
      <c r="H712">
        <f>(Table2[[#This Row],[1Y Return vs Nifty]]-AVERAGE(Table2[1Y Return vs Nifty]))/_xlfn.STDEV.P(Table2[1Y Return vs Nifty])</f>
        <v>-0.85252811257653283</v>
      </c>
      <c r="I712">
        <v>-0.61892732646888504</v>
      </c>
      <c r="J712">
        <f>(Table2[[#This Row],[1M Return vs Nifty]]-AVERAGE(Table2[1M Return vs Nifty]))/_xlfn.STDEV.P(Table2[1M Return vs Nifty])</f>
        <v>3.1426393557529922E-2</v>
      </c>
      <c r="K712">
        <v>-27.661992817457399</v>
      </c>
      <c r="L712">
        <f>(Table2[[#This Row],[6M Return vs Nifty]]-AVERAGE(Table2[6M Return vs Nifty]))/_xlfn.STDEV.P(Table2[6M Return vs Nifty])</f>
        <v>-1.1195899242638354</v>
      </c>
      <c r="M712">
        <v>0.94856937823057397</v>
      </c>
      <c r="N712">
        <f>(Table2[[#This Row],[1W Return vs Nifty]]-AVERAGE(Table2[1W Return vs Nifty]))/_xlfn.STDEV.P(Table2[1W Return vs Nifty])</f>
        <v>0.45972588727447411</v>
      </c>
      <c r="O712">
        <v>332.95</v>
      </c>
      <c r="P712">
        <v>330.42229884046702</v>
      </c>
      <c r="Q712">
        <v>339.96901802840603</v>
      </c>
      <c r="R712">
        <v>36.922774142200403</v>
      </c>
      <c r="S712" s="2">
        <f>(Table2[[#This Row],[Close Price]]-Table2[[#This Row],[20D EMA]])/Table2[[#This Row],[20D EMA]]</f>
        <v>-1.9071932722630924E-2</v>
      </c>
      <c r="T712" s="2">
        <f>(Table2[[#This Row],[Close Price]]-Table2[[#This Row],[50D EMA]])/Table2[[#This Row],[50D EMA]]</f>
        <v>-1.1567920366998184E-2</v>
      </c>
      <c r="U712" s="2">
        <f>(Table2[[#This Row],[Close Price]]-Table2[[#This Row],[200D EMA]])/Table2[[#This Row],[200D EMA]]</f>
        <v>-3.9324224618870883E-2</v>
      </c>
      <c r="V712">
        <v>0.93763962857078498</v>
      </c>
      <c r="W712">
        <v>325</v>
      </c>
      <c r="X712">
        <v>338.25</v>
      </c>
      <c r="Y712">
        <v>325</v>
      </c>
      <c r="Z712">
        <v>342</v>
      </c>
      <c r="AA712">
        <v>323.8</v>
      </c>
      <c r="AB712">
        <v>358</v>
      </c>
      <c r="AC712" s="2">
        <f>(Table2[[#This Row],[Close Price]]/Table2[[#This Row],[Day Low]])-1</f>
        <v>4.9230769230770299E-3</v>
      </c>
      <c r="AD712" s="2">
        <f>(Table2[[#This Row],[Day High]]/Table2[[#This Row],[Close Price]])-1</f>
        <v>3.5670545009185428E-2</v>
      </c>
      <c r="AE712" s="2">
        <f>(Table2[[#This Row],[Close Price]]/Table2[[#This Row],[Current Week Low]])-1</f>
        <v>4.9230769230770299E-3</v>
      </c>
      <c r="AF712" s="2">
        <f>(Table2[[#This Row],[Current Week High]]/Table2[[#This Row],[Close Price]])-1</f>
        <v>4.715248009797901E-2</v>
      </c>
      <c r="AG712" s="2">
        <f>(Table2[[#This Row],[Close Price]]/Table2[[#This Row],[Current Month Low]])-1</f>
        <v>8.6473131562694316E-3</v>
      </c>
      <c r="AH712" s="2">
        <f>(Table2[[#This Row],[Current Month High]]/Table2[[#This Row],[Close Price]])-1</f>
        <v>9.6142069810165154E-2</v>
      </c>
      <c r="AI712">
        <v>27.0667483159828</v>
      </c>
      <c r="AJ712">
        <v>13.956734124214901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-7.0000000000000007E-2</v>
      </c>
      <c r="AM712" t="s">
        <v>10512</v>
      </c>
      <c r="AN712">
        <v>-5.28</v>
      </c>
      <c r="AO712" t="s">
        <v>10512</v>
      </c>
      <c r="AP712">
        <v>-0.10261413013927199</v>
      </c>
      <c r="AQ712">
        <f>(Table2[[#This Row],[Sharpe Ratio]]-AVERAGE(Table2[Sharpe Ratio]))/_xlfn.STDEV.P(Table2[Sharpe Ratio])</f>
        <v>-1.7363152073965262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639</v>
      </c>
      <c r="AT712">
        <f>_xlfn.RANK.AVG(Table2[[#This Row],[6M Return vs Nifty Z-Score]],Table2[6M Return vs Nifty Z-Score])</f>
        <v>659</v>
      </c>
      <c r="AU712">
        <f>_xlfn.RANK.AVG(Table2[[#This Row],[Sharpe Ratio Z-Score]],Table2[Sharpe Ratio Z-Score])</f>
        <v>707</v>
      </c>
      <c r="AV712">
        <f>(Table2[[#This Row],[Rank 1Y]]+Table2[[#This Row],[Rank 6M]]+Table2[[#This Row],[Rank Sharpe]])/3</f>
        <v>668.33333333333337</v>
      </c>
    </row>
    <row r="713" spans="1:48" x14ac:dyDescent="0.3">
      <c r="A713" t="s">
        <v>2149</v>
      </c>
      <c r="B713" t="s">
        <v>2150</v>
      </c>
      <c r="C713" t="s">
        <v>10466</v>
      </c>
      <c r="D713" t="s">
        <v>775</v>
      </c>
      <c r="E713">
        <v>2531.8208813849901</v>
      </c>
      <c r="F713">
        <v>475.85</v>
      </c>
      <c r="G713">
        <v>-44.890195098911697</v>
      </c>
      <c r="H713">
        <f>(Table2[[#This Row],[1Y Return vs Nifty]]-AVERAGE(Table2[1Y Return vs Nifty]))/_xlfn.STDEV.P(Table2[1Y Return vs Nifty])</f>
        <v>-1.1205724910031012</v>
      </c>
      <c r="I713">
        <v>-12.4932452850695</v>
      </c>
      <c r="J713">
        <f>(Table2[[#This Row],[1M Return vs Nifty]]-AVERAGE(Table2[1M Return vs Nifty]))/_xlfn.STDEV.P(Table2[1M Return vs Nifty])</f>
        <v>-1.1561663751547229</v>
      </c>
      <c r="K713">
        <v>-18.119263742516399</v>
      </c>
      <c r="L713">
        <f>(Table2[[#This Row],[6M Return vs Nifty]]-AVERAGE(Table2[6M Return vs Nifty]))/_xlfn.STDEV.P(Table2[6M Return vs Nifty])</f>
        <v>-0.79002701045551182</v>
      </c>
      <c r="M713">
        <v>-2.4175666648888199</v>
      </c>
      <c r="N713">
        <f>(Table2[[#This Row],[1W Return vs Nifty]]-AVERAGE(Table2[1W Return vs Nifty]))/_xlfn.STDEV.P(Table2[1W Return vs Nifty])</f>
        <v>-0.35992757312768803</v>
      </c>
      <c r="O713">
        <v>490.66</v>
      </c>
      <c r="P713">
        <v>475.00098045506599</v>
      </c>
      <c r="Q713">
        <v>485.56820835262897</v>
      </c>
      <c r="R713">
        <v>31.2575376809761</v>
      </c>
      <c r="S713" s="2">
        <f>(Table2[[#This Row],[Close Price]]-Table2[[#This Row],[20D EMA]])/Table2[[#This Row],[20D EMA]]</f>
        <v>-3.0183834019483963E-2</v>
      </c>
      <c r="T713" s="2">
        <f>(Table2[[#This Row],[Close Price]]-Table2[[#This Row],[50D EMA]])/Table2[[#This Row],[50D EMA]]</f>
        <v>1.7874058788692395E-3</v>
      </c>
      <c r="U713" s="2">
        <f>(Table2[[#This Row],[Close Price]]-Table2[[#This Row],[200D EMA]])/Table2[[#This Row],[200D EMA]]</f>
        <v>-2.001409520940341E-2</v>
      </c>
      <c r="V713">
        <v>0.77330779509720105</v>
      </c>
      <c r="W713">
        <v>473.2</v>
      </c>
      <c r="X713">
        <v>488.45</v>
      </c>
      <c r="Y713">
        <v>473.2</v>
      </c>
      <c r="Z713">
        <v>521.9</v>
      </c>
      <c r="AA713">
        <v>473.2</v>
      </c>
      <c r="AB713">
        <v>523</v>
      </c>
      <c r="AC713" s="2">
        <f>(Table2[[#This Row],[Close Price]]/Table2[[#This Row],[Day Low]])-1</f>
        <v>5.6001690617075717E-3</v>
      </c>
      <c r="AD713" s="2">
        <f>(Table2[[#This Row],[Day High]]/Table2[[#This Row],[Close Price]])-1</f>
        <v>2.6478932436692082E-2</v>
      </c>
      <c r="AE713" s="2">
        <f>(Table2[[#This Row],[Close Price]]/Table2[[#This Row],[Current Week Low]])-1</f>
        <v>5.6001690617075717E-3</v>
      </c>
      <c r="AF713" s="2">
        <f>(Table2[[#This Row],[Current Week High]]/Table2[[#This Row],[Close Price]])-1</f>
        <v>9.6774193548387011E-2</v>
      </c>
      <c r="AG713" s="2">
        <f>(Table2[[#This Row],[Close Price]]/Table2[[#This Row],[Current Month Low]])-1</f>
        <v>5.6001690617075717E-3</v>
      </c>
      <c r="AH713" s="2">
        <f>(Table2[[#This Row],[Current Month High]]/Table2[[#This Row],[Close Price]])-1</f>
        <v>9.9085846380161824E-2</v>
      </c>
      <c r="AI713">
        <v>29.347483450667202</v>
      </c>
      <c r="AJ713">
        <v>22.295039835517802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-0.05</v>
      </c>
      <c r="AM713" t="s">
        <v>10512</v>
      </c>
      <c r="AN713">
        <v>-6.28</v>
      </c>
      <c r="AO713" t="s">
        <v>10512</v>
      </c>
      <c r="AP713">
        <v>-0.10897507611483399</v>
      </c>
      <c r="AQ713">
        <f>(Table2[[#This Row],[Sharpe Ratio]]-AVERAGE(Table2[Sharpe Ratio]))/_xlfn.STDEV.P(Table2[Sharpe Ratio])</f>
        <v>-1.8093112896058954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709</v>
      </c>
      <c r="AT713">
        <f>_xlfn.RANK.AVG(Table2[[#This Row],[6M Return vs Nifty Z-Score]],Table2[6M Return vs Nifty Z-Score])</f>
        <v>585</v>
      </c>
      <c r="AU713">
        <f>_xlfn.RANK.AVG(Table2[[#This Row],[Sharpe Ratio Z-Score]],Table2[Sharpe Ratio Z-Score])</f>
        <v>714</v>
      </c>
      <c r="AV713">
        <f>(Table2[[#This Row],[Rank 1Y]]+Table2[[#This Row],[Rank 6M]]+Table2[[#This Row],[Rank Sharpe]])/3</f>
        <v>669.33333333333337</v>
      </c>
    </row>
    <row r="714" spans="1:48" x14ac:dyDescent="0.3">
      <c r="A714" t="s">
        <v>1268</v>
      </c>
      <c r="B714" t="s">
        <v>1269</v>
      </c>
      <c r="C714" t="s">
        <v>10475</v>
      </c>
      <c r="D714" t="s">
        <v>543</v>
      </c>
      <c r="E714">
        <v>8620.9246611199997</v>
      </c>
      <c r="F714">
        <v>784.9</v>
      </c>
      <c r="G714">
        <v>-44.5234688848603</v>
      </c>
      <c r="H714">
        <f>(Table2[[#This Row],[1Y Return vs Nifty]]-AVERAGE(Table2[1Y Return vs Nifty]))/_xlfn.STDEV.P(Table2[1Y Return vs Nifty])</f>
        <v>-1.1157178821241802</v>
      </c>
      <c r="I714">
        <v>-5.9510051232347099</v>
      </c>
      <c r="J714">
        <f>(Table2[[#This Row],[1M Return vs Nifty]]-AVERAGE(Table2[1M Return vs Nifty]))/_xlfn.STDEV.P(Table2[1M Return vs Nifty])</f>
        <v>-0.50185366983033974</v>
      </c>
      <c r="K714">
        <v>-30.194897597184202</v>
      </c>
      <c r="L714">
        <f>(Table2[[#This Row],[6M Return vs Nifty]]-AVERAGE(Table2[6M Return vs Nifty]))/_xlfn.STDEV.P(Table2[6M Return vs Nifty])</f>
        <v>-1.2070650556492413</v>
      </c>
      <c r="M714">
        <v>4.7435416685392102</v>
      </c>
      <c r="N714">
        <f>(Table2[[#This Row],[1W Return vs Nifty]]-AVERAGE(Table2[1W Return vs Nifty]))/_xlfn.STDEV.P(Table2[1W Return vs Nifty])</f>
        <v>1.3838008890082836</v>
      </c>
      <c r="O714">
        <v>766.83</v>
      </c>
      <c r="P714">
        <v>783.40218304402299</v>
      </c>
      <c r="Q714">
        <v>860.35954982454996</v>
      </c>
      <c r="R714">
        <v>74.702115668034196</v>
      </c>
      <c r="S714" s="2">
        <f>(Table2[[#This Row],[Close Price]]-Table2[[#This Row],[20D EMA]])/Table2[[#This Row],[20D EMA]]</f>
        <v>2.3564544944772552E-2</v>
      </c>
      <c r="T714" s="2">
        <f>(Table2[[#This Row],[Close Price]]-Table2[[#This Row],[50D EMA]])/Table2[[#This Row],[50D EMA]]</f>
        <v>1.9119387058088111E-3</v>
      </c>
      <c r="U714" s="2">
        <f>(Table2[[#This Row],[Close Price]]-Table2[[#This Row],[200D EMA]])/Table2[[#This Row],[200D EMA]]</f>
        <v>-8.7706993942170075E-2</v>
      </c>
      <c r="V714">
        <v>1.08337911006129</v>
      </c>
      <c r="W714">
        <v>779</v>
      </c>
      <c r="X714">
        <v>789</v>
      </c>
      <c r="Y714">
        <v>746.05</v>
      </c>
      <c r="Z714">
        <v>795.6</v>
      </c>
      <c r="AA714">
        <v>731.8</v>
      </c>
      <c r="AB714">
        <v>795.6</v>
      </c>
      <c r="AC714" s="2">
        <f>(Table2[[#This Row],[Close Price]]/Table2[[#This Row],[Day Low]])-1</f>
        <v>7.573812580230932E-3</v>
      </c>
      <c r="AD714" s="2">
        <f>(Table2[[#This Row],[Day High]]/Table2[[#This Row],[Close Price]])-1</f>
        <v>5.2235953624666376E-3</v>
      </c>
      <c r="AE714" s="2">
        <f>(Table2[[#This Row],[Close Price]]/Table2[[#This Row],[Current Week Low]])-1</f>
        <v>5.2074257757523057E-2</v>
      </c>
      <c r="AF714" s="2">
        <f>(Table2[[#This Row],[Current Week High]]/Table2[[#This Row],[Close Price]])-1</f>
        <v>1.3632309848388369E-2</v>
      </c>
      <c r="AG714" s="2">
        <f>(Table2[[#This Row],[Close Price]]/Table2[[#This Row],[Current Month Low]])-1</f>
        <v>7.2560808964197809E-2</v>
      </c>
      <c r="AH714" s="2">
        <f>(Table2[[#This Row],[Current Month High]]/Table2[[#This Row],[Close Price]])-1</f>
        <v>1.3632309848388369E-2</v>
      </c>
      <c r="AI714">
        <v>40.947891451140201</v>
      </c>
      <c r="AJ714">
        <v>8.9533592448639503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-0.09</v>
      </c>
      <c r="AM714" t="s">
        <v>10512</v>
      </c>
      <c r="AN714">
        <v>2.71</v>
      </c>
      <c r="AO714" t="s">
        <v>10511</v>
      </c>
      <c r="AP714">
        <v>-4.2636162086379999E-2</v>
      </c>
      <c r="AQ714">
        <f>(Table2[[#This Row],[Sharpe Ratio]]-AVERAGE(Table2[Sharpe Ratio]))/_xlfn.STDEV.P(Table2[Sharpe Ratio])</f>
        <v>-1.0480281658841184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708</v>
      </c>
      <c r="AT714">
        <f>_xlfn.RANK.AVG(Table2[[#This Row],[6M Return vs Nifty Z-Score]],Table2[6M Return vs Nifty Z-Score])</f>
        <v>679</v>
      </c>
      <c r="AU714">
        <f>_xlfn.RANK.AVG(Table2[[#This Row],[Sharpe Ratio Z-Score]],Table2[Sharpe Ratio Z-Score])</f>
        <v>622</v>
      </c>
      <c r="AV714">
        <f>(Table2[[#This Row],[Rank 1Y]]+Table2[[#This Row],[Rank 6M]]+Table2[[#This Row],[Rank Sharpe]])/3</f>
        <v>669.66666666666663</v>
      </c>
    </row>
    <row r="715" spans="1:48" x14ac:dyDescent="0.3">
      <c r="A715" t="s">
        <v>2145</v>
      </c>
      <c r="B715" t="s">
        <v>2146</v>
      </c>
      <c r="C715" t="s">
        <v>10463</v>
      </c>
      <c r="D715" t="s">
        <v>405</v>
      </c>
      <c r="E715">
        <v>2535.0161131999998</v>
      </c>
      <c r="F715">
        <v>1799.5</v>
      </c>
      <c r="G715">
        <v>-30.098876806636799</v>
      </c>
      <c r="H715">
        <f>(Table2[[#This Row],[1Y Return vs Nifty]]-AVERAGE(Table2[1Y Return vs Nifty]))/_xlfn.STDEV.P(Table2[1Y Return vs Nifty])</f>
        <v>-0.9247695667470246</v>
      </c>
      <c r="I715">
        <v>-10.041093639423799</v>
      </c>
      <c r="J715">
        <f>(Table2[[#This Row],[1M Return vs Nifty]]-AVERAGE(Table2[1M Return vs Nifty]))/_xlfn.STDEV.P(Table2[1M Return vs Nifty])</f>
        <v>-0.91091796827292826</v>
      </c>
      <c r="K715">
        <v>-23.810241301075699</v>
      </c>
      <c r="L715">
        <f>(Table2[[#This Row],[6M Return vs Nifty]]-AVERAGE(Table2[6M Return vs Nifty]))/_xlfn.STDEV.P(Table2[6M Return vs Nifty])</f>
        <v>-0.98656776225592679</v>
      </c>
      <c r="M715">
        <v>-5.8571916025407402</v>
      </c>
      <c r="N715">
        <f>(Table2[[#This Row],[1W Return vs Nifty]]-AVERAGE(Table2[1W Return vs Nifty]))/_xlfn.STDEV.P(Table2[1W Return vs Nifty])</f>
        <v>-1.1974755648063982</v>
      </c>
      <c r="O715">
        <v>1906.95</v>
      </c>
      <c r="P715">
        <v>1875.5113402925001</v>
      </c>
      <c r="Q715">
        <v>1857.50296474795</v>
      </c>
      <c r="R715">
        <v>15.7430063913613</v>
      </c>
      <c r="S715" s="2">
        <f>(Table2[[#This Row],[Close Price]]-Table2[[#This Row],[20D EMA]])/Table2[[#This Row],[20D EMA]]</f>
        <v>-5.6346521932929571E-2</v>
      </c>
      <c r="T715" s="2">
        <f>(Table2[[#This Row],[Close Price]]-Table2[[#This Row],[50D EMA]])/Table2[[#This Row],[50D EMA]]</f>
        <v>-4.0528328813328088E-2</v>
      </c>
      <c r="U715" s="2">
        <f>(Table2[[#This Row],[Close Price]]-Table2[[#This Row],[200D EMA]])/Table2[[#This Row],[200D EMA]]</f>
        <v>-3.1226310723988876E-2</v>
      </c>
      <c r="V715">
        <v>0.64189071061993597</v>
      </c>
      <c r="W715">
        <v>1791</v>
      </c>
      <c r="X715">
        <v>1875.15</v>
      </c>
      <c r="Y715">
        <v>1791</v>
      </c>
      <c r="Z715">
        <v>1948.8</v>
      </c>
      <c r="AA715">
        <v>1791</v>
      </c>
      <c r="AB715">
        <v>2030</v>
      </c>
      <c r="AC715" s="2">
        <f>(Table2[[#This Row],[Close Price]]/Table2[[#This Row],[Day Low]])-1</f>
        <v>4.745951982132901E-3</v>
      </c>
      <c r="AD715" s="2">
        <f>(Table2[[#This Row],[Day High]]/Table2[[#This Row],[Close Price]])-1</f>
        <v>4.2039455404279114E-2</v>
      </c>
      <c r="AE715" s="2">
        <f>(Table2[[#This Row],[Close Price]]/Table2[[#This Row],[Current Week Low]])-1</f>
        <v>4.745951982132901E-3</v>
      </c>
      <c r="AF715" s="2">
        <f>(Table2[[#This Row],[Current Week High]]/Table2[[#This Row],[Close Price]])-1</f>
        <v>8.2967490969713786E-2</v>
      </c>
      <c r="AG715" s="2">
        <f>(Table2[[#This Row],[Close Price]]/Table2[[#This Row],[Current Month Low]])-1</f>
        <v>4.745951982132901E-3</v>
      </c>
      <c r="AH715" s="2">
        <f>(Table2[[#This Row],[Current Month High]]/Table2[[#This Row],[Close Price]])-1</f>
        <v>0.12809113642678516</v>
      </c>
      <c r="AI715">
        <v>28.641289247012999</v>
      </c>
      <c r="AJ715">
        <v>17.5375571521881</v>
      </c>
      <c r="AK715" t="str">
        <f>IF(AND(Table2[[#This Row],[20D EMA]]&gt;Table2[[#This Row],[50D EMA]],Table2[[#This Row],[50D EMA]]&gt;Table2[[#This Row],[200D EMA]]),"Uptrend","Downtrend/NoTrend")</f>
        <v>Uptrend</v>
      </c>
      <c r="AL715">
        <v>-0.11</v>
      </c>
      <c r="AM715" t="s">
        <v>10512</v>
      </c>
      <c r="AN715">
        <v>-9.92</v>
      </c>
      <c r="AO715" t="s">
        <v>10512</v>
      </c>
      <c r="AP715">
        <v>-0.10988197215493301</v>
      </c>
      <c r="AQ715">
        <f>(Table2[[#This Row],[Sharpe Ratio]]-AVERAGE(Table2[Sharpe Ratio]))/_xlfn.STDEV.P(Table2[Sharpe Ratio])</f>
        <v>-1.8197185243399667</v>
      </c>
      <c r="AR7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-5.8394493864222445</v>
      </c>
      <c r="AS715">
        <f>_xlfn.RANK.AVG(Table2[[#This Row],[1Y Return vs Nifty Z-Score]],Table2[1Y Return vs Nifty Z-Score])</f>
        <v>665</v>
      </c>
      <c r="AT715">
        <f>_xlfn.RANK.AVG(Table2[[#This Row],[6M Return vs Nifty Z-Score]],Table2[6M Return vs Nifty Z-Score])</f>
        <v>629</v>
      </c>
      <c r="AU715">
        <f>_xlfn.RANK.AVG(Table2[[#This Row],[Sharpe Ratio Z-Score]],Table2[Sharpe Ratio Z-Score])</f>
        <v>715</v>
      </c>
      <c r="AV715">
        <f>(Table2[[#This Row],[Rank 1Y]]+Table2[[#This Row],[Rank 6M]]+Table2[[#This Row],[Rank Sharpe]])/3</f>
        <v>669.66666666666663</v>
      </c>
    </row>
    <row r="716" spans="1:48" x14ac:dyDescent="0.3">
      <c r="A716" t="s">
        <v>385</v>
      </c>
      <c r="B716" t="s">
        <v>386</v>
      </c>
      <c r="C716" t="s">
        <v>10473</v>
      </c>
      <c r="D716" t="s">
        <v>100</v>
      </c>
      <c r="E716">
        <v>61058.568066375003</v>
      </c>
      <c r="F716">
        <v>523.75</v>
      </c>
      <c r="G716">
        <v>-31.7398974015112</v>
      </c>
      <c r="H716">
        <f>(Table2[[#This Row],[1Y Return vs Nifty]]-AVERAGE(Table2[1Y Return vs Nifty]))/_xlfn.STDEV.P(Table2[1Y Return vs Nifty])</f>
        <v>-0.94649289288278016</v>
      </c>
      <c r="I716">
        <v>-1.2612179749100001</v>
      </c>
      <c r="J716">
        <f>(Table2[[#This Row],[1M Return vs Nifty]]-AVERAGE(Table2[1M Return vs Nifty]))/_xlfn.STDEV.P(Table2[1M Return vs Nifty])</f>
        <v>-3.2811378427318065E-2</v>
      </c>
      <c r="K716">
        <v>-23.048290364895401</v>
      </c>
      <c r="L716">
        <f>(Table2[[#This Row],[6M Return vs Nifty]]-AVERAGE(Table2[6M Return vs Nifty]))/_xlfn.STDEV.P(Table2[6M Return vs Nifty])</f>
        <v>-0.96025340619126909</v>
      </c>
      <c r="M716">
        <v>-0.51859774822072502</v>
      </c>
      <c r="N716">
        <f>(Table2[[#This Row],[1W Return vs Nifty]]-AVERAGE(Table2[1W Return vs Nifty]))/_xlfn.STDEV.P(Table2[1W Return vs Nifty])</f>
        <v>0.10247098230940765</v>
      </c>
      <c r="O716">
        <v>513.65</v>
      </c>
      <c r="P716">
        <v>510.05352238162698</v>
      </c>
      <c r="Q716">
        <v>534.61245165591197</v>
      </c>
      <c r="R716">
        <v>65.678646890205599</v>
      </c>
      <c r="S716" s="2">
        <f>(Table2[[#This Row],[Close Price]]-Table2[[#This Row],[20D EMA]])/Table2[[#This Row],[20D EMA]]</f>
        <v>1.9663194782439448E-2</v>
      </c>
      <c r="T716" s="2">
        <f>(Table2[[#This Row],[Close Price]]-Table2[[#This Row],[50D EMA]])/Table2[[#This Row],[50D EMA]]</f>
        <v>2.685302035445054E-2</v>
      </c>
      <c r="U716" s="2">
        <f>(Table2[[#This Row],[Close Price]]-Table2[[#This Row],[200D EMA]])/Table2[[#This Row],[200D EMA]]</f>
        <v>-2.0318366364768616E-2</v>
      </c>
      <c r="V716">
        <v>0.85009296691824199</v>
      </c>
      <c r="W716">
        <v>520.45000000000005</v>
      </c>
      <c r="X716">
        <v>528.79999999999995</v>
      </c>
      <c r="Y716">
        <v>507.2</v>
      </c>
      <c r="Z716">
        <v>536.85</v>
      </c>
      <c r="AA716">
        <v>503.7</v>
      </c>
      <c r="AB716">
        <v>536.85</v>
      </c>
      <c r="AC716" s="2">
        <f>(Table2[[#This Row],[Close Price]]/Table2[[#This Row],[Day Low]])-1</f>
        <v>6.3406667307137621E-3</v>
      </c>
      <c r="AD716" s="2">
        <f>(Table2[[#This Row],[Day High]]/Table2[[#This Row],[Close Price]])-1</f>
        <v>9.6420047732697078E-3</v>
      </c>
      <c r="AE716" s="2">
        <f>(Table2[[#This Row],[Close Price]]/Table2[[#This Row],[Current Week Low]])-1</f>
        <v>3.2630126182965347E-2</v>
      </c>
      <c r="AF716" s="2">
        <f>(Table2[[#This Row],[Current Week High]]/Table2[[#This Row],[Close Price]])-1</f>
        <v>2.5011933174224454E-2</v>
      </c>
      <c r="AG716" s="2">
        <f>(Table2[[#This Row],[Close Price]]/Table2[[#This Row],[Current Month Low]])-1</f>
        <v>3.9805439745880467E-2</v>
      </c>
      <c r="AH716" s="2">
        <f>(Table2[[#This Row],[Current Month High]]/Table2[[#This Row],[Close Price]])-1</f>
        <v>2.5011933174224454E-2</v>
      </c>
      <c r="AI716">
        <v>29.7852028639618</v>
      </c>
      <c r="AJ716">
        <v>19.305239179954398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-0.01</v>
      </c>
      <c r="AM716" t="s">
        <v>10512</v>
      </c>
      <c r="AN716">
        <v>3.07</v>
      </c>
      <c r="AO716" t="s">
        <v>10511</v>
      </c>
      <c r="AP716">
        <v>-0.13167473735783999</v>
      </c>
      <c r="AQ716">
        <f>(Table2[[#This Row],[Sharpe Ratio]]-AVERAGE(Table2[Sharpe Ratio]))/_xlfn.STDEV.P(Table2[Sharpe Ratio])</f>
        <v>-2.0698049873334416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672</v>
      </c>
      <c r="AT716">
        <f>_xlfn.RANK.AVG(Table2[[#This Row],[6M Return vs Nifty Z-Score]],Table2[6M Return vs Nifty Z-Score])</f>
        <v>624</v>
      </c>
      <c r="AU716">
        <f>_xlfn.RANK.AVG(Table2[[#This Row],[Sharpe Ratio Z-Score]],Table2[Sharpe Ratio Z-Score])</f>
        <v>725</v>
      </c>
      <c r="AV716">
        <f>(Table2[[#This Row],[Rank 1Y]]+Table2[[#This Row],[Rank 6M]]+Table2[[#This Row],[Rank Sharpe]])/3</f>
        <v>673.66666666666663</v>
      </c>
    </row>
    <row r="717" spans="1:48" x14ac:dyDescent="0.3">
      <c r="A717" t="s">
        <v>1031</v>
      </c>
      <c r="B717" t="s">
        <v>1032</v>
      </c>
      <c r="C717" t="s">
        <v>10460</v>
      </c>
      <c r="D717" t="s">
        <v>21</v>
      </c>
      <c r="E717">
        <v>12186.188821289999</v>
      </c>
      <c r="F717">
        <v>814.85</v>
      </c>
      <c r="G717">
        <v>-37.340056910737303</v>
      </c>
      <c r="H717">
        <f>(Table2[[#This Row],[1Y Return vs Nifty]]-AVERAGE(Table2[1Y Return vs Nifty]))/_xlfn.STDEV.P(Table2[1Y Return vs Nifty])</f>
        <v>-1.0206260828080913</v>
      </c>
      <c r="I717">
        <v>-11.289395328723099</v>
      </c>
      <c r="J717">
        <f>(Table2[[#This Row],[1M Return vs Nifty]]-AVERAGE(Table2[1M Return vs Nifty]))/_xlfn.STDEV.P(Table2[1M Return vs Nifty])</f>
        <v>-1.0357650596639227</v>
      </c>
      <c r="K717">
        <v>-21.853981129880701</v>
      </c>
      <c r="L717">
        <f>(Table2[[#This Row],[6M Return vs Nifty]]-AVERAGE(Table2[6M Return vs Nifty]))/_xlfn.STDEV.P(Table2[6M Return vs Nifty])</f>
        <v>-0.91900734037627918</v>
      </c>
      <c r="M717">
        <v>0.66738262327557696</v>
      </c>
      <c r="N717">
        <f>(Table2[[#This Row],[1W Return vs Nifty]]-AVERAGE(Table2[1W Return vs Nifty]))/_xlfn.STDEV.P(Table2[1W Return vs Nifty])</f>
        <v>0.39125696808470284</v>
      </c>
      <c r="O717">
        <v>830.1</v>
      </c>
      <c r="P717">
        <v>831.20367824474602</v>
      </c>
      <c r="Q717">
        <v>845.92253008374098</v>
      </c>
      <c r="R717">
        <v>37.543692062246699</v>
      </c>
      <c r="S717" s="2">
        <f>(Table2[[#This Row],[Close Price]]-Table2[[#This Row],[20D EMA]])/Table2[[#This Row],[20D EMA]]</f>
        <v>-1.837128056860619E-2</v>
      </c>
      <c r="T717" s="2">
        <f>(Table2[[#This Row],[Close Price]]-Table2[[#This Row],[50D EMA]])/Table2[[#This Row],[50D EMA]]</f>
        <v>-1.9674694269014879E-2</v>
      </c>
      <c r="U717" s="2">
        <f>(Table2[[#This Row],[Close Price]]-Table2[[#This Row],[200D EMA]])/Table2[[#This Row],[200D EMA]]</f>
        <v>-3.6732122598348307E-2</v>
      </c>
      <c r="V717">
        <v>0.73190548264783795</v>
      </c>
      <c r="W717">
        <v>811.8</v>
      </c>
      <c r="X717">
        <v>834.5</v>
      </c>
      <c r="Y717">
        <v>811.8</v>
      </c>
      <c r="Z717">
        <v>838</v>
      </c>
      <c r="AA717">
        <v>808</v>
      </c>
      <c r="AB717">
        <v>849.4</v>
      </c>
      <c r="AC717" s="2">
        <f>(Table2[[#This Row],[Close Price]]/Table2[[#This Row],[Day Low]])-1</f>
        <v>3.7570830253756959E-3</v>
      </c>
      <c r="AD717" s="2">
        <f>(Table2[[#This Row],[Day High]]/Table2[[#This Row],[Close Price]])-1</f>
        <v>2.4114867767073722E-2</v>
      </c>
      <c r="AE717" s="2">
        <f>(Table2[[#This Row],[Close Price]]/Table2[[#This Row],[Current Week Low]])-1</f>
        <v>3.7570830253756959E-3</v>
      </c>
      <c r="AF717" s="2">
        <f>(Table2[[#This Row],[Current Week High]]/Table2[[#This Row],[Close Price]])-1</f>
        <v>2.8410136835000266E-2</v>
      </c>
      <c r="AG717" s="2">
        <f>(Table2[[#This Row],[Close Price]]/Table2[[#This Row],[Current Month Low]])-1</f>
        <v>8.4777227722772075E-3</v>
      </c>
      <c r="AH717" s="2">
        <f>(Table2[[#This Row],[Current Month High]]/Table2[[#This Row],[Close Price]])-1</f>
        <v>4.2400441799104183E-2</v>
      </c>
      <c r="AI717">
        <v>19.0403141682518</v>
      </c>
      <c r="AJ717">
        <v>9.9662618083670793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-0.17</v>
      </c>
      <c r="AM717" t="s">
        <v>10512</v>
      </c>
      <c r="AN717">
        <v>-1.94</v>
      </c>
      <c r="AO717" t="s">
        <v>10512</v>
      </c>
      <c r="AP717">
        <v>-0.15685956813417201</v>
      </c>
      <c r="AQ717">
        <f>(Table2[[#This Row],[Sharpe Ratio]]-AVERAGE(Table2[Sharpe Ratio]))/_xlfn.STDEV.P(Table2[Sharpe Ratio])</f>
        <v>-2.3588176569648258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690</v>
      </c>
      <c r="AT717">
        <f>_xlfn.RANK.AVG(Table2[[#This Row],[6M Return vs Nifty Z-Score]],Table2[6M Return vs Nifty Z-Score])</f>
        <v>612</v>
      </c>
      <c r="AU717">
        <f>_xlfn.RANK.AVG(Table2[[#This Row],[Sharpe Ratio Z-Score]],Table2[Sharpe Ratio Z-Score])</f>
        <v>730</v>
      </c>
      <c r="AV717">
        <f>(Table2[[#This Row],[Rank 1Y]]+Table2[[#This Row],[Rank 6M]]+Table2[[#This Row],[Rank Sharpe]])/3</f>
        <v>677.33333333333337</v>
      </c>
    </row>
    <row r="718" spans="1:48" x14ac:dyDescent="0.3">
      <c r="A718" t="s">
        <v>1101</v>
      </c>
      <c r="B718" t="s">
        <v>1102</v>
      </c>
      <c r="C718" t="s">
        <v>10473</v>
      </c>
      <c r="D718" t="s">
        <v>1103</v>
      </c>
      <c r="E718">
        <v>10869.7341</v>
      </c>
      <c r="F718">
        <v>1000</v>
      </c>
      <c r="G718">
        <v>-42.809649937700001</v>
      </c>
      <c r="H718">
        <f>(Table2[[#This Row],[1Y Return vs Nifty]]-AVERAGE(Table2[1Y Return vs Nifty]))/_xlfn.STDEV.P(Table2[1Y Return vs Nifty])</f>
        <v>-1.0930308737812717</v>
      </c>
      <c r="I718">
        <v>4.0729590846834602</v>
      </c>
      <c r="J718">
        <f>(Table2[[#This Row],[1M Return vs Nifty]]-AVERAGE(Table2[1M Return vs Nifty]))/_xlfn.STDEV.P(Table2[1M Return vs Nifty])</f>
        <v>0.50067863970173487</v>
      </c>
      <c r="K718">
        <v>-27.871525085730202</v>
      </c>
      <c r="L718">
        <f>(Table2[[#This Row],[6M Return vs Nifty]]-AVERAGE(Table2[6M Return vs Nifty]))/_xlfn.STDEV.P(Table2[6M Return vs Nifty])</f>
        <v>-1.1268262257795294</v>
      </c>
      <c r="M718">
        <v>-1.6682860548449201</v>
      </c>
      <c r="N718">
        <f>(Table2[[#This Row],[1W Return vs Nifty]]-AVERAGE(Table2[1W Return vs Nifty]))/_xlfn.STDEV.P(Table2[1W Return vs Nifty])</f>
        <v>-0.17747789285107243</v>
      </c>
      <c r="O718">
        <v>993.43</v>
      </c>
      <c r="P718">
        <v>966.09354054554501</v>
      </c>
      <c r="Q718">
        <v>1028.20096119238</v>
      </c>
      <c r="R718">
        <v>46.770799811191402</v>
      </c>
      <c r="S718" s="2">
        <f>(Table2[[#This Row],[Close Price]]-Table2[[#This Row],[20D EMA]])/Table2[[#This Row],[20D EMA]]</f>
        <v>6.61345036892388E-3</v>
      </c>
      <c r="T718" s="2">
        <f>(Table2[[#This Row],[Close Price]]-Table2[[#This Row],[50D EMA]])/Table2[[#This Row],[50D EMA]]</f>
        <v>3.5096456017404166E-2</v>
      </c>
      <c r="U718" s="2">
        <f>(Table2[[#This Row],[Close Price]]-Table2[[#This Row],[200D EMA]])/Table2[[#This Row],[200D EMA]]</f>
        <v>-2.7427479896221831E-2</v>
      </c>
      <c r="V718">
        <v>1.2540300821783099</v>
      </c>
      <c r="W718">
        <v>983.1</v>
      </c>
      <c r="X718">
        <v>1023.9</v>
      </c>
      <c r="Y718">
        <v>983.1</v>
      </c>
      <c r="Z718">
        <v>1051.6500000000001</v>
      </c>
      <c r="AA718">
        <v>918.55</v>
      </c>
      <c r="AB718">
        <v>1067</v>
      </c>
      <c r="AC718" s="2">
        <f>(Table2[[#This Row],[Close Price]]/Table2[[#This Row],[Day Low]])-1</f>
        <v>1.7190519784355596E-2</v>
      </c>
      <c r="AD718" s="2">
        <f>(Table2[[#This Row],[Day High]]/Table2[[#This Row],[Close Price]])-1</f>
        <v>2.3900000000000032E-2</v>
      </c>
      <c r="AE718" s="2">
        <f>(Table2[[#This Row],[Close Price]]/Table2[[#This Row],[Current Week Low]])-1</f>
        <v>1.7190519784355596E-2</v>
      </c>
      <c r="AF718" s="2">
        <f>(Table2[[#This Row],[Current Week High]]/Table2[[#This Row],[Close Price]])-1</f>
        <v>5.1650000000000196E-2</v>
      </c>
      <c r="AG718" s="2">
        <f>(Table2[[#This Row],[Close Price]]/Table2[[#This Row],[Current Month Low]])-1</f>
        <v>8.8672364052038599E-2</v>
      </c>
      <c r="AH718" s="2">
        <f>(Table2[[#This Row],[Current Month High]]/Table2[[#This Row],[Close Price]])-1</f>
        <v>6.6999999999999948E-2</v>
      </c>
      <c r="AI718">
        <v>29.6999999999999</v>
      </c>
      <c r="AJ718">
        <v>17.0960187353629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-0.02</v>
      </c>
      <c r="AM718" t="s">
        <v>10512</v>
      </c>
      <c r="AN718">
        <v>5.97</v>
      </c>
      <c r="AO718" t="s">
        <v>10511</v>
      </c>
      <c r="AP718">
        <v>-7.6841732142556005E-2</v>
      </c>
      <c r="AQ718">
        <f>(Table2[[#This Row],[Sharpe Ratio]]-AVERAGE(Table2[Sharpe Ratio]))/_xlfn.STDEV.P(Table2[Sharpe Ratio])</f>
        <v>-1.4405598134459199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703</v>
      </c>
      <c r="AT718">
        <f>_xlfn.RANK.AVG(Table2[[#This Row],[6M Return vs Nifty Z-Score]],Table2[6M Return vs Nifty Z-Score])</f>
        <v>662</v>
      </c>
      <c r="AU718">
        <f>_xlfn.RANK.AVG(Table2[[#This Row],[Sharpe Ratio Z-Score]],Table2[Sharpe Ratio Z-Score])</f>
        <v>676</v>
      </c>
      <c r="AV718">
        <f>(Table2[[#This Row],[Rank 1Y]]+Table2[[#This Row],[Rank 6M]]+Table2[[#This Row],[Rank Sharpe]])/3</f>
        <v>680.33333333333337</v>
      </c>
    </row>
    <row r="719" spans="1:48" x14ac:dyDescent="0.3">
      <c r="A719" t="s">
        <v>2335</v>
      </c>
      <c r="B719" t="s">
        <v>2336</v>
      </c>
      <c r="C719" t="s">
        <v>10469</v>
      </c>
      <c r="D719" t="s">
        <v>531</v>
      </c>
      <c r="E719">
        <v>2099.7330955399998</v>
      </c>
      <c r="F719">
        <v>537.4</v>
      </c>
      <c r="G719">
        <v>-45.107613821456503</v>
      </c>
      <c r="H719">
        <f>(Table2[[#This Row],[1Y Return vs Nifty]]-AVERAGE(Table2[1Y Return vs Nifty]))/_xlfn.STDEV.P(Table2[1Y Return vs Nifty])</f>
        <v>-1.1234506132110811</v>
      </c>
      <c r="I719">
        <v>-8.7730983255173296</v>
      </c>
      <c r="J719">
        <f>(Table2[[#This Row],[1M Return vs Nifty]]-AVERAGE(Table2[1M Return vs Nifty]))/_xlfn.STDEV.P(Table2[1M Return vs Nifty])</f>
        <v>-0.78410124744681586</v>
      </c>
      <c r="K719">
        <v>-26.3171571942177</v>
      </c>
      <c r="L719">
        <f>(Table2[[#This Row],[6M Return vs Nifty]]-AVERAGE(Table2[6M Return vs Nifty]))/_xlfn.STDEV.P(Table2[6M Return vs Nifty])</f>
        <v>-1.0731453544654574</v>
      </c>
      <c r="M719">
        <v>-2.1858679846331701</v>
      </c>
      <c r="N719">
        <f>(Table2[[#This Row],[1W Return vs Nifty]]-AVERAGE(Table2[1W Return vs Nifty]))/_xlfn.STDEV.P(Table2[1W Return vs Nifty])</f>
        <v>-0.30350899033441336</v>
      </c>
      <c r="O719">
        <v>557.41999999999996</v>
      </c>
      <c r="P719">
        <v>553.28192155684405</v>
      </c>
      <c r="Q719">
        <v>598.17261186841699</v>
      </c>
      <c r="R719">
        <v>31.759326177151799</v>
      </c>
      <c r="S719" s="2">
        <f>(Table2[[#This Row],[Close Price]]-Table2[[#This Row],[20D EMA]])/Table2[[#This Row],[20D EMA]]</f>
        <v>-3.5915467690430886E-2</v>
      </c>
      <c r="T719" s="2">
        <f>(Table2[[#This Row],[Close Price]]-Table2[[#This Row],[50D EMA]])/Table2[[#This Row],[50D EMA]]</f>
        <v>-2.8704934931101614E-2</v>
      </c>
      <c r="U719" s="2">
        <f>(Table2[[#This Row],[Close Price]]-Table2[[#This Row],[200D EMA]])/Table2[[#This Row],[200D EMA]]</f>
        <v>-0.10159711538545912</v>
      </c>
      <c r="V719">
        <v>1.1767687659838999</v>
      </c>
      <c r="W719">
        <v>534</v>
      </c>
      <c r="X719">
        <v>547</v>
      </c>
      <c r="Y719">
        <v>534</v>
      </c>
      <c r="Z719">
        <v>565.20000000000005</v>
      </c>
      <c r="AA719">
        <v>534</v>
      </c>
      <c r="AB719">
        <v>599.20000000000005</v>
      </c>
      <c r="AC719" s="2">
        <f>(Table2[[#This Row],[Close Price]]/Table2[[#This Row],[Day Low]])-1</f>
        <v>6.3670411985017328E-3</v>
      </c>
      <c r="AD719" s="2">
        <f>(Table2[[#This Row],[Day High]]/Table2[[#This Row],[Close Price]])-1</f>
        <v>1.7863788611834908E-2</v>
      </c>
      <c r="AE719" s="2">
        <f>(Table2[[#This Row],[Close Price]]/Table2[[#This Row],[Current Week Low]])-1</f>
        <v>6.3670411985017328E-3</v>
      </c>
      <c r="AF719" s="2">
        <f>(Table2[[#This Row],[Current Week High]]/Table2[[#This Row],[Close Price]])-1</f>
        <v>5.1730554521771666E-2</v>
      </c>
      <c r="AG719" s="2">
        <f>(Table2[[#This Row],[Close Price]]/Table2[[#This Row],[Current Month Low]])-1</f>
        <v>6.3670411985017328E-3</v>
      </c>
      <c r="AH719" s="2">
        <f>(Table2[[#This Row],[Current Month High]]/Table2[[#This Row],[Close Price]])-1</f>
        <v>0.11499813918868629</v>
      </c>
      <c r="AI719">
        <v>47.320431708224703</v>
      </c>
      <c r="AJ719">
        <v>16.560026027545799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-0.11</v>
      </c>
      <c r="AM719" t="s">
        <v>10512</v>
      </c>
      <c r="AN719">
        <v>-5.74</v>
      </c>
      <c r="AO719" t="s">
        <v>10512</v>
      </c>
      <c r="AP719">
        <v>-8.1308706634485001E-2</v>
      </c>
      <c r="AQ719">
        <f>(Table2[[#This Row],[Sharpe Ratio]]-AVERAGE(Table2[Sharpe Ratio]))/_xlfn.STDEV.P(Table2[Sharpe Ratio])</f>
        <v>-1.4918213142498464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710</v>
      </c>
      <c r="AT719">
        <f>_xlfn.RANK.AVG(Table2[[#This Row],[6M Return vs Nifty Z-Score]],Table2[6M Return vs Nifty Z-Score])</f>
        <v>649</v>
      </c>
      <c r="AU719">
        <f>_xlfn.RANK.AVG(Table2[[#This Row],[Sharpe Ratio Z-Score]],Table2[Sharpe Ratio Z-Score])</f>
        <v>684</v>
      </c>
      <c r="AV719">
        <f>(Table2[[#This Row],[Rank 1Y]]+Table2[[#This Row],[Rank 6M]]+Table2[[#This Row],[Rank Sharpe]])/3</f>
        <v>681</v>
      </c>
    </row>
    <row r="720" spans="1:48" x14ac:dyDescent="0.3">
      <c r="A720" t="s">
        <v>558</v>
      </c>
      <c r="B720" t="s">
        <v>559</v>
      </c>
      <c r="C720" t="s">
        <v>10470</v>
      </c>
      <c r="D720" t="s">
        <v>80</v>
      </c>
      <c r="E720">
        <v>34109.287286229999</v>
      </c>
      <c r="F720">
        <v>1818.7</v>
      </c>
      <c r="G720">
        <v>-34.433764700317298</v>
      </c>
      <c r="H720">
        <f>(Table2[[#This Row],[1Y Return vs Nifty]]-AVERAGE(Table2[1Y Return vs Nifty]))/_xlfn.STDEV.P(Table2[1Y Return vs Nifty])</f>
        <v>-0.98215348000837355</v>
      </c>
      <c r="I720">
        <v>-2.4180097004227998</v>
      </c>
      <c r="J720">
        <f>(Table2[[#This Row],[1M Return vs Nifty]]-AVERAGE(Table2[1M Return vs Nifty]))/_xlfn.STDEV.P(Table2[1M Return vs Nifty])</f>
        <v>-0.14850623289515916</v>
      </c>
      <c r="K720">
        <v>-31.3207285412002</v>
      </c>
      <c r="L720">
        <f>(Table2[[#This Row],[6M Return vs Nifty]]-AVERAGE(Table2[6M Return vs Nifty]))/_xlfn.STDEV.P(Table2[6M Return vs Nifty])</f>
        <v>-1.2459461894896444</v>
      </c>
      <c r="M720">
        <v>1.7750221621001701</v>
      </c>
      <c r="N720">
        <f>(Table2[[#This Row],[1W Return vs Nifty]]-AVERAGE(Table2[1W Return vs Nifty]))/_xlfn.STDEV.P(Table2[1W Return vs Nifty])</f>
        <v>0.66096697660667014</v>
      </c>
      <c r="O720">
        <v>1866.1</v>
      </c>
      <c r="P720">
        <v>1860.5229875914699</v>
      </c>
      <c r="Q720">
        <v>1968.99263835795</v>
      </c>
      <c r="R720">
        <v>33.889597526048298</v>
      </c>
      <c r="S720" s="2">
        <f>(Table2[[#This Row],[Close Price]]-Table2[[#This Row],[20D EMA]])/Table2[[#This Row],[20D EMA]]</f>
        <v>-2.5400568029580337E-2</v>
      </c>
      <c r="T720" s="2">
        <f>(Table2[[#This Row],[Close Price]]-Table2[[#This Row],[50D EMA]])/Table2[[#This Row],[50D EMA]]</f>
        <v>-2.2479156597582064E-2</v>
      </c>
      <c r="U720" s="2">
        <f>(Table2[[#This Row],[Close Price]]-Table2[[#This Row],[200D EMA]])/Table2[[#This Row],[200D EMA]]</f>
        <v>-7.6329710650054616E-2</v>
      </c>
      <c r="V720">
        <v>1.1325005450733601</v>
      </c>
      <c r="W720">
        <v>1803.05</v>
      </c>
      <c r="X720">
        <v>1944</v>
      </c>
      <c r="Y720">
        <v>1803.05</v>
      </c>
      <c r="Z720">
        <v>1960</v>
      </c>
      <c r="AA720">
        <v>1803.05</v>
      </c>
      <c r="AB720">
        <v>1960</v>
      </c>
      <c r="AC720" s="2">
        <f>(Table2[[#This Row],[Close Price]]/Table2[[#This Row],[Day Low]])-1</f>
        <v>8.6797371121156708E-3</v>
      </c>
      <c r="AD720" s="2">
        <f>(Table2[[#This Row],[Day High]]/Table2[[#This Row],[Close Price]])-1</f>
        <v>6.8895364821025984E-2</v>
      </c>
      <c r="AE720" s="2">
        <f>(Table2[[#This Row],[Close Price]]/Table2[[#This Row],[Current Week Low]])-1</f>
        <v>8.6797371121156708E-3</v>
      </c>
      <c r="AF720" s="2">
        <f>(Table2[[#This Row],[Current Week High]]/Table2[[#This Row],[Close Price]])-1</f>
        <v>7.76928575356024E-2</v>
      </c>
      <c r="AG720" s="2">
        <f>(Table2[[#This Row],[Close Price]]/Table2[[#This Row],[Current Month Low]])-1</f>
        <v>8.6797371121156708E-3</v>
      </c>
      <c r="AH720" s="2">
        <f>(Table2[[#This Row],[Current Month High]]/Table2[[#This Row],[Close Price]])-1</f>
        <v>7.76928575356024E-2</v>
      </c>
      <c r="AI720">
        <v>33.650409633254498</v>
      </c>
      <c r="AJ720">
        <v>10.130798110693901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-7.0000000000000007E-2</v>
      </c>
      <c r="AM720" t="s">
        <v>10512</v>
      </c>
      <c r="AN720">
        <v>-1.1299999999999999</v>
      </c>
      <c r="AO720" t="s">
        <v>10512</v>
      </c>
      <c r="AP720">
        <v>-7.7031646194244005E-2</v>
      </c>
      <c r="AQ720">
        <f>(Table2[[#This Row],[Sharpe Ratio]]-AVERAGE(Table2[Sharpe Ratio]))/_xlfn.STDEV.P(Table2[Sharpe Ratio])</f>
        <v>-1.442739203395621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684</v>
      </c>
      <c r="AT720">
        <f>_xlfn.RANK.AVG(Table2[[#This Row],[6M Return vs Nifty Z-Score]],Table2[6M Return vs Nifty Z-Score])</f>
        <v>687</v>
      </c>
      <c r="AU720">
        <f>_xlfn.RANK.AVG(Table2[[#This Row],[Sharpe Ratio Z-Score]],Table2[Sharpe Ratio Z-Score])</f>
        <v>677</v>
      </c>
      <c r="AV720">
        <f>(Table2[[#This Row],[Rank 1Y]]+Table2[[#This Row],[Rank 6M]]+Table2[[#This Row],[Rank Sharpe]])/3</f>
        <v>682.66666666666663</v>
      </c>
    </row>
    <row r="721" spans="1:48" x14ac:dyDescent="0.3">
      <c r="A721" t="s">
        <v>1319</v>
      </c>
      <c r="B721" t="s">
        <v>1320</v>
      </c>
      <c r="C721" t="s">
        <v>10469</v>
      </c>
      <c r="D721" t="s">
        <v>143</v>
      </c>
      <c r="E721">
        <v>8025.5257240499996</v>
      </c>
      <c r="F721">
        <v>671.85</v>
      </c>
      <c r="G721">
        <v>-50.115394139140598</v>
      </c>
      <c r="H721">
        <f>(Table2[[#This Row],[1Y Return vs Nifty]]-AVERAGE(Table2[1Y Return vs Nifty]))/_xlfn.STDEV.P(Table2[1Y Return vs Nifty])</f>
        <v>-1.1897420695139769</v>
      </c>
      <c r="I721">
        <v>-9.3104939921575394</v>
      </c>
      <c r="J721">
        <f>(Table2[[#This Row],[1M Return vs Nifty]]-AVERAGE(Table2[1M Return vs Nifty]))/_xlfn.STDEV.P(Table2[1M Return vs Nifty])</f>
        <v>-0.83784809925458292</v>
      </c>
      <c r="K721">
        <v>-22.3035871044417</v>
      </c>
      <c r="L721">
        <f>(Table2[[#This Row],[6M Return vs Nifty]]-AVERAGE(Table2[6M Return vs Nifty]))/_xlfn.STDEV.P(Table2[6M Return vs Nifty])</f>
        <v>-0.93453470722053489</v>
      </c>
      <c r="M721">
        <v>0.76662470353260004</v>
      </c>
      <c r="N721">
        <f>(Table2[[#This Row],[1W Return vs Nifty]]-AVERAGE(Table2[1W Return vs Nifty]))/_xlfn.STDEV.P(Table2[1W Return vs Nifty])</f>
        <v>0.41542239498907613</v>
      </c>
      <c r="O721">
        <v>679.7</v>
      </c>
      <c r="P721">
        <v>687.19159125714805</v>
      </c>
      <c r="Q721">
        <v>715.59315008627698</v>
      </c>
      <c r="R721">
        <v>40.009420749095703</v>
      </c>
      <c r="S721" s="2">
        <f>(Table2[[#This Row],[Close Price]]-Table2[[#This Row],[20D EMA]])/Table2[[#This Row],[20D EMA]]</f>
        <v>-1.1549212888038873E-2</v>
      </c>
      <c r="T721" s="2">
        <f>(Table2[[#This Row],[Close Price]]-Table2[[#This Row],[50D EMA]])/Table2[[#This Row],[50D EMA]]</f>
        <v>-2.2325056727021533E-2</v>
      </c>
      <c r="U721" s="2">
        <f>(Table2[[#This Row],[Close Price]]-Table2[[#This Row],[200D EMA]])/Table2[[#This Row],[200D EMA]]</f>
        <v>-6.1128519859368374E-2</v>
      </c>
      <c r="V721">
        <v>2.9123236981820102</v>
      </c>
      <c r="W721">
        <v>668.65</v>
      </c>
      <c r="X721">
        <v>677.9</v>
      </c>
      <c r="Y721">
        <v>668</v>
      </c>
      <c r="Z721">
        <v>681</v>
      </c>
      <c r="AA721">
        <v>654.6</v>
      </c>
      <c r="AB721">
        <v>697</v>
      </c>
      <c r="AC721" s="2">
        <f>(Table2[[#This Row],[Close Price]]/Table2[[#This Row],[Day Low]])-1</f>
        <v>4.7857623569880214E-3</v>
      </c>
      <c r="AD721" s="2">
        <f>(Table2[[#This Row],[Day High]]/Table2[[#This Row],[Close Price]])-1</f>
        <v>9.0049862320458196E-3</v>
      </c>
      <c r="AE721" s="2">
        <f>(Table2[[#This Row],[Close Price]]/Table2[[#This Row],[Current Week Low]])-1</f>
        <v>5.763473053892243E-3</v>
      </c>
      <c r="AF721" s="2">
        <f>(Table2[[#This Row],[Current Week High]]/Table2[[#This Row],[Close Price]])-1</f>
        <v>1.361911140879668E-2</v>
      </c>
      <c r="AG721" s="2">
        <f>(Table2[[#This Row],[Close Price]]/Table2[[#This Row],[Current Month Low]])-1</f>
        <v>2.635197066911088E-2</v>
      </c>
      <c r="AH721" s="2">
        <f>(Table2[[#This Row],[Current Month High]]/Table2[[#This Row],[Close Price]])-1</f>
        <v>3.743395103073599E-2</v>
      </c>
      <c r="AI721">
        <v>45.568207189104697</v>
      </c>
      <c r="AJ721">
        <v>12.236886067490801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-0.1</v>
      </c>
      <c r="AM721" t="s">
        <v>10512</v>
      </c>
      <c r="AN721">
        <v>-2.59</v>
      </c>
      <c r="AO721" t="s">
        <v>10512</v>
      </c>
      <c r="AP721">
        <v>-0.107281462152721</v>
      </c>
      <c r="AQ721">
        <f>(Table2[[#This Row],[Sharpe Ratio]]-AVERAGE(Table2[Sharpe Ratio]))/_xlfn.STDEV.P(Table2[Sharpe Ratio])</f>
        <v>-1.7898759439066401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717</v>
      </c>
      <c r="AT721">
        <f>_xlfn.RANK.AVG(Table2[[#This Row],[6M Return vs Nifty Z-Score]],Table2[6M Return vs Nifty Z-Score])</f>
        <v>618</v>
      </c>
      <c r="AU721">
        <f>_xlfn.RANK.AVG(Table2[[#This Row],[Sharpe Ratio Z-Score]],Table2[Sharpe Ratio Z-Score])</f>
        <v>713</v>
      </c>
      <c r="AV721">
        <f>(Table2[[#This Row],[Rank 1Y]]+Table2[[#This Row],[Rank 6M]]+Table2[[#This Row],[Rank Sharpe]])/3</f>
        <v>682.66666666666663</v>
      </c>
    </row>
    <row r="722" spans="1:48" x14ac:dyDescent="0.3">
      <c r="A722" t="s">
        <v>2197</v>
      </c>
      <c r="B722" t="s">
        <v>2198</v>
      </c>
      <c r="C722" t="s">
        <v>10475</v>
      </c>
      <c r="D722" t="s">
        <v>371</v>
      </c>
      <c r="E722">
        <v>2410.7177129639999</v>
      </c>
      <c r="F722">
        <v>209.33</v>
      </c>
      <c r="G722">
        <v>-31.144355171613299</v>
      </c>
      <c r="H722">
        <f>(Table2[[#This Row],[1Y Return vs Nifty]]-AVERAGE(Table2[1Y Return vs Nifty]))/_xlfn.STDEV.P(Table2[1Y Return vs Nifty])</f>
        <v>-0.93860928793102316</v>
      </c>
      <c r="I722">
        <v>-12.6003937678698</v>
      </c>
      <c r="J722">
        <f>(Table2[[#This Row],[1M Return vs Nifty]]-AVERAGE(Table2[1M Return vs Nifty]))/_xlfn.STDEV.P(Table2[1M Return vs Nifty])</f>
        <v>-1.1668826759810755</v>
      </c>
      <c r="K722">
        <v>-58.581079235144898</v>
      </c>
      <c r="L722">
        <f>(Table2[[#This Row],[6M Return vs Nifty]]-AVERAGE(Table2[6M Return vs Nifty]))/_xlfn.STDEV.P(Table2[6M Return vs Nifty])</f>
        <v>-2.1873960132853303</v>
      </c>
      <c r="M722">
        <v>-0.379153463617312</v>
      </c>
      <c r="N722">
        <f>(Table2[[#This Row],[1W Return vs Nifty]]-AVERAGE(Table2[1W Return vs Nifty]))/_xlfn.STDEV.P(Table2[1W Return vs Nifty])</f>
        <v>0.13642563801683813</v>
      </c>
      <c r="O722">
        <v>219.97</v>
      </c>
      <c r="P722">
        <v>229.71988486644801</v>
      </c>
      <c r="Q722">
        <v>265.63680534730901</v>
      </c>
      <c r="R722">
        <v>28.103223784954</v>
      </c>
      <c r="S722" s="2">
        <f>(Table2[[#This Row],[Close Price]]-Table2[[#This Row],[20D EMA]])/Table2[[#This Row],[20D EMA]]</f>
        <v>-4.8370232304405084E-2</v>
      </c>
      <c r="T722" s="2">
        <f>(Table2[[#This Row],[Close Price]]-Table2[[#This Row],[50D EMA]])/Table2[[#This Row],[50D EMA]]</f>
        <v>-8.8759773139804779E-2</v>
      </c>
      <c r="U722" s="2">
        <f>(Table2[[#This Row],[Close Price]]-Table2[[#This Row],[200D EMA]])/Table2[[#This Row],[200D EMA]]</f>
        <v>-0.2119691406230029</v>
      </c>
      <c r="V722">
        <v>0.75341017608391303</v>
      </c>
      <c r="W722">
        <v>208</v>
      </c>
      <c r="X722">
        <v>214.3</v>
      </c>
      <c r="Y722">
        <v>208</v>
      </c>
      <c r="Z722">
        <v>220.47</v>
      </c>
      <c r="AA722">
        <v>208</v>
      </c>
      <c r="AB722">
        <v>235.2</v>
      </c>
      <c r="AC722" s="2">
        <f>(Table2[[#This Row],[Close Price]]/Table2[[#This Row],[Day Low]])-1</f>
        <v>6.3942307692308464E-3</v>
      </c>
      <c r="AD722" s="2">
        <f>(Table2[[#This Row],[Day High]]/Table2[[#This Row],[Close Price]])-1</f>
        <v>2.3742416280513989E-2</v>
      </c>
      <c r="AE722" s="2">
        <f>(Table2[[#This Row],[Close Price]]/Table2[[#This Row],[Current Week Low]])-1</f>
        <v>6.3942307692308464E-3</v>
      </c>
      <c r="AF722" s="2">
        <f>(Table2[[#This Row],[Current Week High]]/Table2[[#This Row],[Close Price]])-1</f>
        <v>5.3217407920508331E-2</v>
      </c>
      <c r="AG722" s="2">
        <f>(Table2[[#This Row],[Close Price]]/Table2[[#This Row],[Current Month Low]])-1</f>
        <v>6.3942307692308464E-3</v>
      </c>
      <c r="AH722" s="2">
        <f>(Table2[[#This Row],[Current Month High]]/Table2[[#This Row],[Close Price]])-1</f>
        <v>0.1235847704581281</v>
      </c>
      <c r="AI722">
        <v>106.253284287966</v>
      </c>
      <c r="AJ722">
        <v>9.3107049608355208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-0.15</v>
      </c>
      <c r="AM722" t="s">
        <v>10512</v>
      </c>
      <c r="AN722">
        <v>-7.91</v>
      </c>
      <c r="AO722" t="s">
        <v>10512</v>
      </c>
      <c r="AP722">
        <v>-6.167511771018E-2</v>
      </c>
      <c r="AQ722">
        <f>(Table2[[#This Row],[Sharpe Ratio]]-AVERAGE(Table2[Sharpe Ratio]))/_xlfn.STDEV.P(Table2[Sharpe Ratio])</f>
        <v>-1.2665128339248102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670</v>
      </c>
      <c r="AT722">
        <f>_xlfn.RANK.AVG(Table2[[#This Row],[6M Return vs Nifty Z-Score]],Table2[6M Return vs Nifty Z-Score])</f>
        <v>730</v>
      </c>
      <c r="AU722">
        <f>_xlfn.RANK.AVG(Table2[[#This Row],[Sharpe Ratio Z-Score]],Table2[Sharpe Ratio Z-Score])</f>
        <v>649</v>
      </c>
      <c r="AV722">
        <f>(Table2[[#This Row],[Rank 1Y]]+Table2[[#This Row],[Rank 6M]]+Table2[[#This Row],[Rank Sharpe]])/3</f>
        <v>683</v>
      </c>
    </row>
    <row r="723" spans="1:48" x14ac:dyDescent="0.3">
      <c r="A723" t="s">
        <v>591</v>
      </c>
      <c r="B723" t="s">
        <v>592</v>
      </c>
      <c r="C723" t="s">
        <v>10461</v>
      </c>
      <c r="D723" t="s">
        <v>24</v>
      </c>
      <c r="E723">
        <v>31003.120902405</v>
      </c>
      <c r="F723">
        <v>192.45</v>
      </c>
      <c r="G723">
        <v>-33.986982627223803</v>
      </c>
      <c r="H723">
        <f>(Table2[[#This Row],[1Y Return vs Nifty]]-AVERAGE(Table2[1Y Return vs Nifty]))/_xlfn.STDEV.P(Table2[1Y Return vs Nifty])</f>
        <v>-0.97623911627903726</v>
      </c>
      <c r="I723">
        <v>-5.7247318097063804</v>
      </c>
      <c r="J723">
        <f>(Table2[[#This Row],[1M Return vs Nifty]]-AVERAGE(Table2[1M Return vs Nifty]))/_xlfn.STDEV.P(Table2[1M Return vs Nifty])</f>
        <v>-0.47922327102885159</v>
      </c>
      <c r="K723">
        <v>-28.371752655365899</v>
      </c>
      <c r="L723">
        <f>(Table2[[#This Row],[6M Return vs Nifty]]-AVERAGE(Table2[6M Return vs Nifty]))/_xlfn.STDEV.P(Table2[6M Return vs Nifty])</f>
        <v>-1.144101834687814</v>
      </c>
      <c r="M723">
        <v>-0.78653816279907196</v>
      </c>
      <c r="N723">
        <f>(Table2[[#This Row],[1W Return vs Nifty]]-AVERAGE(Table2[1W Return vs Nifty]))/_xlfn.STDEV.P(Table2[1W Return vs Nifty])</f>
        <v>3.7227544380139636E-2</v>
      </c>
      <c r="O723">
        <v>198.38</v>
      </c>
      <c r="P723">
        <v>196.433723996054</v>
      </c>
      <c r="Q723">
        <v>206.71269454077901</v>
      </c>
      <c r="R723">
        <v>38.2205164089603</v>
      </c>
      <c r="S723" s="2">
        <f>(Table2[[#This Row],[Close Price]]-Table2[[#This Row],[20D EMA]])/Table2[[#This Row],[20D EMA]]</f>
        <v>-2.9892126222401488E-2</v>
      </c>
      <c r="T723" s="2">
        <f>(Table2[[#This Row],[Close Price]]-Table2[[#This Row],[50D EMA]])/Table2[[#This Row],[50D EMA]]</f>
        <v>-2.0280244730960944E-2</v>
      </c>
      <c r="U723" s="2">
        <f>(Table2[[#This Row],[Close Price]]-Table2[[#This Row],[200D EMA]])/Table2[[#This Row],[200D EMA]]</f>
        <v>-6.8997671248319806E-2</v>
      </c>
      <c r="V723">
        <v>0.92080271453681095</v>
      </c>
      <c r="W723">
        <v>191</v>
      </c>
      <c r="X723">
        <v>195.9</v>
      </c>
      <c r="Y723">
        <v>191</v>
      </c>
      <c r="Z723">
        <v>202.95</v>
      </c>
      <c r="AA723">
        <v>190.05</v>
      </c>
      <c r="AB723">
        <v>214.6</v>
      </c>
      <c r="AC723" s="2">
        <f>(Table2[[#This Row],[Close Price]]/Table2[[#This Row],[Day Low]])-1</f>
        <v>7.5916230366490645E-3</v>
      </c>
      <c r="AD723" s="2">
        <f>(Table2[[#This Row],[Day High]]/Table2[[#This Row],[Close Price]])-1</f>
        <v>1.7926734216679785E-2</v>
      </c>
      <c r="AE723" s="2">
        <f>(Table2[[#This Row],[Close Price]]/Table2[[#This Row],[Current Week Low]])-1</f>
        <v>7.5916230366490645E-3</v>
      </c>
      <c r="AF723" s="2">
        <f>(Table2[[#This Row],[Current Week High]]/Table2[[#This Row],[Close Price]])-1</f>
        <v>5.4559625876851037E-2</v>
      </c>
      <c r="AG723" s="2">
        <f>(Table2[[#This Row],[Close Price]]/Table2[[#This Row],[Current Month Low]])-1</f>
        <v>1.2628255722178183E-2</v>
      </c>
      <c r="AH723" s="2">
        <f>(Table2[[#This Row],[Current Month High]]/Table2[[#This Row],[Close Price]])-1</f>
        <v>0.11509482982592889</v>
      </c>
      <c r="AI723">
        <v>36.710833982852698</v>
      </c>
      <c r="AJ723">
        <v>13.7747561336092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-0.03</v>
      </c>
      <c r="AM723" t="s">
        <v>10512</v>
      </c>
      <c r="AN723">
        <v>-4.84</v>
      </c>
      <c r="AO723" t="s">
        <v>10512</v>
      </c>
      <c r="AP723">
        <v>-0.104674249173189</v>
      </c>
      <c r="AQ723">
        <f>(Table2[[#This Row],[Sharpe Ratio]]-AVERAGE(Table2[Sharpe Ratio]))/_xlfn.STDEV.P(Table2[Sharpe Ratio])</f>
        <v>-1.759956442354131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682</v>
      </c>
      <c r="AT723">
        <f>_xlfn.RANK.AVG(Table2[[#This Row],[6M Return vs Nifty Z-Score]],Table2[6M Return vs Nifty Z-Score])</f>
        <v>669</v>
      </c>
      <c r="AU723">
        <f>_xlfn.RANK.AVG(Table2[[#This Row],[Sharpe Ratio Z-Score]],Table2[Sharpe Ratio Z-Score])</f>
        <v>710</v>
      </c>
      <c r="AV723">
        <f>(Table2[[#This Row],[Rank 1Y]]+Table2[[#This Row],[Rank 6M]]+Table2[[#This Row],[Rank Sharpe]])/3</f>
        <v>687</v>
      </c>
    </row>
    <row r="724" spans="1:48" x14ac:dyDescent="0.3">
      <c r="A724" t="s">
        <v>996</v>
      </c>
      <c r="B724" t="s">
        <v>997</v>
      </c>
      <c r="C724" t="s">
        <v>10477</v>
      </c>
      <c r="D724" t="s">
        <v>595</v>
      </c>
      <c r="E724">
        <v>13209.06306384</v>
      </c>
      <c r="F724">
        <v>137.52000000000001</v>
      </c>
      <c r="G724">
        <v>-62.073450177460202</v>
      </c>
      <c r="H724">
        <f>(Table2[[#This Row],[1Y Return vs Nifty]]-AVERAGE(Table2[1Y Return vs Nifty]))/_xlfn.STDEV.P(Table2[1Y Return vs Nifty])</f>
        <v>-1.3480391390824056</v>
      </c>
      <c r="I724">
        <v>-16.0535142983905</v>
      </c>
      <c r="J724">
        <f>(Table2[[#This Row],[1M Return vs Nifty]]-AVERAGE(Table2[1M Return vs Nifty]))/_xlfn.STDEV.P(Table2[1M Return vs Nifty])</f>
        <v>-1.5122415408721661</v>
      </c>
      <c r="K724">
        <v>-54.9321793160127</v>
      </c>
      <c r="L724">
        <f>(Table2[[#This Row],[6M Return vs Nifty]]-AVERAGE(Table2[6M Return vs Nifty]))/_xlfn.STDEV.P(Table2[6M Return vs Nifty])</f>
        <v>-2.0613794324833026</v>
      </c>
      <c r="M724">
        <v>-4.4949383606994804</v>
      </c>
      <c r="N724">
        <f>(Table2[[#This Row],[1W Return vs Nifty]]-AVERAGE(Table2[1W Return vs Nifty]))/_xlfn.STDEV.P(Table2[1W Return vs Nifty])</f>
        <v>-0.86576716998331682</v>
      </c>
      <c r="O724">
        <v>150.51</v>
      </c>
      <c r="P724">
        <v>151.33245838476</v>
      </c>
      <c r="Q724">
        <v>181.20483750346801</v>
      </c>
      <c r="R724">
        <v>29.478793887772401</v>
      </c>
      <c r="S724" s="2">
        <f>(Table2[[#This Row],[Close Price]]-Table2[[#This Row],[20D EMA]])/Table2[[#This Row],[20D EMA]]</f>
        <v>-8.6306557703806935E-2</v>
      </c>
      <c r="T724" s="2">
        <f>(Table2[[#This Row],[Close Price]]-Table2[[#This Row],[50D EMA]])/Table2[[#This Row],[50D EMA]]</f>
        <v>-9.1272279140817689E-2</v>
      </c>
      <c r="U724" s="2">
        <f>(Table2[[#This Row],[Close Price]]-Table2[[#This Row],[200D EMA]])/Table2[[#This Row],[200D EMA]]</f>
        <v>-0.24107986356949182</v>
      </c>
      <c r="V724">
        <v>1.14542751366309</v>
      </c>
      <c r="W724">
        <v>136.85</v>
      </c>
      <c r="X724">
        <v>144</v>
      </c>
      <c r="Y724">
        <v>136.85</v>
      </c>
      <c r="Z724">
        <v>164.03</v>
      </c>
      <c r="AA724">
        <v>136.85</v>
      </c>
      <c r="AB724">
        <v>164.03</v>
      </c>
      <c r="AC724" s="2">
        <f>(Table2[[#This Row],[Close Price]]/Table2[[#This Row],[Day Low]])-1</f>
        <v>4.8958713920352892E-3</v>
      </c>
      <c r="AD724" s="2">
        <f>(Table2[[#This Row],[Day High]]/Table2[[#This Row],[Close Price]])-1</f>
        <v>4.7120418848167533E-2</v>
      </c>
      <c r="AE724" s="2">
        <f>(Table2[[#This Row],[Close Price]]/Table2[[#This Row],[Current Week Low]])-1</f>
        <v>4.8958713920352892E-3</v>
      </c>
      <c r="AF724" s="2">
        <f>(Table2[[#This Row],[Current Week High]]/Table2[[#This Row],[Close Price]])-1</f>
        <v>0.19277196044211742</v>
      </c>
      <c r="AG724" s="2">
        <f>(Table2[[#This Row],[Close Price]]/Table2[[#This Row],[Current Month Low]])-1</f>
        <v>4.8958713920352892E-3</v>
      </c>
      <c r="AH724" s="2">
        <f>(Table2[[#This Row],[Current Month High]]/Table2[[#This Row],[Close Price]])-1</f>
        <v>0.19277196044211742</v>
      </c>
      <c r="AI724">
        <v>117.931937172774</v>
      </c>
      <c r="AJ724">
        <v>9.5776892430278799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</v>
      </c>
      <c r="AM724" t="s">
        <v>10512</v>
      </c>
      <c r="AN724">
        <v>-10.23</v>
      </c>
      <c r="AO724" t="s">
        <v>10512</v>
      </c>
      <c r="AP724">
        <v>-4.7046975479020002E-2</v>
      </c>
      <c r="AQ724">
        <f>(Table2[[#This Row],[Sharpe Ratio]]-AVERAGE(Table2[Sharpe Ratio]))/_xlfn.STDEV.P(Table2[Sharpe Ratio])</f>
        <v>-1.0986451807520823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728</v>
      </c>
      <c r="AT724">
        <f>_xlfn.RANK.AVG(Table2[[#This Row],[6M Return vs Nifty Z-Score]],Table2[6M Return vs Nifty Z-Score])</f>
        <v>729</v>
      </c>
      <c r="AU724">
        <f>_xlfn.RANK.AVG(Table2[[#This Row],[Sharpe Ratio Z-Score]],Table2[Sharpe Ratio Z-Score])</f>
        <v>627</v>
      </c>
      <c r="AV724">
        <f>(Table2[[#This Row],[Rank 1Y]]+Table2[[#This Row],[Rank 6M]]+Table2[[#This Row],[Rank Sharpe]])/3</f>
        <v>694.66666666666663</v>
      </c>
    </row>
    <row r="725" spans="1:48" x14ac:dyDescent="0.3">
      <c r="A725" t="s">
        <v>2457</v>
      </c>
      <c r="B725" t="s">
        <v>2458</v>
      </c>
      <c r="C725" t="s">
        <v>10475</v>
      </c>
      <c r="D725" t="s">
        <v>543</v>
      </c>
      <c r="E725">
        <v>1876.1138136069901</v>
      </c>
      <c r="F725">
        <v>112.01</v>
      </c>
      <c r="G725">
        <v>-52.636559556137001</v>
      </c>
      <c r="H725">
        <f>(Table2[[#This Row],[1Y Return vs Nifty]]-AVERAGE(Table2[1Y Return vs Nifty]))/_xlfn.STDEV.P(Table2[1Y Return vs Nifty])</f>
        <v>-1.2231164822219374</v>
      </c>
      <c r="I725">
        <v>3.22084503918148</v>
      </c>
      <c r="J725">
        <f>(Table2[[#This Row],[1M Return vs Nifty]]-AVERAGE(Table2[1M Return vs Nifty]))/_xlfn.STDEV.P(Table2[1M Return vs Nifty])</f>
        <v>0.41545568356358242</v>
      </c>
      <c r="K725">
        <v>-28.627397922762199</v>
      </c>
      <c r="L725">
        <f>(Table2[[#This Row],[6M Return vs Nifty]]-AVERAGE(Table2[6M Return vs Nifty]))/_xlfn.STDEV.P(Table2[6M Return vs Nifty])</f>
        <v>-1.1529306716549739</v>
      </c>
      <c r="M725">
        <v>9.4766904229758104</v>
      </c>
      <c r="N725">
        <f>(Table2[[#This Row],[1W Return vs Nifty]]-AVERAGE(Table2[1W Return vs Nifty]))/_xlfn.STDEV.P(Table2[1W Return vs Nifty])</f>
        <v>2.5363216741091072</v>
      </c>
      <c r="O725">
        <v>108.05</v>
      </c>
      <c r="P725">
        <v>105.718612883015</v>
      </c>
      <c r="Q725">
        <v>118.392370032766</v>
      </c>
      <c r="R725">
        <v>55.049566158033997</v>
      </c>
      <c r="S725" s="2">
        <f>(Table2[[#This Row],[Close Price]]-Table2[[#This Row],[20D EMA]])/Table2[[#This Row],[20D EMA]]</f>
        <v>3.6649699213327239E-2</v>
      </c>
      <c r="T725" s="2">
        <f>(Table2[[#This Row],[Close Price]]-Table2[[#This Row],[50D EMA]])/Table2[[#This Row],[50D EMA]]</f>
        <v>5.9510685445209772E-2</v>
      </c>
      <c r="U725" s="2">
        <f>(Table2[[#This Row],[Close Price]]-Table2[[#This Row],[200D EMA]])/Table2[[#This Row],[200D EMA]]</f>
        <v>-5.3908626299140908E-2</v>
      </c>
      <c r="V725">
        <v>2.7201337677553998</v>
      </c>
      <c r="W725">
        <v>111.31</v>
      </c>
      <c r="X725">
        <v>117</v>
      </c>
      <c r="Y725">
        <v>105</v>
      </c>
      <c r="Z725">
        <v>124.14</v>
      </c>
      <c r="AA725">
        <v>101.05</v>
      </c>
      <c r="AB725">
        <v>124.14</v>
      </c>
      <c r="AC725" s="2">
        <f>(Table2[[#This Row],[Close Price]]/Table2[[#This Row],[Day Low]])-1</f>
        <v>6.2887431497620216E-3</v>
      </c>
      <c r="AD725" s="2">
        <f>(Table2[[#This Row],[Day High]]/Table2[[#This Row],[Close Price]])-1</f>
        <v>4.4549593786268993E-2</v>
      </c>
      <c r="AE725" s="2">
        <f>(Table2[[#This Row],[Close Price]]/Table2[[#This Row],[Current Week Low]])-1</f>
        <v>6.67619047619048E-2</v>
      </c>
      <c r="AF725" s="2">
        <f>(Table2[[#This Row],[Current Week High]]/Table2[[#This Row],[Close Price]])-1</f>
        <v>0.10829390233014902</v>
      </c>
      <c r="AG725" s="2">
        <f>(Table2[[#This Row],[Close Price]]/Table2[[#This Row],[Current Month Low]])-1</f>
        <v>0.1084611578426522</v>
      </c>
      <c r="AH725" s="2">
        <f>(Table2[[#This Row],[Current Month High]]/Table2[[#This Row],[Close Price]])-1</f>
        <v>0.10829390233014902</v>
      </c>
      <c r="AI725">
        <v>66.369074189804394</v>
      </c>
      <c r="AJ725">
        <v>40.100062539086899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0.01</v>
      </c>
      <c r="AM725" t="s">
        <v>10511</v>
      </c>
      <c r="AN725">
        <v>8.2100000000000009</v>
      </c>
      <c r="AO725" t="s">
        <v>10511</v>
      </c>
      <c r="AP725">
        <v>-8.9609631408584994E-2</v>
      </c>
      <c r="AQ725">
        <f>(Table2[[#This Row],[Sharpe Ratio]]-AVERAGE(Table2[Sharpe Ratio]))/_xlfn.STDEV.P(Table2[Sharpe Ratio])</f>
        <v>-1.58707994237716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721</v>
      </c>
      <c r="AT725">
        <f>_xlfn.RANK.AVG(Table2[[#This Row],[6M Return vs Nifty Z-Score]],Table2[6M Return vs Nifty Z-Score])</f>
        <v>671</v>
      </c>
      <c r="AU725">
        <f>_xlfn.RANK.AVG(Table2[[#This Row],[Sharpe Ratio Z-Score]],Table2[Sharpe Ratio Z-Score])</f>
        <v>697</v>
      </c>
      <c r="AV725">
        <f>(Table2[[#This Row],[Rank 1Y]]+Table2[[#This Row],[Rank 6M]]+Table2[[#This Row],[Rank Sharpe]])/3</f>
        <v>696.33333333333337</v>
      </c>
    </row>
    <row r="726" spans="1:48" x14ac:dyDescent="0.3">
      <c r="A726" t="s">
        <v>826</v>
      </c>
      <c r="B726" t="s">
        <v>827</v>
      </c>
      <c r="C726" t="s">
        <v>10470</v>
      </c>
      <c r="D726" t="s">
        <v>80</v>
      </c>
      <c r="E726">
        <v>18378.821316400001</v>
      </c>
      <c r="F726">
        <v>777.8</v>
      </c>
      <c r="G726">
        <v>-39.3948334899641</v>
      </c>
      <c r="H726">
        <f>(Table2[[#This Row],[1Y Return vs Nifty]]-AVERAGE(Table2[1Y Return vs Nifty]))/_xlfn.STDEV.P(Table2[1Y Return vs Nifty])</f>
        <v>-1.0478265834636435</v>
      </c>
      <c r="I726">
        <v>-15.046157310579201</v>
      </c>
      <c r="J726">
        <f>(Table2[[#This Row],[1M Return vs Nifty]]-AVERAGE(Table2[1M Return vs Nifty]))/_xlfn.STDEV.P(Table2[1M Return vs Nifty])</f>
        <v>-1.411492185969643</v>
      </c>
      <c r="K726">
        <v>-32.2274351861846</v>
      </c>
      <c r="L726">
        <f>(Table2[[#This Row],[6M Return vs Nifty]]-AVERAGE(Table2[6M Return vs Nifty]))/_xlfn.STDEV.P(Table2[6M Return vs Nifty])</f>
        <v>-1.2772597562422745</v>
      </c>
      <c r="M726">
        <v>-3.33775943827668</v>
      </c>
      <c r="N726">
        <f>(Table2[[#This Row],[1W Return vs Nifty]]-AVERAGE(Table2[1W Return vs Nifty]))/_xlfn.STDEV.P(Table2[1W Return vs Nifty])</f>
        <v>-0.58399433135813372</v>
      </c>
      <c r="O726">
        <v>809.01</v>
      </c>
      <c r="P726">
        <v>813.86764212671596</v>
      </c>
      <c r="Q726">
        <v>851.55071529974498</v>
      </c>
      <c r="R726">
        <v>25.185107338884599</v>
      </c>
      <c r="S726" s="2">
        <f>(Table2[[#This Row],[Close Price]]-Table2[[#This Row],[20D EMA]])/Table2[[#This Row],[20D EMA]]</f>
        <v>-3.8578015104881319E-2</v>
      </c>
      <c r="T726" s="2">
        <f>(Table2[[#This Row],[Close Price]]-Table2[[#This Row],[50D EMA]])/Table2[[#This Row],[50D EMA]]</f>
        <v>-4.4316348580301979E-2</v>
      </c>
      <c r="U726" s="2">
        <f>(Table2[[#This Row],[Close Price]]-Table2[[#This Row],[200D EMA]])/Table2[[#This Row],[200D EMA]]</f>
        <v>-8.6607543126523995E-2</v>
      </c>
      <c r="V726">
        <v>1.14473184204481</v>
      </c>
      <c r="W726">
        <v>767</v>
      </c>
      <c r="X726">
        <v>785</v>
      </c>
      <c r="Y726">
        <v>767</v>
      </c>
      <c r="Z726">
        <v>809.35</v>
      </c>
      <c r="AA726">
        <v>767</v>
      </c>
      <c r="AB726">
        <v>869.65</v>
      </c>
      <c r="AC726" s="2">
        <f>(Table2[[#This Row],[Close Price]]/Table2[[#This Row],[Day Low]])-1</f>
        <v>1.4080834419817334E-2</v>
      </c>
      <c r="AD726" s="2">
        <f>(Table2[[#This Row],[Day High]]/Table2[[#This Row],[Close Price]])-1</f>
        <v>9.2568783749036321E-3</v>
      </c>
      <c r="AE726" s="2">
        <f>(Table2[[#This Row],[Close Price]]/Table2[[#This Row],[Current Week Low]])-1</f>
        <v>1.4080834419817334E-2</v>
      </c>
      <c r="AF726" s="2">
        <f>(Table2[[#This Row],[Current Week High]]/Table2[[#This Row],[Close Price]])-1</f>
        <v>4.0563126767806823E-2</v>
      </c>
      <c r="AG726" s="2">
        <f>(Table2[[#This Row],[Close Price]]/Table2[[#This Row],[Current Month Low]])-1</f>
        <v>1.4080834419817334E-2</v>
      </c>
      <c r="AH726" s="2">
        <f>(Table2[[#This Row],[Current Month High]]/Table2[[#This Row],[Close Price]])-1</f>
        <v>0.11808948315762402</v>
      </c>
      <c r="AI726">
        <v>36.050398560041103</v>
      </c>
      <c r="AJ726">
        <v>11.1142857142857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-0.08</v>
      </c>
      <c r="AM726" t="s">
        <v>10512</v>
      </c>
      <c r="AN726">
        <v>-7.97</v>
      </c>
      <c r="AO726" t="s">
        <v>10512</v>
      </c>
      <c r="AP726">
        <v>-0.123449950002142</v>
      </c>
      <c r="AQ726">
        <f>(Table2[[#This Row],[Sharpe Ratio]]-AVERAGE(Table2[Sharpe Ratio]))/_xlfn.STDEV.P(Table2[Sharpe Ratio])</f>
        <v>-1.9754200866790907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696</v>
      </c>
      <c r="AT726">
        <f>_xlfn.RANK.AVG(Table2[[#This Row],[6M Return vs Nifty Z-Score]],Table2[6M Return vs Nifty Z-Score])</f>
        <v>691</v>
      </c>
      <c r="AU726">
        <f>_xlfn.RANK.AVG(Table2[[#This Row],[Sharpe Ratio Z-Score]],Table2[Sharpe Ratio Z-Score])</f>
        <v>720</v>
      </c>
      <c r="AV726">
        <f>(Table2[[#This Row],[Rank 1Y]]+Table2[[#This Row],[Rank 6M]]+Table2[[#This Row],[Rank Sharpe]])/3</f>
        <v>702.33333333333337</v>
      </c>
    </row>
    <row r="727" spans="1:48" x14ac:dyDescent="0.3">
      <c r="A727" t="s">
        <v>1136</v>
      </c>
      <c r="B727" t="s">
        <v>1137</v>
      </c>
      <c r="C727" t="s">
        <v>10475</v>
      </c>
      <c r="D727" t="s">
        <v>543</v>
      </c>
      <c r="E727">
        <v>10275.80350104</v>
      </c>
      <c r="F727">
        <v>2009.7</v>
      </c>
      <c r="G727">
        <v>-42.965784660044598</v>
      </c>
      <c r="H727">
        <f>(Table2[[#This Row],[1Y Return vs Nifty]]-AVERAGE(Table2[1Y Return vs Nifty]))/_xlfn.STDEV.P(Table2[1Y Return vs Nifty])</f>
        <v>-1.0950977372351498</v>
      </c>
      <c r="I727">
        <v>-1.85233616908884</v>
      </c>
      <c r="J727">
        <f>(Table2[[#This Row],[1M Return vs Nifty]]-AVERAGE(Table2[1M Return vs Nifty]))/_xlfn.STDEV.P(Table2[1M Return vs Nifty])</f>
        <v>-9.1931211272333696E-2</v>
      </c>
      <c r="K727">
        <v>-28.827036191631699</v>
      </c>
      <c r="L727">
        <f>(Table2[[#This Row],[6M Return vs Nifty]]-AVERAGE(Table2[6M Return vs Nifty]))/_xlfn.STDEV.P(Table2[6M Return vs Nifty])</f>
        <v>-1.1598252789606613</v>
      </c>
      <c r="M727">
        <v>-0.80404650090475505</v>
      </c>
      <c r="N727">
        <f>(Table2[[#This Row],[1W Return vs Nifty]]-AVERAGE(Table2[1W Return vs Nifty]))/_xlfn.STDEV.P(Table2[1W Return vs Nifty])</f>
        <v>3.296426751598909E-2</v>
      </c>
      <c r="O727">
        <v>2066.2399999999998</v>
      </c>
      <c r="P727">
        <v>2053.0651435619302</v>
      </c>
      <c r="Q727">
        <v>2165.1726658412999</v>
      </c>
      <c r="R727">
        <v>31.212607327150899</v>
      </c>
      <c r="S727" s="2">
        <f>(Table2[[#This Row],[Close Price]]-Table2[[#This Row],[20D EMA]])/Table2[[#This Row],[20D EMA]]</f>
        <v>-2.7363713798977729E-2</v>
      </c>
      <c r="T727" s="2">
        <f>(Table2[[#This Row],[Close Price]]-Table2[[#This Row],[50D EMA]])/Table2[[#This Row],[50D EMA]]</f>
        <v>-2.1122146902116581E-2</v>
      </c>
      <c r="U727" s="2">
        <f>(Table2[[#This Row],[Close Price]]-Table2[[#This Row],[200D EMA]])/Table2[[#This Row],[200D EMA]]</f>
        <v>-7.1806128118142201E-2</v>
      </c>
      <c r="V727">
        <v>0.69316642386194605</v>
      </c>
      <c r="W727">
        <v>2004.1</v>
      </c>
      <c r="X727">
        <v>2049</v>
      </c>
      <c r="Y727">
        <v>2004.1</v>
      </c>
      <c r="Z727">
        <v>2085.4499999999998</v>
      </c>
      <c r="AA727">
        <v>2004.1</v>
      </c>
      <c r="AB727">
        <v>2204</v>
      </c>
      <c r="AC727" s="2">
        <f>(Table2[[#This Row],[Close Price]]/Table2[[#This Row],[Day Low]])-1</f>
        <v>2.7942717429270125E-3</v>
      </c>
      <c r="AD727" s="2">
        <f>(Table2[[#This Row],[Day High]]/Table2[[#This Row],[Close Price]])-1</f>
        <v>1.9555157486191854E-2</v>
      </c>
      <c r="AE727" s="2">
        <f>(Table2[[#This Row],[Close Price]]/Table2[[#This Row],[Current Week Low]])-1</f>
        <v>2.7942717429270125E-3</v>
      </c>
      <c r="AF727" s="2">
        <f>(Table2[[#This Row],[Current Week High]]/Table2[[#This Row],[Close Price]])-1</f>
        <v>3.7692192864606566E-2</v>
      </c>
      <c r="AG727" s="2">
        <f>(Table2[[#This Row],[Close Price]]/Table2[[#This Row],[Current Month Low]])-1</f>
        <v>2.7942717429270125E-3</v>
      </c>
      <c r="AH727" s="2">
        <f>(Table2[[#This Row],[Current Month High]]/Table2[[#This Row],[Close Price]])-1</f>
        <v>9.6681096681096701E-2</v>
      </c>
      <c r="AI727">
        <v>36.089963676170498</v>
      </c>
      <c r="AJ727">
        <v>11.1559734513274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-0.05</v>
      </c>
      <c r="AM727" t="s">
        <v>10512</v>
      </c>
      <c r="AN727">
        <v>-6.31</v>
      </c>
      <c r="AO727" t="s">
        <v>10512</v>
      </c>
      <c r="AP727">
        <v>-0.16769199549639999</v>
      </c>
      <c r="AQ727">
        <f>(Table2[[#This Row],[Sharpe Ratio]]-AVERAGE(Table2[Sharpe Ratio]))/_xlfn.STDEV.P(Table2[Sharpe Ratio])</f>
        <v>-2.4831269595902663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704</v>
      </c>
      <c r="AT727">
        <f>_xlfn.RANK.AVG(Table2[[#This Row],[6M Return vs Nifty Z-Score]],Table2[6M Return vs Nifty Z-Score])</f>
        <v>673</v>
      </c>
      <c r="AU727">
        <f>_xlfn.RANK.AVG(Table2[[#This Row],[Sharpe Ratio Z-Score]],Table2[Sharpe Ratio Z-Score])</f>
        <v>731</v>
      </c>
      <c r="AV727">
        <f>(Table2[[#This Row],[Rank 1Y]]+Table2[[#This Row],[Rank 6M]]+Table2[[#This Row],[Rank Sharpe]])/3</f>
        <v>702.66666666666663</v>
      </c>
    </row>
    <row r="728" spans="1:48" x14ac:dyDescent="0.3">
      <c r="A728" t="s">
        <v>722</v>
      </c>
      <c r="B728" t="s">
        <v>723</v>
      </c>
      <c r="C728" t="s">
        <v>10473</v>
      </c>
      <c r="D728" t="s">
        <v>100</v>
      </c>
      <c r="E728">
        <v>21947.505596999999</v>
      </c>
      <c r="F728">
        <v>274.60000000000002</v>
      </c>
      <c r="G728">
        <v>-36.622307746957198</v>
      </c>
      <c r="H728">
        <f>(Table2[[#This Row],[1Y Return vs Nifty]]-AVERAGE(Table2[1Y Return vs Nifty]))/_xlfn.STDEV.P(Table2[1Y Return vs Nifty])</f>
        <v>-1.0111247400356966</v>
      </c>
      <c r="I728">
        <v>-6.9571606400650996</v>
      </c>
      <c r="J728">
        <f>(Table2[[#This Row],[1M Return vs Nifty]]-AVERAGE(Table2[1M Return vs Nifty]))/_xlfn.STDEV.P(Table2[1M Return vs Nifty])</f>
        <v>-0.60248286134716589</v>
      </c>
      <c r="K728">
        <v>-33.695301531299897</v>
      </c>
      <c r="L728">
        <f>(Table2[[#This Row],[6M Return vs Nifty]]-AVERAGE(Table2[6M Return vs Nifty]))/_xlfn.STDEV.P(Table2[6M Return vs Nifty])</f>
        <v>-1.3279532534565779</v>
      </c>
      <c r="M728">
        <v>-2.3078976392151</v>
      </c>
      <c r="N728">
        <f>(Table2[[#This Row],[1W Return vs Nifty]]-AVERAGE(Table2[1W Return vs Nifty]))/_xlfn.STDEV.P(Table2[1W Return vs Nifty])</f>
        <v>-0.33322318707765292</v>
      </c>
      <c r="O728">
        <v>275.14</v>
      </c>
      <c r="P728">
        <v>276.55834093310301</v>
      </c>
      <c r="Q728">
        <v>291.89475089507499</v>
      </c>
      <c r="R728">
        <v>40.314677841519703</v>
      </c>
      <c r="S728" s="2">
        <f>(Table2[[#This Row],[Close Price]]-Table2[[#This Row],[20D EMA]])/Table2[[#This Row],[20D EMA]]</f>
        <v>-1.9626372028784026E-3</v>
      </c>
      <c r="T728" s="2">
        <f>(Table2[[#This Row],[Close Price]]-Table2[[#This Row],[50D EMA]])/Table2[[#This Row],[50D EMA]]</f>
        <v>-7.0811132526163566E-3</v>
      </c>
      <c r="U728" s="2">
        <f>(Table2[[#This Row],[Close Price]]-Table2[[#This Row],[200D EMA]])/Table2[[#This Row],[200D EMA]]</f>
        <v>-5.9249955136369589E-2</v>
      </c>
      <c r="V728">
        <v>1.76084276087212</v>
      </c>
      <c r="W728">
        <v>270.7</v>
      </c>
      <c r="X728">
        <v>276.3</v>
      </c>
      <c r="Y728">
        <v>270.7</v>
      </c>
      <c r="Z728">
        <v>281.7</v>
      </c>
      <c r="AA728">
        <v>265.60000000000002</v>
      </c>
      <c r="AB728">
        <v>286.60000000000002</v>
      </c>
      <c r="AC728" s="2">
        <f>(Table2[[#This Row],[Close Price]]/Table2[[#This Row],[Day Low]])-1</f>
        <v>1.4407092722571235E-2</v>
      </c>
      <c r="AD728" s="2">
        <f>(Table2[[#This Row],[Day High]]/Table2[[#This Row],[Close Price]])-1</f>
        <v>6.1908230152949439E-3</v>
      </c>
      <c r="AE728" s="2">
        <f>(Table2[[#This Row],[Close Price]]/Table2[[#This Row],[Current Week Low]])-1</f>
        <v>1.4407092722571235E-2</v>
      </c>
      <c r="AF728" s="2">
        <f>(Table2[[#This Row],[Current Week High]]/Table2[[#This Row],[Close Price]])-1</f>
        <v>2.5855790240349563E-2</v>
      </c>
      <c r="AG728" s="2">
        <f>(Table2[[#This Row],[Close Price]]/Table2[[#This Row],[Current Month Low]])-1</f>
        <v>3.3885542168674787E-2</v>
      </c>
      <c r="AH728" s="2">
        <f>(Table2[[#This Row],[Current Month High]]/Table2[[#This Row],[Close Price]])-1</f>
        <v>4.3699927166787944E-2</v>
      </c>
      <c r="AI728">
        <v>30.1165331391114</v>
      </c>
      <c r="AJ728">
        <v>9.0331546555489393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-7.0000000000000007E-2</v>
      </c>
      <c r="AM728" t="s">
        <v>10512</v>
      </c>
      <c r="AN728">
        <v>0.63</v>
      </c>
      <c r="AO728" t="s">
        <v>10511</v>
      </c>
      <c r="AP728">
        <v>-0.14458600077112099</v>
      </c>
      <c r="AQ728">
        <f>(Table2[[#This Row],[Sharpe Ratio]]-AVERAGE(Table2[Sharpe Ratio]))/_xlfn.STDEV.P(Table2[Sharpe Ratio])</f>
        <v>-2.2179703151264376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688</v>
      </c>
      <c r="AT728">
        <f>_xlfn.RANK.AVG(Table2[[#This Row],[6M Return vs Nifty Z-Score]],Table2[6M Return vs Nifty Z-Score])</f>
        <v>700</v>
      </c>
      <c r="AU728">
        <f>_xlfn.RANK.AVG(Table2[[#This Row],[Sharpe Ratio Z-Score]],Table2[Sharpe Ratio Z-Score])</f>
        <v>727</v>
      </c>
      <c r="AV728">
        <f>(Table2[[#This Row],[Rank 1Y]]+Table2[[#This Row],[Rank 6M]]+Table2[[#This Row],[Rank Sharpe]])/3</f>
        <v>705</v>
      </c>
    </row>
    <row r="729" spans="1:48" x14ac:dyDescent="0.3">
      <c r="A729" t="s">
        <v>1238</v>
      </c>
      <c r="B729" t="s">
        <v>1239</v>
      </c>
      <c r="C729" t="s">
        <v>10473</v>
      </c>
      <c r="D729" t="s">
        <v>97</v>
      </c>
      <c r="E729">
        <v>8884.3721663100005</v>
      </c>
      <c r="F729">
        <v>300.89999999999998</v>
      </c>
      <c r="G729">
        <v>-65.843216148364803</v>
      </c>
      <c r="H729">
        <f>(Table2[[#This Row],[1Y Return vs Nifty]]-AVERAGE(Table2[1Y Return vs Nifty]))/_xlfn.STDEV.P(Table2[1Y Return vs Nifty])</f>
        <v>-1.3979421420655593</v>
      </c>
      <c r="I729">
        <v>2.97047322338911</v>
      </c>
      <c r="J729">
        <f>(Table2[[#This Row],[1M Return vs Nifty]]-AVERAGE(Table2[1M Return vs Nifty]))/_xlfn.STDEV.P(Table2[1M Return vs Nifty])</f>
        <v>0.39041510784706224</v>
      </c>
      <c r="K729">
        <v>-30.3412605819716</v>
      </c>
      <c r="L729">
        <f>(Table2[[#This Row],[6M Return vs Nifty]]-AVERAGE(Table2[6M Return vs Nifty]))/_xlfn.STDEV.P(Table2[6M Return vs Nifty])</f>
        <v>-1.2121197744158974</v>
      </c>
      <c r="M729">
        <v>-1.4071455590839801</v>
      </c>
      <c r="N729">
        <f>(Table2[[#This Row],[1W Return vs Nifty]]-AVERAGE(Table2[1W Return vs Nifty]))/_xlfn.STDEV.P(Table2[1W Return vs Nifty])</f>
        <v>-0.11389023380826212</v>
      </c>
      <c r="O729">
        <v>297.89999999999998</v>
      </c>
      <c r="P729">
        <v>296.36418396922198</v>
      </c>
      <c r="Q729">
        <v>354.40398337035799</v>
      </c>
      <c r="R729">
        <v>50.899053026454602</v>
      </c>
      <c r="S729" s="2">
        <f>(Table2[[#This Row],[Close Price]]-Table2[[#This Row],[20D EMA]])/Table2[[#This Row],[20D EMA]]</f>
        <v>1.0070493454179255E-2</v>
      </c>
      <c r="T729" s="2">
        <f>(Table2[[#This Row],[Close Price]]-Table2[[#This Row],[50D EMA]])/Table2[[#This Row],[50D EMA]]</f>
        <v>1.5304872437787718E-2</v>
      </c>
      <c r="U729" s="2">
        <f>(Table2[[#This Row],[Close Price]]-Table2[[#This Row],[200D EMA]])/Table2[[#This Row],[200D EMA]]</f>
        <v>-0.15096891085009467</v>
      </c>
      <c r="V729">
        <v>3.4195527243824002</v>
      </c>
      <c r="W729">
        <v>300</v>
      </c>
      <c r="X729">
        <v>317.39999999999998</v>
      </c>
      <c r="Y729">
        <v>300</v>
      </c>
      <c r="Z729">
        <v>324.89999999999998</v>
      </c>
      <c r="AA729">
        <v>281.75</v>
      </c>
      <c r="AB729">
        <v>329.45</v>
      </c>
      <c r="AC729" s="2">
        <f>(Table2[[#This Row],[Close Price]]/Table2[[#This Row],[Day Low]])-1</f>
        <v>2.9999999999998916E-3</v>
      </c>
      <c r="AD729" s="2">
        <f>(Table2[[#This Row],[Day High]]/Table2[[#This Row],[Close Price]])-1</f>
        <v>5.4835493519441725E-2</v>
      </c>
      <c r="AE729" s="2">
        <f>(Table2[[#This Row],[Close Price]]/Table2[[#This Row],[Current Week Low]])-1</f>
        <v>2.9999999999998916E-3</v>
      </c>
      <c r="AF729" s="2">
        <f>(Table2[[#This Row],[Current Week High]]/Table2[[#This Row],[Close Price]])-1</f>
        <v>7.9760717846460549E-2</v>
      </c>
      <c r="AG729" s="2">
        <f>(Table2[[#This Row],[Close Price]]/Table2[[#This Row],[Current Month Low]])-1</f>
        <v>6.7968056787932385E-2</v>
      </c>
      <c r="AH729" s="2">
        <f>(Table2[[#This Row],[Current Month High]]/Table2[[#This Row],[Close Price]])-1</f>
        <v>9.488202060485218E-2</v>
      </c>
      <c r="AI729">
        <v>86.108341641741404</v>
      </c>
      <c r="AJ729">
        <v>15.287356321839001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-0.13</v>
      </c>
      <c r="AM729" t="s">
        <v>10512</v>
      </c>
      <c r="AN729">
        <v>5.86</v>
      </c>
      <c r="AO729" t="s">
        <v>10511</v>
      </c>
      <c r="AP729">
        <v>-9.6162249582478002E-2</v>
      </c>
      <c r="AQ729">
        <f>(Table2[[#This Row],[Sharpe Ratio]]-AVERAGE(Table2[Sharpe Ratio]))/_xlfn.STDEV.P(Table2[Sharpe Ratio])</f>
        <v>-1.6622755904373276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730</v>
      </c>
      <c r="AT729">
        <f>_xlfn.RANK.AVG(Table2[[#This Row],[6M Return vs Nifty Z-Score]],Table2[6M Return vs Nifty Z-Score])</f>
        <v>680</v>
      </c>
      <c r="AU729">
        <f>_xlfn.RANK.AVG(Table2[[#This Row],[Sharpe Ratio Z-Score]],Table2[Sharpe Ratio Z-Score])</f>
        <v>705</v>
      </c>
      <c r="AV729">
        <f>(Table2[[#This Row],[Rank 1Y]]+Table2[[#This Row],[Rank 6M]]+Table2[[#This Row],[Rank Sharpe]])/3</f>
        <v>705</v>
      </c>
    </row>
    <row r="730" spans="1:48" x14ac:dyDescent="0.3">
      <c r="A730" t="s">
        <v>1611</v>
      </c>
      <c r="B730" t="s">
        <v>1612</v>
      </c>
      <c r="C730" t="s">
        <v>10473</v>
      </c>
      <c r="D730" t="s">
        <v>472</v>
      </c>
      <c r="E730">
        <v>5195.1137218049998</v>
      </c>
      <c r="F730">
        <v>313.35000000000002</v>
      </c>
      <c r="G730">
        <v>-32.635939339631598</v>
      </c>
      <c r="H730">
        <f>(Table2[[#This Row],[1Y Return vs Nifty]]-AVERAGE(Table2[1Y Return vs Nifty]))/_xlfn.STDEV.P(Table2[1Y Return vs Nifty])</f>
        <v>-0.95835442058931919</v>
      </c>
      <c r="I730">
        <v>-6.7551789368424897</v>
      </c>
      <c r="J730">
        <f>(Table2[[#This Row],[1M Return vs Nifty]]-AVERAGE(Table2[1M Return vs Nifty]))/_xlfn.STDEV.P(Table2[1M Return vs Nifty])</f>
        <v>-0.58228195288272511</v>
      </c>
      <c r="K730">
        <v>-50.453740797418099</v>
      </c>
      <c r="L730">
        <f>(Table2[[#This Row],[6M Return vs Nifty]]-AVERAGE(Table2[6M Return vs Nifty]))/_xlfn.STDEV.P(Table2[6M Return vs Nifty])</f>
        <v>-1.9067143219149618</v>
      </c>
      <c r="M730">
        <v>-3.01282751807413</v>
      </c>
      <c r="N730">
        <f>(Table2[[#This Row],[1W Return vs Nifty]]-AVERAGE(Table2[1W Return vs Nifty]))/_xlfn.STDEV.P(Table2[1W Return vs Nifty])</f>
        <v>-0.50487347308695985</v>
      </c>
      <c r="O730">
        <v>324.42</v>
      </c>
      <c r="P730">
        <v>339.44569365405499</v>
      </c>
      <c r="Q730">
        <v>376.69929673491299</v>
      </c>
      <c r="R730">
        <v>35.823549838260703</v>
      </c>
      <c r="S730" s="2">
        <f>(Table2[[#This Row],[Close Price]]-Table2[[#This Row],[20D EMA]])/Table2[[#This Row],[20D EMA]]</f>
        <v>-3.4122433882004789E-2</v>
      </c>
      <c r="T730" s="2">
        <f>(Table2[[#This Row],[Close Price]]-Table2[[#This Row],[50D EMA]])/Table2[[#This Row],[50D EMA]]</f>
        <v>-7.687737432500856E-2</v>
      </c>
      <c r="U730" s="2">
        <f>(Table2[[#This Row],[Close Price]]-Table2[[#This Row],[200D EMA]])/Table2[[#This Row],[200D EMA]]</f>
        <v>-0.16816940536921812</v>
      </c>
      <c r="V730">
        <v>0.97455027544912698</v>
      </c>
      <c r="W730">
        <v>312.10000000000002</v>
      </c>
      <c r="X730">
        <v>321.95</v>
      </c>
      <c r="Y730">
        <v>312.10000000000002</v>
      </c>
      <c r="Z730">
        <v>330.2</v>
      </c>
      <c r="AA730">
        <v>310.64999999999998</v>
      </c>
      <c r="AB730">
        <v>345.5</v>
      </c>
      <c r="AC730" s="2">
        <f>(Table2[[#This Row],[Close Price]]/Table2[[#This Row],[Day Low]])-1</f>
        <v>4.0051265619993615E-3</v>
      </c>
      <c r="AD730" s="2">
        <f>(Table2[[#This Row],[Day High]]/Table2[[#This Row],[Close Price]])-1</f>
        <v>2.7445348651667256E-2</v>
      </c>
      <c r="AE730" s="2">
        <f>(Table2[[#This Row],[Close Price]]/Table2[[#This Row],[Current Week Low]])-1</f>
        <v>4.0051265619993615E-3</v>
      </c>
      <c r="AF730" s="2">
        <f>(Table2[[#This Row],[Current Week High]]/Table2[[#This Row],[Close Price]])-1</f>
        <v>5.3773735439604176E-2</v>
      </c>
      <c r="AG730" s="2">
        <f>(Table2[[#This Row],[Close Price]]/Table2[[#This Row],[Current Month Low]])-1</f>
        <v>8.6914534041526714E-3</v>
      </c>
      <c r="AH730" s="2">
        <f>(Table2[[#This Row],[Current Month High]]/Table2[[#This Row],[Close Price]])-1</f>
        <v>0.10260092548268696</v>
      </c>
      <c r="AI730">
        <v>73.097175682144496</v>
      </c>
      <c r="AJ730">
        <v>19.303255282695599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-0.31</v>
      </c>
      <c r="AM730" t="s">
        <v>10512</v>
      </c>
      <c r="AN730">
        <v>-3.94</v>
      </c>
      <c r="AO730" t="s">
        <v>10512</v>
      </c>
      <c r="AP730">
        <v>-0.127982029892557</v>
      </c>
      <c r="AQ730">
        <f>(Table2[[#This Row],[Sharpe Ratio]]-AVERAGE(Table2[Sharpe Ratio]))/_xlfn.STDEV.P(Table2[Sharpe Ratio])</f>
        <v>-2.0274287151961619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675</v>
      </c>
      <c r="AT730">
        <f>_xlfn.RANK.AVG(Table2[[#This Row],[6M Return vs Nifty Z-Score]],Table2[6M Return vs Nifty Z-Score])</f>
        <v>722</v>
      </c>
      <c r="AU730">
        <f>_xlfn.RANK.AVG(Table2[[#This Row],[Sharpe Ratio Z-Score]],Table2[Sharpe Ratio Z-Score])</f>
        <v>721</v>
      </c>
      <c r="AV730">
        <f>(Table2[[#This Row],[Rank 1Y]]+Table2[[#This Row],[Rank 6M]]+Table2[[#This Row],[Rank Sharpe]])/3</f>
        <v>706</v>
      </c>
    </row>
    <row r="731" spans="1:48" x14ac:dyDescent="0.3">
      <c r="A731" t="s">
        <v>2034</v>
      </c>
      <c r="B731" t="s">
        <v>2035</v>
      </c>
      <c r="C731" t="s">
        <v>10471</v>
      </c>
      <c r="D731" t="s">
        <v>266</v>
      </c>
      <c r="E731">
        <v>2944.2901523999999</v>
      </c>
      <c r="F731">
        <v>431.3</v>
      </c>
      <c r="G731">
        <v>-58.129277859871003</v>
      </c>
      <c r="H731">
        <f>(Table2[[#This Row],[1Y Return vs Nifty]]-AVERAGE(Table2[1Y Return vs Nifty]))/_xlfn.STDEV.P(Table2[1Y Return vs Nifty])</f>
        <v>-1.2958273984996089</v>
      </c>
      <c r="I731">
        <v>-6.2499140867500502</v>
      </c>
      <c r="J731">
        <f>(Table2[[#This Row],[1M Return vs Nifty]]-AVERAGE(Table2[1M Return vs Nifty]))/_xlfn.STDEV.P(Table2[1M Return vs Nifty])</f>
        <v>-0.53174861830752584</v>
      </c>
      <c r="K731">
        <v>-35.795584643972603</v>
      </c>
      <c r="L731">
        <f>(Table2[[#This Row],[6M Return vs Nifty]]-AVERAGE(Table2[6M Return vs Nifty]))/_xlfn.STDEV.P(Table2[6M Return vs Nifty])</f>
        <v>-1.4004875795386698</v>
      </c>
      <c r="M731">
        <v>-8.4541135013906601</v>
      </c>
      <c r="N731">
        <f>(Table2[[#This Row],[1W Return vs Nifty]]-AVERAGE(Table2[1W Return vs Nifty]))/_xlfn.STDEV.P(Table2[1W Return vs Nifty])</f>
        <v>-1.8298255332925031</v>
      </c>
      <c r="O731">
        <v>463.18</v>
      </c>
      <c r="P731">
        <v>459.09600564264201</v>
      </c>
      <c r="Q731">
        <v>495.15196949722298</v>
      </c>
      <c r="R731">
        <v>19.089180058333099</v>
      </c>
      <c r="S731" s="2">
        <f>(Table2[[#This Row],[Close Price]]-Table2[[#This Row],[20D EMA]])/Table2[[#This Row],[20D EMA]]</f>
        <v>-6.88285331836435E-2</v>
      </c>
      <c r="T731" s="2">
        <f>(Table2[[#This Row],[Close Price]]-Table2[[#This Row],[50D EMA]])/Table2[[#This Row],[50D EMA]]</f>
        <v>-6.0545082729990617E-2</v>
      </c>
      <c r="U731" s="2">
        <f>(Table2[[#This Row],[Close Price]]-Table2[[#This Row],[200D EMA]])/Table2[[#This Row],[200D EMA]]</f>
        <v>-0.12895428763427563</v>
      </c>
      <c r="V731">
        <v>0.95139880202022098</v>
      </c>
      <c r="W731">
        <v>430</v>
      </c>
      <c r="X731">
        <v>449</v>
      </c>
      <c r="Y731">
        <v>430</v>
      </c>
      <c r="Z731">
        <v>469.75</v>
      </c>
      <c r="AA731">
        <v>430</v>
      </c>
      <c r="AB731">
        <v>519.9</v>
      </c>
      <c r="AC731" s="2">
        <f>(Table2[[#This Row],[Close Price]]/Table2[[#This Row],[Day Low]])-1</f>
        <v>3.0232558139535737E-3</v>
      </c>
      <c r="AD731" s="2">
        <f>(Table2[[#This Row],[Day High]]/Table2[[#This Row],[Close Price]])-1</f>
        <v>4.1038720148388608E-2</v>
      </c>
      <c r="AE731" s="2">
        <f>(Table2[[#This Row],[Close Price]]/Table2[[#This Row],[Current Week Low]])-1</f>
        <v>3.0232558139535737E-3</v>
      </c>
      <c r="AF731" s="2">
        <f>(Table2[[#This Row],[Current Week High]]/Table2[[#This Row],[Close Price]])-1</f>
        <v>8.9149084164154901E-2</v>
      </c>
      <c r="AG731" s="2">
        <f>(Table2[[#This Row],[Close Price]]/Table2[[#This Row],[Current Month Low]])-1</f>
        <v>3.0232558139535737E-3</v>
      </c>
      <c r="AH731" s="2">
        <f>(Table2[[#This Row],[Current Month High]]/Table2[[#This Row],[Close Price]])-1</f>
        <v>0.20542545791792244</v>
      </c>
      <c r="AI731">
        <v>54.6023649431949</v>
      </c>
      <c r="AJ731">
        <v>7.8249999999999904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-0.1</v>
      </c>
      <c r="AM731" t="s">
        <v>10512</v>
      </c>
      <c r="AN731">
        <v>-15.75</v>
      </c>
      <c r="AO731" t="s">
        <v>10512</v>
      </c>
      <c r="AP731">
        <v>-8.3255986764284001E-2</v>
      </c>
      <c r="AQ731">
        <f>(Table2[[#This Row],[Sharpe Ratio]]-AVERAGE(Table2[Sharpe Ratio]))/_xlfn.STDEV.P(Table2[Sharpe Ratio])</f>
        <v>-1.5141676477960797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727</v>
      </c>
      <c r="AT731">
        <f>_xlfn.RANK.AVG(Table2[[#This Row],[6M Return vs Nifty Z-Score]],Table2[6M Return vs Nifty Z-Score])</f>
        <v>704</v>
      </c>
      <c r="AU731">
        <f>_xlfn.RANK.AVG(Table2[[#This Row],[Sharpe Ratio Z-Score]],Table2[Sharpe Ratio Z-Score])</f>
        <v>688</v>
      </c>
      <c r="AV731">
        <f>(Table2[[#This Row],[Rank 1Y]]+Table2[[#This Row],[Rank 6M]]+Table2[[#This Row],[Rank Sharpe]])/3</f>
        <v>706.33333333333337</v>
      </c>
    </row>
    <row r="732" spans="1:48" x14ac:dyDescent="0.3">
      <c r="A732" t="s">
        <v>619</v>
      </c>
      <c r="B732" t="s">
        <v>620</v>
      </c>
      <c r="C732" t="s">
        <v>10461</v>
      </c>
      <c r="D732" t="s">
        <v>621</v>
      </c>
      <c r="E732">
        <v>29189.073878750001</v>
      </c>
      <c r="F732">
        <v>458.75</v>
      </c>
      <c r="G732">
        <v>-69.222385695799005</v>
      </c>
      <c r="H732">
        <f>(Table2[[#This Row],[1Y Return vs Nifty]]-AVERAGE(Table2[1Y Return vs Nifty]))/_xlfn.STDEV.P(Table2[1Y Return vs Nifty])</f>
        <v>-1.442674549675925</v>
      </c>
      <c r="I732">
        <v>1.23055299733695</v>
      </c>
      <c r="J732">
        <f>(Table2[[#This Row],[1M Return vs Nifty]]-AVERAGE(Table2[1M Return vs Nifty]))/_xlfn.STDEV.P(Table2[1M Return vs Nifty])</f>
        <v>0.21639949820953419</v>
      </c>
      <c r="K732">
        <v>-54.150656070176701</v>
      </c>
      <c r="L732">
        <f>(Table2[[#This Row],[6M Return vs Nifty]]-AVERAGE(Table2[6M Return vs Nifty]))/_xlfn.STDEV.P(Table2[6M Return vs Nifty])</f>
        <v>-2.0343891369311633</v>
      </c>
      <c r="M732">
        <v>-6.7140854620228598</v>
      </c>
      <c r="N732">
        <f>(Table2[[#This Row],[1W Return vs Nifty]]-AVERAGE(Table2[1W Return vs Nifty]))/_xlfn.STDEV.P(Table2[1W Return vs Nifty])</f>
        <v>-1.4061290500265056</v>
      </c>
      <c r="O732">
        <v>439.86</v>
      </c>
      <c r="P732">
        <v>416.848815333772</v>
      </c>
      <c r="Q732">
        <v>517.79490962497505</v>
      </c>
      <c r="R732">
        <v>56.897246029896799</v>
      </c>
      <c r="S732" s="2">
        <f>(Table2[[#This Row],[Close Price]]-Table2[[#This Row],[20D EMA]])/Table2[[#This Row],[20D EMA]]</f>
        <v>4.2945482653571558E-2</v>
      </c>
      <c r="T732" s="2">
        <f>(Table2[[#This Row],[Close Price]]-Table2[[#This Row],[50D EMA]])/Table2[[#This Row],[50D EMA]]</f>
        <v>0.10051890067788152</v>
      </c>
      <c r="U732" s="2">
        <f>(Table2[[#This Row],[Close Price]]-Table2[[#This Row],[200D EMA]])/Table2[[#This Row],[200D EMA]]</f>
        <v>-0.1140314601928777</v>
      </c>
      <c r="V732">
        <v>1.2482738744408199</v>
      </c>
      <c r="W732">
        <v>425.6</v>
      </c>
      <c r="X732">
        <v>471.95</v>
      </c>
      <c r="Y732">
        <v>425.6</v>
      </c>
      <c r="Z732">
        <v>476.7</v>
      </c>
      <c r="AA732">
        <v>403</v>
      </c>
      <c r="AB732">
        <v>491.8</v>
      </c>
      <c r="AC732" s="2">
        <f>(Table2[[#This Row],[Close Price]]/Table2[[#This Row],[Day Low]])-1</f>
        <v>7.7890037593984829E-2</v>
      </c>
      <c r="AD732" s="2">
        <f>(Table2[[#This Row],[Day High]]/Table2[[#This Row],[Close Price]])-1</f>
        <v>2.8773841961852842E-2</v>
      </c>
      <c r="AE732" s="2">
        <f>(Table2[[#This Row],[Close Price]]/Table2[[#This Row],[Current Week Low]])-1</f>
        <v>7.7890037593984829E-2</v>
      </c>
      <c r="AF732" s="2">
        <f>(Table2[[#This Row],[Current Week High]]/Table2[[#This Row],[Close Price]])-1</f>
        <v>3.912806539509539E-2</v>
      </c>
      <c r="AG732" s="2">
        <f>(Table2[[#This Row],[Close Price]]/Table2[[#This Row],[Current Month Low]])-1</f>
        <v>0.13833746898263022</v>
      </c>
      <c r="AH732" s="2">
        <f>(Table2[[#This Row],[Current Month High]]/Table2[[#This Row],[Close Price]])-1</f>
        <v>7.2043596730245296E-2</v>
      </c>
      <c r="AI732">
        <v>117.613079019073</v>
      </c>
      <c r="AJ732">
        <v>47.9838709677419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0.02</v>
      </c>
      <c r="AM732" t="s">
        <v>10511</v>
      </c>
      <c r="AN732">
        <v>8.9499999999999993</v>
      </c>
      <c r="AO732" t="s">
        <v>10511</v>
      </c>
      <c r="AP732">
        <v>-9.4647362259494994E-2</v>
      </c>
      <c r="AQ732">
        <f>(Table2[[#This Row],[Sharpe Ratio]]-AVERAGE(Table2[Sharpe Ratio]))/_xlfn.STDEV.P(Table2[Sharpe Ratio])</f>
        <v>-1.6448912516941225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731</v>
      </c>
      <c r="AT732">
        <f>_xlfn.RANK.AVG(Table2[[#This Row],[6M Return vs Nifty Z-Score]],Table2[6M Return vs Nifty Z-Score])</f>
        <v>727</v>
      </c>
      <c r="AU732">
        <f>_xlfn.RANK.AVG(Table2[[#This Row],[Sharpe Ratio Z-Score]],Table2[Sharpe Ratio Z-Score])</f>
        <v>702</v>
      </c>
      <c r="AV732">
        <f>(Table2[[#This Row],[Rank 1Y]]+Table2[[#This Row],[Rank 6M]]+Table2[[#This Row],[Rank Sharpe]])/3</f>
        <v>720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312C-6E3A-458A-8576-3D67426F242B}">
  <dimension ref="A1:Q5151"/>
  <sheetViews>
    <sheetView workbookViewId="0"/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33203125" bestFit="1" customWidth="1"/>
    <col min="7" max="7" width="18.3320312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3320312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10458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2104370.38070388</v>
      </c>
      <c r="F2">
        <v>3110.3</v>
      </c>
      <c r="G2">
        <v>-3.1320898373752701</v>
      </c>
      <c r="H2">
        <v>2.4231991936042498</v>
      </c>
      <c r="I2">
        <v>0.27495058799405298</v>
      </c>
      <c r="J2">
        <v>2.7831010973429299E-2</v>
      </c>
      <c r="K2">
        <v>3021.7614480713701</v>
      </c>
      <c r="L2">
        <v>2795.7225760055999</v>
      </c>
      <c r="M2">
        <v>44.1960254553181</v>
      </c>
      <c r="N2">
        <v>0.80779830313210199</v>
      </c>
      <c r="O2">
        <v>3.4498279908690299</v>
      </c>
      <c r="P2">
        <v>40.084673242354597</v>
      </c>
      <c r="Q2">
        <v>2.8166079923907E-2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1556645.97374432</v>
      </c>
      <c r="F3">
        <v>4302.3999999999996</v>
      </c>
      <c r="G3">
        <v>0.30033266753912702</v>
      </c>
      <c r="H3">
        <v>8.4206308855190599</v>
      </c>
      <c r="I3">
        <v>-4.3378247460138502</v>
      </c>
      <c r="J3">
        <v>7.4768742059176097</v>
      </c>
      <c r="K3">
        <v>3955.1462346724402</v>
      </c>
      <c r="L3">
        <v>3811.3135770505201</v>
      </c>
      <c r="M3">
        <v>78.907106351518607</v>
      </c>
      <c r="N3">
        <v>1.61081027537808</v>
      </c>
      <c r="O3">
        <v>1.30973410189663</v>
      </c>
      <c r="P3">
        <v>29.942615524010801</v>
      </c>
      <c r="Q3">
        <v>-1.7741197155950999E-2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1222851.56160761</v>
      </c>
      <c r="F4">
        <v>1607.3</v>
      </c>
      <c r="G4">
        <v>-28.3032900835824</v>
      </c>
      <c r="H4">
        <v>-4.0830175476487298</v>
      </c>
      <c r="I4">
        <v>-4.1595185081921704</v>
      </c>
      <c r="J4">
        <v>-0.61950861268045798</v>
      </c>
      <c r="K4">
        <v>1600.53592106626</v>
      </c>
      <c r="L4">
        <v>1553.65552959207</v>
      </c>
      <c r="M4">
        <v>31.097162595819899</v>
      </c>
      <c r="N4">
        <v>1.05806009706281</v>
      </c>
      <c r="O4">
        <v>11.6157531263609</v>
      </c>
      <c r="P4">
        <v>17.876132155036402</v>
      </c>
      <c r="Q4">
        <v>-9.2799691581952004E-2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24</v>
      </c>
      <c r="E5">
        <v>878813.12117325899</v>
      </c>
      <c r="F5">
        <v>1248.6500000000001</v>
      </c>
      <c r="G5">
        <v>4.5842306020750696</v>
      </c>
      <c r="H5">
        <v>6.0713601930339296</v>
      </c>
      <c r="I5">
        <v>11.513643725399101</v>
      </c>
      <c r="J5">
        <v>0.81505488182688801</v>
      </c>
      <c r="K5">
        <v>1174.2060516822301</v>
      </c>
      <c r="L5">
        <v>1074.5472365343701</v>
      </c>
      <c r="M5">
        <v>68.808805778718096</v>
      </c>
      <c r="N5">
        <v>0.70680399794287696</v>
      </c>
      <c r="O5">
        <v>0.73279141472788401</v>
      </c>
      <c r="P5">
        <v>38.893214682981103</v>
      </c>
      <c r="Q5">
        <v>7.2627885357771996E-2</v>
      </c>
    </row>
    <row r="6" spans="1:17" x14ac:dyDescent="0.3">
      <c r="A6" t="s">
        <v>27</v>
      </c>
      <c r="B6" t="s">
        <v>28</v>
      </c>
      <c r="C6" t="str">
        <f>IFERROR(VLOOKUP(Table1[[#This Row],[Ticker]],[1]!Table1[[Symbol]:[Industry]],2,FALSE),"-")</f>
        <v>-</v>
      </c>
      <c r="D6" t="s">
        <v>29</v>
      </c>
      <c r="E6">
        <v>873251.53152091498</v>
      </c>
      <c r="F6">
        <v>1461.75</v>
      </c>
      <c r="G6">
        <v>44.186170283210402</v>
      </c>
      <c r="H6">
        <v>-0.64378443843798705</v>
      </c>
      <c r="I6">
        <v>16.482005081150401</v>
      </c>
      <c r="J6">
        <v>2.8531321786013901</v>
      </c>
      <c r="K6">
        <v>1394.1332058923999</v>
      </c>
      <c r="L6">
        <v>1200.0487733067901</v>
      </c>
      <c r="M6">
        <v>58.845170770936797</v>
      </c>
      <c r="N6">
        <v>0.56392083166912199</v>
      </c>
      <c r="O6">
        <v>5.0966307508123903</v>
      </c>
      <c r="P6">
        <v>72.569505932353394</v>
      </c>
      <c r="Q6">
        <v>0.158309541667563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793710.40681779</v>
      </c>
      <c r="F7">
        <v>889.35</v>
      </c>
      <c r="G7">
        <v>24.181299768235402</v>
      </c>
      <c r="H7">
        <v>1.2299272633593701</v>
      </c>
      <c r="I7">
        <v>28.221312130134798</v>
      </c>
      <c r="J7">
        <v>4.12321398807146</v>
      </c>
      <c r="K7">
        <v>836.56414969332104</v>
      </c>
      <c r="L7">
        <v>738.33095278773305</v>
      </c>
      <c r="M7">
        <v>71.293173550324596</v>
      </c>
      <c r="N7">
        <v>0.72882794646333604</v>
      </c>
      <c r="O7">
        <v>2.5468038455051398</v>
      </c>
      <c r="P7">
        <v>63.724226804123703</v>
      </c>
      <c r="Q7">
        <v>8.6919133864702999E-2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742600.79705608496</v>
      </c>
      <c r="F8">
        <v>1792.95</v>
      </c>
      <c r="G8">
        <v>-2.1263005201181699</v>
      </c>
      <c r="H8">
        <v>12.505930731171199</v>
      </c>
      <c r="I8">
        <v>-5.3902144624047104</v>
      </c>
      <c r="J8">
        <v>5.2466021073268596</v>
      </c>
      <c r="K8">
        <v>1574.1460461674001</v>
      </c>
      <c r="L8">
        <v>1521.08091191316</v>
      </c>
      <c r="M8">
        <v>91.793242777370097</v>
      </c>
      <c r="N8">
        <v>1.2277669317990501</v>
      </c>
      <c r="O8">
        <v>2.8472628907666202</v>
      </c>
      <c r="P8">
        <v>37.390804597701099</v>
      </c>
      <c r="Q8">
        <v>-5.3825697011140997E-2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700967.87021332502</v>
      </c>
      <c r="F9">
        <v>1108.25</v>
      </c>
      <c r="G9">
        <v>54.962796270304601</v>
      </c>
      <c r="H9">
        <v>0.26951189227812899</v>
      </c>
      <c r="I9">
        <v>9.4281484082007108</v>
      </c>
      <c r="J9">
        <v>4.08004351680637</v>
      </c>
      <c r="K9">
        <v>1016.88599806037</v>
      </c>
      <c r="L9">
        <v>905.93069265820395</v>
      </c>
      <c r="M9">
        <v>82.882757192628105</v>
      </c>
      <c r="N9">
        <v>1.5217535107067599</v>
      </c>
      <c r="O9">
        <v>6.0230092488156899</v>
      </c>
      <c r="P9">
        <v>85.527747551686602</v>
      </c>
      <c r="Q9">
        <v>-5.2293123203869998E-3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640733.53714739997</v>
      </c>
      <c r="F10">
        <v>2727</v>
      </c>
      <c r="G10">
        <v>-21.612689681152599</v>
      </c>
      <c r="H10">
        <v>5.4397260245955303</v>
      </c>
      <c r="I10">
        <v>-7.1521156537577202</v>
      </c>
      <c r="J10">
        <v>5.0399153837653303</v>
      </c>
      <c r="K10">
        <v>2495.5833802741599</v>
      </c>
      <c r="L10">
        <v>2453.8624061174701</v>
      </c>
      <c r="M10">
        <v>84.195535139763095</v>
      </c>
      <c r="N10">
        <v>0.95256203339454204</v>
      </c>
      <c r="O10">
        <v>0.88742207554088903</v>
      </c>
      <c r="P10">
        <v>25.5495960037752</v>
      </c>
      <c r="Q10">
        <v>-5.5446726201192002E-2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592991.693599205</v>
      </c>
      <c r="F11">
        <v>474.55</v>
      </c>
      <c r="G11">
        <v>-24.584338158409199</v>
      </c>
      <c r="H11">
        <v>4.8796173014020203</v>
      </c>
      <c r="I11">
        <v>-12.8044565660747</v>
      </c>
      <c r="J11">
        <v>2.4901257190124402</v>
      </c>
      <c r="K11">
        <v>438.58284548487802</v>
      </c>
      <c r="L11">
        <v>432.12539937268798</v>
      </c>
      <c r="M11">
        <v>91.7967260896406</v>
      </c>
      <c r="N11">
        <v>1.1436392359649901</v>
      </c>
      <c r="O11">
        <v>5.2997576651564602</v>
      </c>
      <c r="P11">
        <v>18.8305997245523</v>
      </c>
      <c r="Q11">
        <v>9.9154405282566999E-2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497488.7864324</v>
      </c>
      <c r="F12">
        <v>3618.5</v>
      </c>
      <c r="G12">
        <v>21.393132593966701</v>
      </c>
      <c r="H12">
        <v>-5.0919465258897203</v>
      </c>
      <c r="I12">
        <v>-14.2055794864122</v>
      </c>
      <c r="J12">
        <v>0.59887734081414901</v>
      </c>
      <c r="K12">
        <v>3593.69965862143</v>
      </c>
      <c r="L12">
        <v>3363.960941839</v>
      </c>
      <c r="M12">
        <v>47.7107515277022</v>
      </c>
      <c r="N12">
        <v>0.67005317662115504</v>
      </c>
      <c r="O12">
        <v>8.3294182672378092</v>
      </c>
      <c r="P12">
        <v>46.711806681803402</v>
      </c>
      <c r="Q12">
        <v>0.111347689043129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21</v>
      </c>
      <c r="E13">
        <v>431506.47721929499</v>
      </c>
      <c r="F13">
        <v>1594.55</v>
      </c>
      <c r="G13">
        <v>12.7107211444429</v>
      </c>
      <c r="H13">
        <v>6.20195827951291</v>
      </c>
      <c r="I13">
        <v>-11.7548455837304</v>
      </c>
      <c r="J13">
        <v>4.5187943378365398</v>
      </c>
      <c r="K13">
        <v>1472.3866009783901</v>
      </c>
      <c r="L13">
        <v>1421.08925214389</v>
      </c>
      <c r="M13">
        <v>85.914917809551795</v>
      </c>
      <c r="N13">
        <v>1.0871490722869701</v>
      </c>
      <c r="O13">
        <v>6.4469599573547303</v>
      </c>
      <c r="P13">
        <v>45.621004566209997</v>
      </c>
      <c r="Q13">
        <v>2.439062075508E-2</v>
      </c>
    </row>
    <row r="14" spans="1:17" x14ac:dyDescent="0.3">
      <c r="A14" t="s">
        <v>49</v>
      </c>
      <c r="B14" t="s">
        <v>50</v>
      </c>
      <c r="C14" t="str">
        <f>IFERROR(VLOOKUP(Table1[[#This Row],[Ticker]],[1]!Table1[[Symbol]:[Industry]],2,FALSE),"-")</f>
        <v>-</v>
      </c>
      <c r="D14" t="s">
        <v>51</v>
      </c>
      <c r="E14">
        <v>428755.50728035002</v>
      </c>
      <c r="F14">
        <v>6932.3</v>
      </c>
      <c r="G14">
        <v>-32.287880161081802</v>
      </c>
      <c r="H14">
        <v>-7.3693918532356699</v>
      </c>
      <c r="I14">
        <v>-18.7361310284805</v>
      </c>
      <c r="J14">
        <v>1.5994015555383601</v>
      </c>
      <c r="K14">
        <v>7031.6226892901204</v>
      </c>
      <c r="L14">
        <v>7019.1525392249796</v>
      </c>
      <c r="M14">
        <v>36.104385908334798</v>
      </c>
      <c r="N14">
        <v>0.66835375468095903</v>
      </c>
      <c r="O14">
        <v>18.171458246180901</v>
      </c>
      <c r="P14">
        <v>12.0317398752383</v>
      </c>
      <c r="Q14">
        <v>-4.9649363479550998E-2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54</v>
      </c>
      <c r="E15">
        <v>402128.62481979001</v>
      </c>
      <c r="F15">
        <v>319.64999999999998</v>
      </c>
      <c r="G15">
        <v>68.007799520271405</v>
      </c>
      <c r="H15">
        <v>15.648048637271099</v>
      </c>
      <c r="I15">
        <v>18.6081635883458</v>
      </c>
      <c r="J15">
        <v>8.0515855821473892</v>
      </c>
      <c r="K15">
        <v>283.83791775877103</v>
      </c>
      <c r="L15">
        <v>248.52806289844801</v>
      </c>
      <c r="M15">
        <v>69.332299048644401</v>
      </c>
      <c r="N15">
        <v>1.7925744320205499</v>
      </c>
      <c r="O15">
        <v>4.2702956358517197</v>
      </c>
      <c r="P15">
        <v>92.560240963855406</v>
      </c>
      <c r="Q15">
        <v>0.117565041316793</v>
      </c>
    </row>
    <row r="16" spans="1:17" x14ac:dyDescent="0.3">
      <c r="A16" t="s">
        <v>55</v>
      </c>
      <c r="B16" t="s">
        <v>56</v>
      </c>
      <c r="C16" t="str">
        <f>IFERROR(VLOOKUP(Table1[[#This Row],[Ticker]],[1]!Table1[[Symbol]:[Industry]],2,FALSE),"-")</f>
        <v>-</v>
      </c>
      <c r="D16" t="s">
        <v>24</v>
      </c>
      <c r="E16">
        <v>399460.67076567002</v>
      </c>
      <c r="F16">
        <v>1292.3499999999999</v>
      </c>
      <c r="G16">
        <v>10.3331426041998</v>
      </c>
      <c r="H16">
        <v>5.6900958729202697</v>
      </c>
      <c r="I16">
        <v>2.29360032244427</v>
      </c>
      <c r="J16">
        <v>0.78425848795858499</v>
      </c>
      <c r="K16">
        <v>1223.9985384899501</v>
      </c>
      <c r="L16">
        <v>1110.9751431351599</v>
      </c>
      <c r="M16">
        <v>53.0966709401862</v>
      </c>
      <c r="N16">
        <v>0.70708911549109899</v>
      </c>
      <c r="O16">
        <v>3.6599992262158199</v>
      </c>
      <c r="P16">
        <v>39.389527045246098</v>
      </c>
      <c r="Q16">
        <v>3.9276740198038999E-2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393767.21575481998</v>
      </c>
      <c r="F17">
        <v>12524.3</v>
      </c>
      <c r="G17">
        <v>7.9189986375761299</v>
      </c>
      <c r="H17">
        <v>-3.96618182284538</v>
      </c>
      <c r="I17">
        <v>11.3212790184069</v>
      </c>
      <c r="J17">
        <v>0.17774103413879799</v>
      </c>
      <c r="K17">
        <v>12429.535598725801</v>
      </c>
      <c r="L17">
        <v>11529.017390966799</v>
      </c>
      <c r="M17">
        <v>52.067223147590802</v>
      </c>
      <c r="N17">
        <v>1.3693381950630099</v>
      </c>
      <c r="O17">
        <v>6.1935597199045098</v>
      </c>
      <c r="P17">
        <v>35.337119022276497</v>
      </c>
      <c r="Q17">
        <v>3.5040149620656998E-2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376371.68006904999</v>
      </c>
      <c r="F18">
        <v>1568.65</v>
      </c>
      <c r="G18">
        <v>21.310642483408799</v>
      </c>
      <c r="H18">
        <v>0.33499614998481397</v>
      </c>
      <c r="I18">
        <v>3.9977583006772299</v>
      </c>
      <c r="J18">
        <v>0.85485919065510796</v>
      </c>
      <c r="K18">
        <v>1533.07048168145</v>
      </c>
      <c r="L18">
        <v>1413.38033655197</v>
      </c>
      <c r="M18">
        <v>51.747418993339203</v>
      </c>
      <c r="N18">
        <v>0.59569761936090404</v>
      </c>
      <c r="O18">
        <v>4.4751856692059899</v>
      </c>
      <c r="P18">
        <v>47.450298444329498</v>
      </c>
      <c r="Q18">
        <v>9.6742108345548E-2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59</v>
      </c>
      <c r="E19">
        <v>363569.38284568</v>
      </c>
      <c r="F19">
        <v>990</v>
      </c>
      <c r="G19">
        <v>35.836688813942402</v>
      </c>
      <c r="H19">
        <v>-1.00849989535629</v>
      </c>
      <c r="I19">
        <v>6.7599521800919904</v>
      </c>
      <c r="J19">
        <v>0.13217412132285999</v>
      </c>
      <c r="K19">
        <v>983.50248618180206</v>
      </c>
      <c r="L19">
        <v>872.69593940727702</v>
      </c>
      <c r="M19">
        <v>41.138792558858803</v>
      </c>
      <c r="N19">
        <v>0.76587351734077502</v>
      </c>
      <c r="O19">
        <v>7.63636363636361</v>
      </c>
      <c r="P19">
        <v>66.863306927355495</v>
      </c>
      <c r="Q19">
        <v>0.15124698115371801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24</v>
      </c>
      <c r="E20">
        <v>362155.94138591998</v>
      </c>
      <c r="F20">
        <v>1821.6</v>
      </c>
      <c r="G20">
        <v>-27.874436902689801</v>
      </c>
      <c r="H20">
        <v>1.8474044022143701</v>
      </c>
      <c r="I20">
        <v>-10.2035812703771</v>
      </c>
      <c r="J20">
        <v>-0.91831410591042095</v>
      </c>
      <c r="K20">
        <v>1772.9219701685599</v>
      </c>
      <c r="L20">
        <v>1767.1795731827399</v>
      </c>
      <c r="M20">
        <v>50.627825679890499</v>
      </c>
      <c r="N20">
        <v>0.568863915402954</v>
      </c>
      <c r="O20">
        <v>9.1211023276240599</v>
      </c>
      <c r="P20">
        <v>17.990737442109001</v>
      </c>
      <c r="Q20">
        <v>-8.3495206038530001E-2</v>
      </c>
    </row>
    <row r="21" spans="1:17" x14ac:dyDescent="0.3">
      <c r="A21" t="s">
        <v>67</v>
      </c>
      <c r="B21" t="s">
        <v>68</v>
      </c>
      <c r="C21" t="str">
        <f>IFERROR(VLOOKUP(Table1[[#This Row],[Ticker]],[1]!Table1[[Symbol]:[Industry]],2,FALSE),"-")</f>
        <v>-</v>
      </c>
      <c r="D21" t="s">
        <v>69</v>
      </c>
      <c r="E21">
        <v>353588.93057631003</v>
      </c>
      <c r="F21">
        <v>364.65</v>
      </c>
      <c r="G21">
        <v>65.693028575439996</v>
      </c>
      <c r="H21">
        <v>-2.2901266584883899</v>
      </c>
      <c r="I21">
        <v>4.7688046704949798</v>
      </c>
      <c r="J21">
        <v>-0.43400110949438903</v>
      </c>
      <c r="K21">
        <v>366.83102689786398</v>
      </c>
      <c r="L21">
        <v>321.28347638186801</v>
      </c>
      <c r="M21">
        <v>34.706145454304199</v>
      </c>
      <c r="N21">
        <v>0.84962321624219905</v>
      </c>
      <c r="O21">
        <v>7.8294254764842997</v>
      </c>
      <c r="P21">
        <v>91.719242902208194</v>
      </c>
      <c r="Q21">
        <v>0.15399451171987699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342650.13693897001</v>
      </c>
      <c r="F22">
        <v>3005.7</v>
      </c>
      <c r="G22">
        <v>0.32396119188538403</v>
      </c>
      <c r="H22">
        <v>-10.826646511257801</v>
      </c>
      <c r="I22">
        <v>-10.362823116106901</v>
      </c>
      <c r="J22">
        <v>-0.16420684375164701</v>
      </c>
      <c r="K22">
        <v>3142.6168829967</v>
      </c>
      <c r="L22">
        <v>2973.4437209402499</v>
      </c>
      <c r="M22">
        <v>24.413658409108699</v>
      </c>
      <c r="N22">
        <v>0.32502478724699901</v>
      </c>
      <c r="O22">
        <v>24.560002661609602</v>
      </c>
      <c r="P22">
        <v>40.322128851540597</v>
      </c>
      <c r="Q22">
        <v>6.9468399822422006E-2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59</v>
      </c>
      <c r="E23">
        <v>329357.46870780003</v>
      </c>
      <c r="F23">
        <v>2749.3</v>
      </c>
      <c r="G23">
        <v>54.325236483100497</v>
      </c>
      <c r="H23">
        <v>-9.5108958769186103</v>
      </c>
      <c r="I23">
        <v>52.614329686266501</v>
      </c>
      <c r="J23">
        <v>4.3202756411871901</v>
      </c>
      <c r="K23">
        <v>2660.8036819829799</v>
      </c>
      <c r="L23">
        <v>2113.89478623576</v>
      </c>
      <c r="M23">
        <v>43.070753503935499</v>
      </c>
      <c r="N23">
        <v>1.08189292568152</v>
      </c>
      <c r="O23">
        <v>9.6097188375222604</v>
      </c>
      <c r="P23">
        <v>94.193890164223902</v>
      </c>
      <c r="Q23">
        <v>0.17891957045336199</v>
      </c>
    </row>
    <row r="24" spans="1:17" x14ac:dyDescent="0.3">
      <c r="A24" t="s">
        <v>75</v>
      </c>
      <c r="B24" t="s">
        <v>76</v>
      </c>
      <c r="C24" t="str">
        <f>IFERROR(VLOOKUP(Table1[[#This Row],[Ticker]],[1]!Table1[[Symbol]:[Industry]],2,FALSE),"-")</f>
        <v>-</v>
      </c>
      <c r="D24" t="s">
        <v>77</v>
      </c>
      <c r="E24">
        <v>326062.81838275999</v>
      </c>
      <c r="F24">
        <v>5010.7</v>
      </c>
      <c r="G24">
        <v>11.524192085622399</v>
      </c>
      <c r="H24">
        <v>-4.6383403416709799</v>
      </c>
      <c r="I24">
        <v>20.8225951607388</v>
      </c>
      <c r="J24">
        <v>3.0391803328897402</v>
      </c>
      <c r="K24">
        <v>4756.5659344731203</v>
      </c>
      <c r="L24">
        <v>4312.1625708660004</v>
      </c>
      <c r="M24">
        <v>63.139445548198701</v>
      </c>
      <c r="N24">
        <v>1.2650251170845801</v>
      </c>
      <c r="O24">
        <v>4.1571037978725496</v>
      </c>
      <c r="P24">
        <v>43.521661296097299</v>
      </c>
      <c r="Q24">
        <v>1.2968782124263001E-2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324463.75341633998</v>
      </c>
      <c r="F25">
        <v>11258.3</v>
      </c>
      <c r="G25">
        <v>11.4802892514899</v>
      </c>
      <c r="H25">
        <v>0.14385625815682801</v>
      </c>
      <c r="I25">
        <v>-1.9134382812109401</v>
      </c>
      <c r="J25">
        <v>0.266193124763619</v>
      </c>
      <c r="K25">
        <v>10915.4257336215</v>
      </c>
      <c r="L25">
        <v>9826.3839914194596</v>
      </c>
      <c r="M25">
        <v>35.700708928756598</v>
      </c>
      <c r="N25">
        <v>0.920299525830933</v>
      </c>
      <c r="O25">
        <v>7.28085057246654</v>
      </c>
      <c r="P25">
        <v>40.946335906054898</v>
      </c>
      <c r="Q25">
        <v>8.7948836988740002E-3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321028.71937499999</v>
      </c>
      <c r="F26">
        <v>4800.25</v>
      </c>
      <c r="G26">
        <v>124.97328554102</v>
      </c>
      <c r="H26">
        <v>-14.3374913694347</v>
      </c>
      <c r="I26">
        <v>45.069550832406598</v>
      </c>
      <c r="J26">
        <v>-9.9060057066347298</v>
      </c>
      <c r="K26">
        <v>4955.8852841540902</v>
      </c>
      <c r="L26">
        <v>3657.7610379032699</v>
      </c>
      <c r="M26">
        <v>19.826310248600699</v>
      </c>
      <c r="N26">
        <v>0.85062159300408002</v>
      </c>
      <c r="O26">
        <v>18.217801156189701</v>
      </c>
      <c r="P26">
        <v>171.53806991741101</v>
      </c>
      <c r="Q26">
        <v>0.25675059264664502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317389.21518885001</v>
      </c>
      <c r="F27">
        <v>1469.3</v>
      </c>
      <c r="G27">
        <v>77.202353186834401</v>
      </c>
      <c r="H27">
        <v>-1.17438759341651</v>
      </c>
      <c r="I27">
        <v>14.042272337864301</v>
      </c>
      <c r="J27">
        <v>6.7084777823091704E-2</v>
      </c>
      <c r="K27">
        <v>1431.11450971817</v>
      </c>
      <c r="L27">
        <v>1223.43072397426</v>
      </c>
      <c r="M27">
        <v>41.339007583593997</v>
      </c>
      <c r="N27">
        <v>0.37711499183403202</v>
      </c>
      <c r="O27">
        <v>10.3518682365752</v>
      </c>
      <c r="P27">
        <v>102.299325347652</v>
      </c>
      <c r="Q27">
        <v>7.1996378801828007E-2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308966.05886717897</v>
      </c>
      <c r="F28">
        <v>332.2</v>
      </c>
      <c r="G28">
        <v>58.403403362749003</v>
      </c>
      <c r="H28">
        <v>-2.1909907433710298</v>
      </c>
      <c r="I28">
        <v>27.670167074919799</v>
      </c>
      <c r="J28">
        <v>-0.56949533500204996</v>
      </c>
      <c r="K28">
        <v>323.13971879395501</v>
      </c>
      <c r="L28">
        <v>274.83834944285502</v>
      </c>
      <c r="M28">
        <v>36.194378167170697</v>
      </c>
      <c r="N28">
        <v>0.56706839020648903</v>
      </c>
      <c r="O28">
        <v>4.9819385912101204</v>
      </c>
      <c r="P28">
        <v>84.748001390337095</v>
      </c>
      <c r="Q28">
        <v>0.104016396470172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300741.14235759998</v>
      </c>
      <c r="F29">
        <v>488</v>
      </c>
      <c r="G29">
        <v>89.786962432253802</v>
      </c>
      <c r="H29">
        <v>-1.4554429779045699</v>
      </c>
      <c r="I29">
        <v>13.8807004497087</v>
      </c>
      <c r="J29">
        <v>0.26013430278417299</v>
      </c>
      <c r="K29">
        <v>479.68037110627199</v>
      </c>
      <c r="L29">
        <v>414.65027284781303</v>
      </c>
      <c r="M29">
        <v>44.300733865242798</v>
      </c>
      <c r="N29">
        <v>0.83052493442376696</v>
      </c>
      <c r="O29">
        <v>8.0737704918032591</v>
      </c>
      <c r="P29">
        <v>115.120123429579</v>
      </c>
      <c r="Q29">
        <v>0.13770200119589701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21</v>
      </c>
      <c r="E30">
        <v>291113.73539555998</v>
      </c>
      <c r="F30">
        <v>557.20000000000005</v>
      </c>
      <c r="G30">
        <v>13.459238174673199</v>
      </c>
      <c r="H30">
        <v>12.070001804581899</v>
      </c>
      <c r="I30">
        <v>1.4234269276954501</v>
      </c>
      <c r="J30">
        <v>5.3278436377308402</v>
      </c>
      <c r="K30">
        <v>505.86955942212802</v>
      </c>
      <c r="L30">
        <v>469.60168764395399</v>
      </c>
      <c r="M30">
        <v>63.068119899993199</v>
      </c>
      <c r="N30">
        <v>1.13745075754767</v>
      </c>
      <c r="O30">
        <v>4.0739411342426202</v>
      </c>
      <c r="P30">
        <v>48.566857752299697</v>
      </c>
      <c r="Q30">
        <v>-0.102567736534644</v>
      </c>
    </row>
    <row r="31" spans="1:17" x14ac:dyDescent="0.3">
      <c r="A31" t="s">
        <v>95</v>
      </c>
      <c r="B31" t="s">
        <v>96</v>
      </c>
      <c r="C31" t="str">
        <f>IFERROR(VLOOKUP(Table1[[#This Row],[Ticker]],[1]!Table1[[Symbol]:[Industry]],2,FALSE),"-")</f>
        <v>-</v>
      </c>
      <c r="D31" t="s">
        <v>97</v>
      </c>
      <c r="E31">
        <v>289093.36240400001</v>
      </c>
      <c r="F31">
        <v>3259</v>
      </c>
      <c r="G31">
        <v>-14.8952730033535</v>
      </c>
      <c r="H31">
        <v>-13.2134865641813</v>
      </c>
      <c r="I31">
        <v>-27.9267389486611</v>
      </c>
      <c r="J31">
        <v>5.7703279499045197E-2</v>
      </c>
      <c r="K31">
        <v>3365.3445636526599</v>
      </c>
      <c r="L31">
        <v>3387.4765703323501</v>
      </c>
      <c r="M31">
        <v>45.252074716595203</v>
      </c>
      <c r="N31">
        <v>1.1450799434766901</v>
      </c>
      <c r="O31">
        <v>19.268180423442701</v>
      </c>
      <c r="P31">
        <v>13.063539697132599</v>
      </c>
      <c r="Q31">
        <v>6.6908143836500997E-2</v>
      </c>
    </row>
    <row r="32" spans="1:17" x14ac:dyDescent="0.3">
      <c r="A32" t="s">
        <v>98</v>
      </c>
      <c r="B32" t="s">
        <v>99</v>
      </c>
      <c r="C32" t="str">
        <f>IFERROR(VLOOKUP(Table1[[#This Row],[Ticker]],[1]!Table1[[Symbol]:[Industry]],2,FALSE),"-")</f>
        <v>-</v>
      </c>
      <c r="D32" t="s">
        <v>100</v>
      </c>
      <c r="E32">
        <v>282428.562608395</v>
      </c>
      <c r="F32">
        <v>2946.05</v>
      </c>
      <c r="G32">
        <v>-39.864351212436901</v>
      </c>
      <c r="H32">
        <v>-3.8514258473457299</v>
      </c>
      <c r="I32">
        <v>-20.394171406470001</v>
      </c>
      <c r="J32">
        <v>-3.2049909832805801</v>
      </c>
      <c r="K32">
        <v>2916.0031609494399</v>
      </c>
      <c r="L32">
        <v>2982.74409201667</v>
      </c>
      <c r="M32">
        <v>49.810103460958501</v>
      </c>
      <c r="N32">
        <v>1.4425220665638701</v>
      </c>
      <c r="O32">
        <v>21.111318545170601</v>
      </c>
      <c r="P32">
        <v>10.3348189206396</v>
      </c>
      <c r="Q32">
        <v>-8.7790429400166001E-2</v>
      </c>
    </row>
    <row r="33" spans="1:17" x14ac:dyDescent="0.3">
      <c r="A33" t="s">
        <v>101</v>
      </c>
      <c r="B33" t="s">
        <v>102</v>
      </c>
      <c r="C33" t="str">
        <f>IFERROR(VLOOKUP(Table1[[#This Row],[Ticker]],[1]!Table1[[Symbol]:[Industry]],2,FALSE),"-")</f>
        <v>-</v>
      </c>
      <c r="D33" t="s">
        <v>103</v>
      </c>
      <c r="E33">
        <v>272976.31693373999</v>
      </c>
      <c r="F33">
        <v>1723.3</v>
      </c>
      <c r="G33">
        <v>52.2234102878474</v>
      </c>
      <c r="H33">
        <v>-8.2965542282177793</v>
      </c>
      <c r="I33">
        <v>-3.7394071953629302</v>
      </c>
      <c r="J33">
        <v>-0.42538878256367701</v>
      </c>
      <c r="K33">
        <v>1792.63677813052</v>
      </c>
      <c r="L33">
        <v>1643.9497860430399</v>
      </c>
      <c r="M33">
        <v>31.5158964856161</v>
      </c>
      <c r="N33">
        <v>0.36426379000359499</v>
      </c>
      <c r="O33">
        <v>26.159113329077901</v>
      </c>
      <c r="P33">
        <v>111.305254122984</v>
      </c>
      <c r="Q33">
        <v>5.3096610428641999E-2</v>
      </c>
    </row>
    <row r="34" spans="1:17" x14ac:dyDescent="0.3">
      <c r="A34" t="s">
        <v>104</v>
      </c>
      <c r="B34" t="s">
        <v>105</v>
      </c>
      <c r="C34" t="str">
        <f>IFERROR(VLOOKUP(Table1[[#This Row],[Ticker]],[1]!Table1[[Symbol]:[Industry]],2,FALSE),"-")</f>
        <v>-</v>
      </c>
      <c r="D34" t="s">
        <v>106</v>
      </c>
      <c r="E34">
        <v>271159.84682500002</v>
      </c>
      <c r="F34">
        <v>641.75</v>
      </c>
      <c r="G34">
        <v>74.844195707328694</v>
      </c>
      <c r="H34">
        <v>-4.469891947672</v>
      </c>
      <c r="I34">
        <v>90.181862292002407</v>
      </c>
      <c r="J34">
        <v>-5.1243009406915903</v>
      </c>
      <c r="K34">
        <v>624.93730130116603</v>
      </c>
      <c r="L34">
        <v>460.94470670333698</v>
      </c>
      <c r="M34">
        <v>34.041996489742097</v>
      </c>
      <c r="N34">
        <v>0.18124951243719001</v>
      </c>
      <c r="O34">
        <v>25.8589793533307</v>
      </c>
      <c r="P34">
        <v>125.49191848208</v>
      </c>
      <c r="Q34">
        <v>5.2943576361660999E-2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268910.64796199999</v>
      </c>
      <c r="F35">
        <v>205.77</v>
      </c>
      <c r="G35">
        <v>502.70634066065998</v>
      </c>
      <c r="H35">
        <v>12.560989562460501</v>
      </c>
      <c r="I35">
        <v>14.954287972466</v>
      </c>
      <c r="J35">
        <v>-0.238654640624821</v>
      </c>
      <c r="K35">
        <v>180.638552168985</v>
      </c>
      <c r="L35">
        <v>137.53555552185199</v>
      </c>
      <c r="M35">
        <v>61.032696178379098</v>
      </c>
      <c r="N35">
        <v>2.2241023679305001</v>
      </c>
      <c r="O35">
        <v>11.2893035913884</v>
      </c>
      <c r="P35">
        <v>532.16589861751095</v>
      </c>
      <c r="Q35">
        <v>0.180927702346171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69</v>
      </c>
      <c r="E36">
        <v>267864.40945245</v>
      </c>
      <c r="F36">
        <v>694.5</v>
      </c>
      <c r="G36">
        <v>158.97542925851499</v>
      </c>
      <c r="H36">
        <v>-10.649475409874899</v>
      </c>
      <c r="I36">
        <v>20.946349541721201</v>
      </c>
      <c r="J36">
        <v>-3.2739197790871302</v>
      </c>
      <c r="K36">
        <v>697.63804151585498</v>
      </c>
      <c r="L36">
        <v>569.22216756071998</v>
      </c>
      <c r="M36">
        <v>32.668358667177401</v>
      </c>
      <c r="N36">
        <v>0.48510924152484702</v>
      </c>
      <c r="O36">
        <v>28.9920806335493</v>
      </c>
      <c r="P36">
        <v>192.85262492093599</v>
      </c>
      <c r="Q36">
        <v>0.16550843699689199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262039.51488037899</v>
      </c>
      <c r="F37">
        <v>9386.0499999999993</v>
      </c>
      <c r="G37">
        <v>70.897623460726194</v>
      </c>
      <c r="H37">
        <v>-6.8929924239351301</v>
      </c>
      <c r="I37">
        <v>18.069504643263699</v>
      </c>
      <c r="J37">
        <v>1.44628437520569</v>
      </c>
      <c r="K37">
        <v>9370.2037144603491</v>
      </c>
      <c r="L37">
        <v>7943.9215649054504</v>
      </c>
      <c r="M37">
        <v>38.420907536458202</v>
      </c>
      <c r="N37">
        <v>1.1570535809373901</v>
      </c>
      <c r="O37">
        <v>6.9544696650880802</v>
      </c>
      <c r="P37">
        <v>106.695661748513</v>
      </c>
      <c r="Q37">
        <v>0.10933506649295199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37</v>
      </c>
      <c r="E38">
        <v>261412.81935345</v>
      </c>
      <c r="F38">
        <v>1640.25</v>
      </c>
      <c r="G38">
        <v>-23.920524074150499</v>
      </c>
      <c r="H38">
        <v>-0.63638274334376399</v>
      </c>
      <c r="I38">
        <v>-10.9677293768314</v>
      </c>
      <c r="J38">
        <v>3.5392860825327999</v>
      </c>
      <c r="K38">
        <v>1592.75836411565</v>
      </c>
      <c r="L38">
        <v>1589.6120120256701</v>
      </c>
      <c r="M38">
        <v>72.960755280244697</v>
      </c>
      <c r="N38">
        <v>0.94250845623839996</v>
      </c>
      <c r="O38">
        <v>6.1423563481176604</v>
      </c>
      <c r="P38">
        <v>15.5878933089038</v>
      </c>
      <c r="Q38">
        <v>-2.5146473815865999E-2</v>
      </c>
    </row>
    <row r="39" spans="1:17" x14ac:dyDescent="0.3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250473.56781060001</v>
      </c>
      <c r="F39">
        <v>2597.85</v>
      </c>
      <c r="G39">
        <v>-10.4456201293613</v>
      </c>
      <c r="H39">
        <v>-1.2962363611473</v>
      </c>
      <c r="I39">
        <v>-10.122171280641799</v>
      </c>
      <c r="J39">
        <v>0.92304797349809398</v>
      </c>
      <c r="K39">
        <v>2544.6912587412598</v>
      </c>
      <c r="L39">
        <v>2464.9539033116998</v>
      </c>
      <c r="M39">
        <v>53.057592283086599</v>
      </c>
      <c r="N39">
        <v>0.81824324606904997</v>
      </c>
      <c r="O39">
        <v>6.59968820370693</v>
      </c>
      <c r="P39">
        <v>21.111888111888099</v>
      </c>
      <c r="Q39">
        <v>-1.3179143870731E-2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122</v>
      </c>
      <c r="E40">
        <v>243949.4970801</v>
      </c>
      <c r="F40">
        <v>6850.2</v>
      </c>
      <c r="G40">
        <v>60.937738663519397</v>
      </c>
      <c r="H40">
        <v>-12.6658493475129</v>
      </c>
      <c r="I40">
        <v>51.952510936516802</v>
      </c>
      <c r="J40">
        <v>-8.8181449907650293</v>
      </c>
      <c r="K40">
        <v>7143.9946264884302</v>
      </c>
      <c r="L40">
        <v>5532.9097585699401</v>
      </c>
      <c r="M40">
        <v>17.600693642420801</v>
      </c>
      <c r="N40">
        <v>0.76175198262141097</v>
      </c>
      <c r="O40">
        <v>16.3279904236372</v>
      </c>
      <c r="P40">
        <v>111.035120147874</v>
      </c>
      <c r="Q40">
        <v>0.16108093336917501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-</v>
      </c>
      <c r="D41" t="s">
        <v>18</v>
      </c>
      <c r="E41">
        <v>233692.37400026599</v>
      </c>
      <c r="F41">
        <v>165.49</v>
      </c>
      <c r="G41">
        <v>44.751305629812101</v>
      </c>
      <c r="H41">
        <v>-4.6272931671911</v>
      </c>
      <c r="I41">
        <v>-2.1227039669491399</v>
      </c>
      <c r="J41">
        <v>0.76293457681329802</v>
      </c>
      <c r="K41">
        <v>167.46976303287801</v>
      </c>
      <c r="L41">
        <v>148.29894779684301</v>
      </c>
      <c r="M41">
        <v>37.9769159334259</v>
      </c>
      <c r="N41">
        <v>1.2211585867474599</v>
      </c>
      <c r="O41">
        <v>18.919572179587799</v>
      </c>
      <c r="P41">
        <v>93.5555555555555</v>
      </c>
      <c r="Q41">
        <v>9.5198504022901004E-2</v>
      </c>
    </row>
    <row r="42" spans="1:17" x14ac:dyDescent="0.3">
      <c r="A42" t="s">
        <v>125</v>
      </c>
      <c r="B42" t="s">
        <v>126</v>
      </c>
      <c r="C42" t="str">
        <f>IFERROR(VLOOKUP(Table1[[#This Row],[Ticker]],[1]!Table1[[Symbol]:[Industry]],2,FALSE),"-")</f>
        <v>-</v>
      </c>
      <c r="D42" t="s">
        <v>127</v>
      </c>
      <c r="E42">
        <v>223898.52553227</v>
      </c>
      <c r="F42">
        <v>306.3</v>
      </c>
      <c r="G42">
        <v>117.684804989168</v>
      </c>
      <c r="H42">
        <v>-5.9162871157601602</v>
      </c>
      <c r="I42">
        <v>46.204652983157203</v>
      </c>
      <c r="J42">
        <v>-6.9652273133066096</v>
      </c>
      <c r="K42">
        <v>294.44051876708699</v>
      </c>
      <c r="L42">
        <v>223.33550215732299</v>
      </c>
      <c r="M42">
        <v>29.747379205268398</v>
      </c>
      <c r="N42">
        <v>0.90738805167211201</v>
      </c>
      <c r="O42">
        <v>11.1655239960822</v>
      </c>
      <c r="P42">
        <v>148.016194331983</v>
      </c>
      <c r="Q42">
        <v>0.210780818988198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130</v>
      </c>
      <c r="E43">
        <v>216773.09444692</v>
      </c>
      <c r="F43">
        <v>889.45</v>
      </c>
      <c r="G43">
        <v>-6.0641788862822699</v>
      </c>
      <c r="H43">
        <v>-4.1275522341915796</v>
      </c>
      <c r="I43">
        <v>-4.5368606099861299</v>
      </c>
      <c r="J43">
        <v>0.108627741822518</v>
      </c>
      <c r="K43">
        <v>911.87250654606805</v>
      </c>
      <c r="L43">
        <v>851.17331369876001</v>
      </c>
      <c r="M43">
        <v>24.4882063574235</v>
      </c>
      <c r="N43">
        <v>0.69824838104512599</v>
      </c>
      <c r="O43">
        <v>7.8644105908145301</v>
      </c>
      <c r="P43">
        <v>23.022130013831202</v>
      </c>
      <c r="Q43">
        <v>-2.9357832336862E-2</v>
      </c>
    </row>
    <row r="44" spans="1:17" x14ac:dyDescent="0.3">
      <c r="A44" t="s">
        <v>131</v>
      </c>
      <c r="B44" t="s">
        <v>132</v>
      </c>
      <c r="C44" t="str">
        <f>IFERROR(VLOOKUP(Table1[[#This Row],[Ticker]],[1]!Table1[[Symbol]:[Industry]],2,FALSE),"-")</f>
        <v>-</v>
      </c>
      <c r="D44" t="s">
        <v>51</v>
      </c>
      <c r="E44">
        <v>215217.5018685</v>
      </c>
      <c r="F44">
        <v>338.75</v>
      </c>
      <c r="G44">
        <v>11.709387858284</v>
      </c>
      <c r="H44">
        <v>-11.6315165706058</v>
      </c>
      <c r="I44">
        <v>24.112123524466799</v>
      </c>
      <c r="J44">
        <v>-5.0538669662870896</v>
      </c>
      <c r="K44">
        <v>351.163369333194</v>
      </c>
      <c r="L44">
        <v>296.64306333379602</v>
      </c>
      <c r="M44">
        <v>32.828852717434103</v>
      </c>
      <c r="N44">
        <v>0.76190569356455495</v>
      </c>
      <c r="O44">
        <v>16.516605166051601</v>
      </c>
      <c r="P44">
        <v>67.036489151873695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135</v>
      </c>
      <c r="E45">
        <v>202674.96881963999</v>
      </c>
      <c r="F45">
        <v>1559.7</v>
      </c>
      <c r="G45">
        <v>66.555764057244303</v>
      </c>
      <c r="H45">
        <v>-7.5020296718246797</v>
      </c>
      <c r="I45">
        <v>9.6164904245835707</v>
      </c>
      <c r="J45">
        <v>-0.13933538481549801</v>
      </c>
      <c r="K45">
        <v>1547.8070740886601</v>
      </c>
      <c r="L45">
        <v>1324.5224435397799</v>
      </c>
      <c r="M45">
        <v>36.634032354595</v>
      </c>
      <c r="N45">
        <v>0.787841540272879</v>
      </c>
      <c r="O45">
        <v>7.2001025838302102</v>
      </c>
      <c r="P45">
        <v>98.713211874124099</v>
      </c>
      <c r="Q45">
        <v>0.230360443388192</v>
      </c>
    </row>
    <row r="46" spans="1:17" x14ac:dyDescent="0.3">
      <c r="A46" t="s">
        <v>136</v>
      </c>
      <c r="B46" t="s">
        <v>137</v>
      </c>
      <c r="C46" t="str">
        <f>IFERROR(VLOOKUP(Table1[[#This Row],[Ticker]],[1]!Table1[[Symbol]:[Industry]],2,FALSE),"-")</f>
        <v>-</v>
      </c>
      <c r="D46" t="s">
        <v>138</v>
      </c>
      <c r="E46">
        <v>202084.44767783899</v>
      </c>
      <c r="F46">
        <v>816.4</v>
      </c>
      <c r="G46">
        <v>39.267738413100503</v>
      </c>
      <c r="H46">
        <v>-8.3044213610849091</v>
      </c>
      <c r="I46">
        <v>-9.5241434771845093</v>
      </c>
      <c r="J46">
        <v>0.80842337722593605</v>
      </c>
      <c r="K46">
        <v>841.38990345494005</v>
      </c>
      <c r="L46">
        <v>767.387143769678</v>
      </c>
      <c r="M46">
        <v>36.173129450012901</v>
      </c>
      <c r="N46">
        <v>0.67386568390937995</v>
      </c>
      <c r="O46">
        <v>18.520333170014698</v>
      </c>
      <c r="P46">
        <v>76.309253860274197</v>
      </c>
      <c r="Q46">
        <v>0.10258405625238699</v>
      </c>
    </row>
    <row r="47" spans="1:17" x14ac:dyDescent="0.3">
      <c r="A47" t="s">
        <v>139</v>
      </c>
      <c r="B47" t="s">
        <v>140</v>
      </c>
      <c r="C47" t="str">
        <f>IFERROR(VLOOKUP(Table1[[#This Row],[Ticker]],[1]!Table1[[Symbol]:[Industry]],2,FALSE),"-")</f>
        <v>-</v>
      </c>
      <c r="D47" t="s">
        <v>130</v>
      </c>
      <c r="E47">
        <v>196952.67712235701</v>
      </c>
      <c r="F47">
        <v>157.77000000000001</v>
      </c>
      <c r="G47">
        <v>11.5064486532885</v>
      </c>
      <c r="H47">
        <v>-12.9443344564478</v>
      </c>
      <c r="I47">
        <v>4.0682248204427802</v>
      </c>
      <c r="J47">
        <v>-2.2066780579302998</v>
      </c>
      <c r="K47">
        <v>170.178647114292</v>
      </c>
      <c r="L47">
        <v>151.83298368617</v>
      </c>
      <c r="M47">
        <v>12.1003880127993</v>
      </c>
      <c r="N47">
        <v>0.809780024066872</v>
      </c>
      <c r="O47">
        <v>17.0057678899663</v>
      </c>
      <c r="P47">
        <v>37.9711412330564</v>
      </c>
      <c r="Q47">
        <v>-1.5308329808048001E-2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190159.737539289</v>
      </c>
      <c r="F48">
        <v>218.89</v>
      </c>
      <c r="G48">
        <v>158.20675670619801</v>
      </c>
      <c r="H48">
        <v>11.8000044762356</v>
      </c>
      <c r="I48">
        <v>48.629382595651201</v>
      </c>
      <c r="J48">
        <v>0.93153433324285895</v>
      </c>
      <c r="K48">
        <v>198.660803756056</v>
      </c>
      <c r="L48">
        <v>159.88390090927399</v>
      </c>
      <c r="M48">
        <v>59.416398272955398</v>
      </c>
      <c r="N48">
        <v>0.89548282742154695</v>
      </c>
      <c r="O48">
        <v>5.9893096989355401</v>
      </c>
      <c r="P48">
        <v>183.35275080906101</v>
      </c>
      <c r="Q48">
        <v>4.5932398312779003E-2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146</v>
      </c>
      <c r="E49">
        <v>183657.26441373501</v>
      </c>
      <c r="F49">
        <v>5166.3500000000004</v>
      </c>
      <c r="G49">
        <v>177.30406286286299</v>
      </c>
      <c r="H49">
        <v>-5.5502380519523999</v>
      </c>
      <c r="I49">
        <v>47.491647713923498</v>
      </c>
      <c r="J49">
        <v>-6.0275272674681002</v>
      </c>
      <c r="K49">
        <v>5089.9721031604204</v>
      </c>
      <c r="L49">
        <v>3885.9674709308101</v>
      </c>
      <c r="M49">
        <v>23.6052505399452</v>
      </c>
      <c r="N49">
        <v>0.69727047724626101</v>
      </c>
      <c r="O49">
        <v>11.3929563424854</v>
      </c>
      <c r="P49">
        <v>209.288194444444</v>
      </c>
      <c r="Q49">
        <v>0.23405568655272399</v>
      </c>
    </row>
    <row r="50" spans="1:17" x14ac:dyDescent="0.3">
      <c r="A50" t="s">
        <v>147</v>
      </c>
      <c r="B50" t="s">
        <v>148</v>
      </c>
      <c r="C50" t="str">
        <f>IFERROR(VLOOKUP(Table1[[#This Row],[Ticker]],[1]!Table1[[Symbol]:[Industry]],2,FALSE),"-")</f>
        <v>-</v>
      </c>
      <c r="D50" t="s">
        <v>80</v>
      </c>
      <c r="E50">
        <v>182549.5691462</v>
      </c>
      <c r="F50">
        <v>2743</v>
      </c>
      <c r="G50">
        <v>30.663312947506402</v>
      </c>
      <c r="H50">
        <v>9.2643614630884699</v>
      </c>
      <c r="I50">
        <v>18.3476338850456</v>
      </c>
      <c r="J50">
        <v>-0.70665065189239296</v>
      </c>
      <c r="K50">
        <v>2568.0320957965901</v>
      </c>
      <c r="L50">
        <v>2257.9116479561299</v>
      </c>
      <c r="M50">
        <v>49.030745965750199</v>
      </c>
      <c r="N50">
        <v>0.93169672503895695</v>
      </c>
      <c r="O50">
        <v>4.0083849799489499</v>
      </c>
      <c r="P50">
        <v>56.6455303905176</v>
      </c>
      <c r="Q50">
        <v>5.2487077883511001E-2</v>
      </c>
    </row>
    <row r="51" spans="1:17" x14ac:dyDescent="0.3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109</v>
      </c>
      <c r="E51">
        <v>176126.43093120001</v>
      </c>
      <c r="F51">
        <v>533.70000000000005</v>
      </c>
      <c r="G51">
        <v>171.01270788883701</v>
      </c>
      <c r="H51">
        <v>3.2360170255309302</v>
      </c>
      <c r="I51">
        <v>15.977554978082599</v>
      </c>
      <c r="J51">
        <v>-4.6501120951640704</v>
      </c>
      <c r="K51">
        <v>499.07730015614402</v>
      </c>
      <c r="L51">
        <v>402.75214298004698</v>
      </c>
      <c r="M51">
        <v>46.022837201730297</v>
      </c>
      <c r="N51">
        <v>0.61364085263631196</v>
      </c>
      <c r="O51">
        <v>8.6752857410530009</v>
      </c>
      <c r="P51">
        <v>202.37960339943299</v>
      </c>
      <c r="Q51">
        <v>0.19164132593474001</v>
      </c>
    </row>
    <row r="52" spans="1:17" x14ac:dyDescent="0.3">
      <c r="A52" t="s">
        <v>151</v>
      </c>
      <c r="B52" t="s">
        <v>152</v>
      </c>
      <c r="C52" t="str">
        <f>IFERROR(VLOOKUP(Table1[[#This Row],[Ticker]],[1]!Table1[[Symbol]:[Industry]],2,FALSE),"-")</f>
        <v>-</v>
      </c>
      <c r="D52" t="s">
        <v>21</v>
      </c>
      <c r="E52">
        <v>170625.087332525</v>
      </c>
      <c r="F52">
        <v>5762.75</v>
      </c>
      <c r="G52">
        <v>-8.2119520406778292</v>
      </c>
      <c r="H52">
        <v>9.2101467714333101</v>
      </c>
      <c r="I52">
        <v>-11.4945507427396</v>
      </c>
      <c r="J52">
        <v>4.5735588927155204</v>
      </c>
      <c r="K52">
        <v>5196.8706047740498</v>
      </c>
      <c r="L52">
        <v>5164.9137145578197</v>
      </c>
      <c r="M52">
        <v>80.528098254001094</v>
      </c>
      <c r="N52">
        <v>1.30430662024441</v>
      </c>
      <c r="O52">
        <v>11.7869072925252</v>
      </c>
      <c r="P52">
        <v>27.676662494045701</v>
      </c>
      <c r="Q52">
        <v>-4.9179252215160001E-3</v>
      </c>
    </row>
    <row r="53" spans="1:17" x14ac:dyDescent="0.3">
      <c r="A53" t="s">
        <v>153</v>
      </c>
      <c r="B53" t="s">
        <v>154</v>
      </c>
      <c r="C53" t="str">
        <f>IFERROR(VLOOKUP(Table1[[#This Row],[Ticker]],[1]!Table1[[Symbol]:[Industry]],2,FALSE),"-")</f>
        <v>-</v>
      </c>
      <c r="D53" t="s">
        <v>80</v>
      </c>
      <c r="E53">
        <v>166975.14057361899</v>
      </c>
      <c r="F53">
        <v>677.9</v>
      </c>
      <c r="G53">
        <v>37.987865533055597</v>
      </c>
      <c r="H53">
        <v>-2.10195410747371</v>
      </c>
      <c r="I53">
        <v>12.76352931624</v>
      </c>
      <c r="J53">
        <v>1.3303411946802</v>
      </c>
      <c r="K53">
        <v>654.34980615233906</v>
      </c>
      <c r="L53">
        <v>577.95478243091395</v>
      </c>
      <c r="M53">
        <v>49.317123098415003</v>
      </c>
      <c r="N53">
        <v>0.88073351202631001</v>
      </c>
      <c r="O53">
        <v>4.2852928160495596</v>
      </c>
      <c r="P53">
        <v>67.776265313698701</v>
      </c>
      <c r="Q53">
        <v>3.6539379894958E-2</v>
      </c>
    </row>
    <row r="54" spans="1:17" x14ac:dyDescent="0.3">
      <c r="A54" t="s">
        <v>155</v>
      </c>
      <c r="B54" t="s">
        <v>156</v>
      </c>
      <c r="C54" t="str">
        <f>IFERROR(VLOOKUP(Table1[[#This Row],[Ticker]],[1]!Table1[[Symbol]:[Industry]],2,FALSE),"-")</f>
        <v>-</v>
      </c>
      <c r="D54" t="s">
        <v>157</v>
      </c>
      <c r="E54">
        <v>165333.94140345999</v>
      </c>
      <c r="F54">
        <v>4281.3999999999996</v>
      </c>
      <c r="G54">
        <v>34.854657520636202</v>
      </c>
      <c r="H54">
        <v>-1.7798054245609001</v>
      </c>
      <c r="I54">
        <v>27.869990095426399</v>
      </c>
      <c r="J54">
        <v>1.6966334633329501</v>
      </c>
      <c r="K54">
        <v>4192.3947705359597</v>
      </c>
      <c r="L54">
        <v>3497.63461092642</v>
      </c>
      <c r="M54">
        <v>43.490569409925399</v>
      </c>
      <c r="N54">
        <v>0.61992724601261995</v>
      </c>
      <c r="O54">
        <v>7.6703881907787199</v>
      </c>
      <c r="P54">
        <v>83.487260805279902</v>
      </c>
      <c r="Q54">
        <v>9.8083651812337996E-2</v>
      </c>
    </row>
    <row r="55" spans="1:17" x14ac:dyDescent="0.3">
      <c r="A55" t="s">
        <v>158</v>
      </c>
      <c r="B55" t="s">
        <v>159</v>
      </c>
      <c r="C55" t="str">
        <f>IFERROR(VLOOKUP(Table1[[#This Row],[Ticker]],[1]!Table1[[Symbol]:[Industry]],2,FALSE),"-")</f>
        <v>-</v>
      </c>
      <c r="D55" t="s">
        <v>37</v>
      </c>
      <c r="E55">
        <v>165029.81839835001</v>
      </c>
      <c r="F55">
        <v>1647.7</v>
      </c>
      <c r="G55">
        <v>2.0490809894990898</v>
      </c>
      <c r="H55">
        <v>8.3658171749886492</v>
      </c>
      <c r="I55">
        <v>0.92462621123511102</v>
      </c>
      <c r="J55">
        <v>6.0351320201753804</v>
      </c>
      <c r="K55">
        <v>1497.1971331979801</v>
      </c>
      <c r="L55">
        <v>1431.9207503253599</v>
      </c>
      <c r="M55">
        <v>83.137833339830493</v>
      </c>
      <c r="N55">
        <v>0.92393876423752497</v>
      </c>
      <c r="O55">
        <v>1.04691387995388</v>
      </c>
      <c r="P55">
        <v>31.642232253425401</v>
      </c>
      <c r="Q55">
        <v>1.5931777851100001E-2</v>
      </c>
    </row>
    <row r="56" spans="1:17" x14ac:dyDescent="0.3">
      <c r="A56" t="s">
        <v>160</v>
      </c>
      <c r="B56" t="s">
        <v>161</v>
      </c>
      <c r="C56" t="str">
        <f>IFERROR(VLOOKUP(Table1[[#This Row],[Ticker]],[1]!Table1[[Symbol]:[Industry]],2,FALSE),"-")</f>
        <v>-</v>
      </c>
      <c r="D56" t="s">
        <v>162</v>
      </c>
      <c r="E56">
        <v>163193.16162924</v>
      </c>
      <c r="F56">
        <v>439.8</v>
      </c>
      <c r="G56">
        <v>31.3638845660616</v>
      </c>
      <c r="H56">
        <v>-4.7349334642475798</v>
      </c>
      <c r="I56">
        <v>51.607782275120499</v>
      </c>
      <c r="J56">
        <v>0.10468822489855099</v>
      </c>
      <c r="K56">
        <v>436.43769148683299</v>
      </c>
      <c r="L56">
        <v>349.27649803269401</v>
      </c>
      <c r="M56">
        <v>33.688958454586597</v>
      </c>
      <c r="N56">
        <v>0.73924546212631304</v>
      </c>
      <c r="O56">
        <v>15.2228285584356</v>
      </c>
      <c r="P56">
        <v>111.442307692307</v>
      </c>
      <c r="Q56">
        <v>3.4663016776677998E-2</v>
      </c>
    </row>
    <row r="57" spans="1:17" x14ac:dyDescent="0.3">
      <c r="A57" t="s">
        <v>163</v>
      </c>
      <c r="B57" t="s">
        <v>164</v>
      </c>
      <c r="C57" t="str">
        <f>IFERROR(VLOOKUP(Table1[[#This Row],[Ticker]],[1]!Table1[[Symbol]:[Industry]],2,FALSE),"-")</f>
        <v>-</v>
      </c>
      <c r="D57" t="s">
        <v>165</v>
      </c>
      <c r="E57">
        <v>161484.77716875001</v>
      </c>
      <c r="F57">
        <v>7620.5</v>
      </c>
      <c r="G57">
        <v>45.903053517841499</v>
      </c>
      <c r="H57">
        <v>-14.9903809867654</v>
      </c>
      <c r="I57">
        <v>44.635572348383398</v>
      </c>
      <c r="J57">
        <v>-5.5608500080837899</v>
      </c>
      <c r="K57">
        <v>8045.1563134531698</v>
      </c>
      <c r="L57">
        <v>6321.8118664205704</v>
      </c>
      <c r="M57">
        <v>16.4172584839135</v>
      </c>
      <c r="N57">
        <v>0.62721362704169303</v>
      </c>
      <c r="O57">
        <v>20.070205367101899</v>
      </c>
      <c r="P57">
        <v>97.935064935064901</v>
      </c>
      <c r="Q57">
        <v>0.17150133913960999</v>
      </c>
    </row>
    <row r="58" spans="1:17" x14ac:dyDescent="0.3">
      <c r="A58" t="s">
        <v>166</v>
      </c>
      <c r="B58" t="s">
        <v>167</v>
      </c>
      <c r="C58" t="str">
        <f>IFERROR(VLOOKUP(Table1[[#This Row],[Ticker]],[1]!Table1[[Symbol]:[Industry]],2,FALSE),"-")</f>
        <v>-</v>
      </c>
      <c r="D58" t="s">
        <v>168</v>
      </c>
      <c r="E58">
        <v>159436.31285650001</v>
      </c>
      <c r="F58">
        <v>3134.75</v>
      </c>
      <c r="G58">
        <v>-6.9771816018556896</v>
      </c>
      <c r="H58">
        <v>-2.2592502664599099</v>
      </c>
      <c r="I58">
        <v>3.1818525343632</v>
      </c>
      <c r="J58">
        <v>0.89487313859047501</v>
      </c>
      <c r="K58">
        <v>3080.0378411225702</v>
      </c>
      <c r="L58">
        <v>2850.67027514445</v>
      </c>
      <c r="M58">
        <v>47.4865480782288</v>
      </c>
      <c r="N58">
        <v>0.74828231816322499</v>
      </c>
      <c r="O58">
        <v>3.4548209586091301</v>
      </c>
      <c r="P58">
        <v>36.736385247868</v>
      </c>
      <c r="Q58">
        <v>-1.7949292834393001E-2</v>
      </c>
    </row>
    <row r="59" spans="1:17" x14ac:dyDescent="0.3">
      <c r="A59" t="s">
        <v>169</v>
      </c>
      <c r="B59" t="s">
        <v>170</v>
      </c>
      <c r="C59" t="str">
        <f>IFERROR(VLOOKUP(Table1[[#This Row],[Ticker]],[1]!Table1[[Symbol]:[Industry]],2,FALSE),"-")</f>
        <v>-</v>
      </c>
      <c r="D59" t="s">
        <v>109</v>
      </c>
      <c r="E59">
        <v>157572.12416000001</v>
      </c>
      <c r="F59">
        <v>598.4</v>
      </c>
      <c r="G59">
        <v>244.90003403128799</v>
      </c>
      <c r="H59">
        <v>10.9946771516866</v>
      </c>
      <c r="I59">
        <v>19.055314794761198</v>
      </c>
      <c r="J59">
        <v>-5.1605306647677001</v>
      </c>
      <c r="K59">
        <v>550.35640575186596</v>
      </c>
      <c r="L59">
        <v>444.32319287930699</v>
      </c>
      <c r="M59">
        <v>50.121124503966897</v>
      </c>
      <c r="N59">
        <v>0.71667391716650997</v>
      </c>
      <c r="O59">
        <v>9.2914438502673793</v>
      </c>
      <c r="P59">
        <v>274</v>
      </c>
      <c r="Q59">
        <v>0.18626176728716601</v>
      </c>
    </row>
    <row r="60" spans="1:17" x14ac:dyDescent="0.3">
      <c r="A60" t="s">
        <v>63</v>
      </c>
      <c r="B60" t="s">
        <v>171</v>
      </c>
      <c r="C60" t="str">
        <f>IFERROR(VLOOKUP(Table1[[#This Row],[Ticker]],[1]!Table1[[Symbol]:[Industry]],2,FALSE),"-")</f>
        <v>-</v>
      </c>
      <c r="D60" t="s">
        <v>59</v>
      </c>
      <c r="E60">
        <v>151860.11489632499</v>
      </c>
      <c r="F60">
        <v>677.05</v>
      </c>
      <c r="G60">
        <v>72.645385033734797</v>
      </c>
      <c r="H60">
        <v>0.96120044017342199</v>
      </c>
      <c r="I60">
        <v>10.6755394717147</v>
      </c>
      <c r="J60">
        <v>1.1315804819944899</v>
      </c>
      <c r="K60">
        <v>663.64991897174195</v>
      </c>
      <c r="L60">
        <v>578.47813953809896</v>
      </c>
      <c r="M60">
        <v>39.2687657472623</v>
      </c>
      <c r="N60">
        <v>0.77205949525998696</v>
      </c>
      <c r="O60">
        <v>5.2507200354479</v>
      </c>
      <c r="P60">
        <v>99.690311163545104</v>
      </c>
      <c r="Q60">
        <v>0.108572439416318</v>
      </c>
    </row>
    <row r="61" spans="1:17" x14ac:dyDescent="0.3">
      <c r="A61" t="s">
        <v>172</v>
      </c>
      <c r="B61" t="s">
        <v>173</v>
      </c>
      <c r="C61" t="str">
        <f>IFERROR(VLOOKUP(Table1[[#This Row],[Ticker]],[1]!Table1[[Symbol]:[Industry]],2,FALSE),"-")</f>
        <v>-</v>
      </c>
      <c r="D61" t="s">
        <v>174</v>
      </c>
      <c r="E61">
        <v>148503.28356750999</v>
      </c>
      <c r="F61">
        <v>1451.9</v>
      </c>
      <c r="G61">
        <v>15.3978500644983</v>
      </c>
      <c r="H61">
        <v>-0.39734528113649498</v>
      </c>
      <c r="I61">
        <v>12.883237769135301</v>
      </c>
      <c r="J61">
        <v>1.00412643609828</v>
      </c>
      <c r="K61">
        <v>1369.0942430002499</v>
      </c>
      <c r="L61">
        <v>1222.66945101494</v>
      </c>
      <c r="M61">
        <v>62.758850692322603</v>
      </c>
      <c r="N61">
        <v>0.987892313798028</v>
      </c>
      <c r="O61">
        <v>1.7253254356360599</v>
      </c>
      <c r="P61">
        <v>51.271098145446899</v>
      </c>
      <c r="Q61">
        <v>7.4320134599669997E-3</v>
      </c>
    </row>
    <row r="62" spans="1:17" x14ac:dyDescent="0.3">
      <c r="A62" t="s">
        <v>175</v>
      </c>
      <c r="B62" t="s">
        <v>176</v>
      </c>
      <c r="C62" t="str">
        <f>IFERROR(VLOOKUP(Table1[[#This Row],[Ticker]],[1]!Table1[[Symbol]:[Industry]],2,FALSE),"-")</f>
        <v>-</v>
      </c>
      <c r="D62" t="s">
        <v>177</v>
      </c>
      <c r="E62">
        <v>148309.09799939999</v>
      </c>
      <c r="F62">
        <v>663</v>
      </c>
      <c r="G62">
        <v>27.269930749738698</v>
      </c>
      <c r="H62">
        <v>-3.0684447670574699</v>
      </c>
      <c r="I62">
        <v>5.5578262981671003</v>
      </c>
      <c r="J62">
        <v>-0.77963597238827897</v>
      </c>
      <c r="K62">
        <v>671.70204495556698</v>
      </c>
      <c r="L62">
        <v>590.31524068090005</v>
      </c>
      <c r="M62">
        <v>27.795815929159801</v>
      </c>
      <c r="N62">
        <v>0.60854832875634102</v>
      </c>
      <c r="O62">
        <v>7.8808446455505203</v>
      </c>
      <c r="P62">
        <v>53.650057937427498</v>
      </c>
      <c r="Q62">
        <v>3.6630599381104002E-2</v>
      </c>
    </row>
    <row r="63" spans="1:17" x14ac:dyDescent="0.3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21</v>
      </c>
      <c r="E63">
        <v>145881.78137231999</v>
      </c>
      <c r="F63">
        <v>1491.4</v>
      </c>
      <c r="G63">
        <v>-3.8663164465703499</v>
      </c>
      <c r="H63">
        <v>7.6206606104630099</v>
      </c>
      <c r="I63">
        <v>-6.14864460587743</v>
      </c>
      <c r="J63">
        <v>4.2453752225202397</v>
      </c>
      <c r="K63">
        <v>1395.63147430502</v>
      </c>
      <c r="L63">
        <v>1293.0881873312601</v>
      </c>
      <c r="M63">
        <v>55.298747756563102</v>
      </c>
      <c r="N63">
        <v>0.79198174811808997</v>
      </c>
      <c r="O63">
        <v>3.6408743462518398</v>
      </c>
      <c r="P63">
        <v>37.799131479257099</v>
      </c>
      <c r="Q63">
        <v>-1.2107607077790001E-3</v>
      </c>
    </row>
    <row r="64" spans="1:17" x14ac:dyDescent="0.3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182</v>
      </c>
      <c r="E64">
        <v>144493.95023456699</v>
      </c>
      <c r="F64">
        <v>219.76</v>
      </c>
      <c r="G64">
        <v>77.007710523673893</v>
      </c>
      <c r="H64">
        <v>-1.4111087384557399</v>
      </c>
      <c r="I64">
        <v>17.125023500639401</v>
      </c>
      <c r="J64">
        <v>-0.19156272580566</v>
      </c>
      <c r="K64">
        <v>214.927733812268</v>
      </c>
      <c r="L64">
        <v>179.983798724976</v>
      </c>
      <c r="M64">
        <v>38.215205008143201</v>
      </c>
      <c r="N64">
        <v>0.82801749865792296</v>
      </c>
      <c r="O64">
        <v>8.80506006552603</v>
      </c>
      <c r="P64">
        <v>101.89251263206199</v>
      </c>
      <c r="Q64">
        <v>8.5836704278322004E-2</v>
      </c>
    </row>
    <row r="65" spans="1:17" x14ac:dyDescent="0.3">
      <c r="A65" t="s">
        <v>183</v>
      </c>
      <c r="B65" t="s">
        <v>184</v>
      </c>
      <c r="C65" t="str">
        <f>IFERROR(VLOOKUP(Table1[[#This Row],[Ticker]],[1]!Table1[[Symbol]:[Industry]],2,FALSE),"-")</f>
        <v>-</v>
      </c>
      <c r="D65" t="s">
        <v>138</v>
      </c>
      <c r="E65">
        <v>144132.62601087001</v>
      </c>
      <c r="F65">
        <v>1448.65</v>
      </c>
      <c r="G65">
        <v>83.871494580113094</v>
      </c>
      <c r="H65">
        <v>-12.0023218359343</v>
      </c>
      <c r="I65">
        <v>14.5156343378087</v>
      </c>
      <c r="J65">
        <v>0.17131755039112301</v>
      </c>
      <c r="K65">
        <v>1415.9910959425799</v>
      </c>
      <c r="L65">
        <v>1148.25636960881</v>
      </c>
      <c r="M65">
        <v>42.569632971055199</v>
      </c>
      <c r="N65">
        <v>0.79498802910810296</v>
      </c>
      <c r="O65">
        <v>13.895695992820899</v>
      </c>
      <c r="P65">
        <v>125.980812729116</v>
      </c>
      <c r="Q65">
        <v>0.11111677772037699</v>
      </c>
    </row>
    <row r="66" spans="1:17" x14ac:dyDescent="0.3">
      <c r="A66" t="s">
        <v>185</v>
      </c>
      <c r="B66" t="s">
        <v>186</v>
      </c>
      <c r="C66" t="str">
        <f>IFERROR(VLOOKUP(Table1[[#This Row],[Ticker]],[1]!Table1[[Symbol]:[Industry]],2,FALSE),"-")</f>
        <v>-</v>
      </c>
      <c r="D66" t="s">
        <v>119</v>
      </c>
      <c r="E66">
        <v>141581.18004732</v>
      </c>
      <c r="F66">
        <v>5877.95</v>
      </c>
      <c r="G66">
        <v>-7.6566252207128001</v>
      </c>
      <c r="H66">
        <v>4.09448088142884</v>
      </c>
      <c r="I66">
        <v>0.93571892946985102</v>
      </c>
      <c r="J66">
        <v>1.4657083408124301</v>
      </c>
      <c r="K66">
        <v>5423.6884623224596</v>
      </c>
      <c r="L66">
        <v>5050.7668695904104</v>
      </c>
      <c r="M66">
        <v>87.934864017082504</v>
      </c>
      <c r="N66">
        <v>0.81536631228099699</v>
      </c>
      <c r="O66">
        <v>1.70212403984382</v>
      </c>
      <c r="P66">
        <v>35.196770706350399</v>
      </c>
      <c r="Q66">
        <v>3.3661340359678001E-2</v>
      </c>
    </row>
    <row r="67" spans="1:17" x14ac:dyDescent="0.3">
      <c r="A67" t="s">
        <v>187</v>
      </c>
      <c r="B67" t="s">
        <v>188</v>
      </c>
      <c r="C67" t="str">
        <f>IFERROR(VLOOKUP(Table1[[#This Row],[Ticker]],[1]!Table1[[Symbol]:[Industry]],2,FALSE),"-")</f>
        <v>-</v>
      </c>
      <c r="D67" t="s">
        <v>37</v>
      </c>
      <c r="E67">
        <v>136780.77667573001</v>
      </c>
      <c r="F67">
        <v>635.9</v>
      </c>
      <c r="G67">
        <v>-27.1989852217934</v>
      </c>
      <c r="H67">
        <v>3.4033385085275398</v>
      </c>
      <c r="I67">
        <v>-10.2040478495201</v>
      </c>
      <c r="J67">
        <v>2.2408935024466099</v>
      </c>
      <c r="K67">
        <v>599.96977627794899</v>
      </c>
      <c r="L67">
        <v>602.36573452963603</v>
      </c>
      <c r="M67">
        <v>63.281549077736997</v>
      </c>
      <c r="N67">
        <v>0.84677883787704</v>
      </c>
      <c r="O67">
        <v>11.747130051894899</v>
      </c>
      <c r="P67">
        <v>24.344935471255301</v>
      </c>
      <c r="Q67">
        <v>-8.3289712518735001E-2</v>
      </c>
    </row>
    <row r="68" spans="1:17" x14ac:dyDescent="0.3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191</v>
      </c>
      <c r="E68">
        <v>132914.28051104999</v>
      </c>
      <c r="F68">
        <v>4850.7</v>
      </c>
      <c r="G68">
        <v>21.973751997390799</v>
      </c>
      <c r="H68">
        <v>-4.39465254042124</v>
      </c>
      <c r="I68">
        <v>17.668162482926299</v>
      </c>
      <c r="J68">
        <v>2.2135908622296099</v>
      </c>
      <c r="K68">
        <v>4707.7501815514997</v>
      </c>
      <c r="L68">
        <v>4197.94101304376</v>
      </c>
      <c r="M68">
        <v>53.743519288616298</v>
      </c>
      <c r="N68">
        <v>0.790241811389509</v>
      </c>
      <c r="O68">
        <v>2.5831323314160901</v>
      </c>
      <c r="P68">
        <v>48.117499770985297</v>
      </c>
      <c r="Q68">
        <v>5.8342803418598002E-2</v>
      </c>
    </row>
    <row r="69" spans="1:17" x14ac:dyDescent="0.3">
      <c r="A69" t="s">
        <v>192</v>
      </c>
      <c r="B69" t="s">
        <v>193</v>
      </c>
      <c r="C69" t="str">
        <f>IFERROR(VLOOKUP(Table1[[#This Row],[Ticker]],[1]!Table1[[Symbol]:[Industry]],2,FALSE),"-")</f>
        <v>-</v>
      </c>
      <c r="D69" t="s">
        <v>89</v>
      </c>
      <c r="E69">
        <v>132334.98733900499</v>
      </c>
      <c r="F69">
        <v>414.15</v>
      </c>
      <c r="G69">
        <v>64.992462086482604</v>
      </c>
      <c r="H69">
        <v>-9.1941035815193501</v>
      </c>
      <c r="I69">
        <v>5.3354206363872798</v>
      </c>
      <c r="J69">
        <v>-2.75547069985755</v>
      </c>
      <c r="K69">
        <v>433.03988955202999</v>
      </c>
      <c r="L69">
        <v>375.67329822031502</v>
      </c>
      <c r="M69">
        <v>25.296171956576501</v>
      </c>
      <c r="N69">
        <v>0.71205005652407805</v>
      </c>
      <c r="O69">
        <v>12.0849933598937</v>
      </c>
      <c r="P69">
        <v>91.072664359861506</v>
      </c>
      <c r="Q69">
        <v>0.140413041906256</v>
      </c>
    </row>
    <row r="70" spans="1:17" x14ac:dyDescent="0.3">
      <c r="A70" t="s">
        <v>194</v>
      </c>
      <c r="B70" t="s">
        <v>195</v>
      </c>
      <c r="C70" t="str">
        <f>IFERROR(VLOOKUP(Table1[[#This Row],[Ticker]],[1]!Table1[[Symbol]:[Industry]],2,FALSE),"-")</f>
        <v>-</v>
      </c>
      <c r="D70" t="s">
        <v>18</v>
      </c>
      <c r="E70">
        <v>131803.796725439</v>
      </c>
      <c r="F70">
        <v>303.8</v>
      </c>
      <c r="G70">
        <v>34.3165070830159</v>
      </c>
      <c r="H70">
        <v>-3.8658678769181298</v>
      </c>
      <c r="I70">
        <v>12.881970427513499</v>
      </c>
      <c r="J70">
        <v>2.6941030091071601</v>
      </c>
      <c r="K70">
        <v>305.88764545072303</v>
      </c>
      <c r="L70">
        <v>271.85072867767701</v>
      </c>
      <c r="M70">
        <v>45.039700126967404</v>
      </c>
      <c r="N70">
        <v>0.92038880699192505</v>
      </c>
      <c r="O70">
        <v>13.2241606319947</v>
      </c>
      <c r="P70">
        <v>83.315733896515297</v>
      </c>
      <c r="Q70">
        <v>1.1690269833980001E-3</v>
      </c>
    </row>
    <row r="71" spans="1:17" x14ac:dyDescent="0.3">
      <c r="A71" t="s">
        <v>196</v>
      </c>
      <c r="B71" t="s">
        <v>197</v>
      </c>
      <c r="C71" t="str">
        <f>IFERROR(VLOOKUP(Table1[[#This Row],[Ticker]],[1]!Table1[[Symbol]:[Industry]],2,FALSE),"-")</f>
        <v>-</v>
      </c>
      <c r="D71" t="s">
        <v>198</v>
      </c>
      <c r="E71">
        <v>130242.81865452</v>
      </c>
      <c r="F71">
        <v>192.2</v>
      </c>
      <c r="G71">
        <v>76.105746388832998</v>
      </c>
      <c r="H71">
        <v>8.4691998217620394</v>
      </c>
      <c r="I71">
        <v>61.993674029879998</v>
      </c>
      <c r="J71">
        <v>2.4221865701586398</v>
      </c>
      <c r="K71">
        <v>174.32377473881201</v>
      </c>
      <c r="L71">
        <v>132.27856232354699</v>
      </c>
      <c r="M71">
        <v>39.627443080187497</v>
      </c>
      <c r="N71">
        <v>0.70836821898881197</v>
      </c>
      <c r="O71">
        <v>8.6784599375650409</v>
      </c>
      <c r="P71">
        <v>121.428571428571</v>
      </c>
      <c r="Q71">
        <v>1.6313588647849001E-2</v>
      </c>
    </row>
    <row r="72" spans="1:17" x14ac:dyDescent="0.3">
      <c r="A72" t="s">
        <v>199</v>
      </c>
      <c r="B72" t="s">
        <v>200</v>
      </c>
      <c r="C72" t="str">
        <f>IFERROR(VLOOKUP(Table1[[#This Row],[Ticker]],[1]!Table1[[Symbol]:[Industry]],2,FALSE),"-")</f>
        <v>-</v>
      </c>
      <c r="D72" t="s">
        <v>32</v>
      </c>
      <c r="E72">
        <v>129594.33620573999</v>
      </c>
      <c r="F72">
        <v>250.6</v>
      </c>
      <c r="G72">
        <v>1.6136465967332401</v>
      </c>
      <c r="H72">
        <v>-15.184591696680901</v>
      </c>
      <c r="I72">
        <v>-4.8018593599219201</v>
      </c>
      <c r="J72">
        <v>-1.0673172545270799</v>
      </c>
      <c r="K72">
        <v>266.76624616947299</v>
      </c>
      <c r="L72">
        <v>246.20649574980001</v>
      </c>
      <c r="M72">
        <v>29.925675517976</v>
      </c>
      <c r="N72">
        <v>0.84939426478087099</v>
      </c>
      <c r="O72">
        <v>19.592976855546599</v>
      </c>
      <c r="P72">
        <v>34.912516823687703</v>
      </c>
      <c r="Q72">
        <v>0.13311483246582201</v>
      </c>
    </row>
    <row r="73" spans="1:17" x14ac:dyDescent="0.3">
      <c r="A73" t="s">
        <v>201</v>
      </c>
      <c r="B73" t="s">
        <v>202</v>
      </c>
      <c r="C73" t="str">
        <f>IFERROR(VLOOKUP(Table1[[#This Row],[Ticker]],[1]!Table1[[Symbol]:[Industry]],2,FALSE),"-")</f>
        <v>-</v>
      </c>
      <c r="D73" t="s">
        <v>32</v>
      </c>
      <c r="E73">
        <v>128289.342266258</v>
      </c>
      <c r="F73">
        <v>116.51</v>
      </c>
      <c r="G73">
        <v>57.9348469085025</v>
      </c>
      <c r="H73">
        <v>-12.0487042521069</v>
      </c>
      <c r="I73">
        <v>0.55062869497950795</v>
      </c>
      <c r="J73">
        <v>-0.83579946561250895</v>
      </c>
      <c r="K73">
        <v>123.486353073194</v>
      </c>
      <c r="L73">
        <v>109.260518194128</v>
      </c>
      <c r="M73">
        <v>32.574352159703899</v>
      </c>
      <c r="N73">
        <v>0.64622807825555895</v>
      </c>
      <c r="O73">
        <v>22.650416273281198</v>
      </c>
      <c r="P73">
        <v>98.992314261315101</v>
      </c>
      <c r="Q73">
        <v>0.113685924072344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109</v>
      </c>
      <c r="E74">
        <v>127968.1086375</v>
      </c>
      <c r="F74">
        <v>613.75</v>
      </c>
      <c r="G74">
        <v>388.19855068347198</v>
      </c>
      <c r="H74">
        <v>43.329051274591698</v>
      </c>
      <c r="I74">
        <v>97.278285481722605</v>
      </c>
      <c r="J74">
        <v>-5.37071092459888</v>
      </c>
      <c r="K74">
        <v>436.60132549871503</v>
      </c>
      <c r="L74">
        <v>292.42393814144299</v>
      </c>
      <c r="M74">
        <v>70.885010905213903</v>
      </c>
      <c r="N74">
        <v>2.5222196934216101</v>
      </c>
      <c r="O74">
        <v>5.41751527494909</v>
      </c>
      <c r="P74">
        <v>415.10700797314303</v>
      </c>
      <c r="Q74">
        <v>0.223611415305244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69</v>
      </c>
      <c r="E75">
        <v>122973.46372499999</v>
      </c>
      <c r="F75">
        <v>705</v>
      </c>
      <c r="G75">
        <v>117.515000234635</v>
      </c>
      <c r="H75">
        <v>-4.2806972781503001</v>
      </c>
      <c r="I75">
        <v>27.154974101227499</v>
      </c>
      <c r="J75">
        <v>-0.50168325264823299</v>
      </c>
      <c r="K75">
        <v>673.19238332790303</v>
      </c>
      <c r="L75">
        <v>541.88181642920904</v>
      </c>
      <c r="M75">
        <v>41.035212233873601</v>
      </c>
      <c r="N75">
        <v>0.43515562339406899</v>
      </c>
      <c r="O75">
        <v>6.6666666666666599</v>
      </c>
      <c r="P75">
        <v>147.36842105263099</v>
      </c>
      <c r="Q75">
        <v>9.7716686202402994E-2</v>
      </c>
    </row>
    <row r="76" spans="1:17" x14ac:dyDescent="0.3">
      <c r="A76" t="s">
        <v>207</v>
      </c>
      <c r="B76" t="s">
        <v>208</v>
      </c>
      <c r="C76" t="str">
        <f>IFERROR(VLOOKUP(Table1[[#This Row],[Ticker]],[1]!Table1[[Symbol]:[Industry]],2,FALSE),"-")</f>
        <v>-</v>
      </c>
      <c r="D76" t="s">
        <v>32</v>
      </c>
      <c r="E76">
        <v>121882.754226687</v>
      </c>
      <c r="F76">
        <v>64.48</v>
      </c>
      <c r="G76">
        <v>121.951741834828</v>
      </c>
      <c r="H76">
        <v>-3.4488193771197002</v>
      </c>
      <c r="I76">
        <v>32.431024688993503</v>
      </c>
      <c r="J76">
        <v>5.3366405420484604</v>
      </c>
      <c r="K76">
        <v>65.019802849095598</v>
      </c>
      <c r="L76">
        <v>55.936281113996401</v>
      </c>
      <c r="M76">
        <v>45.744765476352399</v>
      </c>
      <c r="N76">
        <v>1.3797238512622101</v>
      </c>
      <c r="O76">
        <v>29.8852357320099</v>
      </c>
      <c r="P76">
        <v>150.89494163424101</v>
      </c>
      <c r="Q76">
        <v>7.8510833851519995E-2</v>
      </c>
    </row>
    <row r="77" spans="1:17" x14ac:dyDescent="0.3">
      <c r="A77" t="s">
        <v>209</v>
      </c>
      <c r="B77" t="s">
        <v>210</v>
      </c>
      <c r="C77" t="str">
        <f>IFERROR(VLOOKUP(Table1[[#This Row],[Ticker]],[1]!Table1[[Symbol]:[Industry]],2,FALSE),"-")</f>
        <v>-</v>
      </c>
      <c r="D77" t="s">
        <v>211</v>
      </c>
      <c r="E77">
        <v>119986.48878840001</v>
      </c>
      <c r="F77">
        <v>4519.8</v>
      </c>
      <c r="G77">
        <v>0.55053174124747795</v>
      </c>
      <c r="H77">
        <v>-4.11252852274633</v>
      </c>
      <c r="I77">
        <v>8.9104671888263294</v>
      </c>
      <c r="J77">
        <v>-0.121698692050101</v>
      </c>
      <c r="K77">
        <v>4378.0011706938503</v>
      </c>
      <c r="L77">
        <v>3949.1668492325298</v>
      </c>
      <c r="M77">
        <v>44.082913247158103</v>
      </c>
      <c r="N77">
        <v>1.0783206457315999</v>
      </c>
      <c r="O77">
        <v>3.3231558918536099</v>
      </c>
      <c r="P77">
        <v>37.158984007525802</v>
      </c>
      <c r="Q77">
        <v>-6.1771332847586999E-2</v>
      </c>
    </row>
    <row r="78" spans="1:17" x14ac:dyDescent="0.3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62</v>
      </c>
      <c r="E78">
        <v>119962.01374775</v>
      </c>
      <c r="F78">
        <v>1485.5</v>
      </c>
      <c r="G78">
        <v>19.729363916679102</v>
      </c>
      <c r="H78">
        <v>-8.7767868997947698</v>
      </c>
      <c r="I78">
        <v>-1.58717674045431</v>
      </c>
      <c r="J78">
        <v>-7.7497327122733106E-2</v>
      </c>
      <c r="K78">
        <v>1485.3419403949299</v>
      </c>
      <c r="L78">
        <v>1373.68986816084</v>
      </c>
      <c r="M78">
        <v>37.562952516054899</v>
      </c>
      <c r="N78">
        <v>0.71910851164851497</v>
      </c>
      <c r="O78">
        <v>6.4961292494109601</v>
      </c>
      <c r="P78">
        <v>45.2527622958834</v>
      </c>
      <c r="Q78">
        <v>1.3194207613175E-2</v>
      </c>
    </row>
    <row r="79" spans="1:17" x14ac:dyDescent="0.3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51</v>
      </c>
      <c r="E79">
        <v>119877.210862639</v>
      </c>
      <c r="F79">
        <v>1426.7</v>
      </c>
      <c r="G79">
        <v>-1.77744115854316</v>
      </c>
      <c r="H79">
        <v>-4.7894421108860001</v>
      </c>
      <c r="I79">
        <v>-0.71773416265661805</v>
      </c>
      <c r="J79">
        <v>3.4433776438277501</v>
      </c>
      <c r="K79">
        <v>1357.21461009008</v>
      </c>
      <c r="L79">
        <v>1218.28515122866</v>
      </c>
      <c r="M79">
        <v>53.665405134445699</v>
      </c>
      <c r="N79">
        <v>0.75810566623257303</v>
      </c>
      <c r="O79">
        <v>3.4695451040863401</v>
      </c>
      <c r="P79">
        <v>43.063424417147097</v>
      </c>
      <c r="Q79">
        <v>0.120778249263805</v>
      </c>
    </row>
    <row r="80" spans="1:17" x14ac:dyDescent="0.3">
      <c r="A80" t="s">
        <v>216</v>
      </c>
      <c r="B80" t="s">
        <v>217</v>
      </c>
      <c r="C80" t="str">
        <f>IFERROR(VLOOKUP(Table1[[#This Row],[Ticker]],[1]!Table1[[Symbol]:[Industry]],2,FALSE),"-")</f>
        <v>-</v>
      </c>
      <c r="D80" t="s">
        <v>62</v>
      </c>
      <c r="E80">
        <v>115158.44898555</v>
      </c>
      <c r="F80">
        <v>1144.45</v>
      </c>
      <c r="G80">
        <v>64.700477872453405</v>
      </c>
      <c r="H80">
        <v>4.8751713961601597</v>
      </c>
      <c r="I80">
        <v>45.378732118367303</v>
      </c>
      <c r="J80">
        <v>0.87929864922468104</v>
      </c>
      <c r="K80">
        <v>1082.4569646309301</v>
      </c>
      <c r="L80">
        <v>890.56126874065501</v>
      </c>
      <c r="M80">
        <v>47.131194355059598</v>
      </c>
      <c r="N80">
        <v>0.95752208071370803</v>
      </c>
      <c r="O80">
        <v>5.1159945825505604</v>
      </c>
      <c r="P80">
        <v>101.57639806252701</v>
      </c>
      <c r="Q80">
        <v>4.8821215264478003E-2</v>
      </c>
    </row>
    <row r="81" spans="1:17" x14ac:dyDescent="0.3">
      <c r="A81" t="s">
        <v>218</v>
      </c>
      <c r="B81" t="s">
        <v>219</v>
      </c>
      <c r="C81" t="str">
        <f>IFERROR(VLOOKUP(Table1[[#This Row],[Ticker]],[1]!Table1[[Symbol]:[Industry]],2,FALSE),"-")</f>
        <v>-</v>
      </c>
      <c r="D81" t="s">
        <v>114</v>
      </c>
      <c r="E81">
        <v>114237.07199687</v>
      </c>
      <c r="F81">
        <v>2404.5500000000002</v>
      </c>
      <c r="G81">
        <v>56.551259969044096</v>
      </c>
      <c r="H81">
        <v>-6.8421007869222397</v>
      </c>
      <c r="I81">
        <v>4.5923634513026004</v>
      </c>
      <c r="J81">
        <v>-2.87003784354259</v>
      </c>
      <c r="K81">
        <v>2325.6368991521199</v>
      </c>
      <c r="L81">
        <v>2022.48143240288</v>
      </c>
      <c r="M81">
        <v>46.095295521025498</v>
      </c>
      <c r="N81">
        <v>0.86933992810379901</v>
      </c>
      <c r="O81">
        <v>4.7597263521240896</v>
      </c>
      <c r="P81">
        <v>85.679536679536696</v>
      </c>
      <c r="Q81">
        <v>0.20104352587406801</v>
      </c>
    </row>
    <row r="82" spans="1:17" x14ac:dyDescent="0.3">
      <c r="A82" t="s">
        <v>220</v>
      </c>
      <c r="B82" t="s">
        <v>221</v>
      </c>
      <c r="C82" t="str">
        <f>IFERROR(VLOOKUP(Table1[[#This Row],[Ticker]],[1]!Table1[[Symbol]:[Industry]],2,FALSE),"-")</f>
        <v>-</v>
      </c>
      <c r="D82" t="s">
        <v>222</v>
      </c>
      <c r="E82">
        <v>113196.77614079999</v>
      </c>
      <c r="F82">
        <v>1188</v>
      </c>
      <c r="G82">
        <v>14.3809369680505</v>
      </c>
      <c r="H82">
        <v>1.37901617162417</v>
      </c>
      <c r="I82">
        <v>-11.1874046918833</v>
      </c>
      <c r="J82">
        <v>5.1950530510185198</v>
      </c>
      <c r="K82">
        <v>1126.0603429983801</v>
      </c>
      <c r="L82">
        <v>1062.34700115848</v>
      </c>
      <c r="M82">
        <v>71.178609385742206</v>
      </c>
      <c r="N82">
        <v>0.80946042978479005</v>
      </c>
      <c r="O82">
        <v>6.8181818181818103</v>
      </c>
      <c r="P82">
        <v>43.434953214609102</v>
      </c>
      <c r="Q82">
        <v>1.1635659086968E-2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225</v>
      </c>
      <c r="E83">
        <v>112742.84547081</v>
      </c>
      <c r="F83">
        <v>1010.7</v>
      </c>
      <c r="G83">
        <v>6.0402542209150001</v>
      </c>
      <c r="H83">
        <v>-6.2138432498757297</v>
      </c>
      <c r="I83">
        <v>-17.2445794063402</v>
      </c>
      <c r="J83">
        <v>0.51005966344634701</v>
      </c>
      <c r="K83">
        <v>1025.8783318759799</v>
      </c>
      <c r="L83">
        <v>1050.48787139715</v>
      </c>
      <c r="M83">
        <v>48.843811754093103</v>
      </c>
      <c r="N83">
        <v>0.353456191228747</v>
      </c>
      <c r="O83">
        <v>23.676659740773701</v>
      </c>
      <c r="P83">
        <v>47.332361516034901</v>
      </c>
      <c r="Q83">
        <v>1.3032230740125999E-2</v>
      </c>
    </row>
    <row r="84" spans="1:17" x14ac:dyDescent="0.3">
      <c r="A84" t="s">
        <v>226</v>
      </c>
      <c r="B84" t="s">
        <v>227</v>
      </c>
      <c r="C84" t="str">
        <f>IFERROR(VLOOKUP(Table1[[#This Row],[Ticker]],[1]!Table1[[Symbol]:[Industry]],2,FALSE),"-")</f>
        <v>-</v>
      </c>
      <c r="D84" t="s">
        <v>174</v>
      </c>
      <c r="E84">
        <v>112169.587303489</v>
      </c>
      <c r="F84">
        <v>632.9</v>
      </c>
      <c r="G84">
        <v>-13.5305793192009</v>
      </c>
      <c r="H84">
        <v>2.9446940444676102</v>
      </c>
      <c r="I84">
        <v>3.25529169987314</v>
      </c>
      <c r="J84">
        <v>2.09379031959707</v>
      </c>
      <c r="K84">
        <v>594.29316827910498</v>
      </c>
      <c r="L84">
        <v>559.37072661314005</v>
      </c>
      <c r="M84">
        <v>59.471237928158303</v>
      </c>
      <c r="N84">
        <v>0.68201625107906805</v>
      </c>
      <c r="O84">
        <v>2.8598514773265902</v>
      </c>
      <c r="P84">
        <v>29.374488961569899</v>
      </c>
      <c r="Q84">
        <v>-8.1995579851547998E-2</v>
      </c>
    </row>
    <row r="85" spans="1:17" x14ac:dyDescent="0.3">
      <c r="A85" t="s">
        <v>228</v>
      </c>
      <c r="B85" t="s">
        <v>229</v>
      </c>
      <c r="C85" t="str">
        <f>IFERROR(VLOOKUP(Table1[[#This Row],[Ticker]],[1]!Table1[[Symbol]:[Industry]],2,FALSE),"-")</f>
        <v>-</v>
      </c>
      <c r="D85" t="s">
        <v>24</v>
      </c>
      <c r="E85">
        <v>111548.463341225</v>
      </c>
      <c r="F85">
        <v>1432.45</v>
      </c>
      <c r="G85">
        <v>-22.777614718472201</v>
      </c>
      <c r="H85">
        <v>-8.2775516421420203</v>
      </c>
      <c r="I85">
        <v>-21.6923121737766</v>
      </c>
      <c r="J85">
        <v>1.62149017375593</v>
      </c>
      <c r="K85">
        <v>1464.70476156771</v>
      </c>
      <c r="L85">
        <v>1459.02218231401</v>
      </c>
      <c r="M85">
        <v>40.070377116687403</v>
      </c>
      <c r="N85">
        <v>0.828778779193721</v>
      </c>
      <c r="O85">
        <v>18.293832245453601</v>
      </c>
      <c r="P85">
        <v>5.7900372955208503</v>
      </c>
      <c r="Q85">
        <v>9.3724108569869999E-3</v>
      </c>
    </row>
    <row r="86" spans="1:17" x14ac:dyDescent="0.3">
      <c r="A86" t="s">
        <v>230</v>
      </c>
      <c r="B86" t="s">
        <v>231</v>
      </c>
      <c r="C86" t="str">
        <f>IFERROR(VLOOKUP(Table1[[#This Row],[Ticker]],[1]!Table1[[Symbol]:[Industry]],2,FALSE),"-")</f>
        <v>-</v>
      </c>
      <c r="D86" t="s">
        <v>232</v>
      </c>
      <c r="E86">
        <v>110870.6375295</v>
      </c>
      <c r="F86">
        <v>1768.5</v>
      </c>
      <c r="G86">
        <v>5.9690718166745897</v>
      </c>
      <c r="H86">
        <v>-2.9856794594222098</v>
      </c>
      <c r="I86">
        <v>14.5200165866317</v>
      </c>
      <c r="J86">
        <v>-3.3537843418267799</v>
      </c>
      <c r="K86">
        <v>1813.582622463</v>
      </c>
      <c r="L86">
        <v>1579.4232114352901</v>
      </c>
      <c r="M86">
        <v>21.574779485185399</v>
      </c>
      <c r="N86">
        <v>0.73909923369169706</v>
      </c>
      <c r="O86">
        <v>12.264631043256999</v>
      </c>
      <c r="P86">
        <v>43.448108042340898</v>
      </c>
      <c r="Q86">
        <v>1.7564013280817001E-2</v>
      </c>
    </row>
    <row r="87" spans="1:17" x14ac:dyDescent="0.3">
      <c r="A87" t="s">
        <v>233</v>
      </c>
      <c r="B87" t="s">
        <v>234</v>
      </c>
      <c r="C87" t="str">
        <f>IFERROR(VLOOKUP(Table1[[#This Row],[Ticker]],[1]!Table1[[Symbol]:[Industry]],2,FALSE),"-")</f>
        <v>-</v>
      </c>
      <c r="D87" t="s">
        <v>62</v>
      </c>
      <c r="E87">
        <v>110519.5188132</v>
      </c>
      <c r="F87">
        <v>6636</v>
      </c>
      <c r="G87">
        <v>3.4072143521987801</v>
      </c>
      <c r="H87">
        <v>6.9947325317668003</v>
      </c>
      <c r="I87">
        <v>3.6228751986480301</v>
      </c>
      <c r="J87">
        <v>1.0648291951900699</v>
      </c>
      <c r="K87">
        <v>6268.0298554534502</v>
      </c>
      <c r="L87">
        <v>5929.7812777011704</v>
      </c>
      <c r="M87">
        <v>61.895987941275401</v>
      </c>
      <c r="N87">
        <v>0.66638835108806105</v>
      </c>
      <c r="O87">
        <v>3.7515069318866798</v>
      </c>
      <c r="P87">
        <v>28.5647861128332</v>
      </c>
      <c r="Q87">
        <v>-3.5653529496177998E-2</v>
      </c>
    </row>
    <row r="88" spans="1:17" x14ac:dyDescent="0.3">
      <c r="A88" t="s">
        <v>235</v>
      </c>
      <c r="B88" t="s">
        <v>236</v>
      </c>
      <c r="C88" t="str">
        <f>IFERROR(VLOOKUP(Table1[[#This Row],[Ticker]],[1]!Table1[[Symbol]:[Industry]],2,FALSE),"-")</f>
        <v>-</v>
      </c>
      <c r="D88" t="s">
        <v>237</v>
      </c>
      <c r="E88">
        <v>110318.04148365</v>
      </c>
      <c r="F88">
        <v>409.5</v>
      </c>
      <c r="G88">
        <v>119.484667974405</v>
      </c>
      <c r="H88">
        <v>23.257296610346799</v>
      </c>
      <c r="I88">
        <v>72.389379712418801</v>
      </c>
      <c r="J88">
        <v>5.3054112192106002</v>
      </c>
      <c r="K88">
        <v>361.31819899356401</v>
      </c>
      <c r="L88">
        <v>284.23478990569498</v>
      </c>
      <c r="M88">
        <v>66.153228498748703</v>
      </c>
      <c r="N88">
        <v>0.52175678366803502</v>
      </c>
      <c r="O88">
        <v>3.7118437118436902</v>
      </c>
      <c r="P88">
        <v>160.24785510009499</v>
      </c>
      <c r="Q88">
        <v>4.9657646906189998E-2</v>
      </c>
    </row>
    <row r="89" spans="1:17" x14ac:dyDescent="0.3">
      <c r="A89" t="s">
        <v>238</v>
      </c>
      <c r="B89" t="s">
        <v>239</v>
      </c>
      <c r="C89" t="str">
        <f>IFERROR(VLOOKUP(Table1[[#This Row],[Ticker]],[1]!Table1[[Symbol]:[Industry]],2,FALSE),"-")</f>
        <v>-</v>
      </c>
      <c r="D89" t="s">
        <v>29</v>
      </c>
      <c r="E89">
        <v>108636.635232651</v>
      </c>
      <c r="F89">
        <v>15.87</v>
      </c>
      <c r="G89">
        <v>82.417542700629298</v>
      </c>
      <c r="H89">
        <v>-7.92952907327793</v>
      </c>
      <c r="I89">
        <v>-8.3519905038385502</v>
      </c>
      <c r="J89">
        <v>-2.2820991193369098</v>
      </c>
      <c r="K89">
        <v>15.9111211548746</v>
      </c>
      <c r="L89">
        <v>13.8782307219094</v>
      </c>
      <c r="M89">
        <v>34.755162669636697</v>
      </c>
      <c r="N89">
        <v>0.477823979093424</v>
      </c>
      <c r="O89">
        <v>20.8569628229363</v>
      </c>
      <c r="P89">
        <v>111.6</v>
      </c>
      <c r="Q89">
        <v>5.4734422276615999E-2</v>
      </c>
    </row>
    <row r="90" spans="1:17" x14ac:dyDescent="0.3">
      <c r="A90" t="s">
        <v>240</v>
      </c>
      <c r="B90" t="s">
        <v>241</v>
      </c>
      <c r="C90" t="str">
        <f>IFERROR(VLOOKUP(Table1[[#This Row],[Ticker]],[1]!Table1[[Symbol]:[Industry]],2,FALSE),"-")</f>
        <v>-</v>
      </c>
      <c r="D90" t="s">
        <v>114</v>
      </c>
      <c r="E90">
        <v>108516.6085747</v>
      </c>
      <c r="F90">
        <v>5427.7</v>
      </c>
      <c r="G90">
        <v>51.5901550817089</v>
      </c>
      <c r="H90">
        <v>-9.03629479865379</v>
      </c>
      <c r="I90">
        <v>9.9124992380153802</v>
      </c>
      <c r="J90">
        <v>-0.61824985912372599</v>
      </c>
      <c r="K90">
        <v>5349.3717729502996</v>
      </c>
      <c r="L90">
        <v>4520.5897750000904</v>
      </c>
      <c r="M90">
        <v>34.545531178019502</v>
      </c>
      <c r="N90">
        <v>0.59345355763093999</v>
      </c>
      <c r="O90">
        <v>8.6012491478895292</v>
      </c>
      <c r="P90">
        <v>87.809688581314802</v>
      </c>
      <c r="Q90">
        <v>5.7606213897009997E-2</v>
      </c>
    </row>
    <row r="91" spans="1:17" x14ac:dyDescent="0.3">
      <c r="A91" t="s">
        <v>242</v>
      </c>
      <c r="B91" t="s">
        <v>243</v>
      </c>
      <c r="C91" t="str">
        <f>IFERROR(VLOOKUP(Table1[[#This Row],[Ticker]],[1]!Table1[[Symbol]:[Industry]],2,FALSE),"-")</f>
        <v>-</v>
      </c>
      <c r="D91" t="s">
        <v>244</v>
      </c>
      <c r="E91">
        <v>108114.41088685</v>
      </c>
      <c r="F91">
        <v>9714.35</v>
      </c>
      <c r="G91">
        <v>6.5913182052974202</v>
      </c>
      <c r="H91">
        <v>12.8351828063076</v>
      </c>
      <c r="I91">
        <v>1.2020330923549001</v>
      </c>
      <c r="J91">
        <v>-0.231206850274112</v>
      </c>
      <c r="K91">
        <v>8874.2990366607592</v>
      </c>
      <c r="L91">
        <v>8153.7751945822702</v>
      </c>
      <c r="M91">
        <v>60.819444597749701</v>
      </c>
      <c r="N91">
        <v>0.920117891329847</v>
      </c>
      <c r="O91">
        <v>2.7346142562291802</v>
      </c>
      <c r="P91">
        <v>46.567540246533603</v>
      </c>
      <c r="Q91">
        <v>0.100733755217082</v>
      </c>
    </row>
    <row r="92" spans="1:17" x14ac:dyDescent="0.3">
      <c r="A92" t="s">
        <v>245</v>
      </c>
      <c r="B92" t="s">
        <v>246</v>
      </c>
      <c r="C92" t="str">
        <f>IFERROR(VLOOKUP(Table1[[#This Row],[Ticker]],[1]!Table1[[Symbol]:[Industry]],2,FALSE),"-")</f>
        <v>-</v>
      </c>
      <c r="D92" t="s">
        <v>103</v>
      </c>
      <c r="E92">
        <v>106748.58487273499</v>
      </c>
      <c r="F92">
        <v>106.27</v>
      </c>
      <c r="G92">
        <v>103.629154618123</v>
      </c>
      <c r="H92">
        <v>1.9440266195059099</v>
      </c>
      <c r="I92">
        <v>31.035415459577699</v>
      </c>
      <c r="J92">
        <v>-5.8122164746973999</v>
      </c>
      <c r="K92">
        <v>102.390379115052</v>
      </c>
      <c r="L92">
        <v>84.526729442487493</v>
      </c>
      <c r="M92">
        <v>45.432226375316702</v>
      </c>
      <c r="N92">
        <v>1.1382172644827999</v>
      </c>
      <c r="O92">
        <v>11.414322009974599</v>
      </c>
      <c r="P92">
        <v>132.53829321663</v>
      </c>
      <c r="Q92">
        <v>0.15963443733163701</v>
      </c>
    </row>
    <row r="93" spans="1:17" x14ac:dyDescent="0.3">
      <c r="A93" t="s">
        <v>247</v>
      </c>
      <c r="B93" t="s">
        <v>248</v>
      </c>
      <c r="C93" t="str">
        <f>IFERROR(VLOOKUP(Table1[[#This Row],[Ticker]],[1]!Table1[[Symbol]:[Industry]],2,FALSE),"-")</f>
        <v>-</v>
      </c>
      <c r="D93" t="s">
        <v>51</v>
      </c>
      <c r="E93">
        <v>105668.607016665</v>
      </c>
      <c r="F93">
        <v>2810.85</v>
      </c>
      <c r="G93">
        <v>33.718098507694997</v>
      </c>
      <c r="H93">
        <v>-2.9941835274319399</v>
      </c>
      <c r="I93">
        <v>8.6613202696582103</v>
      </c>
      <c r="J93">
        <v>3.9588884034855201</v>
      </c>
      <c r="K93">
        <v>2682.4326003547699</v>
      </c>
      <c r="L93">
        <v>2334.0067020339602</v>
      </c>
      <c r="M93">
        <v>48.769227487696398</v>
      </c>
      <c r="N93">
        <v>0.76157646374403698</v>
      </c>
      <c r="O93">
        <v>8.8442997669743999</v>
      </c>
      <c r="P93">
        <v>59.698312595875201</v>
      </c>
      <c r="Q93">
        <v>6.5820227694645003E-2</v>
      </c>
    </row>
    <row r="94" spans="1:17" x14ac:dyDescent="0.3">
      <c r="A94" t="s">
        <v>249</v>
      </c>
      <c r="B94" t="s">
        <v>250</v>
      </c>
      <c r="C94" t="str">
        <f>IFERROR(VLOOKUP(Table1[[#This Row],[Ticker]],[1]!Table1[[Symbol]:[Industry]],2,FALSE),"-")</f>
        <v>-</v>
      </c>
      <c r="D94" t="s">
        <v>32</v>
      </c>
      <c r="E94">
        <v>103549.860058955</v>
      </c>
      <c r="F94">
        <v>135.65</v>
      </c>
      <c r="G94">
        <v>35.808061646703798</v>
      </c>
      <c r="H94">
        <v>-9.4396397650087707</v>
      </c>
      <c r="I94">
        <v>-13.6352870454132</v>
      </c>
      <c r="J94">
        <v>1.7925627603587</v>
      </c>
      <c r="K94">
        <v>142.249584010874</v>
      </c>
      <c r="L94">
        <v>130.88979193815999</v>
      </c>
      <c r="M94">
        <v>39.9960002427283</v>
      </c>
      <c r="N94">
        <v>0.71637277303116698</v>
      </c>
      <c r="O94">
        <v>27.165499447106502</v>
      </c>
      <c r="P94">
        <v>64.026602176541701</v>
      </c>
      <c r="Q94">
        <v>0.135454843144621</v>
      </c>
    </row>
    <row r="95" spans="1:17" x14ac:dyDescent="0.3">
      <c r="A95" t="s">
        <v>251</v>
      </c>
      <c r="B95" t="s">
        <v>252</v>
      </c>
      <c r="C95" t="str">
        <f>IFERROR(VLOOKUP(Table1[[#This Row],[Ticker]],[1]!Table1[[Symbol]:[Industry]],2,FALSE),"-")</f>
        <v>-</v>
      </c>
      <c r="D95" t="s">
        <v>253</v>
      </c>
      <c r="E95">
        <v>103481.0883</v>
      </c>
      <c r="F95">
        <v>5130.7</v>
      </c>
      <c r="G95">
        <v>172.37250406932401</v>
      </c>
      <c r="H95">
        <v>18.201474694532301</v>
      </c>
      <c r="I95">
        <v>108.464761713215</v>
      </c>
      <c r="J95">
        <v>-9.9085308234772</v>
      </c>
      <c r="K95">
        <v>4066.4506584701498</v>
      </c>
      <c r="L95">
        <v>2731.28378045302</v>
      </c>
      <c r="M95">
        <v>50.120783414008201</v>
      </c>
      <c r="N95">
        <v>0.80140517833940295</v>
      </c>
      <c r="O95">
        <v>14.214434677529299</v>
      </c>
      <c r="P95">
        <v>199.33199148216201</v>
      </c>
      <c r="Q95">
        <v>0.260045800996481</v>
      </c>
    </row>
    <row r="96" spans="1:17" x14ac:dyDescent="0.3">
      <c r="A96" t="s">
        <v>254</v>
      </c>
      <c r="B96" t="s">
        <v>255</v>
      </c>
      <c r="C96" t="str">
        <f>IFERROR(VLOOKUP(Table1[[#This Row],[Ticker]],[1]!Table1[[Symbol]:[Industry]],2,FALSE),"-")</f>
        <v>-</v>
      </c>
      <c r="D96" t="s">
        <v>165</v>
      </c>
      <c r="E96">
        <v>103262.29845110999</v>
      </c>
      <c r="F96">
        <v>675.65</v>
      </c>
      <c r="G96">
        <v>38.184753448673803</v>
      </c>
      <c r="H96">
        <v>-3.8640216631436899</v>
      </c>
      <c r="I96">
        <v>35.288352540332198</v>
      </c>
      <c r="J96">
        <v>-7.9710897332574202</v>
      </c>
      <c r="K96">
        <v>671.032493944115</v>
      </c>
      <c r="L96">
        <v>538.86034147479097</v>
      </c>
      <c r="M96">
        <v>27.2786708336819</v>
      </c>
      <c r="N96">
        <v>0.93458197051400105</v>
      </c>
      <c r="O96">
        <v>15.9994079775031</v>
      </c>
      <c r="P96">
        <v>88.098552338529998</v>
      </c>
      <c r="Q96">
        <v>0.236550088760451</v>
      </c>
    </row>
    <row r="97" spans="1:17" x14ac:dyDescent="0.3">
      <c r="A97" t="s">
        <v>256</v>
      </c>
      <c r="B97" t="s">
        <v>257</v>
      </c>
      <c r="C97" t="str">
        <f>IFERROR(VLOOKUP(Table1[[#This Row],[Ticker]],[1]!Table1[[Symbol]:[Industry]],2,FALSE),"-")</f>
        <v>-</v>
      </c>
      <c r="D97" t="s">
        <v>165</v>
      </c>
      <c r="E97">
        <v>102407.48327055</v>
      </c>
      <c r="F97">
        <v>294.10000000000002</v>
      </c>
      <c r="G97">
        <v>186.05561605434201</v>
      </c>
      <c r="H97">
        <v>-3.54843805867303</v>
      </c>
      <c r="I97">
        <v>18.877130690449199</v>
      </c>
      <c r="J97">
        <v>-7.0253306087040102</v>
      </c>
      <c r="K97">
        <v>298.26834129272601</v>
      </c>
      <c r="L97">
        <v>234.29054932875499</v>
      </c>
      <c r="M97">
        <v>27.629286491521899</v>
      </c>
      <c r="N97">
        <v>0.84468471277905899</v>
      </c>
      <c r="O97">
        <v>14.025841550493</v>
      </c>
      <c r="P97">
        <v>212.53985122210401</v>
      </c>
      <c r="Q97">
        <v>0.151449764357799</v>
      </c>
    </row>
    <row r="98" spans="1:17" x14ac:dyDescent="0.3">
      <c r="A98" t="s">
        <v>258</v>
      </c>
      <c r="B98" t="s">
        <v>259</v>
      </c>
      <c r="C98" t="str">
        <f>IFERROR(VLOOKUP(Table1[[#This Row],[Ticker]],[1]!Table1[[Symbol]:[Industry]],2,FALSE),"-")</f>
        <v>-</v>
      </c>
      <c r="D98" t="s">
        <v>32</v>
      </c>
      <c r="E98">
        <v>102398.58207413999</v>
      </c>
      <c r="F98">
        <v>112.89</v>
      </c>
      <c r="G98">
        <v>43.088650290040903</v>
      </c>
      <c r="H98">
        <v>-9.4223423744977293</v>
      </c>
      <c r="I98">
        <v>7.5065631010797</v>
      </c>
      <c r="J98">
        <v>0.82433220456913303</v>
      </c>
      <c r="K98">
        <v>116.83981042208001</v>
      </c>
      <c r="L98">
        <v>103.59760142421899</v>
      </c>
      <c r="M98">
        <v>36.140731735358997</v>
      </c>
      <c r="N98">
        <v>0.794400054756362</v>
      </c>
      <c r="O98">
        <v>14.181947028080399</v>
      </c>
      <c r="P98">
        <v>76.8050117462803</v>
      </c>
      <c r="Q98">
        <v>0.15879076912979201</v>
      </c>
    </row>
    <row r="99" spans="1:17" x14ac:dyDescent="0.3">
      <c r="A99" t="s">
        <v>260</v>
      </c>
      <c r="B99" t="s">
        <v>261</v>
      </c>
      <c r="C99" t="str">
        <f>IFERROR(VLOOKUP(Table1[[#This Row],[Ticker]],[1]!Table1[[Symbol]:[Industry]],2,FALSE),"-")</f>
        <v>-</v>
      </c>
      <c r="D99" t="s">
        <v>198</v>
      </c>
      <c r="E99">
        <v>100494.56438120001</v>
      </c>
      <c r="F99">
        <v>34073.300000000003</v>
      </c>
      <c r="G99">
        <v>54.696680123422603</v>
      </c>
      <c r="H99">
        <v>0.61039322557500597</v>
      </c>
      <c r="I99">
        <v>33.5158003650278</v>
      </c>
      <c r="J99">
        <v>-1.29158279356995</v>
      </c>
      <c r="K99">
        <v>32857.576182693898</v>
      </c>
      <c r="L99">
        <v>27709.520921443102</v>
      </c>
      <c r="M99">
        <v>38.740603365900299</v>
      </c>
      <c r="N99">
        <v>0.46056775855258603</v>
      </c>
      <c r="O99">
        <v>7.6444019217392896</v>
      </c>
      <c r="P99">
        <v>90.022948890617698</v>
      </c>
      <c r="Q99">
        <v>0.103714397056938</v>
      </c>
    </row>
    <row r="100" spans="1:17" x14ac:dyDescent="0.3">
      <c r="A100" t="s">
        <v>262</v>
      </c>
      <c r="B100" t="s">
        <v>263</v>
      </c>
      <c r="C100" t="str">
        <f>IFERROR(VLOOKUP(Table1[[#This Row],[Ticker]],[1]!Table1[[Symbol]:[Industry]],2,FALSE),"-")</f>
        <v>-</v>
      </c>
      <c r="D100" t="s">
        <v>62</v>
      </c>
      <c r="E100">
        <v>99717.872214400006</v>
      </c>
      <c r="F100">
        <v>2946.35</v>
      </c>
      <c r="G100">
        <v>29.4065774117289</v>
      </c>
      <c r="H100">
        <v>1.3249749334668199</v>
      </c>
      <c r="I100">
        <v>6.1318444247251698</v>
      </c>
      <c r="J100">
        <v>2.8626620112214201</v>
      </c>
      <c r="K100">
        <v>2813.7142266959499</v>
      </c>
      <c r="L100">
        <v>2494.3316369212698</v>
      </c>
      <c r="M100">
        <v>53.471084303759397</v>
      </c>
      <c r="N100">
        <v>0.87855246999193104</v>
      </c>
      <c r="O100">
        <v>4.3307821541907803</v>
      </c>
      <c r="P100">
        <v>66.267881831776705</v>
      </c>
      <c r="Q100">
        <v>5.7409133302841003E-2</v>
      </c>
    </row>
    <row r="101" spans="1:17" x14ac:dyDescent="0.3">
      <c r="A101" t="s">
        <v>264</v>
      </c>
      <c r="B101" t="s">
        <v>265</v>
      </c>
      <c r="C101" t="str">
        <f>IFERROR(VLOOKUP(Table1[[#This Row],[Ticker]],[1]!Table1[[Symbol]:[Industry]],2,FALSE),"-")</f>
        <v>-</v>
      </c>
      <c r="D101" t="s">
        <v>266</v>
      </c>
      <c r="E101">
        <v>98667.953999999998</v>
      </c>
      <c r="F101">
        <v>3559.45</v>
      </c>
      <c r="G101">
        <v>59.695923773446196</v>
      </c>
      <c r="H101">
        <v>-5.6078519145560897</v>
      </c>
      <c r="I101">
        <v>55.047334438058201</v>
      </c>
      <c r="J101">
        <v>-5.0915582856947097</v>
      </c>
      <c r="K101">
        <v>3727.2158248082801</v>
      </c>
      <c r="L101">
        <v>2911.9755656225102</v>
      </c>
      <c r="M101">
        <v>19.638725933455301</v>
      </c>
      <c r="N101">
        <v>0.77173987466243399</v>
      </c>
      <c r="O101">
        <v>17.206309963617901</v>
      </c>
      <c r="P101">
        <v>115.293655114014</v>
      </c>
      <c r="Q101">
        <v>0.19978832566149901</v>
      </c>
    </row>
    <row r="102" spans="1:17" x14ac:dyDescent="0.3">
      <c r="A102" t="s">
        <v>267</v>
      </c>
      <c r="B102" t="s">
        <v>268</v>
      </c>
      <c r="C102" t="str">
        <f>IFERROR(VLOOKUP(Table1[[#This Row],[Ticker]],[1]!Table1[[Symbol]:[Industry]],2,FALSE),"-")</f>
        <v>-</v>
      </c>
      <c r="D102" t="s">
        <v>80</v>
      </c>
      <c r="E102">
        <v>98443.254054420002</v>
      </c>
      <c r="F102">
        <v>27284.15</v>
      </c>
      <c r="G102">
        <v>-10.1362895202621</v>
      </c>
      <c r="H102">
        <v>-2.1249619821535801</v>
      </c>
      <c r="I102">
        <v>-11.069857680502301</v>
      </c>
      <c r="J102">
        <v>0.84782229001624698</v>
      </c>
      <c r="K102">
        <v>26932.363204256701</v>
      </c>
      <c r="L102">
        <v>26222.011573705298</v>
      </c>
      <c r="M102">
        <v>40.884197932927698</v>
      </c>
      <c r="N102">
        <v>0.79563882432038002</v>
      </c>
      <c r="O102">
        <v>12.657898450199101</v>
      </c>
      <c r="P102">
        <v>18.492790758273198</v>
      </c>
      <c r="Q102">
        <v>-6.9658211136826007E-2</v>
      </c>
    </row>
    <row r="103" spans="1:17" x14ac:dyDescent="0.3">
      <c r="A103" t="s">
        <v>269</v>
      </c>
      <c r="B103" t="s">
        <v>270</v>
      </c>
      <c r="C103" t="str">
        <f>IFERROR(VLOOKUP(Table1[[#This Row],[Ticker]],[1]!Table1[[Symbol]:[Industry]],2,FALSE),"-")</f>
        <v>-</v>
      </c>
      <c r="D103" t="s">
        <v>271</v>
      </c>
      <c r="E103">
        <v>98355.903030874993</v>
      </c>
      <c r="F103">
        <v>10869.25</v>
      </c>
      <c r="G103">
        <v>170.11289245095799</v>
      </c>
      <c r="H103">
        <v>7.4182256464741698</v>
      </c>
      <c r="I103">
        <v>43.211254624726799</v>
      </c>
      <c r="J103">
        <v>-9.0858219393196098</v>
      </c>
      <c r="K103">
        <v>10314.1276918482</v>
      </c>
      <c r="L103">
        <v>8044.8517256342902</v>
      </c>
      <c r="M103">
        <v>33.929594058947302</v>
      </c>
      <c r="N103">
        <v>0.49652234172699899</v>
      </c>
      <c r="O103">
        <v>22.345148009292199</v>
      </c>
      <c r="P103">
        <v>195.870591918119</v>
      </c>
      <c r="Q103">
        <v>0.19302190265657401</v>
      </c>
    </row>
    <row r="104" spans="1:17" x14ac:dyDescent="0.3">
      <c r="A104" t="s">
        <v>272</v>
      </c>
      <c r="B104" t="s">
        <v>273</v>
      </c>
      <c r="C104" t="str">
        <f>IFERROR(VLOOKUP(Table1[[#This Row],[Ticker]],[1]!Table1[[Symbol]:[Industry]],2,FALSE),"-")</f>
        <v>-</v>
      </c>
      <c r="D104" t="s">
        <v>182</v>
      </c>
      <c r="E104">
        <v>97718.125874549994</v>
      </c>
      <c r="F104">
        <v>888.5</v>
      </c>
      <c r="G104">
        <v>14.892762248296799</v>
      </c>
      <c r="H104">
        <v>-10.125308806972299</v>
      </c>
      <c r="I104">
        <v>-23.749157631284302</v>
      </c>
      <c r="J104">
        <v>-0.63147545936725002</v>
      </c>
      <c r="K104">
        <v>919.51307336354205</v>
      </c>
      <c r="L104">
        <v>958.20927781599698</v>
      </c>
      <c r="M104">
        <v>40.424902937427497</v>
      </c>
      <c r="N104">
        <v>0.95837465230936603</v>
      </c>
      <c r="O104">
        <v>41.744513224535702</v>
      </c>
      <c r="P104">
        <v>70.210727969348596</v>
      </c>
      <c r="Q104">
        <v>1.9726699576773001E-2</v>
      </c>
    </row>
    <row r="105" spans="1:17" x14ac:dyDescent="0.3">
      <c r="A105" t="s">
        <v>274</v>
      </c>
      <c r="B105" t="s">
        <v>275</v>
      </c>
      <c r="C105" t="str">
        <f>IFERROR(VLOOKUP(Table1[[#This Row],[Ticker]],[1]!Table1[[Symbol]:[Industry]],2,FALSE),"-")</f>
        <v>-</v>
      </c>
      <c r="D105" t="s">
        <v>276</v>
      </c>
      <c r="E105">
        <v>95545.845727049993</v>
      </c>
      <c r="F105">
        <v>88.86</v>
      </c>
      <c r="G105">
        <v>30.852777031515799</v>
      </c>
      <c r="H105">
        <v>1.78317932936387</v>
      </c>
      <c r="I105">
        <v>14.129432695412101</v>
      </c>
      <c r="J105">
        <v>6.7192798123429096</v>
      </c>
      <c r="K105">
        <v>85.978721583397302</v>
      </c>
      <c r="L105">
        <v>78.784961314262503</v>
      </c>
      <c r="M105">
        <v>55.737952857843503</v>
      </c>
      <c r="N105">
        <v>1.9549735320652499</v>
      </c>
      <c r="O105">
        <v>11.0735989196488</v>
      </c>
      <c r="P105">
        <v>57.135278514588798</v>
      </c>
      <c r="Q105">
        <v>7.5319852812769997E-2</v>
      </c>
    </row>
    <row r="106" spans="1:17" x14ac:dyDescent="0.3">
      <c r="A106" t="s">
        <v>277</v>
      </c>
      <c r="B106" t="s">
        <v>278</v>
      </c>
      <c r="C106" t="str">
        <f>IFERROR(VLOOKUP(Table1[[#This Row],[Ticker]],[1]!Table1[[Symbol]:[Industry]],2,FALSE),"-")</f>
        <v>-</v>
      </c>
      <c r="D106" t="s">
        <v>232</v>
      </c>
      <c r="E106">
        <v>95477.192304975004</v>
      </c>
      <c r="F106">
        <v>6349.85</v>
      </c>
      <c r="G106">
        <v>23.6812736898091</v>
      </c>
      <c r="H106">
        <v>-12.586119590756599</v>
      </c>
      <c r="I106">
        <v>30.122732841718999</v>
      </c>
      <c r="J106">
        <v>-1.4975396837516799</v>
      </c>
      <c r="K106">
        <v>6520.8313678104396</v>
      </c>
      <c r="L106">
        <v>5550.4162267640604</v>
      </c>
      <c r="M106">
        <v>30.985819826564999</v>
      </c>
      <c r="N106">
        <v>0.92039590216046097</v>
      </c>
      <c r="O106">
        <v>15.458632881091599</v>
      </c>
      <c r="P106">
        <v>67.0573533280715</v>
      </c>
      <c r="Q106">
        <v>0.138712038126692</v>
      </c>
    </row>
    <row r="107" spans="1:17" x14ac:dyDescent="0.3">
      <c r="A107" t="s">
        <v>279</v>
      </c>
      <c r="B107" t="s">
        <v>280</v>
      </c>
      <c r="C107" t="str">
        <f>IFERROR(VLOOKUP(Table1[[#This Row],[Ticker]],[1]!Table1[[Symbol]:[Industry]],2,FALSE),"-")</f>
        <v>-</v>
      </c>
      <c r="D107" t="s">
        <v>130</v>
      </c>
      <c r="E107">
        <v>94864.742550449999</v>
      </c>
      <c r="F107">
        <v>946.35</v>
      </c>
      <c r="G107">
        <v>30.981250690163399</v>
      </c>
      <c r="H107">
        <v>-9.1740262276263405</v>
      </c>
      <c r="I107">
        <v>16.318983712163998</v>
      </c>
      <c r="J107">
        <v>-2.5516736053714602</v>
      </c>
      <c r="K107">
        <v>1005.42849080055</v>
      </c>
      <c r="L107">
        <v>857.64137862263794</v>
      </c>
      <c r="M107">
        <v>14.046962205443201</v>
      </c>
      <c r="N107">
        <v>0.901742034134694</v>
      </c>
      <c r="O107">
        <v>15.9190574311829</v>
      </c>
      <c r="P107">
        <v>62.7149243466299</v>
      </c>
      <c r="Q107">
        <v>8.4106985597774006E-2</v>
      </c>
    </row>
    <row r="108" spans="1:17" hidden="1" x14ac:dyDescent="0.3">
      <c r="A108" t="s">
        <v>281</v>
      </c>
      <c r="B108" t="s">
        <v>282</v>
      </c>
      <c r="C108" t="str">
        <f>IFERROR(VLOOKUP(Table1[[#This Row],[Ticker]],[1]!Table1[[Symbol]:[Industry]],2,FALSE),"-")</f>
        <v>-</v>
      </c>
      <c r="D108" t="s">
        <v>283</v>
      </c>
      <c r="E108">
        <v>94391.956948075007</v>
      </c>
      <c r="F108">
        <v>1297.75</v>
      </c>
      <c r="G108">
        <v>9.9714044627407592</v>
      </c>
      <c r="H108">
        <v>-0.80282048555942598</v>
      </c>
      <c r="I108">
        <v>6.4221245466347501</v>
      </c>
      <c r="J108">
        <v>1.0465403530531401</v>
      </c>
      <c r="K108">
        <v>1248.4908251112599</v>
      </c>
      <c r="L108">
        <v>1139.73956153925</v>
      </c>
      <c r="M108">
        <v>61.512265676920101</v>
      </c>
      <c r="N108">
        <v>0.95976303775508598</v>
      </c>
      <c r="O108">
        <v>2.8587940666538101</v>
      </c>
      <c r="P108">
        <v>35.140060397792297</v>
      </c>
      <c r="Q108">
        <v>5.5550977229244E-2</v>
      </c>
    </row>
    <row r="109" spans="1:17" x14ac:dyDescent="0.3">
      <c r="A109" t="s">
        <v>284</v>
      </c>
      <c r="B109" t="s">
        <v>285</v>
      </c>
      <c r="C109" t="str">
        <f>IFERROR(VLOOKUP(Table1[[#This Row],[Ticker]],[1]!Table1[[Symbol]:[Industry]],2,FALSE),"-")</f>
        <v>-</v>
      </c>
      <c r="D109" t="s">
        <v>286</v>
      </c>
      <c r="E109">
        <v>93844.422957279996</v>
      </c>
      <c r="F109">
        <v>10822.3</v>
      </c>
      <c r="G109">
        <v>149.80433422150799</v>
      </c>
      <c r="H109">
        <v>8.0101485326425603</v>
      </c>
      <c r="I109">
        <v>43.915875947261597</v>
      </c>
      <c r="J109">
        <v>6.2277275522606699</v>
      </c>
      <c r="K109">
        <v>9370.0406722269308</v>
      </c>
      <c r="L109">
        <v>7222.7537159978401</v>
      </c>
      <c r="M109">
        <v>66.1825469593458</v>
      </c>
      <c r="N109">
        <v>1.03889131659747</v>
      </c>
      <c r="O109">
        <v>3.8596231854596699</v>
      </c>
      <c r="P109">
        <v>186.36105047297701</v>
      </c>
      <c r="Q109">
        <v>9.4932343926633994E-2</v>
      </c>
    </row>
    <row r="110" spans="1:17" x14ac:dyDescent="0.3">
      <c r="A110" t="s">
        <v>287</v>
      </c>
      <c r="B110" t="s">
        <v>288</v>
      </c>
      <c r="C110" t="str">
        <f>IFERROR(VLOOKUP(Table1[[#This Row],[Ticker]],[1]!Table1[[Symbol]:[Industry]],2,FALSE),"-")</f>
        <v>-</v>
      </c>
      <c r="D110" t="s">
        <v>54</v>
      </c>
      <c r="E110">
        <v>92895.570944010004</v>
      </c>
      <c r="F110">
        <v>571.1</v>
      </c>
      <c r="G110">
        <v>210.420510871304</v>
      </c>
      <c r="H110">
        <v>23.549842052030399</v>
      </c>
      <c r="I110">
        <v>94.322137670688704</v>
      </c>
      <c r="J110">
        <v>2.6770394565317401</v>
      </c>
      <c r="K110">
        <v>480.269240448022</v>
      </c>
      <c r="L110">
        <v>364.46840347001802</v>
      </c>
      <c r="M110">
        <v>58.472118869784303</v>
      </c>
      <c r="N110">
        <v>1.5198156083277901</v>
      </c>
      <c r="O110">
        <v>14.340745928909101</v>
      </c>
      <c r="P110">
        <v>237.662593614505</v>
      </c>
      <c r="Q110">
        <v>0.15547029013834601</v>
      </c>
    </row>
    <row r="111" spans="1:17" x14ac:dyDescent="0.3">
      <c r="A111" t="s">
        <v>289</v>
      </c>
      <c r="B111" t="s">
        <v>290</v>
      </c>
      <c r="C111" t="str">
        <f>IFERROR(VLOOKUP(Table1[[#This Row],[Ticker]],[1]!Table1[[Symbol]:[Industry]],2,FALSE),"-")</f>
        <v>-</v>
      </c>
      <c r="D111" t="s">
        <v>37</v>
      </c>
      <c r="E111">
        <v>92809.889642219903</v>
      </c>
      <c r="F111">
        <v>1881.4</v>
      </c>
      <c r="G111">
        <v>13.998889379125499</v>
      </c>
      <c r="H111">
        <v>4.8491437229468302</v>
      </c>
      <c r="I111">
        <v>13.0761272775927</v>
      </c>
      <c r="J111">
        <v>1.5996414766248901</v>
      </c>
      <c r="K111">
        <v>1762.14693367064</v>
      </c>
      <c r="L111">
        <v>1594.9278716444201</v>
      </c>
      <c r="M111">
        <v>61.071211397627202</v>
      </c>
      <c r="N111">
        <v>0.74036653706479405</v>
      </c>
      <c r="O111">
        <v>1.83905602211118</v>
      </c>
      <c r="P111">
        <v>48.609794628751899</v>
      </c>
      <c r="Q111">
        <v>-3.3265460810073998E-2</v>
      </c>
    </row>
    <row r="112" spans="1:17" x14ac:dyDescent="0.3">
      <c r="A112" t="s">
        <v>291</v>
      </c>
      <c r="B112" t="s">
        <v>292</v>
      </c>
      <c r="C112" t="str">
        <f>IFERROR(VLOOKUP(Table1[[#This Row],[Ticker]],[1]!Table1[[Symbol]:[Industry]],2,FALSE),"-")</f>
        <v>-</v>
      </c>
      <c r="D112" t="s">
        <v>37</v>
      </c>
      <c r="E112">
        <v>92774.651288339999</v>
      </c>
      <c r="F112">
        <v>643.4</v>
      </c>
      <c r="G112">
        <v>-8.6805441262983098</v>
      </c>
      <c r="H112">
        <v>3.19591354946877</v>
      </c>
      <c r="I112">
        <v>16.633588852548101</v>
      </c>
      <c r="J112">
        <v>-0.18601271971942299</v>
      </c>
      <c r="K112">
        <v>610.21513346869199</v>
      </c>
      <c r="L112">
        <v>568.85008885503203</v>
      </c>
      <c r="M112">
        <v>53.440967049955397</v>
      </c>
      <c r="N112">
        <v>0.92397222960856595</v>
      </c>
      <c r="O112">
        <v>4.7093565433633904</v>
      </c>
      <c r="P112">
        <v>38.828352573092999</v>
      </c>
      <c r="Q112">
        <v>-6.5725179936550998E-2</v>
      </c>
    </row>
    <row r="113" spans="1:17" x14ac:dyDescent="0.3">
      <c r="A113" t="s">
        <v>293</v>
      </c>
      <c r="B113" t="s">
        <v>294</v>
      </c>
      <c r="C113" t="str">
        <f>IFERROR(VLOOKUP(Table1[[#This Row],[Ticker]],[1]!Table1[[Symbol]:[Industry]],2,FALSE),"-")</f>
        <v>-</v>
      </c>
      <c r="D113" t="s">
        <v>295</v>
      </c>
      <c r="E113">
        <v>91762.649174114995</v>
      </c>
      <c r="F113">
        <v>6381.95</v>
      </c>
      <c r="G113">
        <v>-0.377944716351237</v>
      </c>
      <c r="H113">
        <v>0.24366341111394799</v>
      </c>
      <c r="I113">
        <v>-8.7373578026903296</v>
      </c>
      <c r="J113">
        <v>2.09114461580358</v>
      </c>
      <c r="K113">
        <v>6196.8566842139098</v>
      </c>
      <c r="L113">
        <v>5875.4087969041502</v>
      </c>
      <c r="M113">
        <v>54.480908383084497</v>
      </c>
      <c r="N113">
        <v>0.68941080317536796</v>
      </c>
      <c r="O113">
        <v>7.7170770689209496</v>
      </c>
      <c r="P113">
        <v>35.039145154464599</v>
      </c>
      <c r="Q113">
        <v>2.5434845505076999E-2</v>
      </c>
    </row>
    <row r="114" spans="1:17" x14ac:dyDescent="0.3">
      <c r="A114" t="s">
        <v>296</v>
      </c>
      <c r="B114" t="s">
        <v>297</v>
      </c>
      <c r="C114" t="str">
        <f>IFERROR(VLOOKUP(Table1[[#This Row],[Ticker]],[1]!Table1[[Symbol]:[Industry]],2,FALSE),"-")</f>
        <v>-</v>
      </c>
      <c r="D114" t="s">
        <v>138</v>
      </c>
      <c r="E114">
        <v>90250.339414874994</v>
      </c>
      <c r="F114">
        <v>3245.75</v>
      </c>
      <c r="G114">
        <v>78.226554839345994</v>
      </c>
      <c r="H114">
        <v>4.5025571542269303</v>
      </c>
      <c r="I114">
        <v>25.054688646340502</v>
      </c>
      <c r="J114">
        <v>2.042739917789</v>
      </c>
      <c r="K114">
        <v>3026.22819110311</v>
      </c>
      <c r="L114">
        <v>2455.3465147833299</v>
      </c>
      <c r="M114">
        <v>47.127261357638503</v>
      </c>
      <c r="N114">
        <v>0.57464328005283405</v>
      </c>
      <c r="O114">
        <v>4.8355541862435496</v>
      </c>
      <c r="P114">
        <v>117.063465525312</v>
      </c>
      <c r="Q114">
        <v>6.6828187932200994E-2</v>
      </c>
    </row>
    <row r="115" spans="1:17" x14ac:dyDescent="0.3">
      <c r="A115" t="s">
        <v>298</v>
      </c>
      <c r="B115" t="s">
        <v>299</v>
      </c>
      <c r="C115" t="str">
        <f>IFERROR(VLOOKUP(Table1[[#This Row],[Ticker]],[1]!Table1[[Symbol]:[Industry]],2,FALSE),"-")</f>
        <v>-</v>
      </c>
      <c r="D115" t="s">
        <v>295</v>
      </c>
      <c r="E115">
        <v>89459.677594359993</v>
      </c>
      <c r="F115">
        <v>920.45</v>
      </c>
      <c r="G115">
        <v>26.824643244595201</v>
      </c>
      <c r="H115">
        <v>-0.82760604833166995</v>
      </c>
      <c r="I115">
        <v>12.327573086980699</v>
      </c>
      <c r="J115">
        <v>3.2678063416855601</v>
      </c>
      <c r="K115">
        <v>875.58700210747099</v>
      </c>
      <c r="L115">
        <v>765.63887313269197</v>
      </c>
      <c r="M115">
        <v>53.350487022674002</v>
      </c>
      <c r="N115">
        <v>0.73835017610700804</v>
      </c>
      <c r="O115">
        <v>6.4587973273942003</v>
      </c>
      <c r="P115">
        <v>81.012782694198606</v>
      </c>
      <c r="Q115">
        <v>0.12332873504125499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143</v>
      </c>
      <c r="E116">
        <v>88162.536816120002</v>
      </c>
      <c r="F116">
        <v>6827.6</v>
      </c>
      <c r="G116">
        <v>22.218123570768899</v>
      </c>
      <c r="H116">
        <v>6.8831049786506302</v>
      </c>
      <c r="I116">
        <v>20.477015493832599</v>
      </c>
      <c r="J116">
        <v>3.0135211640583002</v>
      </c>
      <c r="K116">
        <v>6423.1744624844096</v>
      </c>
      <c r="L116">
        <v>5565.8944404843896</v>
      </c>
      <c r="M116">
        <v>53.660719699063797</v>
      </c>
      <c r="N116">
        <v>0.80181629965346501</v>
      </c>
      <c r="O116">
        <v>3.54956353623527</v>
      </c>
      <c r="P116">
        <v>71.891088984277602</v>
      </c>
      <c r="Q116">
        <v>3.7258820729799998E-4</v>
      </c>
    </row>
    <row r="117" spans="1:17" x14ac:dyDescent="0.3">
      <c r="A117" t="s">
        <v>302</v>
      </c>
      <c r="B117" t="s">
        <v>303</v>
      </c>
      <c r="C117" t="str">
        <f>IFERROR(VLOOKUP(Table1[[#This Row],[Ticker]],[1]!Table1[[Symbol]:[Industry]],2,FALSE),"-")</f>
        <v>-</v>
      </c>
      <c r="D117" t="s">
        <v>244</v>
      </c>
      <c r="E117">
        <v>86844.303100499994</v>
      </c>
      <c r="F117">
        <v>4066.15</v>
      </c>
      <c r="G117">
        <v>45.166684261282001</v>
      </c>
      <c r="H117">
        <v>0.600471036023834</v>
      </c>
      <c r="I117">
        <v>3.4357272570590398</v>
      </c>
      <c r="J117">
        <v>-8.7297591120532494E-2</v>
      </c>
      <c r="K117">
        <v>3979.7856495454498</v>
      </c>
      <c r="L117">
        <v>3501.7768433205001</v>
      </c>
      <c r="M117">
        <v>42.788573297365701</v>
      </c>
      <c r="N117">
        <v>1.1686789391903301</v>
      </c>
      <c r="O117">
        <v>5.6626046751841299</v>
      </c>
      <c r="P117">
        <v>72.148602878916094</v>
      </c>
      <c r="Q117">
        <v>-8.3630796903899998E-4</v>
      </c>
    </row>
    <row r="118" spans="1:17" x14ac:dyDescent="0.3">
      <c r="A118" t="s">
        <v>304</v>
      </c>
      <c r="B118" t="s">
        <v>305</v>
      </c>
      <c r="C118" t="str">
        <f>IFERROR(VLOOKUP(Table1[[#This Row],[Ticker]],[1]!Table1[[Symbol]:[Industry]],2,FALSE),"-")</f>
        <v>-</v>
      </c>
      <c r="D118" t="s">
        <v>174</v>
      </c>
      <c r="E118">
        <v>86565.746741494993</v>
      </c>
      <c r="F118">
        <v>668.65</v>
      </c>
      <c r="G118">
        <v>2.0351846243726102</v>
      </c>
      <c r="H118">
        <v>5.1376271809116796</v>
      </c>
      <c r="I118">
        <v>12.6495675516831</v>
      </c>
      <c r="J118">
        <v>5.9787129320871299</v>
      </c>
      <c r="K118">
        <v>614.18780013650996</v>
      </c>
      <c r="L118">
        <v>563.58465017808305</v>
      </c>
      <c r="M118">
        <v>66.548750583893593</v>
      </c>
      <c r="N118">
        <v>1.1326711148025801</v>
      </c>
      <c r="O118">
        <v>2.63216929634337</v>
      </c>
      <c r="P118">
        <v>37.497429570224099</v>
      </c>
      <c r="Q118">
        <v>-3.2244357803441002E-2</v>
      </c>
    </row>
    <row r="119" spans="1:17" x14ac:dyDescent="0.3">
      <c r="A119" t="s">
        <v>306</v>
      </c>
      <c r="B119" t="s">
        <v>307</v>
      </c>
      <c r="C119" t="str">
        <f>IFERROR(VLOOKUP(Table1[[#This Row],[Ticker]],[1]!Table1[[Symbol]:[Industry]],2,FALSE),"-")</f>
        <v>-</v>
      </c>
      <c r="D119" t="s">
        <v>62</v>
      </c>
      <c r="E119">
        <v>85295.220880199995</v>
      </c>
      <c r="F119">
        <v>2129</v>
      </c>
      <c r="G119">
        <v>-9.8147673946419296</v>
      </c>
      <c r="H119">
        <v>-9.3823628935870307</v>
      </c>
      <c r="I119">
        <v>-14.9024820004181</v>
      </c>
      <c r="J119">
        <v>0.55574706995832002</v>
      </c>
      <c r="K119">
        <v>2159.9341313500499</v>
      </c>
      <c r="L119">
        <v>2053.0592037730498</v>
      </c>
      <c r="M119">
        <v>48.092581558737599</v>
      </c>
      <c r="N119">
        <v>0.81658777285080397</v>
      </c>
      <c r="O119">
        <v>16.956317519962401</v>
      </c>
      <c r="P119">
        <v>26.496539021419402</v>
      </c>
    </row>
    <row r="120" spans="1:17" x14ac:dyDescent="0.3">
      <c r="A120" t="s">
        <v>308</v>
      </c>
      <c r="B120" t="s">
        <v>309</v>
      </c>
      <c r="C120" t="str">
        <f>IFERROR(VLOOKUP(Table1[[#This Row],[Ticker]],[1]!Table1[[Symbol]:[Industry]],2,FALSE),"-")</f>
        <v>-</v>
      </c>
      <c r="D120" t="s">
        <v>174</v>
      </c>
      <c r="E120">
        <v>84885.356443230005</v>
      </c>
      <c r="F120">
        <v>3120.95</v>
      </c>
      <c r="G120">
        <v>46.964602115228402</v>
      </c>
      <c r="H120">
        <v>1.3976298432057701</v>
      </c>
      <c r="I120">
        <v>11.8678975749934</v>
      </c>
      <c r="J120">
        <v>3.9414702189138899</v>
      </c>
      <c r="K120">
        <v>2885.8715759772999</v>
      </c>
      <c r="L120">
        <v>2556.6988733909202</v>
      </c>
      <c r="M120">
        <v>81.510623971909894</v>
      </c>
      <c r="N120">
        <v>0.89922274322582996</v>
      </c>
      <c r="O120">
        <v>1.0910139540845001</v>
      </c>
      <c r="P120">
        <v>71.405426186291706</v>
      </c>
      <c r="Q120">
        <v>3.5946943567667998E-2</v>
      </c>
    </row>
    <row r="121" spans="1:17" x14ac:dyDescent="0.3">
      <c r="A121" t="s">
        <v>310</v>
      </c>
      <c r="B121" t="s">
        <v>311</v>
      </c>
      <c r="C121" t="str">
        <f>IFERROR(VLOOKUP(Table1[[#This Row],[Ticker]],[1]!Table1[[Symbol]:[Industry]],2,FALSE),"-")</f>
        <v>-</v>
      </c>
      <c r="D121" t="s">
        <v>312</v>
      </c>
      <c r="E121">
        <v>82260.148398329999</v>
      </c>
      <c r="F121">
        <v>577.9</v>
      </c>
      <c r="G121">
        <v>20.698406122029901</v>
      </c>
      <c r="H121">
        <v>-10.9685583222321</v>
      </c>
      <c r="I121">
        <v>6.3952084545777499</v>
      </c>
      <c r="J121">
        <v>-2.71017705674099</v>
      </c>
      <c r="K121">
        <v>594.75480293218698</v>
      </c>
      <c r="L121">
        <v>527.56215319506396</v>
      </c>
      <c r="M121">
        <v>22.712814326930399</v>
      </c>
      <c r="N121">
        <v>0.70945967344059102</v>
      </c>
      <c r="O121">
        <v>14.717079079425501</v>
      </c>
      <c r="P121">
        <v>55.516684607104303</v>
      </c>
      <c r="Q121">
        <v>0.17669272015358101</v>
      </c>
    </row>
    <row r="122" spans="1:17" x14ac:dyDescent="0.3">
      <c r="A122" t="s">
        <v>313</v>
      </c>
      <c r="B122" t="s">
        <v>314</v>
      </c>
      <c r="C122" t="str">
        <f>IFERROR(VLOOKUP(Table1[[#This Row],[Ticker]],[1]!Table1[[Symbol]:[Industry]],2,FALSE),"-")</f>
        <v>-</v>
      </c>
      <c r="D122" t="s">
        <v>62</v>
      </c>
      <c r="E122">
        <v>81463.894188524995</v>
      </c>
      <c r="F122">
        <v>1786.65</v>
      </c>
      <c r="G122">
        <v>67.860148874942794</v>
      </c>
      <c r="H122">
        <v>10.6200191895099</v>
      </c>
      <c r="I122">
        <v>11.467392251225499</v>
      </c>
      <c r="J122">
        <v>0.34982390654337198</v>
      </c>
      <c r="K122">
        <v>1675.7907093075</v>
      </c>
      <c r="L122">
        <v>1474.51282605049</v>
      </c>
      <c r="M122">
        <v>56.539029336558201</v>
      </c>
      <c r="N122">
        <v>0.75311239794962204</v>
      </c>
      <c r="O122">
        <v>3.4338006884392498</v>
      </c>
      <c r="P122">
        <v>92.267958030669803</v>
      </c>
      <c r="Q122">
        <v>1.1568054773228E-2</v>
      </c>
    </row>
    <row r="123" spans="1:17" x14ac:dyDescent="0.3">
      <c r="A123" t="s">
        <v>315</v>
      </c>
      <c r="B123" t="s">
        <v>316</v>
      </c>
      <c r="C123" t="str">
        <f>IFERROR(VLOOKUP(Table1[[#This Row],[Ticker]],[1]!Table1[[Symbol]:[Industry]],2,FALSE),"-")</f>
        <v>-</v>
      </c>
      <c r="D123" t="s">
        <v>143</v>
      </c>
      <c r="E123">
        <v>79128</v>
      </c>
      <c r="F123">
        <v>989.1</v>
      </c>
      <c r="G123">
        <v>34.443142999610899</v>
      </c>
      <c r="H123">
        <v>-6.8013062329697798</v>
      </c>
      <c r="I123">
        <v>-12.912600868568299</v>
      </c>
      <c r="J123">
        <v>-2.1299457592483102</v>
      </c>
      <c r="K123">
        <v>1014.06402211945</v>
      </c>
      <c r="L123">
        <v>918.83689653558304</v>
      </c>
      <c r="M123">
        <v>32.457087095192698</v>
      </c>
      <c r="N123">
        <v>0.99796531339369798</v>
      </c>
      <c r="O123">
        <v>15.1450813871196</v>
      </c>
      <c r="P123">
        <v>60.672514619883003</v>
      </c>
      <c r="Q123">
        <v>7.0806079427044005E-2</v>
      </c>
    </row>
    <row r="124" spans="1:17" x14ac:dyDescent="0.3">
      <c r="A124" t="s">
        <v>317</v>
      </c>
      <c r="B124" t="s">
        <v>318</v>
      </c>
      <c r="C124" t="str">
        <f>IFERROR(VLOOKUP(Table1[[#This Row],[Ticker]],[1]!Table1[[Symbol]:[Industry]],2,FALSE),"-")</f>
        <v>-</v>
      </c>
      <c r="D124" t="s">
        <v>62</v>
      </c>
      <c r="E124">
        <v>77976.710085719998</v>
      </c>
      <c r="F124">
        <v>1330.8</v>
      </c>
      <c r="G124">
        <v>53.493782397558597</v>
      </c>
      <c r="H124">
        <v>3.71978492979478</v>
      </c>
      <c r="I124">
        <v>2.4013748034451701</v>
      </c>
      <c r="J124">
        <v>1.2864117456997799</v>
      </c>
      <c r="K124">
        <v>1241.8681314309599</v>
      </c>
      <c r="L124">
        <v>1081.8155295684501</v>
      </c>
      <c r="M124">
        <v>58.268992447590598</v>
      </c>
      <c r="N124">
        <v>1.1461702611111</v>
      </c>
      <c r="O124">
        <v>5.9437932070934796</v>
      </c>
      <c r="P124">
        <v>78.379465183298706</v>
      </c>
      <c r="Q124">
        <v>3.368146105569E-3</v>
      </c>
    </row>
    <row r="125" spans="1:17" x14ac:dyDescent="0.3">
      <c r="A125" t="s">
        <v>319</v>
      </c>
      <c r="B125" t="s">
        <v>320</v>
      </c>
      <c r="C125" t="str">
        <f>IFERROR(VLOOKUP(Table1[[#This Row],[Ticker]],[1]!Table1[[Symbol]:[Industry]],2,FALSE),"-")</f>
        <v>-</v>
      </c>
      <c r="D125" t="s">
        <v>24</v>
      </c>
      <c r="E125">
        <v>77618.434060624</v>
      </c>
      <c r="F125">
        <v>24.77</v>
      </c>
      <c r="G125">
        <v>23.8781165107733</v>
      </c>
      <c r="H125">
        <v>3.6506720256122298</v>
      </c>
      <c r="I125">
        <v>-14.962262645820999</v>
      </c>
      <c r="J125">
        <v>-0.69648722103710203</v>
      </c>
      <c r="K125">
        <v>24.3683249586248</v>
      </c>
      <c r="L125">
        <v>22.655721288322699</v>
      </c>
      <c r="M125">
        <v>43.866450271966997</v>
      </c>
      <c r="N125">
        <v>1.6659106683743199</v>
      </c>
      <c r="O125">
        <v>32.620104965684298</v>
      </c>
      <c r="P125">
        <v>57.7707006369426</v>
      </c>
      <c r="Q125">
        <v>5.1218595905982003E-2</v>
      </c>
    </row>
    <row r="126" spans="1:17" x14ac:dyDescent="0.3">
      <c r="A126" t="s">
        <v>321</v>
      </c>
      <c r="B126" t="s">
        <v>322</v>
      </c>
      <c r="C126" t="str">
        <f>IFERROR(VLOOKUP(Table1[[#This Row],[Ticker]],[1]!Table1[[Symbol]:[Industry]],2,FALSE),"-")</f>
        <v>-</v>
      </c>
      <c r="D126" t="s">
        <v>323</v>
      </c>
      <c r="E126">
        <v>77411.803130860004</v>
      </c>
      <c r="F126">
        <v>4002.35</v>
      </c>
      <c r="G126">
        <v>1.6141913340696701</v>
      </c>
      <c r="H126">
        <v>-9.5690748137743693</v>
      </c>
      <c r="I126">
        <v>-9.6155518868955898</v>
      </c>
      <c r="J126">
        <v>-3.9334847761096801</v>
      </c>
      <c r="K126">
        <v>4054.8592053843699</v>
      </c>
      <c r="L126">
        <v>3666.97677488611</v>
      </c>
      <c r="M126">
        <v>34.804380553339499</v>
      </c>
      <c r="N126">
        <v>1.4297914155915299</v>
      </c>
      <c r="O126">
        <v>16.9737779054805</v>
      </c>
      <c r="P126">
        <v>45.117839013778102</v>
      </c>
      <c r="Q126">
        <v>0.136684547892724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Row],[Ticker]],[1]!Table1[[Symbol]:[Industry]],2,FALSE),"-")</f>
        <v>-</v>
      </c>
      <c r="D127" t="s">
        <v>32</v>
      </c>
      <c r="E127">
        <v>75584.883793814995</v>
      </c>
      <c r="F127">
        <v>561.15</v>
      </c>
      <c r="G127">
        <v>48.868997150238698</v>
      </c>
      <c r="H127">
        <v>0.59241686619198797</v>
      </c>
      <c r="I127">
        <v>13.133377364780699</v>
      </c>
      <c r="J127">
        <v>3.22720575564141</v>
      </c>
      <c r="K127">
        <v>545.39541868578704</v>
      </c>
      <c r="L127">
        <v>488.29165394892198</v>
      </c>
      <c r="M127">
        <v>53.896462700415597</v>
      </c>
      <c r="N127">
        <v>0.82858572451202295</v>
      </c>
      <c r="O127">
        <v>12.7506014434643</v>
      </c>
      <c r="P127">
        <v>74.216081962123496</v>
      </c>
      <c r="Q127">
        <v>0.15210255452979801</v>
      </c>
    </row>
    <row r="128" spans="1:17" x14ac:dyDescent="0.3">
      <c r="A128" t="s">
        <v>326</v>
      </c>
      <c r="B128" t="s">
        <v>327</v>
      </c>
      <c r="C128" t="str">
        <f>IFERROR(VLOOKUP(Table1[[#This Row],[Ticker]],[1]!Table1[[Symbol]:[Industry]],2,FALSE),"-")</f>
        <v>-</v>
      </c>
      <c r="D128" t="s">
        <v>328</v>
      </c>
      <c r="E128">
        <v>74371.897443509995</v>
      </c>
      <c r="F128">
        <v>54.55</v>
      </c>
      <c r="G128">
        <v>181.91588749309099</v>
      </c>
      <c r="H128">
        <v>6.1328690404377904</v>
      </c>
      <c r="I128">
        <v>16.895147255582899</v>
      </c>
      <c r="J128">
        <v>0.61006834083759998</v>
      </c>
      <c r="K128">
        <v>50.318242706445297</v>
      </c>
      <c r="L128">
        <v>40.790016244082899</v>
      </c>
      <c r="M128">
        <v>52.201266832368603</v>
      </c>
      <c r="N128">
        <v>1.01776457243381</v>
      </c>
      <c r="O128">
        <v>3.5563703024747899</v>
      </c>
      <c r="P128">
        <v>212.60744985673301</v>
      </c>
      <c r="Q128">
        <v>0.17455841469176001</v>
      </c>
    </row>
    <row r="129" spans="1:17" x14ac:dyDescent="0.3">
      <c r="A129" t="s">
        <v>329</v>
      </c>
      <c r="B129" t="s">
        <v>330</v>
      </c>
      <c r="C129" t="str">
        <f>IFERROR(VLOOKUP(Table1[[#This Row],[Ticker]],[1]!Table1[[Symbol]:[Industry]],2,FALSE),"-")</f>
        <v>-</v>
      </c>
      <c r="D129" t="s">
        <v>51</v>
      </c>
      <c r="E129">
        <v>73919.538930374998</v>
      </c>
      <c r="F129">
        <v>1841.25</v>
      </c>
      <c r="G129">
        <v>18.7425771710902</v>
      </c>
      <c r="H129">
        <v>0.37153798884350497</v>
      </c>
      <c r="I129">
        <v>15.208443951017401</v>
      </c>
      <c r="J129">
        <v>0.775228048581871</v>
      </c>
      <c r="K129">
        <v>1750.20507793961</v>
      </c>
      <c r="L129">
        <v>1538.32023327825</v>
      </c>
      <c r="M129">
        <v>62.846501359646403</v>
      </c>
      <c r="N129">
        <v>0.80754962336797398</v>
      </c>
      <c r="O129">
        <v>2.4276985743380801</v>
      </c>
      <c r="P129">
        <v>55.727999323381397</v>
      </c>
      <c r="Q129">
        <v>-3.9373200544495002E-2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Row],[Ticker]],[1]!Table1[[Symbol]:[Industry]],2,FALSE),"-")</f>
        <v>-</v>
      </c>
      <c r="D130" t="s">
        <v>130</v>
      </c>
      <c r="E130">
        <v>73535.068538079999</v>
      </c>
      <c r="F130">
        <v>1579.4</v>
      </c>
      <c r="G130">
        <v>60.920040144743297</v>
      </c>
      <c r="H130">
        <v>-9.7676800411803306</v>
      </c>
      <c r="I130">
        <v>14.554507141098201</v>
      </c>
      <c r="J130">
        <v>-1.54590807045795</v>
      </c>
      <c r="K130">
        <v>1571.7433189815599</v>
      </c>
      <c r="L130">
        <v>1306.75280438093</v>
      </c>
      <c r="M130">
        <v>27.805770907063501</v>
      </c>
      <c r="N130">
        <v>0.61031626696081198</v>
      </c>
      <c r="O130">
        <v>14.2522476889958</v>
      </c>
      <c r="P130">
        <v>87.956682137331896</v>
      </c>
      <c r="Q130">
        <v>6.7004415403997E-2</v>
      </c>
    </row>
    <row r="131" spans="1:17" x14ac:dyDescent="0.3">
      <c r="A131" t="s">
        <v>333</v>
      </c>
      <c r="B131" t="s">
        <v>334</v>
      </c>
      <c r="C131" t="str">
        <f>IFERROR(VLOOKUP(Table1[[#This Row],[Ticker]],[1]!Table1[[Symbol]:[Industry]],2,FALSE),"-")</f>
        <v>-</v>
      </c>
      <c r="D131" t="s">
        <v>335</v>
      </c>
      <c r="E131">
        <v>73469.801070600006</v>
      </c>
      <c r="F131">
        <v>5783.8</v>
      </c>
      <c r="G131">
        <v>42.273962804535103</v>
      </c>
      <c r="H131">
        <v>-11.7389241560246</v>
      </c>
      <c r="I131">
        <v>26.813010295167601</v>
      </c>
      <c r="J131">
        <v>-3.8963795198118301</v>
      </c>
      <c r="K131">
        <v>5636.2230729719404</v>
      </c>
      <c r="L131">
        <v>4713.6502132535197</v>
      </c>
      <c r="M131">
        <v>42.5059825712368</v>
      </c>
      <c r="N131">
        <v>0.63678467915521697</v>
      </c>
      <c r="O131">
        <v>11.691275631937399</v>
      </c>
      <c r="P131">
        <v>81.751905098593696</v>
      </c>
      <c r="Q131">
        <v>0.10539822642119499</v>
      </c>
    </row>
    <row r="132" spans="1:17" x14ac:dyDescent="0.3">
      <c r="A132" t="s">
        <v>336</v>
      </c>
      <c r="B132" t="s">
        <v>337</v>
      </c>
      <c r="C132" t="str">
        <f>IFERROR(VLOOKUP(Table1[[#This Row],[Ticker]],[1]!Table1[[Symbol]:[Industry]],2,FALSE),"-")</f>
        <v>-</v>
      </c>
      <c r="D132" t="s">
        <v>89</v>
      </c>
      <c r="E132">
        <v>73366.152077599996</v>
      </c>
      <c r="F132">
        <v>1526.5</v>
      </c>
      <c r="G132">
        <v>120.31940107243599</v>
      </c>
      <c r="H132">
        <v>-8.4959092210510292</v>
      </c>
      <c r="I132">
        <v>40.904301456093499</v>
      </c>
      <c r="J132">
        <v>0.58438338814056101</v>
      </c>
      <c r="K132">
        <v>1483.1121358221801</v>
      </c>
      <c r="L132">
        <v>1208.1561998933601</v>
      </c>
      <c r="M132">
        <v>51.775448855240903</v>
      </c>
      <c r="N132">
        <v>0.61456032657304704</v>
      </c>
      <c r="O132">
        <v>10.514248280379899</v>
      </c>
      <c r="P132">
        <v>153.993344425956</v>
      </c>
      <c r="Q132">
        <v>0.13099152659655999</v>
      </c>
    </row>
    <row r="133" spans="1:17" hidden="1" x14ac:dyDescent="0.3">
      <c r="A133" t="s">
        <v>338</v>
      </c>
      <c r="B133" t="s">
        <v>339</v>
      </c>
      <c r="C133" t="str">
        <f>IFERROR(VLOOKUP(Table1[[#This Row],[Ticker]],[1]!Table1[[Symbol]:[Industry]],2,FALSE),"-")</f>
        <v>-</v>
      </c>
      <c r="D133" t="s">
        <v>109</v>
      </c>
      <c r="E133">
        <v>73134.077650259904</v>
      </c>
      <c r="F133">
        <v>272.10000000000002</v>
      </c>
      <c r="G133">
        <v>329.81364659673301</v>
      </c>
      <c r="H133">
        <v>39.676159509152399</v>
      </c>
      <c r="I133">
        <v>87.583027122770901</v>
      </c>
      <c r="J133">
        <v>-10.1990805110963</v>
      </c>
      <c r="K133">
        <v>208.73380601103301</v>
      </c>
      <c r="M133">
        <v>64.722508306894696</v>
      </c>
      <c r="N133">
        <v>2.3005751996119699</v>
      </c>
      <c r="O133">
        <v>13.9287026828371</v>
      </c>
      <c r="P133">
        <v>481.41025641025601</v>
      </c>
    </row>
    <row r="134" spans="1:17" x14ac:dyDescent="0.3">
      <c r="A134" t="s">
        <v>340</v>
      </c>
      <c r="B134" t="s">
        <v>341</v>
      </c>
      <c r="C134" t="str">
        <f>IFERROR(VLOOKUP(Table1[[#This Row],[Ticker]],[1]!Table1[[Symbol]:[Industry]],2,FALSE),"-")</f>
        <v>-</v>
      </c>
      <c r="D134" t="s">
        <v>18</v>
      </c>
      <c r="E134">
        <v>72697.056293304995</v>
      </c>
      <c r="F134">
        <v>341.65</v>
      </c>
      <c r="G134">
        <v>48.342851027750299</v>
      </c>
      <c r="H134">
        <v>-3.7392945587533801</v>
      </c>
      <c r="I134">
        <v>-3.4191221330202799</v>
      </c>
      <c r="J134">
        <v>1.8935019205778001</v>
      </c>
      <c r="K134">
        <v>340.643149907441</v>
      </c>
      <c r="L134">
        <v>298.82936757235399</v>
      </c>
      <c r="M134">
        <v>48.234533525728203</v>
      </c>
      <c r="N134">
        <v>0.94050249548718901</v>
      </c>
      <c r="O134">
        <v>16.064198253573299</v>
      </c>
      <c r="P134">
        <v>114.245401337792</v>
      </c>
      <c r="Q134">
        <v>4.7976491922806001E-2</v>
      </c>
    </row>
    <row r="135" spans="1:17" x14ac:dyDescent="0.3">
      <c r="A135" t="s">
        <v>342</v>
      </c>
      <c r="B135" t="s">
        <v>343</v>
      </c>
      <c r="C135" t="str">
        <f>IFERROR(VLOOKUP(Table1[[#This Row],[Ticker]],[1]!Table1[[Symbol]:[Industry]],2,FALSE),"-")</f>
        <v>-</v>
      </c>
      <c r="D135" t="s">
        <v>138</v>
      </c>
      <c r="E135">
        <v>71654.020652499996</v>
      </c>
      <c r="F135">
        <v>1787.5</v>
      </c>
      <c r="G135">
        <v>199.66748161844001</v>
      </c>
      <c r="H135">
        <v>-12.7045304666915</v>
      </c>
      <c r="I135">
        <v>26.6129249996584</v>
      </c>
      <c r="J135">
        <v>-0.42097749435113402</v>
      </c>
      <c r="K135">
        <v>1715.67906040092</v>
      </c>
      <c r="L135">
        <v>1310.1363777205399</v>
      </c>
      <c r="M135">
        <v>47.652626611036098</v>
      </c>
      <c r="N135">
        <v>0.91403943665895804</v>
      </c>
      <c r="O135">
        <v>16.072727272727199</v>
      </c>
      <c r="P135">
        <v>232.80580897412</v>
      </c>
      <c r="Q135">
        <v>0.17535606530126999</v>
      </c>
    </row>
    <row r="136" spans="1:17" x14ac:dyDescent="0.3">
      <c r="A136" t="s">
        <v>344</v>
      </c>
      <c r="B136" t="s">
        <v>345</v>
      </c>
      <c r="C136" t="str">
        <f>IFERROR(VLOOKUP(Table1[[#This Row],[Ticker]],[1]!Table1[[Symbol]:[Industry]],2,FALSE),"-")</f>
        <v>-</v>
      </c>
      <c r="D136" t="s">
        <v>138</v>
      </c>
      <c r="E136">
        <v>70809.347925780006</v>
      </c>
      <c r="F136">
        <v>3961.85</v>
      </c>
      <c r="G136">
        <v>118.44351672660299</v>
      </c>
      <c r="H136">
        <v>6.3201562171613501</v>
      </c>
      <c r="I136">
        <v>41.100155100330298</v>
      </c>
      <c r="J136">
        <v>3.5611443707717001</v>
      </c>
      <c r="K136">
        <v>3531.84177480272</v>
      </c>
      <c r="L136">
        <v>2818.6838573862101</v>
      </c>
      <c r="M136">
        <v>58.209935809641003</v>
      </c>
      <c r="N136">
        <v>0.58382489001962301</v>
      </c>
      <c r="O136">
        <v>4.4209144717745499</v>
      </c>
      <c r="P136">
        <v>146.82885801507601</v>
      </c>
      <c r="Q136">
        <v>0.19272750939560199</v>
      </c>
    </row>
    <row r="137" spans="1:17" x14ac:dyDescent="0.3">
      <c r="A137" t="s">
        <v>346</v>
      </c>
      <c r="B137" t="s">
        <v>347</v>
      </c>
      <c r="C137" t="str">
        <f>IFERROR(VLOOKUP(Table1[[#This Row],[Ticker]],[1]!Table1[[Symbol]:[Industry]],2,FALSE),"-")</f>
        <v>-</v>
      </c>
      <c r="D137" t="s">
        <v>286</v>
      </c>
      <c r="E137">
        <v>70124.314978794995</v>
      </c>
      <c r="F137">
        <v>4583.45</v>
      </c>
      <c r="G137">
        <v>54.703122534227099</v>
      </c>
      <c r="H137">
        <v>22.243867594540799</v>
      </c>
      <c r="I137">
        <v>3.0906416807541701</v>
      </c>
      <c r="J137">
        <v>4.26594463642836</v>
      </c>
      <c r="K137">
        <v>4156.2418816133404</v>
      </c>
      <c r="L137">
        <v>3678.5971557911298</v>
      </c>
      <c r="M137">
        <v>48.811681638655401</v>
      </c>
      <c r="N137">
        <v>1.0905661018951101</v>
      </c>
      <c r="O137">
        <v>7.5379899420741898</v>
      </c>
      <c r="P137">
        <v>97.803359694455494</v>
      </c>
      <c r="Q137">
        <v>0.12355667440991</v>
      </c>
    </row>
    <row r="138" spans="1:17" x14ac:dyDescent="0.3">
      <c r="A138" t="s">
        <v>348</v>
      </c>
      <c r="B138" t="s">
        <v>349</v>
      </c>
      <c r="C138" t="str">
        <f>IFERROR(VLOOKUP(Table1[[#This Row],[Ticker]],[1]!Table1[[Symbol]:[Industry]],2,FALSE),"-")</f>
        <v>-</v>
      </c>
      <c r="D138" t="s">
        <v>271</v>
      </c>
      <c r="E138">
        <v>69458.88258012</v>
      </c>
      <c r="F138">
        <v>8144.4</v>
      </c>
      <c r="G138">
        <v>62.718480433591203</v>
      </c>
      <c r="H138">
        <v>-14.549895138662</v>
      </c>
      <c r="I138">
        <v>26.4327371864361</v>
      </c>
      <c r="J138">
        <v>-4.7480796935031</v>
      </c>
      <c r="K138">
        <v>8452.7423136858797</v>
      </c>
      <c r="L138">
        <v>7013.8950594628504</v>
      </c>
      <c r="M138">
        <v>29.7249373678541</v>
      </c>
      <c r="N138">
        <v>0.61584032031241598</v>
      </c>
      <c r="O138">
        <v>21.986272776386201</v>
      </c>
      <c r="P138">
        <v>87.206068268015102</v>
      </c>
      <c r="Q138">
        <v>0.16485343209172601</v>
      </c>
    </row>
    <row r="139" spans="1:17" x14ac:dyDescent="0.3">
      <c r="A139" t="s">
        <v>350</v>
      </c>
      <c r="B139" t="s">
        <v>351</v>
      </c>
      <c r="C139" t="str">
        <f>IFERROR(VLOOKUP(Table1[[#This Row],[Ticker]],[1]!Table1[[Symbol]:[Industry]],2,FALSE),"-")</f>
        <v>-</v>
      </c>
      <c r="D139" t="s">
        <v>168</v>
      </c>
      <c r="E139">
        <v>69440.479504500006</v>
      </c>
      <c r="F139">
        <v>2342.6</v>
      </c>
      <c r="G139">
        <v>-19.164323286144601</v>
      </c>
      <c r="H139">
        <v>-5.3366552069739299</v>
      </c>
      <c r="I139">
        <v>-11.9961528515766</v>
      </c>
      <c r="J139">
        <v>0.34014283420546099</v>
      </c>
      <c r="K139">
        <v>2391.28781306263</v>
      </c>
      <c r="L139">
        <v>2388.2032951058</v>
      </c>
      <c r="M139">
        <v>32.824780835917402</v>
      </c>
      <c r="N139">
        <v>0.66655529145970405</v>
      </c>
      <c r="O139">
        <v>14.9982924955178</v>
      </c>
      <c r="P139">
        <v>14.8333333333333</v>
      </c>
      <c r="Q139">
        <v>8.8706776554430006E-3</v>
      </c>
    </row>
    <row r="140" spans="1:17" x14ac:dyDescent="0.3">
      <c r="A140" t="s">
        <v>352</v>
      </c>
      <c r="B140" t="s">
        <v>353</v>
      </c>
      <c r="C140" t="str">
        <f>IFERROR(VLOOKUP(Table1[[#This Row],[Ticker]],[1]!Table1[[Symbol]:[Industry]],2,FALSE),"-")</f>
        <v>-</v>
      </c>
      <c r="D140" t="s">
        <v>354</v>
      </c>
      <c r="E140">
        <v>68342.635093239995</v>
      </c>
      <c r="F140">
        <v>718.6</v>
      </c>
      <c r="G140">
        <v>-40.683176966651097</v>
      </c>
      <c r="H140">
        <v>-3.40781966521577</v>
      </c>
      <c r="I140">
        <v>-17.5356848992731</v>
      </c>
      <c r="J140">
        <v>-1.24290110909688</v>
      </c>
      <c r="K140">
        <v>723.55237205394405</v>
      </c>
      <c r="L140">
        <v>742.03706107683502</v>
      </c>
      <c r="M140">
        <v>36.689556528370403</v>
      </c>
      <c r="N140">
        <v>0.96322315066891195</v>
      </c>
      <c r="O140">
        <v>24.248538825493998</v>
      </c>
      <c r="P140">
        <v>10.903619106412499</v>
      </c>
      <c r="Q140">
        <v>-0.128376195162652</v>
      </c>
    </row>
    <row r="141" spans="1:17" x14ac:dyDescent="0.3">
      <c r="A141" t="s">
        <v>355</v>
      </c>
      <c r="B141" t="s">
        <v>356</v>
      </c>
      <c r="C141" t="str">
        <f>IFERROR(VLOOKUP(Table1[[#This Row],[Ticker]],[1]!Table1[[Symbol]:[Industry]],2,FALSE),"-")</f>
        <v>-</v>
      </c>
      <c r="D141" t="s">
        <v>37</v>
      </c>
      <c r="E141">
        <v>67518.084000000003</v>
      </c>
      <c r="F141">
        <v>384.85</v>
      </c>
      <c r="G141">
        <v>81.786150601004394</v>
      </c>
      <c r="H141">
        <v>0.49029669305524298</v>
      </c>
      <c r="I141">
        <v>-5.3625766723486201</v>
      </c>
      <c r="J141">
        <v>-1.64276037070009</v>
      </c>
      <c r="K141">
        <v>381.088209493129</v>
      </c>
      <c r="L141">
        <v>329.04194191065397</v>
      </c>
      <c r="M141">
        <v>36.501237484383601</v>
      </c>
      <c r="N141">
        <v>1.66590842161057</v>
      </c>
      <c r="O141">
        <v>21.553852150188298</v>
      </c>
      <c r="P141">
        <v>107.74628879892001</v>
      </c>
      <c r="Q141">
        <v>6.9333019301125995E-2</v>
      </c>
    </row>
    <row r="142" spans="1:17" x14ac:dyDescent="0.3">
      <c r="A142" t="s">
        <v>357</v>
      </c>
      <c r="B142" t="s">
        <v>358</v>
      </c>
      <c r="C142" t="str">
        <f>IFERROR(VLOOKUP(Table1[[#This Row],[Ticker]],[1]!Table1[[Symbol]:[Industry]],2,FALSE),"-")</f>
        <v>-</v>
      </c>
      <c r="D142" t="s">
        <v>359</v>
      </c>
      <c r="E142">
        <v>67417.398238399997</v>
      </c>
      <c r="F142">
        <v>11267.2</v>
      </c>
      <c r="G142">
        <v>136.496073568214</v>
      </c>
      <c r="H142">
        <v>-0.67809635687525704</v>
      </c>
      <c r="I142">
        <v>71.250812661229702</v>
      </c>
      <c r="J142">
        <v>-5.4048433315457904</v>
      </c>
      <c r="K142">
        <v>10838.964743950701</v>
      </c>
      <c r="L142">
        <v>7996.5210284281402</v>
      </c>
      <c r="M142">
        <v>27.142637346315801</v>
      </c>
      <c r="N142">
        <v>0.74943028423658598</v>
      </c>
      <c r="O142">
        <v>14.305239988639499</v>
      </c>
      <c r="P142">
        <v>185.02909182899</v>
      </c>
      <c r="Q142">
        <v>8.9322631809719E-2</v>
      </c>
    </row>
    <row r="143" spans="1:17" x14ac:dyDescent="0.3">
      <c r="A143" t="s">
        <v>360</v>
      </c>
      <c r="B143" t="s">
        <v>361</v>
      </c>
      <c r="C143" t="str">
        <f>IFERROR(VLOOKUP(Table1[[#This Row],[Ticker]],[1]!Table1[[Symbol]:[Industry]],2,FALSE),"-")</f>
        <v>-</v>
      </c>
      <c r="D143" t="s">
        <v>362</v>
      </c>
      <c r="E143">
        <v>67040.539424600007</v>
      </c>
      <c r="F143">
        <v>228.76</v>
      </c>
      <c r="G143">
        <v>81.020581719775706</v>
      </c>
      <c r="H143">
        <v>-13.7165340611189</v>
      </c>
      <c r="I143">
        <v>-4.9571380695886598</v>
      </c>
      <c r="J143">
        <v>-2.2455127221584101</v>
      </c>
      <c r="K143">
        <v>250.593183859384</v>
      </c>
      <c r="L143">
        <v>218.84534426137799</v>
      </c>
      <c r="M143">
        <v>18.689247139409002</v>
      </c>
      <c r="N143">
        <v>0.66802396334360203</v>
      </c>
      <c r="O143">
        <v>25.1748557440112</v>
      </c>
      <c r="P143">
        <v>107.492063492063</v>
      </c>
      <c r="Q143">
        <v>5.1162546913726001E-2</v>
      </c>
    </row>
    <row r="144" spans="1:17" x14ac:dyDescent="0.3">
      <c r="A144" t="s">
        <v>363</v>
      </c>
      <c r="B144" t="s">
        <v>364</v>
      </c>
      <c r="C144" t="str">
        <f>IFERROR(VLOOKUP(Table1[[#This Row],[Ticker]],[1]!Table1[[Symbol]:[Industry]],2,FALSE),"-")</f>
        <v>-</v>
      </c>
      <c r="D144" t="s">
        <v>253</v>
      </c>
      <c r="E144">
        <v>66906.703969599999</v>
      </c>
      <c r="F144">
        <v>2543.1999999999998</v>
      </c>
      <c r="G144">
        <v>652.09340713970596</v>
      </c>
      <c r="H144">
        <v>6.8073320177424401</v>
      </c>
      <c r="I144">
        <v>177.632567821984</v>
      </c>
      <c r="J144">
        <v>-10.219662542165899</v>
      </c>
      <c r="K144">
        <v>2142.5303029051902</v>
      </c>
      <c r="L144">
        <v>1294.65480146499</v>
      </c>
      <c r="M144">
        <v>43.358143951850302</v>
      </c>
      <c r="N144">
        <v>0.68267623312968295</v>
      </c>
      <c r="O144">
        <v>17.153586033343799</v>
      </c>
      <c r="P144">
        <v>704.55552040493501</v>
      </c>
      <c r="Q144">
        <v>0.23073318572141499</v>
      </c>
    </row>
    <row r="145" spans="1:17" x14ac:dyDescent="0.3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32</v>
      </c>
      <c r="E145">
        <v>65829.505717056003</v>
      </c>
      <c r="F145">
        <v>55.06</v>
      </c>
      <c r="G145">
        <v>69.846159777752604</v>
      </c>
      <c r="H145">
        <v>-3.5172046957626599</v>
      </c>
      <c r="I145">
        <v>19.223370542997799</v>
      </c>
      <c r="J145">
        <v>3.9691577689619102</v>
      </c>
      <c r="K145">
        <v>55.232735054198102</v>
      </c>
      <c r="L145">
        <v>48.827821757908197</v>
      </c>
      <c r="M145">
        <v>47.5683840351331</v>
      </c>
      <c r="N145">
        <v>0.96938040773628997</v>
      </c>
      <c r="O145">
        <v>28.314565928078402</v>
      </c>
      <c r="P145">
        <v>103.925925925925</v>
      </c>
      <c r="Q145">
        <v>0.117997051034545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191</v>
      </c>
      <c r="E146">
        <v>65761.288846019903</v>
      </c>
      <c r="F146">
        <v>223.95</v>
      </c>
      <c r="G146">
        <v>5.6150322780265496</v>
      </c>
      <c r="H146">
        <v>-8.74023037208228</v>
      </c>
      <c r="I146">
        <v>16.4877492064767</v>
      </c>
      <c r="J146">
        <v>0.115323586383884</v>
      </c>
      <c r="K146">
        <v>221.843733099183</v>
      </c>
      <c r="L146">
        <v>193.55659986479699</v>
      </c>
      <c r="M146">
        <v>35.278614559425201</v>
      </c>
      <c r="N146">
        <v>0.58382202248187598</v>
      </c>
      <c r="O146">
        <v>9.6985934360348303</v>
      </c>
      <c r="P146">
        <v>42.145350682322999</v>
      </c>
      <c r="Q146">
        <v>4.6620455952706003E-2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371</v>
      </c>
      <c r="E147">
        <v>65703.68823996</v>
      </c>
      <c r="F147">
        <v>1015.4</v>
      </c>
      <c r="G147">
        <v>83.305798263230002</v>
      </c>
      <c r="H147">
        <v>16.915661472442501</v>
      </c>
      <c r="I147">
        <v>11.1605635070365</v>
      </c>
      <c r="J147">
        <v>1.3661045637637801</v>
      </c>
      <c r="K147">
        <v>907.65712070015104</v>
      </c>
      <c r="L147">
        <v>737.76376630582604</v>
      </c>
      <c r="M147">
        <v>43.652607080192602</v>
      </c>
      <c r="N147">
        <v>0.96437323311004997</v>
      </c>
      <c r="O147">
        <v>16.899743943273499</v>
      </c>
      <c r="P147">
        <v>145.770301343337</v>
      </c>
      <c r="Q147">
        <v>0.14164252191705001</v>
      </c>
    </row>
    <row r="148" spans="1:17" x14ac:dyDescent="0.3">
      <c r="A148" t="s">
        <v>372</v>
      </c>
      <c r="B148" t="s">
        <v>373</v>
      </c>
      <c r="C148" t="str">
        <f>IFERROR(VLOOKUP(Table1[[#This Row],[Ticker]],[1]!Table1[[Symbol]:[Industry]],2,FALSE),"-")</f>
        <v>-</v>
      </c>
      <c r="D148" t="s">
        <v>86</v>
      </c>
      <c r="E148">
        <v>64766.196618969901</v>
      </c>
      <c r="F148">
        <v>315.7</v>
      </c>
      <c r="G148">
        <v>89.981796628519604</v>
      </c>
      <c r="H148">
        <v>4.7014060502322801</v>
      </c>
      <c r="I148">
        <v>35.639580838726097</v>
      </c>
      <c r="J148">
        <v>-2.64053849803501</v>
      </c>
      <c r="K148">
        <v>307.850441240983</v>
      </c>
      <c r="L148">
        <v>239.77184701492499</v>
      </c>
      <c r="M148">
        <v>26.823270075377401</v>
      </c>
      <c r="N148">
        <v>0.465338040580972</v>
      </c>
      <c r="O148">
        <v>14.3332277478618</v>
      </c>
      <c r="P148">
        <v>122.011251758087</v>
      </c>
    </row>
    <row r="149" spans="1:17" x14ac:dyDescent="0.3">
      <c r="A149" t="s">
        <v>374</v>
      </c>
      <c r="B149" t="s">
        <v>375</v>
      </c>
      <c r="C149" t="str">
        <f>IFERROR(VLOOKUP(Table1[[#This Row],[Ticker]],[1]!Table1[[Symbol]:[Industry]],2,FALSE),"-")</f>
        <v>-</v>
      </c>
      <c r="D149" t="s">
        <v>143</v>
      </c>
      <c r="E149">
        <v>64066.690234529997</v>
      </c>
      <c r="F149">
        <v>1413.05</v>
      </c>
      <c r="G149">
        <v>65.9466064034835</v>
      </c>
      <c r="H149">
        <v>1.1664485050895099</v>
      </c>
      <c r="I149">
        <v>44.079329495866098</v>
      </c>
      <c r="J149">
        <v>-0.800116923192004</v>
      </c>
      <c r="K149">
        <v>1346.0671591662799</v>
      </c>
      <c r="L149">
        <v>1096.03019851011</v>
      </c>
      <c r="M149">
        <v>47.089104730417397</v>
      </c>
      <c r="N149">
        <v>0.35954656559012699</v>
      </c>
      <c r="O149">
        <v>9.1964190934503396</v>
      </c>
      <c r="P149">
        <v>113.67760471797899</v>
      </c>
      <c r="Q149">
        <v>3.4147033551039999E-3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109</v>
      </c>
      <c r="E150">
        <v>63660.42</v>
      </c>
      <c r="F150">
        <v>318</v>
      </c>
      <c r="G150">
        <v>412.11819588064202</v>
      </c>
      <c r="H150">
        <v>10.0484639828671</v>
      </c>
      <c r="I150">
        <v>86.046789690100596</v>
      </c>
      <c r="J150">
        <v>-6.5857920443520799</v>
      </c>
      <c r="K150">
        <v>281.48618699936998</v>
      </c>
      <c r="L150">
        <v>196.21822236178599</v>
      </c>
      <c r="M150">
        <v>48.478910502681202</v>
      </c>
      <c r="N150">
        <v>1.1719477384205601</v>
      </c>
      <c r="O150">
        <v>11.2264150943396</v>
      </c>
      <c r="P150">
        <v>438.98305084745698</v>
      </c>
      <c r="Q150">
        <v>0.16890449569134899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Row],[Ticker]],[1]!Table1[[Symbol]:[Industry]],2,FALSE),"-")</f>
        <v>-</v>
      </c>
      <c r="D151" t="s">
        <v>380</v>
      </c>
      <c r="E151">
        <v>61596.61211106</v>
      </c>
      <c r="F151">
        <v>1010.95</v>
      </c>
      <c r="G151">
        <v>23.703936726489701</v>
      </c>
      <c r="H151">
        <v>-12.655730338187301</v>
      </c>
      <c r="I151">
        <v>4.2789617210323998</v>
      </c>
      <c r="J151">
        <v>-2.4424810826775398</v>
      </c>
      <c r="K151">
        <v>1043.60878873205</v>
      </c>
      <c r="L151">
        <v>930.04790726514898</v>
      </c>
      <c r="M151">
        <v>27.486587303398</v>
      </c>
      <c r="N151">
        <v>1.07206880668404</v>
      </c>
      <c r="O151">
        <v>16.721895247044799</v>
      </c>
      <c r="P151">
        <v>56.518036847809199</v>
      </c>
      <c r="Q151">
        <v>1.8544797784913001E-2</v>
      </c>
    </row>
    <row r="152" spans="1:17" x14ac:dyDescent="0.3">
      <c r="A152" t="s">
        <v>381</v>
      </c>
      <c r="B152" t="s">
        <v>382</v>
      </c>
      <c r="C152" t="str">
        <f>IFERROR(VLOOKUP(Table1[[#This Row],[Ticker]],[1]!Table1[[Symbol]:[Industry]],2,FALSE),"-")</f>
        <v>-</v>
      </c>
      <c r="D152" t="s">
        <v>62</v>
      </c>
      <c r="E152">
        <v>61380.486225000001</v>
      </c>
      <c r="F152">
        <v>5133.6499999999996</v>
      </c>
      <c r="G152">
        <v>17.3693006103891</v>
      </c>
      <c r="H152">
        <v>-3.3255627241510299</v>
      </c>
      <c r="I152">
        <v>-10.039971162563001</v>
      </c>
      <c r="J152">
        <v>0.93288423029507905</v>
      </c>
      <c r="K152">
        <v>5102.2493574454902</v>
      </c>
      <c r="L152">
        <v>4765.4525501886601</v>
      </c>
      <c r="M152">
        <v>45.359193910479704</v>
      </c>
      <c r="N152">
        <v>1.00280467190991</v>
      </c>
      <c r="O152">
        <v>8.6712183339339592</v>
      </c>
      <c r="P152">
        <v>48.930954453147599</v>
      </c>
      <c r="Q152">
        <v>9.8527617871600002E-3</v>
      </c>
    </row>
    <row r="153" spans="1:17" x14ac:dyDescent="0.3">
      <c r="A153" t="s">
        <v>383</v>
      </c>
      <c r="B153" t="s">
        <v>384</v>
      </c>
      <c r="C153" t="str">
        <f>IFERROR(VLOOKUP(Table1[[#This Row],[Ticker]],[1]!Table1[[Symbol]:[Industry]],2,FALSE),"-")</f>
        <v>-</v>
      </c>
      <c r="D153" t="s">
        <v>130</v>
      </c>
      <c r="E153">
        <v>61370.57984364</v>
      </c>
      <c r="F153">
        <v>745.3</v>
      </c>
      <c r="G153">
        <v>92.785195739123594</v>
      </c>
      <c r="H153">
        <v>-6.6376523193158699</v>
      </c>
      <c r="I153">
        <v>14.464229973166701</v>
      </c>
      <c r="J153">
        <v>2.6153980308959399</v>
      </c>
      <c r="K153">
        <v>773.38327125173998</v>
      </c>
      <c r="L153">
        <v>642.55580548773605</v>
      </c>
      <c r="M153">
        <v>22.808937656918999</v>
      </c>
      <c r="N153">
        <v>0.37080442519796902</v>
      </c>
      <c r="O153">
        <v>13.779686032470099</v>
      </c>
      <c r="P153">
        <v>112.79086366880701</v>
      </c>
      <c r="Q153">
        <v>0.16344516257997799</v>
      </c>
    </row>
    <row r="154" spans="1:17" x14ac:dyDescent="0.3">
      <c r="A154" t="s">
        <v>385</v>
      </c>
      <c r="B154" t="s">
        <v>386</v>
      </c>
      <c r="C154" t="str">
        <f>IFERROR(VLOOKUP(Table1[[#This Row],[Ticker]],[1]!Table1[[Symbol]:[Industry]],2,FALSE),"-")</f>
        <v>-</v>
      </c>
      <c r="D154" t="s">
        <v>100</v>
      </c>
      <c r="E154">
        <v>61058.568066375003</v>
      </c>
      <c r="F154">
        <v>523.75</v>
      </c>
      <c r="G154">
        <v>-31.7398974015112</v>
      </c>
      <c r="H154">
        <v>-1.2612179749100001</v>
      </c>
      <c r="I154">
        <v>-23.048290364895401</v>
      </c>
      <c r="J154">
        <v>-0.51859774822072502</v>
      </c>
      <c r="K154">
        <v>510.05352238162698</v>
      </c>
      <c r="L154">
        <v>534.61245165591197</v>
      </c>
      <c r="M154">
        <v>65.678646890205599</v>
      </c>
      <c r="N154">
        <v>0.85009296691824199</v>
      </c>
      <c r="O154">
        <v>29.7852028639618</v>
      </c>
      <c r="P154">
        <v>19.305239179954398</v>
      </c>
      <c r="Q154">
        <v>-0.13167473735783999</v>
      </c>
    </row>
    <row r="155" spans="1:17" x14ac:dyDescent="0.3">
      <c r="A155" t="s">
        <v>387</v>
      </c>
      <c r="B155" t="s">
        <v>388</v>
      </c>
      <c r="C155" t="str">
        <f>IFERROR(VLOOKUP(Table1[[#This Row],[Ticker]],[1]!Table1[[Symbol]:[Industry]],2,FALSE),"-")</f>
        <v>-</v>
      </c>
      <c r="D155" t="s">
        <v>389</v>
      </c>
      <c r="E155">
        <v>61034.742714890002</v>
      </c>
      <c r="F155">
        <v>2272.1</v>
      </c>
      <c r="G155">
        <v>-4.6472168181564699</v>
      </c>
      <c r="H155">
        <v>-3.8827492831628398</v>
      </c>
      <c r="I155">
        <v>9.3151177832081302</v>
      </c>
      <c r="J155">
        <v>-3.90847141640702</v>
      </c>
      <c r="K155">
        <v>2241.63943358809</v>
      </c>
      <c r="L155">
        <v>2043.9417745814001</v>
      </c>
      <c r="M155">
        <v>39.527352524727398</v>
      </c>
      <c r="N155">
        <v>0.68934866434378606</v>
      </c>
      <c r="O155">
        <v>8.0058096034505599</v>
      </c>
      <c r="P155">
        <v>30.580459770114899</v>
      </c>
      <c r="Q155">
        <v>1.7460814851153E-2</v>
      </c>
    </row>
    <row r="156" spans="1:17" x14ac:dyDescent="0.3">
      <c r="A156" t="s">
        <v>390</v>
      </c>
      <c r="B156" t="s">
        <v>391</v>
      </c>
      <c r="C156" t="str">
        <f>IFERROR(VLOOKUP(Table1[[#This Row],[Ticker]],[1]!Table1[[Symbol]:[Industry]],2,FALSE),"-")</f>
        <v>-</v>
      </c>
      <c r="D156" t="s">
        <v>138</v>
      </c>
      <c r="E156">
        <v>60768.841869809999</v>
      </c>
      <c r="F156">
        <v>1671.3</v>
      </c>
      <c r="G156">
        <v>32.539109300042199</v>
      </c>
      <c r="H156">
        <v>-14.8545668818837</v>
      </c>
      <c r="I156">
        <v>-3.4249951382921999</v>
      </c>
      <c r="J156">
        <v>8.9660442661573997E-2</v>
      </c>
      <c r="K156">
        <v>1732.76286136164</v>
      </c>
      <c r="L156">
        <v>1493.11520346306</v>
      </c>
      <c r="M156">
        <v>25.359457872678</v>
      </c>
      <c r="N156">
        <v>0.73626044022849202</v>
      </c>
      <c r="O156">
        <v>16.858134386405698</v>
      </c>
      <c r="P156">
        <v>62.301529497450801</v>
      </c>
      <c r="Q156">
        <v>8.9049023433703994E-2</v>
      </c>
    </row>
    <row r="157" spans="1:17" x14ac:dyDescent="0.3">
      <c r="A157" t="s">
        <v>392</v>
      </c>
      <c r="B157" t="s">
        <v>393</v>
      </c>
      <c r="C157" t="str">
        <f>IFERROR(VLOOKUP(Table1[[#This Row],[Ticker]],[1]!Table1[[Symbol]:[Industry]],2,FALSE),"-")</f>
        <v>-</v>
      </c>
      <c r="D157" t="s">
        <v>394</v>
      </c>
      <c r="E157">
        <v>60694.831558350001</v>
      </c>
      <c r="F157">
        <v>3139.65</v>
      </c>
      <c r="G157">
        <v>5.5067171259078096</v>
      </c>
      <c r="H157">
        <v>-10.0492729684242</v>
      </c>
      <c r="I157">
        <v>5.3870297788169204</v>
      </c>
      <c r="J157">
        <v>0.35492960217052599</v>
      </c>
      <c r="K157">
        <v>3027.3732632285601</v>
      </c>
      <c r="L157">
        <v>2665.9899823239198</v>
      </c>
      <c r="M157">
        <v>46.160600321191801</v>
      </c>
      <c r="N157">
        <v>0.91257591771593105</v>
      </c>
      <c r="O157">
        <v>7.1441084197283002</v>
      </c>
      <c r="P157">
        <v>43.114686844744199</v>
      </c>
      <c r="Q157">
        <v>-5.1896960141949999E-3</v>
      </c>
    </row>
    <row r="158" spans="1:17" x14ac:dyDescent="0.3">
      <c r="A158" t="s">
        <v>395</v>
      </c>
      <c r="B158" t="s">
        <v>396</v>
      </c>
      <c r="C158" t="str">
        <f>IFERROR(VLOOKUP(Table1[[#This Row],[Ticker]],[1]!Table1[[Symbol]:[Industry]],2,FALSE),"-")</f>
        <v>-</v>
      </c>
      <c r="D158" t="s">
        <v>198</v>
      </c>
      <c r="E158">
        <v>60502.024583600003</v>
      </c>
      <c r="F158">
        <v>3870.8</v>
      </c>
      <c r="G158">
        <v>-0.196163580328477</v>
      </c>
      <c r="H158">
        <v>-21.923373118228898</v>
      </c>
      <c r="I158">
        <v>5.6172373757970204</v>
      </c>
      <c r="J158">
        <v>-4.8263186778146698</v>
      </c>
      <c r="K158">
        <v>4218.5175522117297</v>
      </c>
      <c r="L158">
        <v>3587.6984135671</v>
      </c>
      <c r="M158">
        <v>19.1278608277517</v>
      </c>
      <c r="N158">
        <v>1.54909542969546</v>
      </c>
      <c r="O158">
        <v>27.906375942957499</v>
      </c>
      <c r="P158">
        <v>48.181609371411</v>
      </c>
      <c r="Q158">
        <v>0.107982241945625</v>
      </c>
    </row>
    <row r="159" spans="1:17" x14ac:dyDescent="0.3">
      <c r="A159" t="s">
        <v>397</v>
      </c>
      <c r="B159" t="s">
        <v>398</v>
      </c>
      <c r="C159" t="str">
        <f>IFERROR(VLOOKUP(Table1[[#This Row],[Ticker]],[1]!Table1[[Symbol]:[Industry]],2,FALSE),"-")</f>
        <v>-</v>
      </c>
      <c r="D159" t="s">
        <v>130</v>
      </c>
      <c r="E159">
        <v>58579.109648598002</v>
      </c>
      <c r="F159">
        <v>141.82</v>
      </c>
      <c r="G159">
        <v>32.503073909508501</v>
      </c>
      <c r="H159">
        <v>-8.2833174649810193</v>
      </c>
      <c r="I159">
        <v>10.843150275424399</v>
      </c>
      <c r="J159">
        <v>-3.0511775450107201</v>
      </c>
      <c r="K159">
        <v>151.36043729759601</v>
      </c>
      <c r="L159">
        <v>132.231943247347</v>
      </c>
      <c r="M159">
        <v>27.882513144915698</v>
      </c>
      <c r="N159">
        <v>0.84368035161487698</v>
      </c>
      <c r="O159">
        <v>23.6426456071076</v>
      </c>
      <c r="P159">
        <v>73.374083129584307</v>
      </c>
      <c r="Q159">
        <v>-2.0301337732059999E-2</v>
      </c>
    </row>
    <row r="160" spans="1:17" x14ac:dyDescent="0.3">
      <c r="A160" t="s">
        <v>399</v>
      </c>
      <c r="B160" t="s">
        <v>400</v>
      </c>
      <c r="C160" t="str">
        <f>IFERROR(VLOOKUP(Table1[[#This Row],[Ticker]],[1]!Table1[[Symbol]:[Industry]],2,FALSE),"-")</f>
        <v>-</v>
      </c>
      <c r="D160" t="s">
        <v>62</v>
      </c>
      <c r="E160">
        <v>58231.905940329998</v>
      </c>
      <c r="F160">
        <v>27404.15</v>
      </c>
      <c r="G160">
        <v>-6.9171740938475796</v>
      </c>
      <c r="H160">
        <v>1.5505752966691</v>
      </c>
      <c r="I160">
        <v>-7.5088146247812002</v>
      </c>
      <c r="J160">
        <v>3.4639518809758401</v>
      </c>
      <c r="K160">
        <v>27343.638630825</v>
      </c>
      <c r="L160">
        <v>25878.166022003799</v>
      </c>
      <c r="M160">
        <v>40.5115278953892</v>
      </c>
      <c r="N160">
        <v>1.0191495034326401</v>
      </c>
      <c r="O160">
        <v>8.1549692291130906</v>
      </c>
      <c r="P160">
        <v>24.564318181818098</v>
      </c>
      <c r="Q160">
        <v>1.2720674922931E-2</v>
      </c>
    </row>
    <row r="161" spans="1:17" x14ac:dyDescent="0.3">
      <c r="A161" t="s">
        <v>401</v>
      </c>
      <c r="B161" t="s">
        <v>402</v>
      </c>
      <c r="C161" t="str">
        <f>IFERROR(VLOOKUP(Table1[[#This Row],[Ticker]],[1]!Table1[[Symbol]:[Industry]],2,FALSE),"-")</f>
        <v>-</v>
      </c>
      <c r="D161" t="s">
        <v>168</v>
      </c>
      <c r="E161">
        <v>58178.606882619897</v>
      </c>
      <c r="F161">
        <v>3835.3</v>
      </c>
      <c r="G161">
        <v>-18.492919593148599</v>
      </c>
      <c r="H161">
        <v>2.15566129649988</v>
      </c>
      <c r="I161">
        <v>-0.82726059493266901</v>
      </c>
      <c r="J161">
        <v>1.2980639554384901</v>
      </c>
      <c r="K161">
        <v>3747.38071063186</v>
      </c>
      <c r="L161">
        <v>3631.4160233285202</v>
      </c>
      <c r="M161">
        <v>49.902905578699396</v>
      </c>
      <c r="N161">
        <v>0.79032427814525197</v>
      </c>
      <c r="O161">
        <v>5.33726175266602</v>
      </c>
      <c r="P161">
        <v>19.1086956521739</v>
      </c>
      <c r="Q161">
        <v>-2.0142204039897998E-2</v>
      </c>
    </row>
    <row r="162" spans="1:17" x14ac:dyDescent="0.3">
      <c r="A162" t="s">
        <v>403</v>
      </c>
      <c r="B162" t="s">
        <v>404</v>
      </c>
      <c r="C162" t="str">
        <f>IFERROR(VLOOKUP(Table1[[#This Row],[Ticker]],[1]!Table1[[Symbol]:[Industry]],2,FALSE),"-")</f>
        <v>-</v>
      </c>
      <c r="D162" t="s">
        <v>405</v>
      </c>
      <c r="E162">
        <v>57712.839413790003</v>
      </c>
      <c r="F162">
        <v>1594.3</v>
      </c>
      <c r="G162">
        <v>-3.1799286111276701</v>
      </c>
      <c r="H162">
        <v>4.3987675581636001</v>
      </c>
      <c r="I162">
        <v>-12.778831172651399</v>
      </c>
      <c r="J162">
        <v>-2.16446026489754</v>
      </c>
      <c r="K162">
        <v>1525.2954237194001</v>
      </c>
      <c r="L162">
        <v>1445.4543692531199</v>
      </c>
      <c r="M162">
        <v>50.6678057828357</v>
      </c>
      <c r="N162">
        <v>0.89784389567291101</v>
      </c>
      <c r="O162">
        <v>10.669259236028299</v>
      </c>
      <c r="P162">
        <v>36.270780802598402</v>
      </c>
      <c r="Q162">
        <v>2.1364586580664001E-2</v>
      </c>
    </row>
    <row r="163" spans="1:17" hidden="1" x14ac:dyDescent="0.3">
      <c r="A163" t="s">
        <v>406</v>
      </c>
      <c r="B163" t="s">
        <v>407</v>
      </c>
      <c r="C163" t="str">
        <f>IFERROR(VLOOKUP(Table1[[#This Row],[Ticker]],[1]!Table1[[Symbol]:[Industry]],2,FALSE),"-")</f>
        <v>-</v>
      </c>
      <c r="D163" t="s">
        <v>29</v>
      </c>
      <c r="E163">
        <v>56932.5</v>
      </c>
      <c r="F163">
        <v>1138.6500000000001</v>
      </c>
      <c r="G163">
        <v>16.3173352724986</v>
      </c>
      <c r="H163">
        <v>-5.7327188738676602</v>
      </c>
      <c r="I163">
        <v>26.552360423582499</v>
      </c>
      <c r="J163">
        <v>5.8047267688867699</v>
      </c>
      <c r="K163">
        <v>1041.5262637424</v>
      </c>
      <c r="M163">
        <v>61.367123566920903</v>
      </c>
      <c r="N163">
        <v>1.0248050926254899</v>
      </c>
      <c r="O163">
        <v>20.194967724937399</v>
      </c>
      <c r="P163">
        <v>50.814569536423797</v>
      </c>
    </row>
    <row r="164" spans="1:17" x14ac:dyDescent="0.3">
      <c r="A164" t="s">
        <v>408</v>
      </c>
      <c r="B164" t="s">
        <v>409</v>
      </c>
      <c r="C164" t="str">
        <f>IFERROR(VLOOKUP(Table1[[#This Row],[Ticker]],[1]!Table1[[Symbol]:[Industry]],2,FALSE),"-")</f>
        <v>-</v>
      </c>
      <c r="D164" t="s">
        <v>24</v>
      </c>
      <c r="E164">
        <v>56847.725888478002</v>
      </c>
      <c r="F164">
        <v>76.02</v>
      </c>
      <c r="G164">
        <v>-30.752368073193399</v>
      </c>
      <c r="H164">
        <v>-9.3719647727294504</v>
      </c>
      <c r="I164">
        <v>-24.746544121494399</v>
      </c>
      <c r="J164">
        <v>-1.2743614352749699</v>
      </c>
      <c r="K164">
        <v>79.417340255935997</v>
      </c>
      <c r="L164">
        <v>80.145234468963494</v>
      </c>
      <c r="M164">
        <v>18.784192045306298</v>
      </c>
      <c r="N164">
        <v>0.55861144271139396</v>
      </c>
      <c r="O164">
        <v>32.465140752433499</v>
      </c>
      <c r="P164">
        <v>7.37288135593219</v>
      </c>
      <c r="Q164">
        <v>1.4442231288208001E-2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412</v>
      </c>
      <c r="E165">
        <v>56113.925352443897</v>
      </c>
      <c r="F165">
        <v>215.64</v>
      </c>
      <c r="G165">
        <v>-7.2814951036716096</v>
      </c>
      <c r="H165">
        <v>-9.9186669639668796</v>
      </c>
      <c r="I165">
        <v>9.9831308205131304</v>
      </c>
      <c r="J165">
        <v>-2.1322062032784599</v>
      </c>
      <c r="K165">
        <v>226.34214927724</v>
      </c>
      <c r="L165">
        <v>200.588408172436</v>
      </c>
      <c r="M165">
        <v>15.6591514440866</v>
      </c>
      <c r="N165">
        <v>0.43219372959950503</v>
      </c>
      <c r="O165">
        <v>14.496382860322701</v>
      </c>
      <c r="P165">
        <v>39.1225806451612</v>
      </c>
      <c r="Q165">
        <v>4.9263219276718999E-2</v>
      </c>
    </row>
    <row r="166" spans="1:17" x14ac:dyDescent="0.3">
      <c r="A166" t="s">
        <v>413</v>
      </c>
      <c r="B166" t="s">
        <v>414</v>
      </c>
      <c r="C166" t="str">
        <f>IFERROR(VLOOKUP(Table1[[#This Row],[Ticker]],[1]!Table1[[Symbol]:[Industry]],2,FALSE),"-")</f>
        <v>-</v>
      </c>
      <c r="D166" t="s">
        <v>266</v>
      </c>
      <c r="E166">
        <v>55999.430612864999</v>
      </c>
      <c r="F166">
        <v>4972.3500000000004</v>
      </c>
      <c r="G166">
        <v>82.3530946554081</v>
      </c>
      <c r="H166">
        <v>-10.7289186727653</v>
      </c>
      <c r="I166">
        <v>48.216936992562097</v>
      </c>
      <c r="J166">
        <v>-7.0142118470948196</v>
      </c>
      <c r="K166">
        <v>5085.2654327924201</v>
      </c>
      <c r="L166">
        <v>4078.5692703694599</v>
      </c>
      <c r="M166">
        <v>30.454118461835499</v>
      </c>
      <c r="N166">
        <v>0.54298683132921799</v>
      </c>
      <c r="O166">
        <v>17.4484901505324</v>
      </c>
      <c r="P166">
        <v>109.794945360955</v>
      </c>
      <c r="Q166">
        <v>0.12747169711022999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46</v>
      </c>
      <c r="E167">
        <v>55494.480858349998</v>
      </c>
      <c r="F167">
        <v>91.94</v>
      </c>
      <c r="G167">
        <v>81.766160563213703</v>
      </c>
      <c r="H167">
        <v>-6.6572285482985896</v>
      </c>
      <c r="I167">
        <v>-2.0089040097586799</v>
      </c>
      <c r="J167">
        <v>-3.1987672339253201</v>
      </c>
      <c r="K167">
        <v>92.256515543545305</v>
      </c>
      <c r="L167">
        <v>79.376398241066894</v>
      </c>
      <c r="M167">
        <v>27.980355677414298</v>
      </c>
      <c r="N167">
        <v>0.51430038545059198</v>
      </c>
      <c r="O167">
        <v>10.126169240809199</v>
      </c>
      <c r="P167">
        <v>108.954545454545</v>
      </c>
      <c r="Q167">
        <v>0.13826469844447001</v>
      </c>
    </row>
    <row r="168" spans="1:17" x14ac:dyDescent="0.3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103</v>
      </c>
      <c r="E168">
        <v>55370.814015750002</v>
      </c>
      <c r="F168">
        <v>140.9</v>
      </c>
      <c r="G168">
        <v>165.63602852691801</v>
      </c>
      <c r="H168">
        <v>4.9677970921036803</v>
      </c>
      <c r="I168">
        <v>20.1665001024875</v>
      </c>
      <c r="J168">
        <v>-5.45670315772362</v>
      </c>
      <c r="K168">
        <v>137.051963939687</v>
      </c>
      <c r="L168">
        <v>113.179014716363</v>
      </c>
      <c r="M168">
        <v>43.1760975045351</v>
      </c>
      <c r="N168">
        <v>1.7148552896415901</v>
      </c>
      <c r="O168">
        <v>21.0078069552874</v>
      </c>
      <c r="P168">
        <v>204.64864864864799</v>
      </c>
      <c r="Q168">
        <v>0.177458483293189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32</v>
      </c>
      <c r="E169">
        <v>55037.201832074003</v>
      </c>
      <c r="F169">
        <v>120.89</v>
      </c>
      <c r="G169">
        <v>26.955391145019799</v>
      </c>
      <c r="H169">
        <v>-3.90158861963647</v>
      </c>
      <c r="I169">
        <v>-24.035647778810102</v>
      </c>
      <c r="J169">
        <v>1.21031456283401</v>
      </c>
      <c r="K169">
        <v>125.229324714973</v>
      </c>
      <c r="L169">
        <v>121.14324745318299</v>
      </c>
      <c r="M169">
        <v>44.944193513052198</v>
      </c>
      <c r="N169">
        <v>0.75206094070457596</v>
      </c>
      <c r="O169">
        <v>30.655968235585998</v>
      </c>
      <c r="P169">
        <v>53.804071246819298</v>
      </c>
      <c r="Q169">
        <v>3.7639412458779997E-2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198</v>
      </c>
      <c r="E170">
        <v>54694.847874699997</v>
      </c>
      <c r="F170">
        <v>952.6</v>
      </c>
      <c r="G170">
        <v>43.216844143820403</v>
      </c>
      <c r="H170">
        <v>-11.320276855955001</v>
      </c>
      <c r="I170">
        <v>25.068375106839898</v>
      </c>
      <c r="J170">
        <v>-6.4556966795868096</v>
      </c>
      <c r="K170">
        <v>960.74003523761996</v>
      </c>
      <c r="L170">
        <v>767.94980136427102</v>
      </c>
      <c r="M170">
        <v>17.7605912253497</v>
      </c>
      <c r="N170">
        <v>1.2816393066149601</v>
      </c>
      <c r="O170">
        <v>26.737350409405799</v>
      </c>
      <c r="P170">
        <v>73.641997812613894</v>
      </c>
      <c r="Q170">
        <v>9.3915856160181999E-2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174</v>
      </c>
      <c r="E171">
        <v>54517.643808319997</v>
      </c>
      <c r="F171">
        <v>16794.95</v>
      </c>
      <c r="G171">
        <v>-18.405692944593898</v>
      </c>
      <c r="H171">
        <v>-2.87818163985663</v>
      </c>
      <c r="I171">
        <v>-16.3027445606992</v>
      </c>
      <c r="J171">
        <v>0.53041193570262701</v>
      </c>
      <c r="K171">
        <v>16489.3658447083</v>
      </c>
      <c r="L171">
        <v>16321.121776263501</v>
      </c>
      <c r="M171">
        <v>51.465396580832</v>
      </c>
      <c r="N171">
        <v>0.92712970454317201</v>
      </c>
      <c r="O171">
        <v>14.617786894274699</v>
      </c>
      <c r="P171">
        <v>10.930977542932601</v>
      </c>
      <c r="Q171">
        <v>-3.3689359664308999E-2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97</v>
      </c>
      <c r="E172">
        <v>54514.295687209997</v>
      </c>
      <c r="F172">
        <v>528.95000000000005</v>
      </c>
      <c r="G172">
        <v>177.00829203812199</v>
      </c>
      <c r="H172">
        <v>16.768131086467498</v>
      </c>
      <c r="I172">
        <v>31.625468237120401</v>
      </c>
      <c r="J172">
        <v>3.1941192053688399</v>
      </c>
      <c r="K172">
        <v>454.83186162485498</v>
      </c>
      <c r="L172">
        <v>370.48640857081398</v>
      </c>
      <c r="M172">
        <v>78.657434787928807</v>
      </c>
      <c r="N172">
        <v>0.946908433812091</v>
      </c>
      <c r="O172">
        <v>3.2233670479251102</v>
      </c>
      <c r="P172">
        <v>225.20750076852099</v>
      </c>
      <c r="Q172">
        <v>0.199447040241643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394</v>
      </c>
      <c r="E173">
        <v>54339.029721765</v>
      </c>
      <c r="F173">
        <v>128123.55</v>
      </c>
      <c r="G173">
        <v>1.0467633828124501</v>
      </c>
      <c r="H173">
        <v>0.52018896250880697</v>
      </c>
      <c r="I173">
        <v>-21.561664512989701</v>
      </c>
      <c r="J173">
        <v>1.1678981251378699</v>
      </c>
      <c r="K173">
        <v>129156.718945489</v>
      </c>
      <c r="L173">
        <v>125254.59041949399</v>
      </c>
      <c r="M173">
        <v>40.848030826019603</v>
      </c>
      <c r="N173">
        <v>1.12120735658471</v>
      </c>
      <c r="O173">
        <v>18.202313313984799</v>
      </c>
      <c r="P173">
        <v>26.354523493824701</v>
      </c>
      <c r="Q173">
        <v>1.7410237657114001E-2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21</v>
      </c>
      <c r="E174">
        <v>54335.946317864997</v>
      </c>
      <c r="F174">
        <v>2873.55</v>
      </c>
      <c r="G174">
        <v>8.7475114690717106</v>
      </c>
      <c r="H174">
        <v>12.8574987080932</v>
      </c>
      <c r="I174">
        <v>-0.72109542034360796</v>
      </c>
      <c r="J174">
        <v>7.4390372097572399</v>
      </c>
      <c r="K174">
        <v>2508.4358628468999</v>
      </c>
      <c r="L174">
        <v>2422.2435388618401</v>
      </c>
      <c r="M174">
        <v>87.651217251525907</v>
      </c>
      <c r="N174">
        <v>1.05298857365665</v>
      </c>
      <c r="O174">
        <v>1.4424666353465001</v>
      </c>
      <c r="P174">
        <v>38.879222850514701</v>
      </c>
      <c r="Q174">
        <v>-3.0538656711267001E-2</v>
      </c>
    </row>
    <row r="175" spans="1:17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32</v>
      </c>
      <c r="E175">
        <v>54316.638026023997</v>
      </c>
      <c r="F175">
        <v>62.57</v>
      </c>
      <c r="G175">
        <v>78.152356274152595</v>
      </c>
      <c r="H175">
        <v>-5.0558405016113701</v>
      </c>
      <c r="I175">
        <v>1.2507799054706099</v>
      </c>
      <c r="J175">
        <v>1.18872157998601</v>
      </c>
      <c r="K175">
        <v>63.569623957792601</v>
      </c>
      <c r="L175">
        <v>56.5100197413377</v>
      </c>
      <c r="M175">
        <v>40.876635603365997</v>
      </c>
      <c r="N175">
        <v>1.04911615392309</v>
      </c>
      <c r="O175">
        <v>22.902349368707</v>
      </c>
      <c r="P175">
        <v>111.385135135135</v>
      </c>
      <c r="Q175">
        <v>8.0191629546180004E-2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283</v>
      </c>
      <c r="E176">
        <v>53961.124833665002</v>
      </c>
      <c r="F176">
        <v>2040.85</v>
      </c>
      <c r="G176">
        <v>11.999438764807101</v>
      </c>
      <c r="H176">
        <v>-4.9782253422024398</v>
      </c>
      <c r="I176">
        <v>-2.8241599954613199</v>
      </c>
      <c r="J176">
        <v>0.50315397860409605</v>
      </c>
      <c r="K176">
        <v>2004.11230039152</v>
      </c>
      <c r="L176">
        <v>1827.6777638159799</v>
      </c>
      <c r="M176">
        <v>41.787371392073901</v>
      </c>
      <c r="N176">
        <v>0.98255069223975799</v>
      </c>
      <c r="O176">
        <v>6.9382855182889402</v>
      </c>
      <c r="P176">
        <v>38.819168112097302</v>
      </c>
      <c r="Q176">
        <v>-3.7532757516390001E-3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83</v>
      </c>
      <c r="E177">
        <v>53802.2109375</v>
      </c>
      <c r="F177">
        <v>1467.75</v>
      </c>
      <c r="G177">
        <v>127.522409593609</v>
      </c>
      <c r="H177">
        <v>-9.3454162192374692</v>
      </c>
      <c r="I177">
        <v>56.974518651936201</v>
      </c>
      <c r="J177">
        <v>-7.5875693948333298</v>
      </c>
      <c r="K177">
        <v>1453.98276274351</v>
      </c>
      <c r="L177">
        <v>1038.5859766569499</v>
      </c>
      <c r="M177">
        <v>24.689403864378601</v>
      </c>
      <c r="N177">
        <v>0.97946254817621703</v>
      </c>
      <c r="O177">
        <v>22.2755918923522</v>
      </c>
      <c r="P177">
        <v>226.166666666666</v>
      </c>
      <c r="Q177">
        <v>0.18952884820038601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286</v>
      </c>
      <c r="E178">
        <v>51645.76059708</v>
      </c>
      <c r="F178">
        <v>4880.1000000000004</v>
      </c>
      <c r="G178">
        <v>-5.8892113737215102</v>
      </c>
      <c r="H178">
        <v>-5.1348034023565301</v>
      </c>
      <c r="I178">
        <v>-22.861859062180901</v>
      </c>
      <c r="J178">
        <v>-3.5432625678124499</v>
      </c>
      <c r="K178">
        <v>4903.3100334721703</v>
      </c>
      <c r="L178">
        <v>4850.1378413532202</v>
      </c>
      <c r="M178">
        <v>40.055970664338297</v>
      </c>
      <c r="N178">
        <v>0.974509910248055</v>
      </c>
      <c r="O178">
        <v>20.353066535521801</v>
      </c>
      <c r="P178">
        <v>24.490759046440701</v>
      </c>
      <c r="Q178">
        <v>4.0031127034150004E-3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441</v>
      </c>
      <c r="E179">
        <v>51435.003017520001</v>
      </c>
      <c r="F179">
        <v>342.9</v>
      </c>
      <c r="G179">
        <v>28.8153143752522</v>
      </c>
      <c r="H179">
        <v>4.95688502774036</v>
      </c>
      <c r="I179">
        <v>27.283332121303602</v>
      </c>
      <c r="J179">
        <v>1.9261799708744201</v>
      </c>
      <c r="K179">
        <v>320.22233975752903</v>
      </c>
      <c r="L179">
        <v>278.78418630885301</v>
      </c>
      <c r="M179">
        <v>57.395851457204103</v>
      </c>
      <c r="N179">
        <v>0.71275536878077494</v>
      </c>
      <c r="O179">
        <v>3.7474482356372101</v>
      </c>
      <c r="P179">
        <v>78.873239436619698</v>
      </c>
      <c r="Q179">
        <v>2.6831956593307001E-2</v>
      </c>
    </row>
    <row r="180" spans="1:17" x14ac:dyDescent="0.3">
      <c r="A180" t="s">
        <v>442</v>
      </c>
      <c r="B180" t="s">
        <v>443</v>
      </c>
      <c r="C180" t="str">
        <f>IFERROR(VLOOKUP(Table1[[#This Row],[Ticker]],[1]!Table1[[Symbol]:[Industry]],2,FALSE),"-")</f>
        <v>-</v>
      </c>
      <c r="D180" t="s">
        <v>29</v>
      </c>
      <c r="E180">
        <v>50969.4</v>
      </c>
      <c r="F180">
        <v>1788.4</v>
      </c>
      <c r="G180">
        <v>-13.1821517225944</v>
      </c>
      <c r="H180">
        <v>-4.3798995487802603</v>
      </c>
      <c r="I180">
        <v>-10.536639718159</v>
      </c>
      <c r="J180">
        <v>-0.29079023637870899</v>
      </c>
      <c r="K180">
        <v>1841.9407620511699</v>
      </c>
      <c r="L180">
        <v>1778.0741334879001</v>
      </c>
      <c r="M180">
        <v>30.160306207731399</v>
      </c>
      <c r="N180">
        <v>0.87961390174785103</v>
      </c>
      <c r="O180">
        <v>16.565086110489801</v>
      </c>
      <c r="P180">
        <v>15.874044317739999</v>
      </c>
      <c r="Q180">
        <v>-1.0550353369977001E-2</v>
      </c>
    </row>
    <row r="181" spans="1:17" x14ac:dyDescent="0.3">
      <c r="A181" t="s">
        <v>444</v>
      </c>
      <c r="B181" t="s">
        <v>445</v>
      </c>
      <c r="C181" t="str">
        <f>IFERROR(VLOOKUP(Table1[[#This Row],[Ticker]],[1]!Table1[[Symbol]:[Industry]],2,FALSE),"-")</f>
        <v>-</v>
      </c>
      <c r="D181" t="s">
        <v>446</v>
      </c>
      <c r="E181">
        <v>50697.574965765001</v>
      </c>
      <c r="F181">
        <v>177.45</v>
      </c>
      <c r="G181">
        <v>-2.3115244018987502</v>
      </c>
      <c r="H181">
        <v>-2.0403562319535502</v>
      </c>
      <c r="I181">
        <v>-10.4922333870828</v>
      </c>
      <c r="J181">
        <v>1.65691141488941</v>
      </c>
      <c r="K181">
        <v>173.43824769495399</v>
      </c>
      <c r="L181">
        <v>166.03967580189001</v>
      </c>
      <c r="M181">
        <v>49.2436343495473</v>
      </c>
      <c r="N181">
        <v>1.27635252493117</v>
      </c>
      <c r="O181">
        <v>10.171879402648599</v>
      </c>
      <c r="P181">
        <v>36.395080707148303</v>
      </c>
      <c r="Q181">
        <v>-9.5673473569044001E-2</v>
      </c>
    </row>
    <row r="182" spans="1:17" x14ac:dyDescent="0.3">
      <c r="A182" t="s">
        <v>447</v>
      </c>
      <c r="B182" t="s">
        <v>448</v>
      </c>
      <c r="C182" t="str">
        <f>IFERROR(VLOOKUP(Table1[[#This Row],[Ticker]],[1]!Table1[[Symbol]:[Industry]],2,FALSE),"-")</f>
        <v>-</v>
      </c>
      <c r="D182" t="s">
        <v>21</v>
      </c>
      <c r="E182">
        <v>49378.259902530001</v>
      </c>
      <c r="F182">
        <v>1819.7</v>
      </c>
      <c r="G182">
        <v>47.688202782466597</v>
      </c>
      <c r="H182">
        <v>18.1341359303321</v>
      </c>
      <c r="I182">
        <v>4.1155408523525496</v>
      </c>
      <c r="J182">
        <v>7.6101995899975199</v>
      </c>
      <c r="K182">
        <v>1618.6700891877999</v>
      </c>
      <c r="L182">
        <v>1449.5267441372</v>
      </c>
      <c r="M182">
        <v>63.501464551156502</v>
      </c>
      <c r="N182">
        <v>1.34687020905192</v>
      </c>
      <c r="O182">
        <v>5.98999835137659</v>
      </c>
      <c r="P182">
        <v>89.354838709677395</v>
      </c>
      <c r="Q182">
        <v>0.196366486671361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Row],[Ticker]],[1]!Table1[[Symbol]:[Industry]],2,FALSE),"-")</f>
        <v>-</v>
      </c>
      <c r="D183" t="s">
        <v>80</v>
      </c>
      <c r="E183">
        <v>49196.507160740002</v>
      </c>
      <c r="F183">
        <v>2619.8000000000002</v>
      </c>
      <c r="G183">
        <v>21.854048252242801</v>
      </c>
      <c r="H183">
        <v>-3.1483745773690899</v>
      </c>
      <c r="I183">
        <v>1.59851584776878</v>
      </c>
      <c r="J183">
        <v>0.112115285136552</v>
      </c>
      <c r="K183">
        <v>2609.3825199391999</v>
      </c>
      <c r="L183">
        <v>2408.56314888109</v>
      </c>
      <c r="M183">
        <v>37.318896876090498</v>
      </c>
      <c r="N183">
        <v>0.70121804243053198</v>
      </c>
      <c r="O183">
        <v>8.5579051836018003</v>
      </c>
      <c r="P183">
        <v>48.628485518962897</v>
      </c>
      <c r="Q183">
        <v>-3.6802935507285001E-2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Row],[Ticker]],[1]!Table1[[Symbol]:[Industry]],2,FALSE),"-")</f>
        <v>-</v>
      </c>
      <c r="D184" t="s">
        <v>359</v>
      </c>
      <c r="E184">
        <v>48889.874758700003</v>
      </c>
      <c r="F184">
        <v>1477.55</v>
      </c>
      <c r="G184">
        <v>66.266722382553098</v>
      </c>
      <c r="H184">
        <v>-7.4332832132404096</v>
      </c>
      <c r="I184">
        <v>27.120453690543702</v>
      </c>
      <c r="J184">
        <v>-2.0030753323822701</v>
      </c>
      <c r="K184">
        <v>1425.44569874743</v>
      </c>
      <c r="L184">
        <v>1187.7084192039599</v>
      </c>
      <c r="M184">
        <v>44.122978114534803</v>
      </c>
      <c r="N184">
        <v>0.62333471063429802</v>
      </c>
      <c r="O184">
        <v>5.5801834117288696</v>
      </c>
      <c r="P184">
        <v>95.197833410396896</v>
      </c>
      <c r="Q184">
        <v>6.8418674941179997E-3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165</v>
      </c>
      <c r="E185">
        <v>47426.577683625001</v>
      </c>
      <c r="F185">
        <v>11190.35</v>
      </c>
      <c r="G185">
        <v>142.335683657982</v>
      </c>
      <c r="H185">
        <v>-0.79720975568598895</v>
      </c>
      <c r="I185">
        <v>69.053095588444606</v>
      </c>
      <c r="J185">
        <v>-7.8509559866603196</v>
      </c>
      <c r="K185">
        <v>11322.2152068348</v>
      </c>
      <c r="L185">
        <v>8054.7401955841297</v>
      </c>
      <c r="M185">
        <v>22.739196915338201</v>
      </c>
      <c r="N185">
        <v>0.45982221287412001</v>
      </c>
      <c r="O185">
        <v>28.521449284428101</v>
      </c>
      <c r="P185">
        <v>187.23401524679699</v>
      </c>
      <c r="Q185">
        <v>0.16482407087845699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127</v>
      </c>
      <c r="E186">
        <v>47212.052930630001</v>
      </c>
      <c r="F186">
        <v>53398.1</v>
      </c>
      <c r="G186">
        <v>1.3020309239429499</v>
      </c>
      <c r="H186">
        <v>-10.135800739013099</v>
      </c>
      <c r="I186">
        <v>28.880789173326601</v>
      </c>
      <c r="J186">
        <v>-4.0570399577678398</v>
      </c>
      <c r="K186">
        <v>53385.632110305</v>
      </c>
      <c r="L186">
        <v>45257.985739001197</v>
      </c>
      <c r="M186">
        <v>22.141653853891501</v>
      </c>
      <c r="N186">
        <v>0.37185640754367</v>
      </c>
      <c r="O186">
        <v>12.352312160919499</v>
      </c>
      <c r="P186">
        <v>52.663268310952397</v>
      </c>
      <c r="Q186">
        <v>-2.4583402366799002E-2</v>
      </c>
    </row>
    <row r="187" spans="1:17" x14ac:dyDescent="0.3">
      <c r="A187" t="s">
        <v>457</v>
      </c>
      <c r="B187" t="s">
        <v>458</v>
      </c>
      <c r="C187" t="str">
        <f>IFERROR(VLOOKUP(Table1[[#This Row],[Ticker]],[1]!Table1[[Symbol]:[Industry]],2,FALSE),"-")</f>
        <v>-</v>
      </c>
      <c r="D187" t="s">
        <v>51</v>
      </c>
      <c r="E187">
        <v>47090.279856574998</v>
      </c>
      <c r="F187">
        <v>633.65</v>
      </c>
      <c r="G187">
        <v>-41.3246194720261</v>
      </c>
      <c r="H187">
        <v>-7.8877575793221304</v>
      </c>
      <c r="I187">
        <v>-26.715307445941001</v>
      </c>
      <c r="J187">
        <v>-0.87764390007747095</v>
      </c>
      <c r="K187">
        <v>647.38357982812602</v>
      </c>
      <c r="L187">
        <v>657.45787881361298</v>
      </c>
      <c r="M187">
        <v>34.283943243871001</v>
      </c>
      <c r="N187">
        <v>0.65464494421711295</v>
      </c>
      <c r="O187">
        <v>28.367395249743499</v>
      </c>
      <c r="P187">
        <v>14.439227018240899</v>
      </c>
      <c r="Q187">
        <v>-3.4362012054194001E-2</v>
      </c>
    </row>
    <row r="188" spans="1:17" x14ac:dyDescent="0.3">
      <c r="A188" t="s">
        <v>459</v>
      </c>
      <c r="B188" t="s">
        <v>460</v>
      </c>
      <c r="C188" t="str">
        <f>IFERROR(VLOOKUP(Table1[[#This Row],[Ticker]],[1]!Table1[[Symbol]:[Industry]],2,FALSE),"-")</f>
        <v>-</v>
      </c>
      <c r="D188" t="s">
        <v>371</v>
      </c>
      <c r="E188">
        <v>46984.62237366</v>
      </c>
      <c r="F188">
        <v>1595.4</v>
      </c>
      <c r="G188">
        <v>44.073898962663797</v>
      </c>
      <c r="H188">
        <v>-1.39265838246147</v>
      </c>
      <c r="I188">
        <v>21.443404139801501</v>
      </c>
      <c r="J188">
        <v>-0.63558458918757699</v>
      </c>
      <c r="K188">
        <v>1461.01443128857</v>
      </c>
      <c r="L188">
        <v>1242.21535565467</v>
      </c>
      <c r="M188">
        <v>56.685731848655699</v>
      </c>
      <c r="N188">
        <v>0.68095379583845195</v>
      </c>
      <c r="O188">
        <v>5.8323931302494501</v>
      </c>
      <c r="P188">
        <v>68.415496674759794</v>
      </c>
      <c r="Q188">
        <v>4.9627222076064001E-2</v>
      </c>
    </row>
    <row r="189" spans="1:17" x14ac:dyDescent="0.3">
      <c r="A189" t="s">
        <v>461</v>
      </c>
      <c r="B189" t="s">
        <v>462</v>
      </c>
      <c r="C189" t="str">
        <f>IFERROR(VLOOKUP(Table1[[#This Row],[Ticker]],[1]!Table1[[Symbol]:[Industry]],2,FALSE),"-")</f>
        <v>-</v>
      </c>
      <c r="D189" t="s">
        <v>24</v>
      </c>
      <c r="E189">
        <v>46876.626934578002</v>
      </c>
      <c r="F189">
        <v>191.47</v>
      </c>
      <c r="G189">
        <v>17.359687112387</v>
      </c>
      <c r="H189">
        <v>8.0270721454085798</v>
      </c>
      <c r="I189">
        <v>17.200326473166701</v>
      </c>
      <c r="J189">
        <v>0.45046733785667298</v>
      </c>
      <c r="K189">
        <v>175.83369571168399</v>
      </c>
      <c r="L189">
        <v>158.07014382581099</v>
      </c>
      <c r="M189">
        <v>59.260695413830703</v>
      </c>
      <c r="N189">
        <v>0.96640427190637601</v>
      </c>
      <c r="O189">
        <v>3.2903326891941398</v>
      </c>
      <c r="P189">
        <v>46.720306513409902</v>
      </c>
      <c r="Q189">
        <v>8.7781797709448994E-2</v>
      </c>
    </row>
    <row r="190" spans="1:17" x14ac:dyDescent="0.3">
      <c r="A190" t="s">
        <v>463</v>
      </c>
      <c r="B190" t="s">
        <v>464</v>
      </c>
      <c r="C190" t="str">
        <f>IFERROR(VLOOKUP(Table1[[#This Row],[Ticker]],[1]!Table1[[Symbol]:[Industry]],2,FALSE),"-")</f>
        <v>-</v>
      </c>
      <c r="D190" t="s">
        <v>32</v>
      </c>
      <c r="E190">
        <v>46489.217940035</v>
      </c>
      <c r="F190">
        <v>65.650000000000006</v>
      </c>
      <c r="G190">
        <v>73.460793743880402</v>
      </c>
      <c r="H190">
        <v>-2.11012634213975</v>
      </c>
      <c r="I190">
        <v>13.6541896568199</v>
      </c>
      <c r="J190">
        <v>5.5273174461637797</v>
      </c>
      <c r="K190">
        <v>65.215332667996506</v>
      </c>
      <c r="L190">
        <v>56.854714335212897</v>
      </c>
      <c r="M190">
        <v>50.370357256709703</v>
      </c>
      <c r="N190">
        <v>1.2333185425422799</v>
      </c>
      <c r="O190">
        <v>11.957349581111901</v>
      </c>
      <c r="P190">
        <v>106.122448979591</v>
      </c>
      <c r="Q190">
        <v>0.10542401246256899</v>
      </c>
    </row>
    <row r="191" spans="1:17" x14ac:dyDescent="0.3">
      <c r="A191" t="s">
        <v>465</v>
      </c>
      <c r="B191" t="s">
        <v>466</v>
      </c>
      <c r="C191" t="str">
        <f>IFERROR(VLOOKUP(Table1[[#This Row],[Ticker]],[1]!Table1[[Symbol]:[Industry]],2,FALSE),"-")</f>
        <v>-</v>
      </c>
      <c r="D191" t="s">
        <v>51</v>
      </c>
      <c r="E191">
        <v>46306.744019375001</v>
      </c>
      <c r="F191">
        <v>4202.45</v>
      </c>
      <c r="G191">
        <v>39.509250650944701</v>
      </c>
      <c r="H191">
        <v>-12.3113514677939</v>
      </c>
      <c r="I191">
        <v>3.6770755494837801</v>
      </c>
      <c r="J191">
        <v>-5.3542220437466996</v>
      </c>
      <c r="K191">
        <v>4497.5873541821902</v>
      </c>
      <c r="L191">
        <v>3977.6591291122199</v>
      </c>
      <c r="M191">
        <v>16.958065886023199</v>
      </c>
      <c r="N191">
        <v>0.25237444818959498</v>
      </c>
      <c r="O191">
        <v>18.9306238027817</v>
      </c>
      <c r="P191">
        <v>68.563234527295293</v>
      </c>
      <c r="Q191">
        <v>2.6415017445375E-2</v>
      </c>
    </row>
    <row r="192" spans="1:17" x14ac:dyDescent="0.3">
      <c r="A192" t="s">
        <v>467</v>
      </c>
      <c r="B192" t="s">
        <v>468</v>
      </c>
      <c r="C192" t="str">
        <f>IFERROR(VLOOKUP(Table1[[#This Row],[Ticker]],[1]!Table1[[Symbol]:[Industry]],2,FALSE),"-")</f>
        <v>-</v>
      </c>
      <c r="D192" t="s">
        <v>469</v>
      </c>
      <c r="E192">
        <v>45942.5</v>
      </c>
      <c r="F192">
        <v>540.5</v>
      </c>
      <c r="G192">
        <v>93.643763203086294</v>
      </c>
      <c r="H192">
        <v>-6.2827956704660997</v>
      </c>
      <c r="I192">
        <v>51.738158300384299</v>
      </c>
      <c r="J192">
        <v>-1.3613387744616099</v>
      </c>
      <c r="K192">
        <v>523.54754613350497</v>
      </c>
      <c r="L192">
        <v>398.89971532297102</v>
      </c>
      <c r="M192">
        <v>27.106942243755501</v>
      </c>
      <c r="N192">
        <v>0.50047265849250699</v>
      </c>
      <c r="O192">
        <v>14.773358001850101</v>
      </c>
      <c r="P192">
        <v>123.62432767894001</v>
      </c>
      <c r="Q192">
        <v>0.13170835026293201</v>
      </c>
    </row>
    <row r="193" spans="1:17" x14ac:dyDescent="0.3">
      <c r="A193" t="s">
        <v>470</v>
      </c>
      <c r="B193" t="s">
        <v>471</v>
      </c>
      <c r="C193" t="str">
        <f>IFERROR(VLOOKUP(Table1[[#This Row],[Ticker]],[1]!Table1[[Symbol]:[Industry]],2,FALSE),"-")</f>
        <v>-</v>
      </c>
      <c r="D193" t="s">
        <v>472</v>
      </c>
      <c r="E193">
        <v>45178.878175739999</v>
      </c>
      <c r="F193">
        <v>40505.1</v>
      </c>
      <c r="G193">
        <v>-12.5931003029895</v>
      </c>
      <c r="H193">
        <v>-0.317707287201348</v>
      </c>
      <c r="I193">
        <v>-5.8797756191363097</v>
      </c>
      <c r="J193">
        <v>1.8177335696368</v>
      </c>
      <c r="K193">
        <v>38397.115450000303</v>
      </c>
      <c r="L193">
        <v>37571.834888580997</v>
      </c>
      <c r="M193">
        <v>62.547696815542899</v>
      </c>
      <c r="N193">
        <v>0.87812939132546297</v>
      </c>
      <c r="O193">
        <v>5.87555641141486</v>
      </c>
      <c r="P193">
        <v>22.482729841654201</v>
      </c>
      <c r="Q193">
        <v>-3.6076282770486003E-2</v>
      </c>
    </row>
    <row r="194" spans="1:17" x14ac:dyDescent="0.3">
      <c r="A194" t="s">
        <v>473</v>
      </c>
      <c r="B194" t="s">
        <v>474</v>
      </c>
      <c r="C194" t="str">
        <f>IFERROR(VLOOKUP(Table1[[#This Row],[Ticker]],[1]!Table1[[Symbol]:[Industry]],2,FALSE),"-")</f>
        <v>-</v>
      </c>
      <c r="D194" t="s">
        <v>51</v>
      </c>
      <c r="E194">
        <v>43858.932490439998</v>
      </c>
      <c r="F194">
        <v>175.95</v>
      </c>
      <c r="G194">
        <v>8.1113994057220005</v>
      </c>
      <c r="H194">
        <v>-2.3434093068408202</v>
      </c>
      <c r="I194">
        <v>-8.9058737067283893</v>
      </c>
      <c r="J194">
        <v>2.3077465989569799</v>
      </c>
      <c r="K194">
        <v>175.08177298330401</v>
      </c>
      <c r="L194">
        <v>158.11465387651199</v>
      </c>
      <c r="M194">
        <v>34.756528195378202</v>
      </c>
      <c r="N194">
        <v>1.16397557824534</v>
      </c>
      <c r="O194">
        <v>10.400682011935199</v>
      </c>
      <c r="P194">
        <v>51.030042918454903</v>
      </c>
      <c r="Q194">
        <v>6.5898006761776998E-2</v>
      </c>
    </row>
    <row r="195" spans="1:17" x14ac:dyDescent="0.3">
      <c r="A195" t="s">
        <v>475</v>
      </c>
      <c r="B195" t="s">
        <v>476</v>
      </c>
      <c r="C195" t="str">
        <f>IFERROR(VLOOKUP(Table1[[#This Row],[Ticker]],[1]!Table1[[Symbol]:[Industry]],2,FALSE),"-")</f>
        <v>-</v>
      </c>
      <c r="D195" t="s">
        <v>37</v>
      </c>
      <c r="E195">
        <v>43704.959999999999</v>
      </c>
      <c r="F195">
        <v>265.2</v>
      </c>
      <c r="G195">
        <v>104.54084108898699</v>
      </c>
      <c r="H195">
        <v>11.0916224099588</v>
      </c>
      <c r="I195">
        <v>-4.2705954403261899</v>
      </c>
      <c r="J195">
        <v>-3.2401775980838501</v>
      </c>
      <c r="K195">
        <v>251.094813015163</v>
      </c>
      <c r="L195">
        <v>219.66468974167799</v>
      </c>
      <c r="M195">
        <v>44.227866938790903</v>
      </c>
      <c r="N195">
        <v>2.2775192900021999</v>
      </c>
      <c r="O195">
        <v>22.435897435897399</v>
      </c>
      <c r="P195">
        <v>129.21348314606701</v>
      </c>
      <c r="Q195">
        <v>3.7783437447125E-2</v>
      </c>
    </row>
    <row r="196" spans="1:17" x14ac:dyDescent="0.3">
      <c r="A196" t="s">
        <v>477</v>
      </c>
      <c r="B196" t="s">
        <v>478</v>
      </c>
      <c r="C196" t="str">
        <f>IFERROR(VLOOKUP(Table1[[#This Row],[Ticker]],[1]!Table1[[Symbol]:[Industry]],2,FALSE),"-")</f>
        <v>-</v>
      </c>
      <c r="D196" t="s">
        <v>62</v>
      </c>
      <c r="E196">
        <v>43590.713638709902</v>
      </c>
      <c r="F196">
        <v>2573.15</v>
      </c>
      <c r="G196">
        <v>59.8675218330281</v>
      </c>
      <c r="H196">
        <v>-6.9293199173900399</v>
      </c>
      <c r="I196">
        <v>-1.38521614905151</v>
      </c>
      <c r="J196">
        <v>0.61547278836887798</v>
      </c>
      <c r="K196">
        <v>2469.7661319752801</v>
      </c>
      <c r="L196">
        <v>2097.66317966935</v>
      </c>
      <c r="M196">
        <v>50.181332848707498</v>
      </c>
      <c r="N196">
        <v>0.60030659694288002</v>
      </c>
      <c r="O196">
        <v>7.2615276995122704</v>
      </c>
      <c r="P196">
        <v>86.832455981121797</v>
      </c>
      <c r="Q196">
        <v>1.9856187040359002E-2</v>
      </c>
    </row>
    <row r="197" spans="1:17" x14ac:dyDescent="0.3">
      <c r="A197" t="s">
        <v>479</v>
      </c>
      <c r="B197" t="s">
        <v>480</v>
      </c>
      <c r="C197" t="str">
        <f>IFERROR(VLOOKUP(Table1[[#This Row],[Ticker]],[1]!Table1[[Symbol]:[Industry]],2,FALSE),"-")</f>
        <v>-</v>
      </c>
      <c r="D197" t="s">
        <v>286</v>
      </c>
      <c r="E197">
        <v>43472.380324199999</v>
      </c>
      <c r="F197">
        <v>6980.55</v>
      </c>
      <c r="G197">
        <v>-31.337598954868099</v>
      </c>
      <c r="H197">
        <v>-7.9541411618321103</v>
      </c>
      <c r="I197">
        <v>-29.422221322133399</v>
      </c>
      <c r="J197">
        <v>0.95162887535484497</v>
      </c>
      <c r="K197">
        <v>7150.8587998030898</v>
      </c>
      <c r="L197">
        <v>7451.7635656503298</v>
      </c>
      <c r="M197">
        <v>42.061335752060899</v>
      </c>
      <c r="N197">
        <v>1.11104924059173</v>
      </c>
      <c r="O197">
        <v>31.7947726182034</v>
      </c>
      <c r="P197">
        <v>8.8805527826303994</v>
      </c>
      <c r="Q197">
        <v>2.9148181163647001E-2</v>
      </c>
    </row>
    <row r="198" spans="1:17" hidden="1" x14ac:dyDescent="0.3">
      <c r="A198" t="s">
        <v>481</v>
      </c>
      <c r="B198" t="s">
        <v>482</v>
      </c>
      <c r="C198" t="str">
        <f>IFERROR(VLOOKUP(Table1[[#This Row],[Ticker]],[1]!Table1[[Symbol]:[Industry]],2,FALSE),"-")</f>
        <v>-</v>
      </c>
      <c r="D198" t="s">
        <v>32</v>
      </c>
      <c r="E198">
        <v>42957.610501085997</v>
      </c>
      <c r="F198">
        <v>63.38</v>
      </c>
      <c r="G198">
        <v>72.3856106147242</v>
      </c>
      <c r="H198">
        <v>1.40773965897828</v>
      </c>
      <c r="I198">
        <v>24.932951223799598</v>
      </c>
      <c r="J198">
        <v>9.9853742522033802</v>
      </c>
      <c r="K198">
        <v>60.543156743521102</v>
      </c>
      <c r="L198">
        <v>53.977073301062397</v>
      </c>
      <c r="M198">
        <v>61.901364419912198</v>
      </c>
      <c r="N198">
        <v>1.67936894590793</v>
      </c>
      <c r="O198">
        <v>22.278321236983199</v>
      </c>
      <c r="P198">
        <v>106.44951140065101</v>
      </c>
      <c r="Q198">
        <v>0.101698481247031</v>
      </c>
    </row>
    <row r="199" spans="1:17" x14ac:dyDescent="0.3">
      <c r="A199" t="s">
        <v>483</v>
      </c>
      <c r="B199" t="s">
        <v>484</v>
      </c>
      <c r="C199" t="str">
        <f>IFERROR(VLOOKUP(Table1[[#This Row],[Ticker]],[1]!Table1[[Symbol]:[Industry]],2,FALSE),"-")</f>
        <v>-</v>
      </c>
      <c r="D199" t="s">
        <v>182</v>
      </c>
      <c r="E199">
        <v>42625.116540000003</v>
      </c>
      <c r="F199">
        <v>619.20000000000005</v>
      </c>
      <c r="G199">
        <v>9.0183186927469592</v>
      </c>
      <c r="H199">
        <v>-4.0391707557667296</v>
      </c>
      <c r="I199">
        <v>-1.6016172695239499</v>
      </c>
      <c r="J199">
        <v>-1.93579984702465</v>
      </c>
      <c r="K199">
        <v>605.61335752474895</v>
      </c>
      <c r="L199">
        <v>546.18381318825197</v>
      </c>
      <c r="M199">
        <v>35.346189151433201</v>
      </c>
      <c r="N199">
        <v>0.74479559565252296</v>
      </c>
      <c r="O199">
        <v>7.1382428940568401</v>
      </c>
      <c r="P199">
        <v>55.950132225160502</v>
      </c>
      <c r="Q199">
        <v>-8.0456758249659005E-2</v>
      </c>
    </row>
    <row r="200" spans="1:17" x14ac:dyDescent="0.3">
      <c r="A200" t="s">
        <v>485</v>
      </c>
      <c r="B200" t="s">
        <v>486</v>
      </c>
      <c r="C200" t="str">
        <f>IFERROR(VLOOKUP(Table1[[#This Row],[Ticker]],[1]!Table1[[Symbol]:[Industry]],2,FALSE),"-")</f>
        <v>-</v>
      </c>
      <c r="D200" t="s">
        <v>487</v>
      </c>
      <c r="E200">
        <v>42592.745595269997</v>
      </c>
      <c r="F200">
        <v>3922.3</v>
      </c>
      <c r="G200">
        <v>44.659927552997402</v>
      </c>
      <c r="H200">
        <v>-11.454157090471799</v>
      </c>
      <c r="I200">
        <v>18.1738940707138</v>
      </c>
      <c r="J200">
        <v>-0.13987072468675399</v>
      </c>
      <c r="K200">
        <v>3913.0454289814602</v>
      </c>
      <c r="L200">
        <v>3326.1983473977798</v>
      </c>
      <c r="M200">
        <v>33.477250850009703</v>
      </c>
      <c r="N200">
        <v>1.0719123944062801</v>
      </c>
      <c r="O200">
        <v>12.422558192897</v>
      </c>
      <c r="P200">
        <v>69.774488161710593</v>
      </c>
      <c r="Q200">
        <v>0.13724012918423401</v>
      </c>
    </row>
    <row r="201" spans="1:17" x14ac:dyDescent="0.3">
      <c r="A201" t="s">
        <v>488</v>
      </c>
      <c r="B201" t="s">
        <v>489</v>
      </c>
      <c r="C201" t="str">
        <f>IFERROR(VLOOKUP(Table1[[#This Row],[Ticker]],[1]!Table1[[Symbol]:[Industry]],2,FALSE),"-")</f>
        <v>-</v>
      </c>
      <c r="D201" t="s">
        <v>490</v>
      </c>
      <c r="E201">
        <v>42442.861080000002</v>
      </c>
      <c r="F201">
        <v>771.6</v>
      </c>
      <c r="G201">
        <v>77.355856080839501</v>
      </c>
      <c r="H201">
        <v>1.77047591849039</v>
      </c>
      <c r="I201">
        <v>18.5928233692768</v>
      </c>
      <c r="J201">
        <v>0.14728029359734501</v>
      </c>
      <c r="K201">
        <v>729.47914492807502</v>
      </c>
      <c r="L201">
        <v>615.43917160024603</v>
      </c>
      <c r="M201">
        <v>43.287177908757599</v>
      </c>
      <c r="N201">
        <v>0.83604830992532597</v>
      </c>
      <c r="O201">
        <v>7.1474857439087502</v>
      </c>
      <c r="P201">
        <v>101.620067938332</v>
      </c>
      <c r="Q201">
        <v>3.8694700395765003E-2</v>
      </c>
    </row>
    <row r="202" spans="1:17" x14ac:dyDescent="0.3">
      <c r="A202" t="s">
        <v>491</v>
      </c>
      <c r="B202" t="s">
        <v>492</v>
      </c>
      <c r="C202" t="str">
        <f>IFERROR(VLOOKUP(Table1[[#This Row],[Ticker]],[1]!Table1[[Symbol]:[Industry]],2,FALSE),"-")</f>
        <v>-</v>
      </c>
      <c r="D202" t="s">
        <v>493</v>
      </c>
      <c r="E202">
        <v>42261.473358499999</v>
      </c>
      <c r="F202">
        <v>37515.5</v>
      </c>
      <c r="G202">
        <v>10.7175874834327</v>
      </c>
      <c r="H202">
        <v>-1.83432069420925</v>
      </c>
      <c r="I202">
        <v>-2.8383432303643001</v>
      </c>
      <c r="J202">
        <v>-3.3506654053232801</v>
      </c>
      <c r="K202">
        <v>35919.8957257367</v>
      </c>
      <c r="L202">
        <v>32272.864803450801</v>
      </c>
      <c r="M202">
        <v>38.126137385390599</v>
      </c>
      <c r="N202">
        <v>0.47372487442660299</v>
      </c>
      <c r="O202">
        <v>8.9056523303700992</v>
      </c>
      <c r="P202">
        <v>40.887411747033198</v>
      </c>
      <c r="Q202">
        <v>2.5215003868367999E-2</v>
      </c>
    </row>
    <row r="203" spans="1:17" x14ac:dyDescent="0.3">
      <c r="A203" t="s">
        <v>494</v>
      </c>
      <c r="B203" t="s">
        <v>495</v>
      </c>
      <c r="C203" t="str">
        <f>IFERROR(VLOOKUP(Table1[[#This Row],[Ticker]],[1]!Table1[[Symbol]:[Industry]],2,FALSE),"-")</f>
        <v>-</v>
      </c>
      <c r="D203" t="s">
        <v>119</v>
      </c>
      <c r="E203">
        <v>41583.216966975</v>
      </c>
      <c r="F203">
        <v>319.95</v>
      </c>
      <c r="G203">
        <v>-43.9679031727946</v>
      </c>
      <c r="H203">
        <v>-9.7546884678480801</v>
      </c>
      <c r="I203">
        <v>-23.2483398112469</v>
      </c>
      <c r="J203">
        <v>-4.7216320228809296</v>
      </c>
      <c r="K203">
        <v>337.74875050596103</v>
      </c>
      <c r="L203">
        <v>356.00430823449199</v>
      </c>
      <c r="M203">
        <v>19.274496287020099</v>
      </c>
      <c r="N203">
        <v>0.907517743883276</v>
      </c>
      <c r="O203">
        <v>32.114392873886501</v>
      </c>
      <c r="P203">
        <v>11.9489153254023</v>
      </c>
      <c r="Q203">
        <v>-2.0727808327269E-2</v>
      </c>
    </row>
    <row r="204" spans="1:17" x14ac:dyDescent="0.3">
      <c r="A204" t="s">
        <v>496</v>
      </c>
      <c r="B204" t="s">
        <v>497</v>
      </c>
      <c r="C204" t="str">
        <f>IFERROR(VLOOKUP(Table1[[#This Row],[Ticker]],[1]!Table1[[Symbol]:[Industry]],2,FALSE),"-")</f>
        <v>-</v>
      </c>
      <c r="D204" t="s">
        <v>389</v>
      </c>
      <c r="E204">
        <v>41335.896184979902</v>
      </c>
      <c r="F204">
        <v>1489.45</v>
      </c>
      <c r="G204">
        <v>-17.072416894193999</v>
      </c>
      <c r="H204">
        <v>-8.6212098955357295</v>
      </c>
      <c r="I204">
        <v>-17.2615901269609</v>
      </c>
      <c r="J204">
        <v>-2.4160400195077898</v>
      </c>
      <c r="K204">
        <v>1568.83364111471</v>
      </c>
      <c r="L204">
        <v>1532.99333339449</v>
      </c>
      <c r="M204">
        <v>25.8105066247027</v>
      </c>
      <c r="N204">
        <v>0.98986505394289004</v>
      </c>
      <c r="O204">
        <v>20.849978179865001</v>
      </c>
      <c r="P204">
        <v>14.134099616858199</v>
      </c>
      <c r="Q204">
        <v>4.7486864454982999E-2</v>
      </c>
    </row>
    <row r="205" spans="1:17" x14ac:dyDescent="0.3">
      <c r="A205" t="s">
        <v>498</v>
      </c>
      <c r="B205" t="s">
        <v>499</v>
      </c>
      <c r="C205" t="str">
        <f>IFERROR(VLOOKUP(Table1[[#This Row],[Ticker]],[1]!Table1[[Symbol]:[Industry]],2,FALSE),"-")</f>
        <v>-</v>
      </c>
      <c r="D205" t="s">
        <v>371</v>
      </c>
      <c r="E205">
        <v>40727.970600659901</v>
      </c>
      <c r="F205">
        <v>542.6</v>
      </c>
      <c r="G205">
        <v>-38.792353559724503</v>
      </c>
      <c r="H205">
        <v>-4.55685642601998</v>
      </c>
      <c r="I205">
        <v>-15.402900351929899</v>
      </c>
      <c r="J205">
        <v>-0.52735536013237305</v>
      </c>
      <c r="K205">
        <v>542.79875812083503</v>
      </c>
      <c r="L205">
        <v>548.80133492246102</v>
      </c>
      <c r="M205">
        <v>26.258076508044802</v>
      </c>
      <c r="N205">
        <v>0.55717332528008101</v>
      </c>
      <c r="O205">
        <v>19.001105786951701</v>
      </c>
      <c r="P205">
        <v>21.170165252344798</v>
      </c>
      <c r="Q205">
        <v>-0.153419724070601</v>
      </c>
    </row>
    <row r="206" spans="1:17" x14ac:dyDescent="0.3">
      <c r="A206" t="s">
        <v>500</v>
      </c>
      <c r="B206" t="s">
        <v>501</v>
      </c>
      <c r="C206" t="str">
        <f>IFERROR(VLOOKUP(Table1[[#This Row],[Ticker]],[1]!Table1[[Symbol]:[Industry]],2,FALSE),"-")</f>
        <v>-</v>
      </c>
      <c r="D206" t="s">
        <v>198</v>
      </c>
      <c r="E206">
        <v>40671.866626700001</v>
      </c>
      <c r="F206">
        <v>693.5</v>
      </c>
      <c r="G206">
        <v>1.50545091120205</v>
      </c>
      <c r="H206">
        <v>4.5844981585933802</v>
      </c>
      <c r="I206">
        <v>5.1058133838543398</v>
      </c>
      <c r="J206">
        <v>-1.68751026020291</v>
      </c>
      <c r="K206">
        <v>663.07439236921903</v>
      </c>
      <c r="L206">
        <v>623.11739480153699</v>
      </c>
      <c r="M206">
        <v>51.149397458455901</v>
      </c>
      <c r="N206">
        <v>1.5306248581699999</v>
      </c>
      <c r="O206">
        <v>10.2379235760634</v>
      </c>
      <c r="P206">
        <v>42.081540667895901</v>
      </c>
      <c r="Q206">
        <v>3.2817551657210002E-2</v>
      </c>
    </row>
    <row r="207" spans="1:17" hidden="1" x14ac:dyDescent="0.3">
      <c r="A207" t="s">
        <v>502</v>
      </c>
      <c r="B207" t="s">
        <v>503</v>
      </c>
      <c r="C207" t="str">
        <f>IFERROR(VLOOKUP(Table1[[#This Row],[Ticker]],[1]!Table1[[Symbol]:[Industry]],2,FALSE),"-")</f>
        <v>-</v>
      </c>
      <c r="D207" t="s">
        <v>21</v>
      </c>
      <c r="E207">
        <v>40453.265811600002</v>
      </c>
      <c r="F207">
        <v>997.2</v>
      </c>
      <c r="G207">
        <v>-47.738143197630798</v>
      </c>
      <c r="H207">
        <v>-7.095168427121</v>
      </c>
      <c r="I207">
        <v>-26.0274909664248</v>
      </c>
      <c r="J207">
        <v>-1.1810621320826</v>
      </c>
      <c r="K207">
        <v>1031.1384831965299</v>
      </c>
      <c r="M207">
        <v>33.704885813184298</v>
      </c>
      <c r="N207">
        <v>1.0752133823264101</v>
      </c>
      <c r="O207">
        <v>40.393100681909303</v>
      </c>
      <c r="P207">
        <v>1.52201578009671</v>
      </c>
    </row>
    <row r="208" spans="1:17" x14ac:dyDescent="0.3">
      <c r="A208" t="s">
        <v>504</v>
      </c>
      <c r="B208" t="s">
        <v>505</v>
      </c>
      <c r="C208" t="str">
        <f>IFERROR(VLOOKUP(Table1[[#This Row],[Ticker]],[1]!Table1[[Symbol]:[Industry]],2,FALSE),"-")</f>
        <v>-</v>
      </c>
      <c r="D208" t="s">
        <v>46</v>
      </c>
      <c r="E208">
        <v>40419.027000000002</v>
      </c>
      <c r="F208">
        <v>66.930000000000007</v>
      </c>
      <c r="G208">
        <v>132.26010931183799</v>
      </c>
      <c r="H208">
        <v>-1.0866027579508699</v>
      </c>
      <c r="I208">
        <v>28.199465398610698</v>
      </c>
      <c r="J208">
        <v>0.74448047759930702</v>
      </c>
      <c r="K208">
        <v>67.101110918348297</v>
      </c>
      <c r="L208">
        <v>56.489125424081003</v>
      </c>
      <c r="M208">
        <v>43.963513577879397</v>
      </c>
      <c r="N208">
        <v>1.1423313620386799</v>
      </c>
      <c r="O208">
        <v>16.763783056925099</v>
      </c>
      <c r="P208">
        <v>168.256513026052</v>
      </c>
      <c r="Q208">
        <v>0.12181950781719</v>
      </c>
    </row>
    <row r="209" spans="1:17" x14ac:dyDescent="0.3">
      <c r="A209" t="s">
        <v>506</v>
      </c>
      <c r="B209" t="s">
        <v>507</v>
      </c>
      <c r="C209" t="str">
        <f>IFERROR(VLOOKUP(Table1[[#This Row],[Ticker]],[1]!Table1[[Symbol]:[Industry]],2,FALSE),"-")</f>
        <v>-</v>
      </c>
      <c r="D209" t="s">
        <v>266</v>
      </c>
      <c r="E209">
        <v>40300.264489900001</v>
      </c>
      <c r="F209">
        <v>4272.7</v>
      </c>
      <c r="G209">
        <v>-2.5385869828065699</v>
      </c>
      <c r="H209">
        <v>-2.0091167171629301</v>
      </c>
      <c r="I209">
        <v>1.6118895969290601</v>
      </c>
      <c r="J209">
        <v>-1.2910565390106701</v>
      </c>
      <c r="K209">
        <v>4056.38806428723</v>
      </c>
      <c r="L209">
        <v>3770.3574092951499</v>
      </c>
      <c r="M209">
        <v>55.994872164022802</v>
      </c>
      <c r="N209">
        <v>1.0610586175824299</v>
      </c>
      <c r="O209">
        <v>9.9995319119058106</v>
      </c>
      <c r="P209">
        <v>28.4636199639206</v>
      </c>
      <c r="Q209">
        <v>6.7650393853962001E-2</v>
      </c>
    </row>
    <row r="210" spans="1:17" x14ac:dyDescent="0.3">
      <c r="A210" t="s">
        <v>508</v>
      </c>
      <c r="B210" t="s">
        <v>509</v>
      </c>
      <c r="C210" t="str">
        <f>IFERROR(VLOOKUP(Table1[[#This Row],[Ticker]],[1]!Table1[[Symbol]:[Industry]],2,FALSE),"-")</f>
        <v>-</v>
      </c>
      <c r="D210" t="s">
        <v>510</v>
      </c>
      <c r="E210">
        <v>40131.9416776</v>
      </c>
      <c r="F210">
        <v>335.2</v>
      </c>
      <c r="G210">
        <v>1.9508280060285901</v>
      </c>
      <c r="H210">
        <v>0.25459891480007701</v>
      </c>
      <c r="I210">
        <v>7.9539596869695401</v>
      </c>
      <c r="J210">
        <v>-3.71284225986405</v>
      </c>
      <c r="K210">
        <v>333.52764386959302</v>
      </c>
      <c r="L210">
        <v>292.650871427185</v>
      </c>
      <c r="M210">
        <v>30.347532707908101</v>
      </c>
      <c r="N210">
        <v>0.45301487550561598</v>
      </c>
      <c r="O210">
        <v>11.530429594272</v>
      </c>
      <c r="P210">
        <v>54.114942528735597</v>
      </c>
      <c r="Q210">
        <v>-7.1547555593997003E-2</v>
      </c>
    </row>
    <row r="211" spans="1:17" x14ac:dyDescent="0.3">
      <c r="A211" t="s">
        <v>511</v>
      </c>
      <c r="B211" t="s">
        <v>512</v>
      </c>
      <c r="C211" t="str">
        <f>IFERROR(VLOOKUP(Table1[[#This Row],[Ticker]],[1]!Table1[[Symbol]:[Industry]],2,FALSE),"-")</f>
        <v>-</v>
      </c>
      <c r="D211" t="s">
        <v>244</v>
      </c>
      <c r="E211">
        <v>40129.620568959901</v>
      </c>
      <c r="F211">
        <v>635.20000000000005</v>
      </c>
      <c r="G211">
        <v>90.149701133006602</v>
      </c>
      <c r="H211">
        <v>-5.6775643891870899</v>
      </c>
      <c r="I211">
        <v>14.3940979327823</v>
      </c>
      <c r="J211">
        <v>-2.3592201239289698</v>
      </c>
      <c r="K211">
        <v>626.51122304669605</v>
      </c>
      <c r="L211">
        <v>515.97163119825495</v>
      </c>
      <c r="M211">
        <v>32.955441441877802</v>
      </c>
      <c r="N211">
        <v>0.73257203906034096</v>
      </c>
      <c r="O211">
        <v>7.9817380352644696</v>
      </c>
      <c r="P211">
        <v>114.812309773419</v>
      </c>
      <c r="Q211">
        <v>2.2837253145290001E-2</v>
      </c>
    </row>
    <row r="212" spans="1:17" x14ac:dyDescent="0.3">
      <c r="A212" t="s">
        <v>513</v>
      </c>
      <c r="B212" t="s">
        <v>514</v>
      </c>
      <c r="C212" t="str">
        <f>IFERROR(VLOOKUP(Table1[[#This Row],[Ticker]],[1]!Table1[[Symbol]:[Industry]],2,FALSE),"-")</f>
        <v>-</v>
      </c>
      <c r="D212" t="s">
        <v>21</v>
      </c>
      <c r="E212">
        <v>39907.889410750002</v>
      </c>
      <c r="F212">
        <v>5983.75</v>
      </c>
      <c r="G212">
        <v>-0.96667826303766402</v>
      </c>
      <c r="H212">
        <v>9.0036296625044105</v>
      </c>
      <c r="I212">
        <v>-20.178942489909598</v>
      </c>
      <c r="J212">
        <v>5.7734286367617704</v>
      </c>
      <c r="K212">
        <v>5488.9966697473901</v>
      </c>
      <c r="L212">
        <v>5440.1053617109301</v>
      </c>
      <c r="M212">
        <v>66.733036509719398</v>
      </c>
      <c r="N212">
        <v>0.92429909818924205</v>
      </c>
      <c r="O212">
        <v>14.4340923334029</v>
      </c>
      <c r="P212">
        <v>39.570820456003197</v>
      </c>
      <c r="Q212">
        <v>-4.6875985915829999E-3</v>
      </c>
    </row>
    <row r="213" spans="1:17" x14ac:dyDescent="0.3">
      <c r="A213" t="s">
        <v>515</v>
      </c>
      <c r="B213" t="s">
        <v>516</v>
      </c>
      <c r="C213" t="str">
        <f>IFERROR(VLOOKUP(Table1[[#This Row],[Ticker]],[1]!Table1[[Symbol]:[Industry]],2,FALSE),"-")</f>
        <v>-</v>
      </c>
      <c r="D213" t="s">
        <v>62</v>
      </c>
      <c r="E213">
        <v>39871.775502019998</v>
      </c>
      <c r="F213">
        <v>1412.95</v>
      </c>
      <c r="G213">
        <v>72.529449957377594</v>
      </c>
      <c r="H213">
        <v>9.0424119868311994</v>
      </c>
      <c r="I213">
        <v>47.266410472721802</v>
      </c>
      <c r="J213">
        <v>1.85596783141793</v>
      </c>
      <c r="K213">
        <v>1228.6058819299001</v>
      </c>
      <c r="L213">
        <v>994.28376142584898</v>
      </c>
      <c r="M213">
        <v>88.036245883034695</v>
      </c>
      <c r="N213">
        <v>1.24617056278181</v>
      </c>
      <c r="O213">
        <v>0.99437347393749298</v>
      </c>
      <c r="P213">
        <v>98.699198424975293</v>
      </c>
      <c r="Q213">
        <v>7.3801817181344001E-2</v>
      </c>
    </row>
    <row r="214" spans="1:17" hidden="1" x14ac:dyDescent="0.3">
      <c r="A214" t="s">
        <v>517</v>
      </c>
      <c r="B214" t="s">
        <v>518</v>
      </c>
      <c r="C214" t="str">
        <f>IFERROR(VLOOKUP(Table1[[#This Row],[Ticker]],[1]!Table1[[Symbol]:[Industry]],2,FALSE),"-")</f>
        <v>-</v>
      </c>
      <c r="D214" t="s">
        <v>165</v>
      </c>
      <c r="E214">
        <v>38800.011681224998</v>
      </c>
      <c r="F214">
        <v>1515.35</v>
      </c>
      <c r="G214">
        <v>497.48601798431201</v>
      </c>
      <c r="H214">
        <v>-3.5514135508282099</v>
      </c>
      <c r="I214">
        <v>117.81154851241</v>
      </c>
      <c r="J214">
        <v>-6.1082015306444504</v>
      </c>
      <c r="K214">
        <v>1449.96969136844</v>
      </c>
      <c r="L214">
        <v>965.72808950467697</v>
      </c>
      <c r="M214">
        <v>27.767537713330999</v>
      </c>
      <c r="N214">
        <v>1.0906647619933001</v>
      </c>
      <c r="O214">
        <v>16.276767743425602</v>
      </c>
      <c r="P214">
        <v>544.14452709883096</v>
      </c>
      <c r="Q214">
        <v>0.212401091810316</v>
      </c>
    </row>
    <row r="215" spans="1:17" x14ac:dyDescent="0.3">
      <c r="A215" t="s">
        <v>519</v>
      </c>
      <c r="B215" t="s">
        <v>520</v>
      </c>
      <c r="C215" t="str">
        <f>IFERROR(VLOOKUP(Table1[[#This Row],[Ticker]],[1]!Table1[[Symbol]:[Industry]],2,FALSE),"-")</f>
        <v>-</v>
      </c>
      <c r="D215" t="s">
        <v>130</v>
      </c>
      <c r="E215">
        <v>38667.019069034999</v>
      </c>
      <c r="F215">
        <v>709.5</v>
      </c>
      <c r="G215">
        <v>1.6116598417663599</v>
      </c>
      <c r="H215">
        <v>-6.0832268579136599</v>
      </c>
      <c r="I215">
        <v>8.8235532644047492</v>
      </c>
      <c r="J215">
        <v>-1.01558037429032</v>
      </c>
      <c r="K215">
        <v>717.14814252856604</v>
      </c>
      <c r="L215">
        <v>624.02533926841204</v>
      </c>
      <c r="M215">
        <v>46.269097100841698</v>
      </c>
      <c r="N215">
        <v>1.4956326015717001</v>
      </c>
      <c r="O215">
        <v>10.7822410147991</v>
      </c>
      <c r="P215">
        <v>44.207317073170699</v>
      </c>
    </row>
    <row r="216" spans="1:17" x14ac:dyDescent="0.3">
      <c r="A216" t="s">
        <v>521</v>
      </c>
      <c r="B216" t="s">
        <v>522</v>
      </c>
      <c r="C216" t="str">
        <f>IFERROR(VLOOKUP(Table1[[#This Row],[Ticker]],[1]!Table1[[Symbol]:[Industry]],2,FALSE),"-")</f>
        <v>-</v>
      </c>
      <c r="D216" t="s">
        <v>271</v>
      </c>
      <c r="E216">
        <v>38091.166525275003</v>
      </c>
      <c r="F216">
        <v>2792.75</v>
      </c>
      <c r="G216">
        <v>16.48731086255</v>
      </c>
      <c r="H216">
        <v>11.9947270433174</v>
      </c>
      <c r="I216">
        <v>5.0512388967965904</v>
      </c>
      <c r="J216">
        <v>2.1223050154482901</v>
      </c>
      <c r="K216">
        <v>2536.3388026888601</v>
      </c>
      <c r="L216">
        <v>2329.1893959506501</v>
      </c>
      <c r="M216">
        <v>70.430725343685197</v>
      </c>
      <c r="N216">
        <v>1.0641005629319999</v>
      </c>
      <c r="O216">
        <v>2.0982902157371699</v>
      </c>
      <c r="P216">
        <v>45.315711423888402</v>
      </c>
      <c r="Q216">
        <v>1.3717681318888E-2</v>
      </c>
    </row>
    <row r="217" spans="1:17" x14ac:dyDescent="0.3">
      <c r="A217" t="s">
        <v>523</v>
      </c>
      <c r="B217" t="s">
        <v>524</v>
      </c>
      <c r="C217" t="str">
        <f>IFERROR(VLOOKUP(Table1[[#This Row],[Ticker]],[1]!Table1[[Symbol]:[Industry]],2,FALSE),"-")</f>
        <v>-</v>
      </c>
      <c r="D217" t="s">
        <v>18</v>
      </c>
      <c r="E217">
        <v>37875.412169746996</v>
      </c>
      <c r="F217">
        <v>216.11</v>
      </c>
      <c r="G217">
        <v>125.00179389247501</v>
      </c>
      <c r="H217">
        <v>1.7629187062551399</v>
      </c>
      <c r="I217">
        <v>8.6447169455571995</v>
      </c>
      <c r="J217">
        <v>-6.3192361015230096</v>
      </c>
      <c r="K217">
        <v>220.48861694889499</v>
      </c>
      <c r="L217">
        <v>185.02209624451399</v>
      </c>
      <c r="M217">
        <v>35.114312195718</v>
      </c>
      <c r="N217">
        <v>2.3316008587259902</v>
      </c>
      <c r="O217">
        <v>33.843875803988702</v>
      </c>
      <c r="P217">
        <v>169.29595015576299</v>
      </c>
      <c r="Q217">
        <v>0.12576464745485499</v>
      </c>
    </row>
    <row r="218" spans="1:17" x14ac:dyDescent="0.3">
      <c r="A218" t="s">
        <v>525</v>
      </c>
      <c r="B218" t="s">
        <v>526</v>
      </c>
      <c r="C218" t="str">
        <f>IFERROR(VLOOKUP(Table1[[#This Row],[Ticker]],[1]!Table1[[Symbol]:[Industry]],2,FALSE),"-")</f>
        <v>-</v>
      </c>
      <c r="D218" t="s">
        <v>162</v>
      </c>
      <c r="E218">
        <v>37417.002257255997</v>
      </c>
      <c r="F218">
        <v>269.83999999999997</v>
      </c>
      <c r="G218">
        <v>105.769428909658</v>
      </c>
      <c r="H218">
        <v>13.707963942330901</v>
      </c>
      <c r="I218">
        <v>2.7088095007227802</v>
      </c>
      <c r="J218">
        <v>-3.1655860757830601</v>
      </c>
      <c r="K218">
        <v>248.99642938477999</v>
      </c>
      <c r="L218">
        <v>212.556318087927</v>
      </c>
      <c r="M218">
        <v>48.902708271184501</v>
      </c>
      <c r="N218">
        <v>1.81842169371158</v>
      </c>
      <c r="O218">
        <v>15.549955529202499</v>
      </c>
      <c r="P218">
        <v>154.56603773584899</v>
      </c>
      <c r="Q218">
        <v>0.15162916397688</v>
      </c>
    </row>
    <row r="219" spans="1:17" x14ac:dyDescent="0.3">
      <c r="A219" t="s">
        <v>527</v>
      </c>
      <c r="B219" t="s">
        <v>528</v>
      </c>
      <c r="C219" t="str">
        <f>IFERROR(VLOOKUP(Table1[[#This Row],[Ticker]],[1]!Table1[[Symbol]:[Industry]],2,FALSE),"-")</f>
        <v>-</v>
      </c>
      <c r="D219" t="s">
        <v>182</v>
      </c>
      <c r="E219">
        <v>37019.542307999996</v>
      </c>
      <c r="F219">
        <v>528.85</v>
      </c>
      <c r="G219">
        <v>-17.288606697703901</v>
      </c>
      <c r="H219">
        <v>6.1342926021375801</v>
      </c>
      <c r="I219">
        <v>5.0717555667323699</v>
      </c>
      <c r="J219">
        <v>0.41001998303106302</v>
      </c>
      <c r="K219">
        <v>489.69365227418899</v>
      </c>
      <c r="L219">
        <v>455.04448723767899</v>
      </c>
      <c r="M219">
        <v>58.768396357210399</v>
      </c>
      <c r="N219">
        <v>0.58353630042371196</v>
      </c>
      <c r="O219">
        <v>4.1694242223692699</v>
      </c>
      <c r="P219">
        <v>40.763907372903901</v>
      </c>
      <c r="Q219">
        <v>-5.4348051454068E-2</v>
      </c>
    </row>
    <row r="220" spans="1:17" x14ac:dyDescent="0.3">
      <c r="A220" t="s">
        <v>529</v>
      </c>
      <c r="B220" t="s">
        <v>530</v>
      </c>
      <c r="C220" t="str">
        <f>IFERROR(VLOOKUP(Table1[[#This Row],[Ticker]],[1]!Table1[[Symbol]:[Industry]],2,FALSE),"-")</f>
        <v>-</v>
      </c>
      <c r="D220" t="s">
        <v>531</v>
      </c>
      <c r="E220">
        <v>36829.8963330599</v>
      </c>
      <c r="F220">
        <v>560.15</v>
      </c>
      <c r="G220">
        <v>-4.39013491587178</v>
      </c>
      <c r="H220">
        <v>-1.47235477015523</v>
      </c>
      <c r="I220">
        <v>-8.0906586387154107</v>
      </c>
      <c r="J220">
        <v>-2.8744220087843799</v>
      </c>
      <c r="K220">
        <v>536.83529453446795</v>
      </c>
      <c r="L220">
        <v>508.74885622711702</v>
      </c>
      <c r="M220">
        <v>38.297131803429899</v>
      </c>
      <c r="N220">
        <v>0.57298895717062404</v>
      </c>
      <c r="O220">
        <v>6.0430241899491302</v>
      </c>
      <c r="P220">
        <v>33.036456477852902</v>
      </c>
      <c r="Q220">
        <v>-9.2621689444462002E-2</v>
      </c>
    </row>
    <row r="221" spans="1:17" x14ac:dyDescent="0.3">
      <c r="A221" t="s">
        <v>532</v>
      </c>
      <c r="B221" t="s">
        <v>533</v>
      </c>
      <c r="C221" t="str">
        <f>IFERROR(VLOOKUP(Table1[[#This Row],[Ticker]],[1]!Table1[[Symbol]:[Industry]],2,FALSE),"-")</f>
        <v>-</v>
      </c>
      <c r="D221" t="s">
        <v>198</v>
      </c>
      <c r="E221">
        <v>36610.319448959999</v>
      </c>
      <c r="F221">
        <v>2602.6999999999998</v>
      </c>
      <c r="G221">
        <v>31.759043317848899</v>
      </c>
      <c r="H221">
        <v>-7.0036041075871296</v>
      </c>
      <c r="I221">
        <v>11.964886661682799</v>
      </c>
      <c r="J221">
        <v>1.7961917363886299</v>
      </c>
      <c r="K221">
        <v>2458.4676823928698</v>
      </c>
      <c r="L221">
        <v>2042.6681363310199</v>
      </c>
      <c r="M221">
        <v>43.282209600299502</v>
      </c>
      <c r="N221">
        <v>0.71476200606082896</v>
      </c>
      <c r="O221">
        <v>17.620163676182401</v>
      </c>
      <c r="P221">
        <v>69.001006460829103</v>
      </c>
      <c r="Q221">
        <v>2.1358412188609999E-2</v>
      </c>
    </row>
    <row r="222" spans="1:17" x14ac:dyDescent="0.3">
      <c r="A222" t="s">
        <v>534</v>
      </c>
      <c r="B222" t="s">
        <v>535</v>
      </c>
      <c r="C222" t="str">
        <f>IFERROR(VLOOKUP(Table1[[#This Row],[Ticker]],[1]!Table1[[Symbol]:[Industry]],2,FALSE),"-")</f>
        <v>-</v>
      </c>
      <c r="D222" t="s">
        <v>295</v>
      </c>
      <c r="E222">
        <v>36343.68524472</v>
      </c>
      <c r="F222">
        <v>481.4</v>
      </c>
      <c r="G222">
        <v>22.6136010109559</v>
      </c>
      <c r="H222">
        <v>-4.9568758695356596</v>
      </c>
      <c r="I222">
        <v>-7.2372895341743498E-3</v>
      </c>
      <c r="J222">
        <v>3.7992235965127801</v>
      </c>
      <c r="K222">
        <v>466.46670860619201</v>
      </c>
      <c r="L222">
        <v>419.35914252669397</v>
      </c>
      <c r="M222">
        <v>56.2207706938892</v>
      </c>
      <c r="N222">
        <v>1.0887416621058199</v>
      </c>
      <c r="O222">
        <v>5.9098462816784503</v>
      </c>
      <c r="P222">
        <v>56.045380875202497</v>
      </c>
      <c r="Q222">
        <v>5.7691137859413003E-2</v>
      </c>
    </row>
    <row r="223" spans="1:17" x14ac:dyDescent="0.3">
      <c r="A223" t="s">
        <v>536</v>
      </c>
      <c r="B223" t="s">
        <v>537</v>
      </c>
      <c r="C223" t="str">
        <f>IFERROR(VLOOKUP(Table1[[#This Row],[Ticker]],[1]!Table1[[Symbol]:[Industry]],2,FALSE),"-")</f>
        <v>-</v>
      </c>
      <c r="D223" t="s">
        <v>538</v>
      </c>
      <c r="E223">
        <v>36203.511304029998</v>
      </c>
      <c r="F223">
        <v>4011.85</v>
      </c>
      <c r="G223">
        <v>42.752724276105802</v>
      </c>
      <c r="H223">
        <v>-13.530511535009699</v>
      </c>
      <c r="I223">
        <v>15.428958301939501</v>
      </c>
      <c r="J223">
        <v>-5.62705478796327</v>
      </c>
      <c r="K223">
        <v>4316.6162006795403</v>
      </c>
      <c r="L223">
        <v>3554.8686287958899</v>
      </c>
      <c r="M223">
        <v>20.823847276975201</v>
      </c>
      <c r="N223">
        <v>0.82885082050513603</v>
      </c>
      <c r="O223">
        <v>25.620349713972299</v>
      </c>
      <c r="P223">
        <v>80.470085470085394</v>
      </c>
      <c r="Q223">
        <v>0.21415788696673799</v>
      </c>
    </row>
    <row r="224" spans="1:17" x14ac:dyDescent="0.3">
      <c r="A224" t="s">
        <v>539</v>
      </c>
      <c r="B224" t="s">
        <v>540</v>
      </c>
      <c r="C224" t="str">
        <f>IFERROR(VLOOKUP(Table1[[#This Row],[Ticker]],[1]!Table1[[Symbol]:[Industry]],2,FALSE),"-")</f>
        <v>-</v>
      </c>
      <c r="D224" t="s">
        <v>51</v>
      </c>
      <c r="E224">
        <v>35829.036204299999</v>
      </c>
      <c r="F224">
        <v>290.25</v>
      </c>
      <c r="G224">
        <v>-32.9406913741906</v>
      </c>
      <c r="H224">
        <v>-9.3961708495385796</v>
      </c>
      <c r="I224">
        <v>-10.653382440247301</v>
      </c>
      <c r="J224">
        <v>-3.6467484065924101</v>
      </c>
      <c r="K224">
        <v>290.73521626557198</v>
      </c>
      <c r="L224">
        <v>281.26417407498502</v>
      </c>
      <c r="M224">
        <v>32.157741472432299</v>
      </c>
      <c r="N224">
        <v>0.64681596577959699</v>
      </c>
      <c r="O224">
        <v>12.0930232558139</v>
      </c>
      <c r="P224">
        <v>22.287760690962699</v>
      </c>
      <c r="Q224">
        <v>5.5311880389097998E-2</v>
      </c>
    </row>
    <row r="225" spans="1:17" x14ac:dyDescent="0.3">
      <c r="A225" t="s">
        <v>541</v>
      </c>
      <c r="B225" t="s">
        <v>542</v>
      </c>
      <c r="C225" t="str">
        <f>IFERROR(VLOOKUP(Table1[[#This Row],[Ticker]],[1]!Table1[[Symbol]:[Industry]],2,FALSE),"-")</f>
        <v>-</v>
      </c>
      <c r="D225" t="s">
        <v>543</v>
      </c>
      <c r="E225">
        <v>35752.879500000003</v>
      </c>
      <c r="F225">
        <v>3254.7</v>
      </c>
      <c r="G225">
        <v>-8.1013613049660602</v>
      </c>
      <c r="H225">
        <v>-2.1664088331378899</v>
      </c>
      <c r="I225">
        <v>-26.110829922673599</v>
      </c>
      <c r="J225">
        <v>0.58019422231099904</v>
      </c>
      <c r="K225">
        <v>3257.6489405365801</v>
      </c>
      <c r="L225">
        <v>3255.03903003712</v>
      </c>
      <c r="M225">
        <v>48.896812753751099</v>
      </c>
      <c r="N225">
        <v>0.72908026526941105</v>
      </c>
      <c r="O225">
        <v>20.441208099056698</v>
      </c>
      <c r="P225">
        <v>31.4499192245557</v>
      </c>
      <c r="Q225">
        <v>6.2798142062609003E-2</v>
      </c>
    </row>
    <row r="226" spans="1:17" x14ac:dyDescent="0.3">
      <c r="A226" t="s">
        <v>544</v>
      </c>
      <c r="B226" t="s">
        <v>545</v>
      </c>
      <c r="C226" t="str">
        <f>IFERROR(VLOOKUP(Table1[[#This Row],[Ticker]],[1]!Table1[[Symbol]:[Industry]],2,FALSE),"-")</f>
        <v>-</v>
      </c>
      <c r="D226" t="s">
        <v>546</v>
      </c>
      <c r="E226">
        <v>35677.562409779901</v>
      </c>
      <c r="F226">
        <v>1311.95</v>
      </c>
      <c r="G226">
        <v>0.33992755721727902</v>
      </c>
      <c r="H226">
        <v>1.7008949072377</v>
      </c>
      <c r="I226">
        <v>-0.90039100686915097</v>
      </c>
      <c r="J226">
        <v>1.61665726055249</v>
      </c>
      <c r="K226">
        <v>1216.3839907961101</v>
      </c>
      <c r="L226">
        <v>1145.49211026642</v>
      </c>
      <c r="M226">
        <v>58.0819180711797</v>
      </c>
      <c r="N226">
        <v>2.4430596728297198</v>
      </c>
      <c r="O226">
        <v>9.8517473989100104</v>
      </c>
      <c r="P226">
        <v>33.525011449799003</v>
      </c>
      <c r="Q226">
        <v>0.123589387932125</v>
      </c>
    </row>
    <row r="227" spans="1:17" x14ac:dyDescent="0.3">
      <c r="A227" t="s">
        <v>547</v>
      </c>
      <c r="B227" t="s">
        <v>548</v>
      </c>
      <c r="C227" t="str">
        <f>IFERROR(VLOOKUP(Table1[[#This Row],[Ticker]],[1]!Table1[[Symbol]:[Industry]],2,FALSE),"-")</f>
        <v>-</v>
      </c>
      <c r="D227" t="s">
        <v>549</v>
      </c>
      <c r="E227">
        <v>35056.562320879901</v>
      </c>
      <c r="F227">
        <v>966.1</v>
      </c>
      <c r="G227">
        <v>63.542328767275798</v>
      </c>
      <c r="H227">
        <v>16.215882281738001</v>
      </c>
      <c r="I227">
        <v>40.202747294536699</v>
      </c>
      <c r="J227">
        <v>1.52522534158454</v>
      </c>
      <c r="K227">
        <v>872.77891332469505</v>
      </c>
      <c r="L227">
        <v>721.61278961961398</v>
      </c>
      <c r="M227">
        <v>53.1351972966633</v>
      </c>
      <c r="N227">
        <v>0.777077707713138</v>
      </c>
      <c r="O227">
        <v>10.237035503571001</v>
      </c>
      <c r="P227">
        <v>103.38947368421</v>
      </c>
      <c r="Q227">
        <v>0.126514885756603</v>
      </c>
    </row>
    <row r="228" spans="1:17" x14ac:dyDescent="0.3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37</v>
      </c>
      <c r="E228">
        <v>34970.479745429999</v>
      </c>
      <c r="F228">
        <v>1013.3</v>
      </c>
      <c r="G228">
        <v>-0.46631327436787301</v>
      </c>
      <c r="H228">
        <v>6.6124550290131895E-2</v>
      </c>
      <c r="I228">
        <v>-1.57101468256826</v>
      </c>
      <c r="J228">
        <v>-0.18949712680498601</v>
      </c>
      <c r="K228">
        <v>992.84846840026205</v>
      </c>
      <c r="L228">
        <v>950.20033734625895</v>
      </c>
      <c r="M228">
        <v>48.698991947655401</v>
      </c>
      <c r="N228">
        <v>0.717798965285396</v>
      </c>
      <c r="O228">
        <v>7.7667028520674997</v>
      </c>
      <c r="P228">
        <v>32.804718217562197</v>
      </c>
      <c r="Q228">
        <v>-7.0741349323019995E-2</v>
      </c>
    </row>
    <row r="229" spans="1:17" x14ac:dyDescent="0.3">
      <c r="A229" t="s">
        <v>552</v>
      </c>
      <c r="B229" t="s">
        <v>553</v>
      </c>
      <c r="C229" t="str">
        <f>IFERROR(VLOOKUP(Table1[[#This Row],[Ticker]],[1]!Table1[[Symbol]:[Industry]],2,FALSE),"-")</f>
        <v>-</v>
      </c>
      <c r="D229" t="s">
        <v>174</v>
      </c>
      <c r="E229">
        <v>34911.269999999997</v>
      </c>
      <c r="F229">
        <v>799.8</v>
      </c>
      <c r="G229">
        <v>69.7356538518722</v>
      </c>
      <c r="H229">
        <v>1.475411315423</v>
      </c>
      <c r="I229">
        <v>46.380806040383</v>
      </c>
      <c r="J229">
        <v>3.0013559813311201</v>
      </c>
      <c r="K229">
        <v>674.90897210133403</v>
      </c>
      <c r="L229">
        <v>552.94983789031903</v>
      </c>
      <c r="M229">
        <v>79.017046838355995</v>
      </c>
      <c r="N229">
        <v>0.86553657700054898</v>
      </c>
      <c r="O229">
        <v>1.7754438609652401</v>
      </c>
      <c r="P229">
        <v>93.867410010907705</v>
      </c>
      <c r="Q229">
        <v>7.8422871926040003E-3</v>
      </c>
    </row>
    <row r="230" spans="1:17" x14ac:dyDescent="0.3">
      <c r="A230" t="s">
        <v>554</v>
      </c>
      <c r="B230" t="s">
        <v>555</v>
      </c>
      <c r="C230" t="str">
        <f>IFERROR(VLOOKUP(Table1[[#This Row],[Ticker]],[1]!Table1[[Symbol]:[Industry]],2,FALSE),"-")</f>
        <v>-</v>
      </c>
      <c r="D230" t="s">
        <v>37</v>
      </c>
      <c r="E230">
        <v>34338.093149100001</v>
      </c>
      <c r="F230">
        <v>586.5</v>
      </c>
      <c r="G230">
        <v>-31.823247443520401</v>
      </c>
      <c r="H230">
        <v>5.4903403186514703</v>
      </c>
      <c r="I230">
        <v>-9.7836305058285191</v>
      </c>
      <c r="J230">
        <v>-0.76140443849669004</v>
      </c>
      <c r="K230">
        <v>554.18990533665203</v>
      </c>
      <c r="L230">
        <v>560.03454460036198</v>
      </c>
      <c r="M230">
        <v>68.856220604612901</v>
      </c>
      <c r="N230">
        <v>1.22195755872161</v>
      </c>
      <c r="O230">
        <v>15.0895140664961</v>
      </c>
      <c r="P230">
        <v>28.957783641160901</v>
      </c>
      <c r="Q230">
        <v>-9.3836806945573004E-2</v>
      </c>
    </row>
    <row r="231" spans="1:17" x14ac:dyDescent="0.3">
      <c r="A231" t="s">
        <v>556</v>
      </c>
      <c r="B231" t="s">
        <v>557</v>
      </c>
      <c r="C231" t="str">
        <f>IFERROR(VLOOKUP(Table1[[#This Row],[Ticker]],[1]!Table1[[Symbol]:[Industry]],2,FALSE),"-")</f>
        <v>-</v>
      </c>
      <c r="D231" t="s">
        <v>177</v>
      </c>
      <c r="E231">
        <v>34221.960087170999</v>
      </c>
      <c r="F231">
        <v>186.33</v>
      </c>
      <c r="G231">
        <v>78.736243011725094</v>
      </c>
      <c r="H231">
        <v>-2.4506867088881599</v>
      </c>
      <c r="I231">
        <v>25.965057830869799</v>
      </c>
      <c r="J231">
        <v>-3.69825845341167</v>
      </c>
      <c r="K231">
        <v>188.90588397294701</v>
      </c>
      <c r="L231">
        <v>155.20090222662299</v>
      </c>
      <c r="M231">
        <v>31.0957723266418</v>
      </c>
      <c r="N231">
        <v>0.83019818392159095</v>
      </c>
      <c r="O231">
        <v>12.166586164331999</v>
      </c>
      <c r="P231">
        <v>116.16009280742399</v>
      </c>
      <c r="Q231">
        <v>7.5076406817814995E-2</v>
      </c>
    </row>
    <row r="232" spans="1:17" x14ac:dyDescent="0.3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80</v>
      </c>
      <c r="E232">
        <v>34109.287286229999</v>
      </c>
      <c r="F232">
        <v>1818.7</v>
      </c>
      <c r="G232">
        <v>-34.433764700317298</v>
      </c>
      <c r="H232">
        <v>-2.4180097004227998</v>
      </c>
      <c r="I232">
        <v>-31.3207285412002</v>
      </c>
      <c r="J232">
        <v>1.7750221621001701</v>
      </c>
      <c r="K232">
        <v>1860.5229875914699</v>
      </c>
      <c r="L232">
        <v>1968.99263835795</v>
      </c>
      <c r="M232">
        <v>33.889597526048298</v>
      </c>
      <c r="N232">
        <v>1.1325005450733601</v>
      </c>
      <c r="O232">
        <v>33.650409633254498</v>
      </c>
      <c r="P232">
        <v>10.130798110693901</v>
      </c>
      <c r="Q232">
        <v>-7.7031646194244005E-2</v>
      </c>
    </row>
    <row r="233" spans="1:17" x14ac:dyDescent="0.3">
      <c r="A233" t="s">
        <v>560</v>
      </c>
      <c r="B233" t="s">
        <v>561</v>
      </c>
      <c r="C233" t="str">
        <f>IFERROR(VLOOKUP(Table1[[#This Row],[Ticker]],[1]!Table1[[Symbol]:[Industry]],2,FALSE),"-")</f>
        <v>-</v>
      </c>
      <c r="D233" t="s">
        <v>359</v>
      </c>
      <c r="E233">
        <v>33721.85330594</v>
      </c>
      <c r="F233">
        <v>1640.05</v>
      </c>
      <c r="G233">
        <v>82.908091391089798</v>
      </c>
      <c r="H233">
        <v>-7.5598147843183696</v>
      </c>
      <c r="I233">
        <v>39.317522756153899</v>
      </c>
      <c r="J233">
        <v>-2.6690607798175598</v>
      </c>
      <c r="K233">
        <v>1608.29546682358</v>
      </c>
      <c r="L233">
        <v>1298.4522703206901</v>
      </c>
      <c r="M233">
        <v>42.950884481732103</v>
      </c>
      <c r="N233">
        <v>1.9099184213068701</v>
      </c>
      <c r="O233">
        <v>15.715984268772299</v>
      </c>
      <c r="P233">
        <v>133.725238705999</v>
      </c>
      <c r="Q233">
        <v>0.15329026796078399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Row],[Ticker]],[1]!Table1[[Symbol]:[Industry]],2,FALSE),"-")</f>
        <v>-</v>
      </c>
      <c r="D234" t="s">
        <v>394</v>
      </c>
      <c r="E234">
        <v>33380.905721759998</v>
      </c>
      <c r="F234">
        <v>525.6</v>
      </c>
      <c r="G234">
        <v>1.41182581843979</v>
      </c>
      <c r="H234">
        <v>8.8426512165432207</v>
      </c>
      <c r="I234">
        <v>-9.0516857852050592</v>
      </c>
      <c r="J234">
        <v>4.1089497221805704</v>
      </c>
      <c r="K234">
        <v>508.14871334422901</v>
      </c>
      <c r="L234">
        <v>470.05742070642202</v>
      </c>
      <c r="M234">
        <v>46.519499700010002</v>
      </c>
      <c r="N234">
        <v>1.297209216887</v>
      </c>
      <c r="O234">
        <v>6.1453576864535604</v>
      </c>
      <c r="P234">
        <v>44</v>
      </c>
      <c r="Q234">
        <v>9.6306180072659994E-2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Row],[Ticker]],[1]!Table1[[Symbol]:[Industry]],2,FALSE),"-")</f>
        <v>-</v>
      </c>
      <c r="D235" t="s">
        <v>80</v>
      </c>
      <c r="E235">
        <v>33105.968482204997</v>
      </c>
      <c r="F235">
        <v>4284.55</v>
      </c>
      <c r="G235">
        <v>9.5662217171087001</v>
      </c>
      <c r="H235">
        <v>-5.5758480005987101</v>
      </c>
      <c r="I235">
        <v>-7.7447964567101399</v>
      </c>
      <c r="J235">
        <v>0.21653210524518701</v>
      </c>
      <c r="K235">
        <v>4227.2641771531999</v>
      </c>
      <c r="L235">
        <v>3949.29571043023</v>
      </c>
      <c r="M235">
        <v>44.414902265037497</v>
      </c>
      <c r="N235">
        <v>0.58958397295382303</v>
      </c>
      <c r="O235">
        <v>7.3613331621756997</v>
      </c>
      <c r="P235">
        <v>41.392624370926498</v>
      </c>
      <c r="Q235">
        <v>5.1047929889799998E-3</v>
      </c>
    </row>
    <row r="236" spans="1:17" x14ac:dyDescent="0.3">
      <c r="A236" t="s">
        <v>566</v>
      </c>
      <c r="B236" t="s">
        <v>567</v>
      </c>
      <c r="C236" t="str">
        <f>IFERROR(VLOOKUP(Table1[[#This Row],[Ticker]],[1]!Table1[[Symbol]:[Industry]],2,FALSE),"-")</f>
        <v>-</v>
      </c>
      <c r="D236" t="s">
        <v>62</v>
      </c>
      <c r="E236">
        <v>32795.477980379997</v>
      </c>
      <c r="F236">
        <v>1990.6</v>
      </c>
      <c r="G236">
        <v>43.4294590468864</v>
      </c>
      <c r="H236">
        <v>3.4456091044281201</v>
      </c>
      <c r="I236">
        <v>-12.212930286512201</v>
      </c>
      <c r="J236">
        <v>-2.9599075248722002</v>
      </c>
      <c r="K236">
        <v>1873.34050613421</v>
      </c>
      <c r="L236">
        <v>1785.04724593437</v>
      </c>
      <c r="M236">
        <v>56.9698593493803</v>
      </c>
      <c r="N236">
        <v>1.2771818407844799</v>
      </c>
      <c r="O236">
        <v>10.2180247161659</v>
      </c>
      <c r="P236">
        <v>71.899827288428298</v>
      </c>
      <c r="Q236">
        <v>-0.118361814719345</v>
      </c>
    </row>
    <row r="237" spans="1:17" x14ac:dyDescent="0.3">
      <c r="A237" t="s">
        <v>568</v>
      </c>
      <c r="B237" t="s">
        <v>569</v>
      </c>
      <c r="C237" t="str">
        <f>IFERROR(VLOOKUP(Table1[[#This Row],[Ticker]],[1]!Table1[[Symbol]:[Industry]],2,FALSE),"-")</f>
        <v>-</v>
      </c>
      <c r="D237" t="s">
        <v>266</v>
      </c>
      <c r="E237">
        <v>32738.774513519998</v>
      </c>
      <c r="F237">
        <v>1720.65</v>
      </c>
      <c r="G237">
        <v>17.5415367760741</v>
      </c>
      <c r="H237">
        <v>-7.4452541654472002</v>
      </c>
      <c r="I237">
        <v>37.363817685234899</v>
      </c>
      <c r="J237">
        <v>1.9780647057905001</v>
      </c>
      <c r="K237">
        <v>1630.10102410432</v>
      </c>
      <c r="L237">
        <v>1363.95609965366</v>
      </c>
      <c r="M237">
        <v>57.308464213317599</v>
      </c>
      <c r="N237">
        <v>1.22463470547583</v>
      </c>
      <c r="O237">
        <v>7.0031674076657104</v>
      </c>
      <c r="P237">
        <v>67.770085803432096</v>
      </c>
      <c r="Q237">
        <v>9.6420429853692993E-2</v>
      </c>
    </row>
    <row r="238" spans="1:17" x14ac:dyDescent="0.3">
      <c r="A238" t="s">
        <v>570</v>
      </c>
      <c r="B238" t="s">
        <v>571</v>
      </c>
      <c r="C238" t="str">
        <f>IFERROR(VLOOKUP(Table1[[#This Row],[Ticker]],[1]!Table1[[Symbol]:[Industry]],2,FALSE),"-")</f>
        <v>-</v>
      </c>
      <c r="D238" t="s">
        <v>295</v>
      </c>
      <c r="E238">
        <v>32341.161214259999</v>
      </c>
      <c r="F238">
        <v>1204.3</v>
      </c>
      <c r="G238">
        <v>47.6101404449659</v>
      </c>
      <c r="H238">
        <v>-16.4252740485434</v>
      </c>
      <c r="I238">
        <v>-3.33383179536402</v>
      </c>
      <c r="J238">
        <v>-3.63109921250234</v>
      </c>
      <c r="K238">
        <v>1269.46484239038</v>
      </c>
      <c r="L238">
        <v>1135.5703118219501</v>
      </c>
      <c r="M238">
        <v>24.321382848415599</v>
      </c>
      <c r="N238">
        <v>0.61594930983470397</v>
      </c>
      <c r="O238">
        <v>25.7078800963215</v>
      </c>
      <c r="P238">
        <v>83.680317242431101</v>
      </c>
    </row>
    <row r="239" spans="1:17" hidden="1" x14ac:dyDescent="0.3">
      <c r="A239" t="s">
        <v>572</v>
      </c>
      <c r="B239" t="s">
        <v>573</v>
      </c>
      <c r="C239" t="str">
        <f>IFERROR(VLOOKUP(Table1[[#This Row],[Ticker]],[1]!Table1[[Symbol]:[Industry]],2,FALSE),"-")</f>
        <v>-</v>
      </c>
      <c r="D239" t="s">
        <v>138</v>
      </c>
      <c r="E239">
        <v>32216.064643341</v>
      </c>
      <c r="F239">
        <v>365.16</v>
      </c>
      <c r="G239">
        <v>-4.55157802889069</v>
      </c>
      <c r="H239">
        <v>-3.9107147301572698</v>
      </c>
      <c r="I239">
        <v>-9.5326054655355907</v>
      </c>
      <c r="J239">
        <v>1.02631360100035</v>
      </c>
      <c r="K239">
        <v>357.08177570381599</v>
      </c>
      <c r="L239">
        <v>347.59710912414101</v>
      </c>
      <c r="M239">
        <v>56.330526885428</v>
      </c>
      <c r="N239">
        <v>0.96027004056410403</v>
      </c>
      <c r="O239">
        <v>9.2671705553729797</v>
      </c>
      <c r="P239">
        <v>28.577464788732399</v>
      </c>
      <c r="Q239">
        <v>-0.123824141917355</v>
      </c>
    </row>
    <row r="240" spans="1:17" x14ac:dyDescent="0.3">
      <c r="A240" t="s">
        <v>574</v>
      </c>
      <c r="B240" t="s">
        <v>575</v>
      </c>
      <c r="C240" t="str">
        <f>IFERROR(VLOOKUP(Table1[[#This Row],[Ticker]],[1]!Table1[[Symbol]:[Industry]],2,FALSE),"-")</f>
        <v>-</v>
      </c>
      <c r="D240" t="s">
        <v>232</v>
      </c>
      <c r="E240">
        <v>32214.185263700001</v>
      </c>
      <c r="F240">
        <v>8019.8</v>
      </c>
      <c r="G240">
        <v>94.976823290256306</v>
      </c>
      <c r="H240">
        <v>-3.34504234702161</v>
      </c>
      <c r="I240">
        <v>34.887677370782399</v>
      </c>
      <c r="J240">
        <v>-0.57182946263687495</v>
      </c>
      <c r="K240">
        <v>8215.8242116080692</v>
      </c>
      <c r="L240">
        <v>6667.4798120017904</v>
      </c>
      <c r="M240">
        <v>29.758576678003902</v>
      </c>
      <c r="N240">
        <v>0.81026576193441502</v>
      </c>
      <c r="O240">
        <v>13.456694680665301</v>
      </c>
      <c r="P240">
        <v>142.785135851055</v>
      </c>
      <c r="Q240">
        <v>0.26114136391029003</v>
      </c>
    </row>
    <row r="241" spans="1:17" x14ac:dyDescent="0.3">
      <c r="A241" t="s">
        <v>576</v>
      </c>
      <c r="B241" t="s">
        <v>577</v>
      </c>
      <c r="C241" t="str">
        <f>IFERROR(VLOOKUP(Table1[[#This Row],[Ticker]],[1]!Table1[[Symbol]:[Industry]],2,FALSE),"-")</f>
        <v>-</v>
      </c>
      <c r="D241" t="s">
        <v>538</v>
      </c>
      <c r="E241">
        <v>32092.822478388</v>
      </c>
      <c r="F241">
        <v>72.59</v>
      </c>
      <c r="G241">
        <v>0.71810246648475096</v>
      </c>
      <c r="H241">
        <v>-10.973257414700299</v>
      </c>
      <c r="I241">
        <v>4.3895808387261699</v>
      </c>
      <c r="J241">
        <v>1.6181102015133</v>
      </c>
      <c r="K241">
        <v>71.859975742095003</v>
      </c>
      <c r="L241">
        <v>66.938639600989802</v>
      </c>
      <c r="M241">
        <v>40.848694662345999</v>
      </c>
      <c r="N241">
        <v>1.0219234400023101</v>
      </c>
      <c r="O241">
        <v>10.2080176332828</v>
      </c>
      <c r="P241">
        <v>26.0243055555555</v>
      </c>
      <c r="Q241">
        <v>4.6916095293032999E-2</v>
      </c>
    </row>
    <row r="242" spans="1:17" x14ac:dyDescent="0.3">
      <c r="A242" t="s">
        <v>578</v>
      </c>
      <c r="B242" t="s">
        <v>579</v>
      </c>
      <c r="C242" t="str">
        <f>IFERROR(VLOOKUP(Table1[[#This Row],[Ticker]],[1]!Table1[[Symbol]:[Industry]],2,FALSE),"-")</f>
        <v>-</v>
      </c>
      <c r="D242" t="s">
        <v>146</v>
      </c>
      <c r="E242">
        <v>32034.430718039999</v>
      </c>
      <c r="F242">
        <v>315.60000000000002</v>
      </c>
      <c r="G242">
        <v>23.928239674375899</v>
      </c>
      <c r="H242">
        <v>-6.6715687485811399</v>
      </c>
      <c r="I242">
        <v>27.5674385038492</v>
      </c>
      <c r="J242">
        <v>-1.0519160811388599</v>
      </c>
      <c r="K242">
        <v>304.69863442021801</v>
      </c>
      <c r="L242">
        <v>261.50306645652</v>
      </c>
      <c r="M242">
        <v>37.251904462406102</v>
      </c>
      <c r="N242">
        <v>0.74125228840058499</v>
      </c>
      <c r="O242">
        <v>7.54119138149556</v>
      </c>
      <c r="P242">
        <v>63.565690593417997</v>
      </c>
      <c r="Q242">
        <v>1.1298528215485E-2</v>
      </c>
    </row>
    <row r="243" spans="1:17" x14ac:dyDescent="0.3">
      <c r="A243" t="s">
        <v>580</v>
      </c>
      <c r="B243" t="s">
        <v>581</v>
      </c>
      <c r="C243" t="str">
        <f>IFERROR(VLOOKUP(Table1[[#This Row],[Ticker]],[1]!Table1[[Symbol]:[Industry]],2,FALSE),"-")</f>
        <v>-</v>
      </c>
      <c r="D243" t="s">
        <v>244</v>
      </c>
      <c r="E243">
        <v>31935.24488224</v>
      </c>
      <c r="F243">
        <v>6311.9</v>
      </c>
      <c r="G243">
        <v>143.55188699641101</v>
      </c>
      <c r="H243">
        <v>-12.7464992831628</v>
      </c>
      <c r="I243">
        <v>24.871979112247299</v>
      </c>
      <c r="J243">
        <v>-0.62953233168219302</v>
      </c>
      <c r="K243">
        <v>6541.7088525947802</v>
      </c>
      <c r="L243">
        <v>5591.3068040411299</v>
      </c>
      <c r="M243">
        <v>29.4195775932007</v>
      </c>
      <c r="N243">
        <v>0.940398465299492</v>
      </c>
      <c r="O243">
        <v>54.578653020485099</v>
      </c>
      <c r="P243">
        <v>169.38819060626099</v>
      </c>
      <c r="Q243">
        <v>0.14353198451105101</v>
      </c>
    </row>
    <row r="244" spans="1:17" x14ac:dyDescent="0.3">
      <c r="A244" t="s">
        <v>582</v>
      </c>
      <c r="B244" t="s">
        <v>583</v>
      </c>
      <c r="C244" t="str">
        <f>IFERROR(VLOOKUP(Table1[[#This Row],[Ticker]],[1]!Table1[[Symbol]:[Industry]],2,FALSE),"-")</f>
        <v>-</v>
      </c>
      <c r="D244" t="s">
        <v>412</v>
      </c>
      <c r="E244">
        <v>31774.66103064</v>
      </c>
      <c r="F244">
        <v>532.20000000000005</v>
      </c>
      <c r="G244">
        <v>162.09697321775599</v>
      </c>
      <c r="H244">
        <v>-22.989942300819301</v>
      </c>
      <c r="I244">
        <v>20.414416127631501</v>
      </c>
      <c r="J244">
        <v>0.98146212894873996</v>
      </c>
      <c r="K244">
        <v>570.38618391842294</v>
      </c>
      <c r="L244">
        <v>451.45824082317603</v>
      </c>
      <c r="M244">
        <v>31.0970196543587</v>
      </c>
      <c r="N244">
        <v>0.60847445953178803</v>
      </c>
      <c r="O244">
        <v>35.6632844795189</v>
      </c>
      <c r="P244">
        <v>193.14238501790101</v>
      </c>
      <c r="Q244">
        <v>5.6535593119247003E-2</v>
      </c>
    </row>
    <row r="245" spans="1:17" x14ac:dyDescent="0.3">
      <c r="A245" t="s">
        <v>584</v>
      </c>
      <c r="B245" t="s">
        <v>585</v>
      </c>
      <c r="C245" t="str">
        <f>IFERROR(VLOOKUP(Table1[[#This Row],[Ticker]],[1]!Table1[[Symbol]:[Industry]],2,FALSE),"-")</f>
        <v>-</v>
      </c>
      <c r="D245" t="s">
        <v>51</v>
      </c>
      <c r="E245">
        <v>31705.062102659998</v>
      </c>
      <c r="F245">
        <v>411.8</v>
      </c>
      <c r="G245">
        <v>-12.072313560469601</v>
      </c>
      <c r="H245">
        <v>-9.4248550318917204</v>
      </c>
      <c r="I245">
        <v>-31.6881990950301</v>
      </c>
      <c r="J245">
        <v>1.7687580326696699</v>
      </c>
      <c r="K245">
        <v>432.54035031288498</v>
      </c>
      <c r="L245">
        <v>432.01306575318898</v>
      </c>
      <c r="M245">
        <v>46.973686485703603</v>
      </c>
      <c r="N245">
        <v>1.8934350941136</v>
      </c>
      <c r="O245">
        <v>26.202039825157801</v>
      </c>
      <c r="P245">
        <v>22.4501932798096</v>
      </c>
      <c r="Q245">
        <v>9.5556995492180996E-2</v>
      </c>
    </row>
    <row r="246" spans="1:17" hidden="1" x14ac:dyDescent="0.3">
      <c r="A246" t="s">
        <v>586</v>
      </c>
      <c r="B246" t="s">
        <v>587</v>
      </c>
      <c r="C246" t="str">
        <f>IFERROR(VLOOKUP(Table1[[#This Row],[Ticker]],[1]!Table1[[Symbol]:[Industry]],2,FALSE),"-")</f>
        <v>-</v>
      </c>
      <c r="D246" t="s">
        <v>37</v>
      </c>
      <c r="E246">
        <v>31565.518531099999</v>
      </c>
      <c r="F246">
        <v>344.15</v>
      </c>
      <c r="G246">
        <v>-11.219033141828801</v>
      </c>
      <c r="H246">
        <v>-1.4759058433700001</v>
      </c>
      <c r="I246">
        <v>-0.98400799074501799</v>
      </c>
      <c r="J246">
        <v>-6.25272889336867</v>
      </c>
      <c r="M246">
        <v>50.869842900715902</v>
      </c>
      <c r="O246">
        <v>8.9641144849629395</v>
      </c>
      <c r="P246">
        <v>23.5505295279123</v>
      </c>
    </row>
    <row r="247" spans="1:17" x14ac:dyDescent="0.3">
      <c r="A247" t="s">
        <v>588</v>
      </c>
      <c r="B247" t="s">
        <v>589</v>
      </c>
      <c r="C247" t="str">
        <f>IFERROR(VLOOKUP(Table1[[#This Row],[Ticker]],[1]!Table1[[Symbol]:[Industry]],2,FALSE),"-")</f>
        <v>-</v>
      </c>
      <c r="D247" t="s">
        <v>590</v>
      </c>
      <c r="E247">
        <v>31234.03916325</v>
      </c>
      <c r="F247">
        <v>4271.05</v>
      </c>
      <c r="G247">
        <v>-13.2491087427713</v>
      </c>
      <c r="H247">
        <v>0.53288438931230697</v>
      </c>
      <c r="I247">
        <v>-8.6158451334190307</v>
      </c>
      <c r="J247">
        <v>0.32018012958971098</v>
      </c>
      <c r="K247">
        <v>4306.4087401194502</v>
      </c>
      <c r="L247">
        <v>4272.6538836016198</v>
      </c>
      <c r="M247">
        <v>45.146187440047001</v>
      </c>
      <c r="N247">
        <v>1.9243546048048901</v>
      </c>
      <c r="O247">
        <v>23.353742054061598</v>
      </c>
      <c r="P247">
        <v>16.673040675280699</v>
      </c>
      <c r="Q247">
        <v>3.4157795463889999E-3</v>
      </c>
    </row>
    <row r="248" spans="1:17" x14ac:dyDescent="0.3">
      <c r="A248" t="s">
        <v>591</v>
      </c>
      <c r="B248" t="s">
        <v>592</v>
      </c>
      <c r="C248" t="str">
        <f>IFERROR(VLOOKUP(Table1[[#This Row],[Ticker]],[1]!Table1[[Symbol]:[Industry]],2,FALSE),"-")</f>
        <v>-</v>
      </c>
      <c r="D248" t="s">
        <v>24</v>
      </c>
      <c r="E248">
        <v>31003.120902405</v>
      </c>
      <c r="F248">
        <v>192.45</v>
      </c>
      <c r="G248">
        <v>-33.986982627223803</v>
      </c>
      <c r="H248">
        <v>-5.7247318097063804</v>
      </c>
      <c r="I248">
        <v>-28.371752655365899</v>
      </c>
      <c r="J248">
        <v>-0.78653816279907196</v>
      </c>
      <c r="K248">
        <v>196.433723996054</v>
      </c>
      <c r="L248">
        <v>206.71269454077901</v>
      </c>
      <c r="M248">
        <v>38.2205164089603</v>
      </c>
      <c r="N248">
        <v>0.92080271453681095</v>
      </c>
      <c r="O248">
        <v>36.710833982852698</v>
      </c>
      <c r="P248">
        <v>13.7747561336092</v>
      </c>
      <c r="Q248">
        <v>-0.104674249173189</v>
      </c>
    </row>
    <row r="249" spans="1:17" x14ac:dyDescent="0.3">
      <c r="A249" t="s">
        <v>593</v>
      </c>
      <c r="B249" t="s">
        <v>594</v>
      </c>
      <c r="C249" t="str">
        <f>IFERROR(VLOOKUP(Table1[[#This Row],[Ticker]],[1]!Table1[[Symbol]:[Industry]],2,FALSE),"-")</f>
        <v>-</v>
      </c>
      <c r="D249" t="s">
        <v>595</v>
      </c>
      <c r="E249">
        <v>30947.465208599999</v>
      </c>
      <c r="F249">
        <v>785.3</v>
      </c>
      <c r="G249">
        <v>27.915963199049799</v>
      </c>
      <c r="H249">
        <v>0.82857195793203098</v>
      </c>
      <c r="I249">
        <v>3.8626842963680099</v>
      </c>
      <c r="J249">
        <v>-1.81058817562885</v>
      </c>
      <c r="K249">
        <v>741.13861802228405</v>
      </c>
      <c r="L249">
        <v>660.61531677555399</v>
      </c>
      <c r="M249">
        <v>46.254791951162403</v>
      </c>
      <c r="N249">
        <v>0.97818935075953894</v>
      </c>
      <c r="O249">
        <v>4.8580160448236498</v>
      </c>
      <c r="P249">
        <v>55.381875741986498</v>
      </c>
      <c r="Q249">
        <v>8.8267074985140005E-3</v>
      </c>
    </row>
    <row r="250" spans="1:17" x14ac:dyDescent="0.3">
      <c r="A250" t="s">
        <v>596</v>
      </c>
      <c r="B250" t="s">
        <v>597</v>
      </c>
      <c r="C250" t="str">
        <f>IFERROR(VLOOKUP(Table1[[#This Row],[Ticker]],[1]!Table1[[Symbol]:[Industry]],2,FALSE),"-")</f>
        <v>-</v>
      </c>
      <c r="D250" t="s">
        <v>46</v>
      </c>
      <c r="E250">
        <v>30934.799999999999</v>
      </c>
      <c r="F250">
        <v>171.86</v>
      </c>
      <c r="G250">
        <v>289.93578859432603</v>
      </c>
      <c r="H250">
        <v>7.6403278552160199</v>
      </c>
      <c r="I250">
        <v>68.314932985257599</v>
      </c>
      <c r="J250">
        <v>-7.99971992793244</v>
      </c>
      <c r="K250">
        <v>161.04372266975199</v>
      </c>
      <c r="L250">
        <v>121.254579387215</v>
      </c>
      <c r="M250">
        <v>37.394516295293599</v>
      </c>
      <c r="N250">
        <v>1.26656725004728</v>
      </c>
      <c r="O250">
        <v>15.3846153846153</v>
      </c>
      <c r="P250">
        <v>317.64277035236898</v>
      </c>
      <c r="Q250">
        <v>0.112417232785291</v>
      </c>
    </row>
    <row r="251" spans="1:17" x14ac:dyDescent="0.3">
      <c r="A251" t="s">
        <v>598</v>
      </c>
      <c r="B251" t="s">
        <v>599</v>
      </c>
      <c r="C251" t="str">
        <f>IFERROR(VLOOKUP(Table1[[#This Row],[Ticker]],[1]!Table1[[Symbol]:[Industry]],2,FALSE),"-")</f>
        <v>-</v>
      </c>
      <c r="D251" t="s">
        <v>590</v>
      </c>
      <c r="E251">
        <v>30496.909273724999</v>
      </c>
      <c r="F251">
        <v>2252.75</v>
      </c>
      <c r="G251">
        <v>181.85413215213799</v>
      </c>
      <c r="H251">
        <v>-20.206095783554499</v>
      </c>
      <c r="I251">
        <v>-14.466333634787199</v>
      </c>
      <c r="J251">
        <v>-2.66547161043199</v>
      </c>
      <c r="K251">
        <v>2530.0650740389001</v>
      </c>
      <c r="L251">
        <v>2243.15545031802</v>
      </c>
      <c r="M251">
        <v>25.5627031585738</v>
      </c>
      <c r="N251">
        <v>0.912805311579868</v>
      </c>
      <c r="O251">
        <v>44.9206525357895</v>
      </c>
      <c r="P251">
        <v>210.445807207331</v>
      </c>
      <c r="Q251">
        <v>0.157413977339906</v>
      </c>
    </row>
    <row r="252" spans="1:17" x14ac:dyDescent="0.3">
      <c r="A252" t="s">
        <v>600</v>
      </c>
      <c r="B252" t="s">
        <v>601</v>
      </c>
      <c r="C252" t="str">
        <f>IFERROR(VLOOKUP(Table1[[#This Row],[Ticker]],[1]!Table1[[Symbol]:[Industry]],2,FALSE),"-")</f>
        <v>-</v>
      </c>
      <c r="D252" t="s">
        <v>62</v>
      </c>
      <c r="E252">
        <v>30287.20954484</v>
      </c>
      <c r="F252">
        <v>1193.8</v>
      </c>
      <c r="G252">
        <v>26.496059478856701</v>
      </c>
      <c r="H252">
        <v>0.66710636268831702</v>
      </c>
      <c r="I252">
        <v>-4.9191222428188599</v>
      </c>
      <c r="J252">
        <v>8.2696016506682402E-2</v>
      </c>
      <c r="K252">
        <v>1202.6094271132799</v>
      </c>
      <c r="L252">
        <v>1142.4246615736399</v>
      </c>
      <c r="M252">
        <v>47.299178394306601</v>
      </c>
      <c r="N252">
        <v>0.77546317712588797</v>
      </c>
      <c r="O252">
        <v>15.144915396213699</v>
      </c>
      <c r="P252">
        <v>53.031662607358001</v>
      </c>
      <c r="Q252">
        <v>-4.8190831509976002E-2</v>
      </c>
    </row>
    <row r="253" spans="1:17" x14ac:dyDescent="0.3">
      <c r="A253" t="s">
        <v>602</v>
      </c>
      <c r="B253" t="s">
        <v>603</v>
      </c>
      <c r="C253" t="str">
        <f>IFERROR(VLOOKUP(Table1[[#This Row],[Ticker]],[1]!Table1[[Symbol]:[Industry]],2,FALSE),"-")</f>
        <v>-</v>
      </c>
      <c r="D253" t="s">
        <v>211</v>
      </c>
      <c r="E253">
        <v>30101.009232839999</v>
      </c>
      <c r="F253">
        <v>750.1</v>
      </c>
      <c r="G253">
        <v>-26.245459664633302</v>
      </c>
      <c r="H253">
        <v>3.4143625780960698</v>
      </c>
      <c r="I253">
        <v>-5.6783397464357899</v>
      </c>
      <c r="J253">
        <v>3.7022488924491102</v>
      </c>
      <c r="K253">
        <v>714.64735086123699</v>
      </c>
      <c r="L253">
        <v>710.43316094562897</v>
      </c>
      <c r="M253">
        <v>60.829542621150502</v>
      </c>
      <c r="N253">
        <v>1.30333149911196</v>
      </c>
      <c r="O253">
        <v>14.6847087055059</v>
      </c>
      <c r="P253">
        <v>23.442771332181302</v>
      </c>
      <c r="Q253">
        <v>-3.6658812303786002E-2</v>
      </c>
    </row>
    <row r="254" spans="1:17" hidden="1" x14ac:dyDescent="0.3">
      <c r="A254" t="s">
        <v>604</v>
      </c>
      <c r="B254" t="s">
        <v>605</v>
      </c>
      <c r="C254" t="str">
        <f>IFERROR(VLOOKUP(Table1[[#This Row],[Ticker]],[1]!Table1[[Symbol]:[Industry]],2,FALSE),"-")</f>
        <v>-</v>
      </c>
      <c r="D254" t="s">
        <v>441</v>
      </c>
      <c r="E254">
        <v>29989.439999999999</v>
      </c>
      <c r="F254">
        <v>854.4</v>
      </c>
      <c r="G254">
        <v>112.629508856448</v>
      </c>
      <c r="H254">
        <v>1.6232102178624499</v>
      </c>
      <c r="I254">
        <v>109.22263578221801</v>
      </c>
      <c r="J254">
        <v>-0.41565928063469598</v>
      </c>
      <c r="K254">
        <v>778.14924364260401</v>
      </c>
      <c r="L254">
        <v>554.97935183151401</v>
      </c>
      <c r="M254">
        <v>43.662734570180199</v>
      </c>
      <c r="N254">
        <v>0.401376448731673</v>
      </c>
      <c r="O254">
        <v>13.5299625468164</v>
      </c>
      <c r="P254">
        <v>205.142857142857</v>
      </c>
      <c r="Q254">
        <v>8.5992175213012001E-2</v>
      </c>
    </row>
    <row r="255" spans="1:17" x14ac:dyDescent="0.3">
      <c r="A255" t="s">
        <v>606</v>
      </c>
      <c r="B255" t="s">
        <v>607</v>
      </c>
      <c r="C255" t="str">
        <f>IFERROR(VLOOKUP(Table1[[#This Row],[Ticker]],[1]!Table1[[Symbol]:[Industry]],2,FALSE),"-")</f>
        <v>-</v>
      </c>
      <c r="D255" t="s">
        <v>608</v>
      </c>
      <c r="E255">
        <v>29764.999335600001</v>
      </c>
      <c r="F255">
        <v>307.8</v>
      </c>
      <c r="G255">
        <v>133.241860286215</v>
      </c>
      <c r="H255">
        <v>-8.5048933158207802</v>
      </c>
      <c r="I255">
        <v>2.76539819675043</v>
      </c>
      <c r="J255">
        <v>-4.2490731688326298</v>
      </c>
      <c r="K255">
        <v>334.70862641267098</v>
      </c>
      <c r="L255">
        <v>279.61987611987001</v>
      </c>
      <c r="M255">
        <v>25.5748862680285</v>
      </c>
      <c r="N255">
        <v>0.67836966101996699</v>
      </c>
      <c r="O255">
        <v>35.087719298245602</v>
      </c>
      <c r="P255">
        <v>161.179465422146</v>
      </c>
      <c r="Q255">
        <v>6.5654347949256994E-2</v>
      </c>
    </row>
    <row r="256" spans="1:17" x14ac:dyDescent="0.3">
      <c r="A256" t="s">
        <v>609</v>
      </c>
      <c r="B256" t="s">
        <v>610</v>
      </c>
      <c r="C256" t="str">
        <f>IFERROR(VLOOKUP(Table1[[#This Row],[Ticker]],[1]!Table1[[Symbol]:[Industry]],2,FALSE),"-")</f>
        <v>-</v>
      </c>
      <c r="D256" t="s">
        <v>46</v>
      </c>
      <c r="E256">
        <v>29729.702541400002</v>
      </c>
      <c r="F256">
        <v>316.10000000000002</v>
      </c>
      <c r="G256">
        <v>243.231812586286</v>
      </c>
      <c r="H256">
        <v>9.5538910127443906</v>
      </c>
      <c r="I256">
        <v>25.310743740793299</v>
      </c>
      <c r="J256">
        <v>-2.5806980388306999</v>
      </c>
      <c r="K256">
        <v>280.10453863653203</v>
      </c>
      <c r="L256">
        <v>219.455356497618</v>
      </c>
      <c r="M256">
        <v>56.151113565476003</v>
      </c>
      <c r="N256">
        <v>2.3285103464152699</v>
      </c>
      <c r="O256">
        <v>11.230623220499799</v>
      </c>
      <c r="P256">
        <v>269.49152542372798</v>
      </c>
      <c r="Q256">
        <v>0.185882307908491</v>
      </c>
    </row>
    <row r="257" spans="1:17" x14ac:dyDescent="0.3">
      <c r="A257" t="s">
        <v>611</v>
      </c>
      <c r="B257" t="s">
        <v>612</v>
      </c>
      <c r="C257" t="str">
        <f>IFERROR(VLOOKUP(Table1[[#This Row],[Ticker]],[1]!Table1[[Symbol]:[Industry]],2,FALSE),"-")</f>
        <v>-</v>
      </c>
      <c r="D257" t="s">
        <v>168</v>
      </c>
      <c r="E257">
        <v>29652.35355987</v>
      </c>
      <c r="F257">
        <v>880.7</v>
      </c>
      <c r="G257">
        <v>59.430394699446602</v>
      </c>
      <c r="H257">
        <v>3.3049989587957498</v>
      </c>
      <c r="I257">
        <v>-5.7599611697666697</v>
      </c>
      <c r="J257">
        <v>-2.7348785720487401</v>
      </c>
      <c r="K257">
        <v>855.45025957653797</v>
      </c>
      <c r="L257">
        <v>768.39041947994394</v>
      </c>
      <c r="M257">
        <v>42.497976132321597</v>
      </c>
      <c r="N257">
        <v>0.83512847276270397</v>
      </c>
      <c r="O257">
        <v>12.410582491200101</v>
      </c>
      <c r="P257">
        <v>87.982924226253999</v>
      </c>
      <c r="Q257">
        <v>2.5371893118306E-2</v>
      </c>
    </row>
    <row r="258" spans="1:17" x14ac:dyDescent="0.3">
      <c r="A258" t="s">
        <v>613</v>
      </c>
      <c r="B258" t="s">
        <v>614</v>
      </c>
      <c r="C258" t="str">
        <f>IFERROR(VLOOKUP(Table1[[#This Row],[Ticker]],[1]!Table1[[Symbol]:[Industry]],2,FALSE),"-")</f>
        <v>-</v>
      </c>
      <c r="D258" t="s">
        <v>266</v>
      </c>
      <c r="E258">
        <v>29372.915626999998</v>
      </c>
      <c r="F258">
        <v>3905</v>
      </c>
      <c r="G258">
        <v>-6.4102816261062996</v>
      </c>
      <c r="H258">
        <v>-20.650654625750501</v>
      </c>
      <c r="I258">
        <v>1.0043842749288601</v>
      </c>
      <c r="J258">
        <v>-5.1536650507022097</v>
      </c>
      <c r="K258">
        <v>4024.86314710737</v>
      </c>
      <c r="L258">
        <v>3479.5292247928901</v>
      </c>
      <c r="M258">
        <v>18.989397490414699</v>
      </c>
      <c r="N258">
        <v>0.61593748435251505</v>
      </c>
      <c r="O258">
        <v>23.377720870678498</v>
      </c>
      <c r="P258">
        <v>54.684095860566401</v>
      </c>
      <c r="Q258">
        <v>8.6725219100852999E-2</v>
      </c>
    </row>
    <row r="259" spans="1:17" x14ac:dyDescent="0.3">
      <c r="A259" t="s">
        <v>615</v>
      </c>
      <c r="B259" t="s">
        <v>616</v>
      </c>
      <c r="C259" t="str">
        <f>IFERROR(VLOOKUP(Table1[[#This Row],[Ticker]],[1]!Table1[[Symbol]:[Industry]],2,FALSE),"-")</f>
        <v>-</v>
      </c>
      <c r="D259" t="s">
        <v>138</v>
      </c>
      <c r="E259">
        <v>29353.091047995</v>
      </c>
      <c r="F259">
        <v>1269.95</v>
      </c>
      <c r="G259">
        <v>91.322535109388795</v>
      </c>
      <c r="H259">
        <v>-11.118257293831499</v>
      </c>
      <c r="I259">
        <v>17.714753135959999</v>
      </c>
      <c r="J259">
        <v>-3.9550724909431199</v>
      </c>
      <c r="K259">
        <v>1264.37104286965</v>
      </c>
      <c r="L259">
        <v>1013.04786563039</v>
      </c>
      <c r="M259">
        <v>39.076024950205102</v>
      </c>
      <c r="N259">
        <v>0.696324053709935</v>
      </c>
      <c r="O259">
        <v>14.421827631009</v>
      </c>
      <c r="P259">
        <v>129.77202822507601</v>
      </c>
      <c r="Q259">
        <v>0.16384429047906501</v>
      </c>
    </row>
    <row r="260" spans="1:17" x14ac:dyDescent="0.3">
      <c r="A260" t="s">
        <v>617</v>
      </c>
      <c r="B260" t="s">
        <v>618</v>
      </c>
      <c r="C260" t="str">
        <f>IFERROR(VLOOKUP(Table1[[#This Row],[Ticker]],[1]!Table1[[Symbol]:[Industry]],2,FALSE),"-")</f>
        <v>-</v>
      </c>
      <c r="D260" t="s">
        <v>371</v>
      </c>
      <c r="E260">
        <v>29345.1636818599</v>
      </c>
      <c r="F260">
        <v>6529.55</v>
      </c>
      <c r="G260">
        <v>15.896579109185399</v>
      </c>
      <c r="H260">
        <v>3.3424895206173901</v>
      </c>
      <c r="I260">
        <v>2.51493898462378E-2</v>
      </c>
      <c r="J260">
        <v>0.61812472743639202</v>
      </c>
      <c r="K260">
        <v>6135.2616037551297</v>
      </c>
      <c r="L260">
        <v>5597.0516594485998</v>
      </c>
      <c r="M260">
        <v>48.135484211023297</v>
      </c>
      <c r="N260">
        <v>1.22790327163674</v>
      </c>
      <c r="O260">
        <v>6.85116125919855</v>
      </c>
      <c r="P260">
        <v>50.075272647873298</v>
      </c>
      <c r="Q260">
        <v>-4.7345086823001002E-2</v>
      </c>
    </row>
    <row r="261" spans="1:17" x14ac:dyDescent="0.3">
      <c r="A261" t="s">
        <v>619</v>
      </c>
      <c r="B261" t="s">
        <v>620</v>
      </c>
      <c r="C261" t="str">
        <f>IFERROR(VLOOKUP(Table1[[#This Row],[Ticker]],[1]!Table1[[Symbol]:[Industry]],2,FALSE),"-")</f>
        <v>-</v>
      </c>
      <c r="D261" t="s">
        <v>621</v>
      </c>
      <c r="E261">
        <v>29189.073878750001</v>
      </c>
      <c r="F261">
        <v>458.75</v>
      </c>
      <c r="G261">
        <v>-69.222385695799005</v>
      </c>
      <c r="H261">
        <v>1.23055299733695</v>
      </c>
      <c r="I261">
        <v>-54.150656070176701</v>
      </c>
      <c r="J261">
        <v>-6.7140854620228598</v>
      </c>
      <c r="K261">
        <v>416.848815333772</v>
      </c>
      <c r="L261">
        <v>517.79490962497505</v>
      </c>
      <c r="M261">
        <v>56.897246029896799</v>
      </c>
      <c r="N261">
        <v>1.2482738744408199</v>
      </c>
      <c r="O261">
        <v>117.613079019073</v>
      </c>
      <c r="P261">
        <v>47.9838709677419</v>
      </c>
      <c r="Q261">
        <v>-9.4647362259494994E-2</v>
      </c>
    </row>
    <row r="262" spans="1:17" x14ac:dyDescent="0.3">
      <c r="A262" t="s">
        <v>622</v>
      </c>
      <c r="B262" t="s">
        <v>623</v>
      </c>
      <c r="C262" t="str">
        <f>IFERROR(VLOOKUP(Table1[[#This Row],[Ticker]],[1]!Table1[[Symbol]:[Industry]],2,FALSE),"-")</f>
        <v>-</v>
      </c>
      <c r="D262" t="s">
        <v>198</v>
      </c>
      <c r="E262">
        <v>28950.436176750001</v>
      </c>
      <c r="F262">
        <v>1377.75</v>
      </c>
      <c r="G262">
        <v>-12.5909213990737</v>
      </c>
      <c r="H262">
        <v>3.5595036861542102</v>
      </c>
      <c r="I262">
        <v>-5.3373878119584797</v>
      </c>
      <c r="J262">
        <v>2.2013770805081701E-2</v>
      </c>
      <c r="K262">
        <v>1294.1115343721899</v>
      </c>
      <c r="L262">
        <v>1202.04422681908</v>
      </c>
      <c r="M262">
        <v>49.034445036316598</v>
      </c>
      <c r="N262">
        <v>0.91921382666497997</v>
      </c>
      <c r="O262">
        <v>9.3050263110143305</v>
      </c>
      <c r="P262">
        <v>37.356064004785402</v>
      </c>
      <c r="Q262">
        <v>4.6189295696476999E-2</v>
      </c>
    </row>
    <row r="263" spans="1:17" x14ac:dyDescent="0.3">
      <c r="A263" t="s">
        <v>624</v>
      </c>
      <c r="B263" t="s">
        <v>625</v>
      </c>
      <c r="C263" t="str">
        <f>IFERROR(VLOOKUP(Table1[[#This Row],[Ticker]],[1]!Table1[[Symbol]:[Industry]],2,FALSE),"-")</f>
        <v>-</v>
      </c>
      <c r="D263" t="s">
        <v>266</v>
      </c>
      <c r="E263">
        <v>28810.4512</v>
      </c>
      <c r="F263">
        <v>2602.1</v>
      </c>
      <c r="G263">
        <v>-3.8788116195750599</v>
      </c>
      <c r="H263">
        <v>-6.1368298288675902</v>
      </c>
      <c r="I263">
        <v>-7.0064635625188304E-2</v>
      </c>
      <c r="J263">
        <v>-3.2979424367639498</v>
      </c>
      <c r="K263">
        <v>2595.96792486411</v>
      </c>
      <c r="L263">
        <v>2311.88467496666</v>
      </c>
      <c r="M263">
        <v>28.351584144345502</v>
      </c>
      <c r="N263">
        <v>1.09760422960413</v>
      </c>
      <c r="O263">
        <v>13.754275392951801</v>
      </c>
      <c r="P263">
        <v>38.7638651877133</v>
      </c>
      <c r="Q263">
        <v>6.4174753324357001E-2</v>
      </c>
    </row>
    <row r="264" spans="1:17" x14ac:dyDescent="0.3">
      <c r="A264" t="s">
        <v>626</v>
      </c>
      <c r="B264" t="s">
        <v>627</v>
      </c>
      <c r="C264" t="str">
        <f>IFERROR(VLOOKUP(Table1[[#This Row],[Ticker]],[1]!Table1[[Symbol]:[Industry]],2,FALSE),"-")</f>
        <v>-</v>
      </c>
      <c r="D264" t="s">
        <v>198</v>
      </c>
      <c r="E264">
        <v>28776.670065599999</v>
      </c>
      <c r="F264">
        <v>15171.5</v>
      </c>
      <c r="G264">
        <v>-3.4851134801182102</v>
      </c>
      <c r="H264">
        <v>-5.6045349974485497</v>
      </c>
      <c r="I264">
        <v>-24.6766718761947</v>
      </c>
      <c r="J264">
        <v>-1.3366314585545001</v>
      </c>
      <c r="K264">
        <v>15624.3585801644</v>
      </c>
      <c r="L264">
        <v>14833.218410151099</v>
      </c>
      <c r="M264">
        <v>21.622982116498498</v>
      </c>
      <c r="N264">
        <v>0.269924457308584</v>
      </c>
      <c r="O264">
        <v>20.291335728174499</v>
      </c>
      <c r="P264">
        <v>29.847955118302298</v>
      </c>
      <c r="Q264">
        <v>6.1297139104092999E-2</v>
      </c>
    </row>
    <row r="265" spans="1:17" x14ac:dyDescent="0.3">
      <c r="A265" t="s">
        <v>628</v>
      </c>
      <c r="B265" t="s">
        <v>629</v>
      </c>
      <c r="C265" t="str">
        <f>IFERROR(VLOOKUP(Table1[[#This Row],[Ticker]],[1]!Table1[[Symbol]:[Industry]],2,FALSE),"-")</f>
        <v>-</v>
      </c>
      <c r="D265" t="s">
        <v>62</v>
      </c>
      <c r="E265">
        <v>28569.327180240001</v>
      </c>
      <c r="F265">
        <v>2287.6</v>
      </c>
      <c r="G265">
        <v>39.393311540593501</v>
      </c>
      <c r="H265">
        <v>-8.1030736861077397</v>
      </c>
      <c r="I265">
        <v>-9.5167530590888703</v>
      </c>
      <c r="J265">
        <v>2.4961619435910301</v>
      </c>
      <c r="K265">
        <v>2290.2614257158398</v>
      </c>
      <c r="L265">
        <v>2103.4802185925701</v>
      </c>
      <c r="M265">
        <v>56.085596127177297</v>
      </c>
      <c r="N265">
        <v>1.5136686409968501</v>
      </c>
      <c r="O265">
        <v>11.0333974471061</v>
      </c>
      <c r="P265">
        <v>64.457225017972604</v>
      </c>
      <c r="Q265">
        <v>1.8220655477908E-2</v>
      </c>
    </row>
    <row r="266" spans="1:17" x14ac:dyDescent="0.3">
      <c r="A266" t="s">
        <v>630</v>
      </c>
      <c r="B266" t="s">
        <v>631</v>
      </c>
      <c r="C266" t="str">
        <f>IFERROR(VLOOKUP(Table1[[#This Row],[Ticker]],[1]!Table1[[Symbol]:[Industry]],2,FALSE),"-")</f>
        <v>-</v>
      </c>
      <c r="D266" t="s">
        <v>632</v>
      </c>
      <c r="E266">
        <v>28403.034329999999</v>
      </c>
      <c r="F266">
        <v>830.95</v>
      </c>
      <c r="G266">
        <v>6.9888681060519096</v>
      </c>
      <c r="H266">
        <v>-6.2644324068937598</v>
      </c>
      <c r="I266">
        <v>-5.9267423308578504</v>
      </c>
      <c r="J266">
        <v>-0.111491081589579</v>
      </c>
      <c r="K266">
        <v>851.513549723393</v>
      </c>
      <c r="L266">
        <v>797.56443439224597</v>
      </c>
      <c r="M266">
        <v>35.789211231823103</v>
      </c>
      <c r="N266">
        <v>1.29613096328055</v>
      </c>
      <c r="O266">
        <v>12.4014681990492</v>
      </c>
      <c r="P266">
        <v>35.113821138211399</v>
      </c>
      <c r="Q266">
        <v>7.2870279403241006E-2</v>
      </c>
    </row>
    <row r="267" spans="1:17" x14ac:dyDescent="0.3">
      <c r="A267" t="s">
        <v>633</v>
      </c>
      <c r="B267" t="s">
        <v>634</v>
      </c>
      <c r="C267" t="str">
        <f>IFERROR(VLOOKUP(Table1[[#This Row],[Ticker]],[1]!Table1[[Symbol]:[Industry]],2,FALSE),"-")</f>
        <v>-</v>
      </c>
      <c r="D267" t="s">
        <v>469</v>
      </c>
      <c r="E267">
        <v>28201.463211940001</v>
      </c>
      <c r="F267">
        <v>1540.85</v>
      </c>
      <c r="G267">
        <v>115.297748961991</v>
      </c>
      <c r="H267">
        <v>8.9216354768140196</v>
      </c>
      <c r="I267">
        <v>75.147202959567295</v>
      </c>
      <c r="J267">
        <v>-5.4196341025878603</v>
      </c>
      <c r="K267">
        <v>1416.78056800544</v>
      </c>
      <c r="L267">
        <v>1035.9035084940299</v>
      </c>
      <c r="M267">
        <v>32.893864035081201</v>
      </c>
      <c r="N267">
        <v>0.30771874822202999</v>
      </c>
      <c r="O267">
        <v>15.257812246487299</v>
      </c>
      <c r="P267">
        <v>157.23706176961599</v>
      </c>
      <c r="Q267">
        <v>7.2554479017342993E-2</v>
      </c>
    </row>
    <row r="268" spans="1:17" x14ac:dyDescent="0.3">
      <c r="A268" t="s">
        <v>635</v>
      </c>
      <c r="B268" t="s">
        <v>636</v>
      </c>
      <c r="C268" t="str">
        <f>IFERROR(VLOOKUP(Table1[[#This Row],[Ticker]],[1]!Table1[[Symbol]:[Industry]],2,FALSE),"-")</f>
        <v>-</v>
      </c>
      <c r="D268" t="s">
        <v>253</v>
      </c>
      <c r="E268">
        <v>28126.525320000001</v>
      </c>
      <c r="F268">
        <v>2455.35</v>
      </c>
      <c r="G268">
        <v>290.15993009580598</v>
      </c>
      <c r="H268">
        <v>32.009679971732901</v>
      </c>
      <c r="I268">
        <v>162.92755513367899</v>
      </c>
      <c r="J268">
        <v>-4.9124494238414202</v>
      </c>
      <c r="K268">
        <v>1877.5357036821299</v>
      </c>
      <c r="L268">
        <v>1189.9438662186001</v>
      </c>
      <c r="M268">
        <v>52.446886905396397</v>
      </c>
      <c r="N268">
        <v>0.67964331072539996</v>
      </c>
      <c r="O268">
        <v>15.4132812022726</v>
      </c>
      <c r="P268">
        <v>325.50038991421798</v>
      </c>
      <c r="Q268">
        <v>0.209676774202183</v>
      </c>
    </row>
    <row r="269" spans="1:17" x14ac:dyDescent="0.3">
      <c r="A269" t="s">
        <v>637</v>
      </c>
      <c r="B269" t="s">
        <v>638</v>
      </c>
      <c r="C269" t="str">
        <f>IFERROR(VLOOKUP(Table1[[#This Row],[Ticker]],[1]!Table1[[Symbol]:[Industry]],2,FALSE),"-")</f>
        <v>-</v>
      </c>
      <c r="D269" t="s">
        <v>639</v>
      </c>
      <c r="E269">
        <v>28067.507458979999</v>
      </c>
      <c r="F269">
        <v>292.10000000000002</v>
      </c>
      <c r="G269">
        <v>143.071637464313</v>
      </c>
      <c r="H269">
        <v>-6.1442639618498296</v>
      </c>
      <c r="I269">
        <v>-28.241293246348601</v>
      </c>
      <c r="J269">
        <v>-2.4829626476798801</v>
      </c>
      <c r="K269">
        <v>302.828016189952</v>
      </c>
      <c r="L269">
        <v>271.69136716468898</v>
      </c>
      <c r="M269">
        <v>27.255203797983999</v>
      </c>
      <c r="N269">
        <v>0.81284606856999397</v>
      </c>
      <c r="O269">
        <v>31.5645326942827</v>
      </c>
      <c r="P269">
        <v>170.08784096162699</v>
      </c>
      <c r="Q269">
        <v>6.6257132067304006E-2</v>
      </c>
    </row>
    <row r="270" spans="1:17" x14ac:dyDescent="0.3">
      <c r="A270" t="s">
        <v>640</v>
      </c>
      <c r="B270" t="s">
        <v>641</v>
      </c>
      <c r="C270" t="str">
        <f>IFERROR(VLOOKUP(Table1[[#This Row],[Ticker]],[1]!Table1[[Symbol]:[Industry]],2,FALSE),"-")</f>
        <v>-</v>
      </c>
      <c r="D270" t="s">
        <v>198</v>
      </c>
      <c r="E270">
        <v>28059.396821620001</v>
      </c>
      <c r="F270">
        <v>12598.55</v>
      </c>
      <c r="G270">
        <v>178.28476768036501</v>
      </c>
      <c r="H270">
        <v>5.03412684719701</v>
      </c>
      <c r="I270">
        <v>44.017752385015299</v>
      </c>
      <c r="J270">
        <v>-6.85746093647899</v>
      </c>
      <c r="K270">
        <v>12080.378379444301</v>
      </c>
      <c r="L270">
        <v>9097.3771497535599</v>
      </c>
      <c r="M270">
        <v>28.906170163752201</v>
      </c>
      <c r="N270">
        <v>0.43930113827796102</v>
      </c>
      <c r="O270">
        <v>15.932389044771</v>
      </c>
      <c r="P270">
        <v>220.686148135575</v>
      </c>
      <c r="Q270">
        <v>0.161179489934414</v>
      </c>
    </row>
    <row r="271" spans="1:17" x14ac:dyDescent="0.3">
      <c r="A271" t="s">
        <v>642</v>
      </c>
      <c r="B271" t="s">
        <v>643</v>
      </c>
      <c r="C271" t="str">
        <f>IFERROR(VLOOKUP(Table1[[#This Row],[Ticker]],[1]!Table1[[Symbol]:[Industry]],2,FALSE),"-")</f>
        <v>-</v>
      </c>
      <c r="D271" t="s">
        <v>412</v>
      </c>
      <c r="E271">
        <v>27985.414049170002</v>
      </c>
      <c r="F271">
        <v>1490.35</v>
      </c>
      <c r="G271">
        <v>37.432565515652101</v>
      </c>
      <c r="H271">
        <v>11.653958990138699</v>
      </c>
      <c r="I271">
        <v>31.2639215414763</v>
      </c>
      <c r="J271">
        <v>1.0500970343451901</v>
      </c>
      <c r="K271">
        <v>1314.5384561758499</v>
      </c>
      <c r="L271">
        <v>1128.6191046597501</v>
      </c>
      <c r="M271">
        <v>64.214163742965596</v>
      </c>
      <c r="N271">
        <v>1.3733380416955501</v>
      </c>
      <c r="O271">
        <v>10.698829134096</v>
      </c>
      <c r="P271">
        <v>68.382103717094097</v>
      </c>
      <c r="Q271">
        <v>7.9337239873803006E-2</v>
      </c>
    </row>
    <row r="272" spans="1:17" x14ac:dyDescent="0.3">
      <c r="A272" t="s">
        <v>644</v>
      </c>
      <c r="B272" t="s">
        <v>645</v>
      </c>
      <c r="C272" t="str">
        <f>IFERROR(VLOOKUP(Table1[[#This Row],[Ticker]],[1]!Table1[[Symbol]:[Industry]],2,FALSE),"-")</f>
        <v>-</v>
      </c>
      <c r="D272" t="s">
        <v>62</v>
      </c>
      <c r="E272">
        <v>27790.898034900001</v>
      </c>
      <c r="F272">
        <v>1790.5</v>
      </c>
      <c r="G272">
        <v>18.228164994894399</v>
      </c>
      <c r="H272">
        <v>-4.4621938372275602</v>
      </c>
      <c r="I272">
        <v>-2.7318526314921998</v>
      </c>
      <c r="J272">
        <v>3.3964090625808199</v>
      </c>
      <c r="K272">
        <v>1770.44540713166</v>
      </c>
      <c r="L272">
        <v>1629.2108414894501</v>
      </c>
      <c r="M272">
        <v>57.638260730687001</v>
      </c>
      <c r="N272">
        <v>0.94686205678060997</v>
      </c>
      <c r="O272">
        <v>8.3496230103322997</v>
      </c>
      <c r="P272">
        <v>51.2502111843216</v>
      </c>
      <c r="Q272">
        <v>5.4840079668073E-2</v>
      </c>
    </row>
    <row r="273" spans="1:17" hidden="1" x14ac:dyDescent="0.3">
      <c r="A273" t="s">
        <v>646</v>
      </c>
      <c r="B273" t="s">
        <v>647</v>
      </c>
      <c r="C273" t="str">
        <f>IFERROR(VLOOKUP(Table1[[#This Row],[Ticker]],[1]!Table1[[Symbol]:[Industry]],2,FALSE),"-")</f>
        <v>-</v>
      </c>
      <c r="D273" t="s">
        <v>119</v>
      </c>
      <c r="E273">
        <v>27766.685347539998</v>
      </c>
      <c r="F273">
        <v>1246.55</v>
      </c>
      <c r="G273">
        <v>4.0404768646772897</v>
      </c>
      <c r="H273">
        <v>8.7098091524600392</v>
      </c>
      <c r="I273">
        <v>-3.2103377591473201</v>
      </c>
      <c r="J273">
        <v>5.6749289296398198</v>
      </c>
      <c r="K273">
        <v>1095.0897345128201</v>
      </c>
      <c r="L273">
        <v>1074.0309494277501</v>
      </c>
      <c r="M273">
        <v>84.009434980244805</v>
      </c>
      <c r="N273">
        <v>2.1648046289220799</v>
      </c>
      <c r="O273">
        <v>12.309975532469601</v>
      </c>
      <c r="P273">
        <v>29.855721652169301</v>
      </c>
      <c r="Q273">
        <v>-1.1452585482039999E-3</v>
      </c>
    </row>
    <row r="274" spans="1:17" x14ac:dyDescent="0.3">
      <c r="A274" t="s">
        <v>648</v>
      </c>
      <c r="B274" t="s">
        <v>649</v>
      </c>
      <c r="C274" t="str">
        <f>IFERROR(VLOOKUP(Table1[[#This Row],[Ticker]],[1]!Table1[[Symbol]:[Industry]],2,FALSE),"-")</f>
        <v>-</v>
      </c>
      <c r="D274" t="s">
        <v>380</v>
      </c>
      <c r="E274">
        <v>27668.239044209899</v>
      </c>
      <c r="F274">
        <v>374.3</v>
      </c>
      <c r="G274">
        <v>-31.129479021466501</v>
      </c>
      <c r="H274">
        <v>-9.2666495328385192</v>
      </c>
      <c r="I274">
        <v>-19.2048218943835</v>
      </c>
      <c r="J274">
        <v>0.63424563659448996</v>
      </c>
      <c r="K274">
        <v>401.81447912545002</v>
      </c>
      <c r="L274">
        <v>417.31107228170401</v>
      </c>
      <c r="M274">
        <v>24.8334083444919</v>
      </c>
      <c r="N274">
        <v>1.1690060193895</v>
      </c>
      <c r="O274">
        <v>30.376703179267899</v>
      </c>
      <c r="P274">
        <v>5.6747600225861099</v>
      </c>
      <c r="Q274">
        <v>-8.9539118857956998E-2</v>
      </c>
    </row>
    <row r="275" spans="1:17" x14ac:dyDescent="0.3">
      <c r="A275" t="s">
        <v>650</v>
      </c>
      <c r="B275" t="s">
        <v>651</v>
      </c>
      <c r="C275" t="str">
        <f>IFERROR(VLOOKUP(Table1[[#This Row],[Ticker]],[1]!Table1[[Symbol]:[Industry]],2,FALSE),"-")</f>
        <v>-</v>
      </c>
      <c r="D275" t="s">
        <v>266</v>
      </c>
      <c r="E275">
        <v>27627.169673475</v>
      </c>
      <c r="F275">
        <v>5588.25</v>
      </c>
      <c r="G275">
        <v>-17.597127015037</v>
      </c>
      <c r="H275">
        <v>-20.080634913278899</v>
      </c>
      <c r="I275">
        <v>7.0565158364471898</v>
      </c>
      <c r="J275">
        <v>-2.40812277882651</v>
      </c>
      <c r="K275">
        <v>5947.96146307462</v>
      </c>
      <c r="L275">
        <v>5213.6280995326497</v>
      </c>
      <c r="M275">
        <v>11.179868683532501</v>
      </c>
      <c r="N275">
        <v>0.61351063904556402</v>
      </c>
      <c r="O275">
        <v>31.5259696685008</v>
      </c>
      <c r="P275">
        <v>38.855758479314197</v>
      </c>
      <c r="Q275">
        <v>6.1446180294701003E-2</v>
      </c>
    </row>
    <row r="276" spans="1:17" x14ac:dyDescent="0.3">
      <c r="A276" t="s">
        <v>652</v>
      </c>
      <c r="B276" t="s">
        <v>653</v>
      </c>
      <c r="C276" t="str">
        <f>IFERROR(VLOOKUP(Table1[[#This Row],[Ticker]],[1]!Table1[[Symbol]:[Industry]],2,FALSE),"-")</f>
        <v>-</v>
      </c>
      <c r="D276" t="s">
        <v>359</v>
      </c>
      <c r="E276">
        <v>27525.911662039998</v>
      </c>
      <c r="F276">
        <v>427.9</v>
      </c>
      <c r="G276">
        <v>22.130651197176199</v>
      </c>
      <c r="H276">
        <v>-4.5583912821065899</v>
      </c>
      <c r="I276">
        <v>23.9824279707173</v>
      </c>
      <c r="J276">
        <v>1.43505663107596</v>
      </c>
      <c r="K276">
        <v>398.41309511047302</v>
      </c>
      <c r="L276">
        <v>340.50895251120301</v>
      </c>
      <c r="M276">
        <v>56.899457737259802</v>
      </c>
      <c r="N276">
        <v>0.91833409110612096</v>
      </c>
      <c r="O276">
        <v>3.28347744800188</v>
      </c>
      <c r="P276">
        <v>63.789473684210499</v>
      </c>
      <c r="Q276">
        <v>-6.2780682023977005E-2</v>
      </c>
    </row>
    <row r="277" spans="1:17" hidden="1" x14ac:dyDescent="0.3">
      <c r="A277" t="s">
        <v>654</v>
      </c>
      <c r="B277" t="s">
        <v>655</v>
      </c>
      <c r="C277" t="str">
        <f>IFERROR(VLOOKUP(Table1[[#This Row],[Ticker]],[1]!Table1[[Symbol]:[Industry]],2,FALSE),"-")</f>
        <v>-</v>
      </c>
      <c r="D277" t="s">
        <v>130</v>
      </c>
      <c r="E277">
        <v>26959.838618559999</v>
      </c>
      <c r="F277">
        <v>443.6</v>
      </c>
      <c r="G277">
        <v>111.287873400856</v>
      </c>
      <c r="H277">
        <v>-4.1289718106353597</v>
      </c>
      <c r="I277">
        <v>5.7319065678063401</v>
      </c>
      <c r="J277">
        <v>-3.0866853008903501</v>
      </c>
      <c r="K277">
        <v>451.08440760222697</v>
      </c>
      <c r="L277">
        <v>397.53005682965698</v>
      </c>
      <c r="M277">
        <v>32.846452024237699</v>
      </c>
      <c r="N277">
        <v>0.96519891535605296</v>
      </c>
      <c r="O277">
        <v>30.1510369702434</v>
      </c>
      <c r="P277">
        <v>133.47368421052599</v>
      </c>
      <c r="Q277">
        <v>3.9383070471503002E-2</v>
      </c>
    </row>
    <row r="278" spans="1:17" x14ac:dyDescent="0.3">
      <c r="A278" t="s">
        <v>656</v>
      </c>
      <c r="B278" t="s">
        <v>657</v>
      </c>
      <c r="C278" t="str">
        <f>IFERROR(VLOOKUP(Table1[[#This Row],[Ticker]],[1]!Table1[[Symbol]:[Industry]],2,FALSE),"-")</f>
        <v>-</v>
      </c>
      <c r="D278" t="s">
        <v>168</v>
      </c>
      <c r="E278">
        <v>26601.650548760001</v>
      </c>
      <c r="F278">
        <v>1044.2</v>
      </c>
      <c r="G278">
        <v>-19.0308785849254</v>
      </c>
      <c r="H278">
        <v>-10.0530527958664</v>
      </c>
      <c r="I278">
        <v>-16.339028786942201</v>
      </c>
      <c r="J278">
        <v>-0.53517701747338697</v>
      </c>
      <c r="K278">
        <v>1083.01850981404</v>
      </c>
      <c r="L278">
        <v>1057.9310781895001</v>
      </c>
      <c r="M278">
        <v>24.240451100451299</v>
      </c>
      <c r="N278">
        <v>0.86098876684311898</v>
      </c>
      <c r="O278">
        <v>29.189810381152999</v>
      </c>
      <c r="P278">
        <v>11.9185423365487</v>
      </c>
      <c r="Q278">
        <v>9.9611390410579998E-3</v>
      </c>
    </row>
    <row r="279" spans="1:17" x14ac:dyDescent="0.3">
      <c r="A279" t="s">
        <v>658</v>
      </c>
      <c r="B279" t="s">
        <v>659</v>
      </c>
      <c r="C279" t="str">
        <f>IFERROR(VLOOKUP(Table1[[#This Row],[Ticker]],[1]!Table1[[Symbol]:[Industry]],2,FALSE),"-")</f>
        <v>-</v>
      </c>
      <c r="D279" t="s">
        <v>660</v>
      </c>
      <c r="E279">
        <v>26304.021606285001</v>
      </c>
      <c r="F279">
        <v>619.65</v>
      </c>
      <c r="G279">
        <v>228.73255808656199</v>
      </c>
      <c r="H279">
        <v>-11.812177493841</v>
      </c>
      <c r="I279">
        <v>41.810510885877697</v>
      </c>
      <c r="J279">
        <v>-7.4800534048923097</v>
      </c>
      <c r="K279">
        <v>616.520144718182</v>
      </c>
      <c r="L279">
        <v>443.14962634899899</v>
      </c>
      <c r="M279">
        <v>24.535308323507799</v>
      </c>
      <c r="N279">
        <v>0.644885873783414</v>
      </c>
      <c r="O279">
        <v>20.729444040990799</v>
      </c>
      <c r="P279">
        <v>249.29537767756401</v>
      </c>
      <c r="Q279">
        <v>0.24383915757319799</v>
      </c>
    </row>
    <row r="280" spans="1:17" hidden="1" x14ac:dyDescent="0.3">
      <c r="A280" t="s">
        <v>661</v>
      </c>
      <c r="B280" t="s">
        <v>662</v>
      </c>
      <c r="C280" t="str">
        <f>IFERROR(VLOOKUP(Table1[[#This Row],[Ticker]],[1]!Table1[[Symbol]:[Industry]],2,FALSE),"-")</f>
        <v>-</v>
      </c>
      <c r="D280" t="s">
        <v>663</v>
      </c>
      <c r="E280">
        <v>26070.64660996</v>
      </c>
      <c r="F280">
        <v>1146.3499999999999</v>
      </c>
      <c r="G280">
        <v>140.32792573077199</v>
      </c>
      <c r="H280">
        <v>-5.0409452538588004</v>
      </c>
      <c r="I280">
        <v>149.32231071629801</v>
      </c>
      <c r="J280">
        <v>1.05034391990663</v>
      </c>
      <c r="K280">
        <v>1124.55281327801</v>
      </c>
      <c r="M280">
        <v>32.370311051490297</v>
      </c>
      <c r="N280">
        <v>1.0755815124243</v>
      </c>
      <c r="O280">
        <v>26.4840580974397</v>
      </c>
      <c r="P280">
        <v>211.508152173913</v>
      </c>
    </row>
    <row r="281" spans="1:17" hidden="1" x14ac:dyDescent="0.3">
      <c r="A281" t="s">
        <v>664</v>
      </c>
      <c r="B281" t="s">
        <v>665</v>
      </c>
      <c r="C281" t="str">
        <f>IFERROR(VLOOKUP(Table1[[#This Row],[Ticker]],[1]!Table1[[Symbol]:[Industry]],2,FALSE),"-")</f>
        <v>-</v>
      </c>
      <c r="D281" t="s">
        <v>62</v>
      </c>
      <c r="E281">
        <v>25555.696105315001</v>
      </c>
      <c r="F281">
        <v>1351.45</v>
      </c>
      <c r="G281">
        <v>-24.252883955450098</v>
      </c>
      <c r="H281">
        <v>-1.03666345486524</v>
      </c>
      <c r="I281">
        <v>-14.017858804366201</v>
      </c>
      <c r="J281">
        <v>0.359902712004807</v>
      </c>
      <c r="O281">
        <v>4.2361907580746596</v>
      </c>
      <c r="P281">
        <v>1.9923776461265601</v>
      </c>
    </row>
    <row r="282" spans="1:17" x14ac:dyDescent="0.3">
      <c r="A282" t="s">
        <v>666</v>
      </c>
      <c r="B282" t="s">
        <v>667</v>
      </c>
      <c r="C282" t="str">
        <f>IFERROR(VLOOKUP(Table1[[#This Row],[Ticker]],[1]!Table1[[Symbol]:[Industry]],2,FALSE),"-")</f>
        <v>-</v>
      </c>
      <c r="D282" t="s">
        <v>359</v>
      </c>
      <c r="E282">
        <v>25479.669618899999</v>
      </c>
      <c r="F282">
        <v>2008.3</v>
      </c>
      <c r="G282">
        <v>18.834813106610898</v>
      </c>
      <c r="H282">
        <v>7.4434565533287502</v>
      </c>
      <c r="I282">
        <v>34.675239088132699</v>
      </c>
      <c r="J282">
        <v>1.3839040529025499</v>
      </c>
      <c r="K282">
        <v>1779.76647895478</v>
      </c>
      <c r="L282">
        <v>1551.2065937004099</v>
      </c>
      <c r="M282">
        <v>55.462798174500897</v>
      </c>
      <c r="N282">
        <v>0.55761255934655696</v>
      </c>
      <c r="O282">
        <v>9.4955932878553995</v>
      </c>
      <c r="P282">
        <v>69.319618919146706</v>
      </c>
      <c r="Q282">
        <v>-8.0718312812913001E-2</v>
      </c>
    </row>
    <row r="283" spans="1:17" x14ac:dyDescent="0.3">
      <c r="A283" t="s">
        <v>668</v>
      </c>
      <c r="B283" t="s">
        <v>669</v>
      </c>
      <c r="C283" t="str">
        <f>IFERROR(VLOOKUP(Table1[[#This Row],[Ticker]],[1]!Table1[[Symbol]:[Industry]],2,FALSE),"-")</f>
        <v>-</v>
      </c>
      <c r="D283" t="s">
        <v>295</v>
      </c>
      <c r="E283">
        <v>25234.138999575</v>
      </c>
      <c r="F283">
        <v>1242.45</v>
      </c>
      <c r="G283">
        <v>-4.0071162988020799</v>
      </c>
      <c r="H283">
        <v>-3.8792449812803902</v>
      </c>
      <c r="I283">
        <v>-14.3842310150103</v>
      </c>
      <c r="J283">
        <v>-0.237925113628629</v>
      </c>
      <c r="K283">
        <v>1235.2557187648199</v>
      </c>
      <c r="L283">
        <v>1192.64598750097</v>
      </c>
      <c r="M283">
        <v>57.291508239423599</v>
      </c>
      <c r="N283">
        <v>1.24568737694176</v>
      </c>
      <c r="O283">
        <v>16.294418286450099</v>
      </c>
      <c r="P283">
        <v>27.640230121224501</v>
      </c>
      <c r="Q283">
        <v>9.5111437996803994E-2</v>
      </c>
    </row>
    <row r="284" spans="1:17" x14ac:dyDescent="0.3">
      <c r="A284" t="s">
        <v>670</v>
      </c>
      <c r="B284" t="s">
        <v>671</v>
      </c>
      <c r="C284" t="str">
        <f>IFERROR(VLOOKUP(Table1[[#This Row],[Ticker]],[1]!Table1[[Symbol]:[Industry]],2,FALSE),"-")</f>
        <v>-</v>
      </c>
      <c r="D284" t="s">
        <v>632</v>
      </c>
      <c r="E284">
        <v>25169.222884679999</v>
      </c>
      <c r="F284">
        <v>1036.3</v>
      </c>
      <c r="G284">
        <v>-41.8448909495593</v>
      </c>
      <c r="H284">
        <v>-17.566432287183702</v>
      </c>
      <c r="I284">
        <v>-18.207543499643901</v>
      </c>
      <c r="J284">
        <v>-1.18415571127737</v>
      </c>
      <c r="K284">
        <v>1057.5844915068999</v>
      </c>
      <c r="L284">
        <v>1094.93135246103</v>
      </c>
      <c r="M284">
        <v>38.668837618325298</v>
      </c>
      <c r="N284">
        <v>0.43681981731353797</v>
      </c>
      <c r="O284">
        <v>43.578114445623797</v>
      </c>
      <c r="P284">
        <v>16.957282320410801</v>
      </c>
      <c r="Q284">
        <v>-2.1630885322037E-2</v>
      </c>
    </row>
    <row r="285" spans="1:17" x14ac:dyDescent="0.3">
      <c r="A285" t="s">
        <v>672</v>
      </c>
      <c r="B285" t="s">
        <v>673</v>
      </c>
      <c r="C285" t="str">
        <f>IFERROR(VLOOKUP(Table1[[#This Row],[Ticker]],[1]!Table1[[Symbol]:[Industry]],2,FALSE),"-")</f>
        <v>-</v>
      </c>
      <c r="D285" t="s">
        <v>549</v>
      </c>
      <c r="E285">
        <v>25146.56914191</v>
      </c>
      <c r="F285">
        <v>776.7</v>
      </c>
      <c r="G285">
        <v>1.9932582472186899</v>
      </c>
      <c r="H285">
        <v>2.3809178491621301</v>
      </c>
      <c r="I285">
        <v>-11.7557472374529</v>
      </c>
      <c r="J285">
        <v>-0.575876955222412</v>
      </c>
      <c r="K285">
        <v>752.78391945371504</v>
      </c>
      <c r="L285">
        <v>717.23598082346405</v>
      </c>
      <c r="M285">
        <v>55.605205305376501</v>
      </c>
      <c r="N285">
        <v>0.54299117688291998</v>
      </c>
      <c r="O285">
        <v>11.555298055877399</v>
      </c>
      <c r="P285">
        <v>27.778234761865601</v>
      </c>
      <c r="Q285">
        <v>-4.9139470565551999E-2</v>
      </c>
    </row>
    <row r="286" spans="1:17" x14ac:dyDescent="0.3">
      <c r="A286" t="s">
        <v>674</v>
      </c>
      <c r="B286" t="s">
        <v>675</v>
      </c>
      <c r="C286" t="str">
        <f>IFERROR(VLOOKUP(Table1[[#This Row],[Ticker]],[1]!Table1[[Symbol]:[Industry]],2,FALSE),"-")</f>
        <v>-</v>
      </c>
      <c r="D286" t="s">
        <v>174</v>
      </c>
      <c r="E286">
        <v>25038.154890629899</v>
      </c>
      <c r="F286">
        <v>7683.9</v>
      </c>
      <c r="G286">
        <v>10.602956091831</v>
      </c>
      <c r="H286">
        <v>-2.6352305930061699</v>
      </c>
      <c r="I286">
        <v>3.3030877022330301</v>
      </c>
      <c r="J286">
        <v>7.63094061794322</v>
      </c>
      <c r="K286">
        <v>7294.3251936141296</v>
      </c>
      <c r="L286">
        <v>6649.22009317025</v>
      </c>
      <c r="M286">
        <v>58.378894333126901</v>
      </c>
      <c r="N286">
        <v>0.66310330536582496</v>
      </c>
      <c r="O286">
        <v>5.4022046096383303</v>
      </c>
      <c r="P286">
        <v>42.228597871355802</v>
      </c>
      <c r="Q286">
        <v>-3.4038995687082997E-2</v>
      </c>
    </row>
    <row r="287" spans="1:17" x14ac:dyDescent="0.3">
      <c r="A287" t="s">
        <v>676</v>
      </c>
      <c r="B287" t="s">
        <v>677</v>
      </c>
      <c r="C287" t="str">
        <f>IFERROR(VLOOKUP(Table1[[#This Row],[Ticker]],[1]!Table1[[Symbol]:[Industry]],2,FALSE),"-")</f>
        <v>-</v>
      </c>
      <c r="D287" t="s">
        <v>232</v>
      </c>
      <c r="E287">
        <v>24939.873313504999</v>
      </c>
      <c r="F287">
        <v>3901.85</v>
      </c>
      <c r="G287">
        <v>100.74041309181899</v>
      </c>
      <c r="H287">
        <v>-0.58682480610239296</v>
      </c>
      <c r="I287">
        <v>29.2931887501401</v>
      </c>
      <c r="J287">
        <v>-1.7437845183344001</v>
      </c>
      <c r="K287">
        <v>3644.87965041588</v>
      </c>
      <c r="L287">
        <v>2860.6427920231799</v>
      </c>
      <c r="M287">
        <v>39.198938195940201</v>
      </c>
      <c r="N287">
        <v>1.2160729002203801</v>
      </c>
      <c r="O287">
        <v>17.230288196624599</v>
      </c>
      <c r="P287">
        <v>131.56379821958399</v>
      </c>
    </row>
    <row r="288" spans="1:17" x14ac:dyDescent="0.3">
      <c r="A288" t="s">
        <v>678</v>
      </c>
      <c r="B288" t="s">
        <v>679</v>
      </c>
      <c r="C288" t="str">
        <f>IFERROR(VLOOKUP(Table1[[#This Row],[Ticker]],[1]!Table1[[Symbol]:[Industry]],2,FALSE),"-")</f>
        <v>-</v>
      </c>
      <c r="D288" t="s">
        <v>295</v>
      </c>
      <c r="E288">
        <v>24917.439318749999</v>
      </c>
      <c r="F288">
        <v>2993.85</v>
      </c>
      <c r="G288">
        <v>3.7443131781320398</v>
      </c>
      <c r="H288">
        <v>4.9694069586757497</v>
      </c>
      <c r="I288">
        <v>8.8489638289461894</v>
      </c>
      <c r="J288">
        <v>1.3440164250879001</v>
      </c>
      <c r="K288">
        <v>2737.32997116258</v>
      </c>
      <c r="L288">
        <v>2508.6667291059098</v>
      </c>
      <c r="M288">
        <v>78.453944885635096</v>
      </c>
      <c r="N288">
        <v>1.22595386523491</v>
      </c>
      <c r="O288">
        <v>2.0425205003590601</v>
      </c>
      <c r="P288">
        <v>54.028399444358598</v>
      </c>
      <c r="Q288">
        <v>-5.4367512274861002E-2</v>
      </c>
    </row>
    <row r="289" spans="1:17" x14ac:dyDescent="0.3">
      <c r="A289" t="s">
        <v>680</v>
      </c>
      <c r="B289" t="s">
        <v>681</v>
      </c>
      <c r="C289" t="str">
        <f>IFERROR(VLOOKUP(Table1[[#This Row],[Ticker]],[1]!Table1[[Symbol]:[Industry]],2,FALSE),"-")</f>
        <v>-</v>
      </c>
      <c r="D289" t="s">
        <v>271</v>
      </c>
      <c r="E289">
        <v>24912.363683759999</v>
      </c>
      <c r="F289">
        <v>499.1</v>
      </c>
      <c r="G289">
        <v>-2.2064945740103301</v>
      </c>
      <c r="H289">
        <v>0.28048829447691198</v>
      </c>
      <c r="I289">
        <v>10.4563182224943</v>
      </c>
      <c r="J289">
        <v>1.5632510606393699</v>
      </c>
      <c r="K289">
        <v>469.27802331353098</v>
      </c>
      <c r="L289">
        <v>426.723442727426</v>
      </c>
      <c r="M289">
        <v>53.433783867194002</v>
      </c>
      <c r="N289">
        <v>0.78567735818310402</v>
      </c>
      <c r="O289">
        <v>3.7267080745341601</v>
      </c>
      <c r="P289">
        <v>48.497470990776499</v>
      </c>
      <c r="Q289">
        <v>-3.4322885344059001E-2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Row],[Ticker]],[1]!Table1[[Symbol]:[Industry]],2,FALSE),"-")</f>
        <v>-</v>
      </c>
      <c r="D290" t="s">
        <v>312</v>
      </c>
      <c r="E290">
        <v>24873.860339049999</v>
      </c>
      <c r="F290">
        <v>397.75</v>
      </c>
      <c r="G290">
        <v>58.558778326400997</v>
      </c>
      <c r="H290">
        <v>-13.5334457255662</v>
      </c>
      <c r="I290">
        <v>24.440854101777902</v>
      </c>
      <c r="J290">
        <v>-4.5553098509721401</v>
      </c>
      <c r="K290">
        <v>433.44000166330198</v>
      </c>
      <c r="L290">
        <v>372.48228622568098</v>
      </c>
      <c r="M290">
        <v>17.3496575663812</v>
      </c>
      <c r="N290">
        <v>0.68812494199960506</v>
      </c>
      <c r="O290">
        <v>26.2602137020741</v>
      </c>
      <c r="P290">
        <v>93.977078761277696</v>
      </c>
      <c r="Q290">
        <v>0.132547786312046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Row],[Ticker]],[1]!Table1[[Symbol]:[Industry]],2,FALSE),"-")</f>
        <v>-</v>
      </c>
      <c r="D291" t="s">
        <v>389</v>
      </c>
      <c r="E291">
        <v>24564.79278</v>
      </c>
      <c r="F291">
        <v>3504.65</v>
      </c>
      <c r="G291">
        <v>10.242490986828001</v>
      </c>
      <c r="H291">
        <v>-2.86925320554103</v>
      </c>
      <c r="I291">
        <v>-6.2525395206501697</v>
      </c>
      <c r="J291">
        <v>-4.9179224760900198</v>
      </c>
      <c r="K291">
        <v>3451.02746595998</v>
      </c>
      <c r="L291">
        <v>3131.3205035015098</v>
      </c>
      <c r="M291">
        <v>29.4926318940256</v>
      </c>
      <c r="N291">
        <v>0.93889936807991903</v>
      </c>
      <c r="O291">
        <v>12.387827600473599</v>
      </c>
      <c r="P291">
        <v>40.616285834654001</v>
      </c>
      <c r="Q291">
        <v>9.5048920907853995E-2</v>
      </c>
    </row>
    <row r="292" spans="1:17" x14ac:dyDescent="0.3">
      <c r="A292" t="s">
        <v>686</v>
      </c>
      <c r="B292" t="s">
        <v>687</v>
      </c>
      <c r="C292" t="str">
        <f>IFERROR(VLOOKUP(Table1[[#This Row],[Ticker]],[1]!Table1[[Symbol]:[Industry]],2,FALSE),"-")</f>
        <v>-</v>
      </c>
      <c r="D292" t="s">
        <v>271</v>
      </c>
      <c r="E292">
        <v>24425.388150496001</v>
      </c>
      <c r="F292">
        <v>246.94</v>
      </c>
      <c r="G292">
        <v>63.389404172490799</v>
      </c>
      <c r="H292">
        <v>23.851291169627601</v>
      </c>
      <c r="I292">
        <v>24.658291434617901</v>
      </c>
      <c r="J292">
        <v>3.8074352431993299</v>
      </c>
      <c r="K292">
        <v>221.25564605007801</v>
      </c>
      <c r="L292">
        <v>189.28142574329399</v>
      </c>
      <c r="M292">
        <v>50.106826910972103</v>
      </c>
      <c r="N292">
        <v>1.8089241177494499</v>
      </c>
      <c r="O292">
        <v>12.452417591317699</v>
      </c>
      <c r="P292">
        <v>91.426356589147204</v>
      </c>
      <c r="Q292">
        <v>3.3842288090508002E-2</v>
      </c>
    </row>
    <row r="293" spans="1:17" x14ac:dyDescent="0.3">
      <c r="A293" t="s">
        <v>688</v>
      </c>
      <c r="B293" t="s">
        <v>689</v>
      </c>
      <c r="C293" t="str">
        <f>IFERROR(VLOOKUP(Table1[[#This Row],[Ticker]],[1]!Table1[[Symbol]:[Industry]],2,FALSE),"-")</f>
        <v>-</v>
      </c>
      <c r="D293" t="s">
        <v>543</v>
      </c>
      <c r="E293">
        <v>24337.593094755</v>
      </c>
      <c r="F293">
        <v>671.35</v>
      </c>
      <c r="G293">
        <v>20.148676055758401</v>
      </c>
      <c r="H293">
        <v>-2.5452979328438401</v>
      </c>
      <c r="I293">
        <v>-14.563421343949001</v>
      </c>
      <c r="J293">
        <v>0.18178735213099501</v>
      </c>
      <c r="K293">
        <v>685.284656285815</v>
      </c>
      <c r="L293">
        <v>641.17983437436601</v>
      </c>
      <c r="M293">
        <v>25.0931273285529</v>
      </c>
      <c r="N293">
        <v>0.46826012084184698</v>
      </c>
      <c r="O293">
        <v>14.5825575333283</v>
      </c>
      <c r="P293">
        <v>53.276255707762502</v>
      </c>
      <c r="Q293">
        <v>-7.8485183578220999E-2</v>
      </c>
    </row>
    <row r="294" spans="1:17" x14ac:dyDescent="0.3">
      <c r="A294" t="s">
        <v>690</v>
      </c>
      <c r="B294" t="s">
        <v>691</v>
      </c>
      <c r="C294" t="str">
        <f>IFERROR(VLOOKUP(Table1[[#This Row],[Ticker]],[1]!Table1[[Symbol]:[Industry]],2,FALSE),"-")</f>
        <v>-</v>
      </c>
      <c r="D294" t="s">
        <v>692</v>
      </c>
      <c r="E294">
        <v>24142.883519999999</v>
      </c>
      <c r="F294">
        <v>2186</v>
      </c>
      <c r="G294">
        <v>108.02871973644</v>
      </c>
      <c r="H294">
        <v>-7.6213048947527797</v>
      </c>
      <c r="I294">
        <v>42.596785393103801</v>
      </c>
      <c r="J294">
        <v>2.6032415662138302</v>
      </c>
      <c r="K294">
        <v>2136.3907425884399</v>
      </c>
      <c r="L294">
        <v>1680.3282616404799</v>
      </c>
      <c r="M294">
        <v>45.173013641024298</v>
      </c>
      <c r="N294">
        <v>1.06139905658722</v>
      </c>
      <c r="O294">
        <v>10.7044830741079</v>
      </c>
      <c r="P294">
        <v>141.52027400287199</v>
      </c>
      <c r="Q294">
        <v>0.121414712374043</v>
      </c>
    </row>
    <row r="295" spans="1:17" x14ac:dyDescent="0.3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639</v>
      </c>
      <c r="E295">
        <v>24028.343868</v>
      </c>
      <c r="F295">
        <v>1405.2</v>
      </c>
      <c r="G295">
        <v>37.571392752344899</v>
      </c>
      <c r="H295">
        <v>-0.23356148847344299</v>
      </c>
      <c r="I295">
        <v>49.593285079603298</v>
      </c>
      <c r="J295">
        <v>4.5291721089776296</v>
      </c>
      <c r="K295">
        <v>1289.2483264909299</v>
      </c>
      <c r="L295">
        <v>1002.91323639757</v>
      </c>
      <c r="M295">
        <v>49.057937588034903</v>
      </c>
      <c r="N295">
        <v>0.43472890229317401</v>
      </c>
      <c r="O295">
        <v>6.39054938798746</v>
      </c>
      <c r="P295">
        <v>115.769673704414</v>
      </c>
      <c r="Q295">
        <v>0.163653822256737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590</v>
      </c>
      <c r="E296">
        <v>23880.34</v>
      </c>
      <c r="F296">
        <v>2285.1999999999998</v>
      </c>
      <c r="G296">
        <v>65.266846530584701</v>
      </c>
      <c r="H296">
        <v>7.92940765736118</v>
      </c>
      <c r="I296">
        <v>12.057390682322</v>
      </c>
      <c r="J296">
        <v>-6.5229877426069702</v>
      </c>
      <c r="K296">
        <v>2180.6382603950101</v>
      </c>
      <c r="L296">
        <v>1879.6044992174</v>
      </c>
      <c r="M296">
        <v>44.4347575762134</v>
      </c>
      <c r="N296">
        <v>0.80027006482171203</v>
      </c>
      <c r="O296">
        <v>11.0909329599159</v>
      </c>
      <c r="P296">
        <v>106.36655077437101</v>
      </c>
      <c r="Q296">
        <v>3.6435728709927999E-2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62</v>
      </c>
      <c r="E297">
        <v>23744.57618856</v>
      </c>
      <c r="F297">
        <v>440.4</v>
      </c>
      <c r="G297">
        <v>6.5873068019783902</v>
      </c>
      <c r="H297">
        <v>1.2391289649027599</v>
      </c>
      <c r="I297">
        <v>-6.6099890964332797</v>
      </c>
      <c r="J297">
        <v>-3.6936632586182401</v>
      </c>
      <c r="K297">
        <v>443.23938508022599</v>
      </c>
      <c r="L297">
        <v>417.87299493536699</v>
      </c>
      <c r="M297">
        <v>33.194014375525299</v>
      </c>
      <c r="N297">
        <v>1.4856871182712501</v>
      </c>
      <c r="O297">
        <v>9.96821071752953</v>
      </c>
      <c r="P297">
        <v>34.206917568185197</v>
      </c>
      <c r="Q297">
        <v>-0.102999326038029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168</v>
      </c>
      <c r="E298">
        <v>23664.259387999999</v>
      </c>
      <c r="F298">
        <v>5467</v>
      </c>
      <c r="G298">
        <v>83.557908239296594</v>
      </c>
      <c r="H298">
        <v>6.0680614639668704</v>
      </c>
      <c r="I298">
        <v>67.899431384253006</v>
      </c>
      <c r="J298">
        <v>-4.0043977590902102</v>
      </c>
      <c r="K298">
        <v>4892.3141283924697</v>
      </c>
      <c r="L298">
        <v>3818.2987368578601</v>
      </c>
      <c r="M298">
        <v>51.903337113675299</v>
      </c>
      <c r="N298">
        <v>0.92060604588375305</v>
      </c>
      <c r="O298">
        <v>7.9202487653191804</v>
      </c>
      <c r="P298">
        <v>124.979423868312</v>
      </c>
      <c r="Q298">
        <v>5.9178435976103998E-2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538</v>
      </c>
      <c r="E299">
        <v>23510.600810125001</v>
      </c>
      <c r="F299">
        <v>1537.25</v>
      </c>
      <c r="G299">
        <v>33.552944914127004</v>
      </c>
      <c r="H299">
        <v>-4.8502061466121296</v>
      </c>
      <c r="I299">
        <v>30.796583918221501</v>
      </c>
      <c r="J299">
        <v>-3.4428837281909201</v>
      </c>
      <c r="K299">
        <v>1460.96020115429</v>
      </c>
      <c r="L299">
        <v>1164.28865347704</v>
      </c>
      <c r="M299">
        <v>37.508867946640201</v>
      </c>
      <c r="N299">
        <v>0.35821742425078201</v>
      </c>
      <c r="O299">
        <v>10.587087331273301</v>
      </c>
      <c r="P299">
        <v>84.932330827067602</v>
      </c>
      <c r="Q299">
        <v>0.108064840363782</v>
      </c>
    </row>
    <row r="300" spans="1:17" hidden="1" x14ac:dyDescent="0.3">
      <c r="A300" t="s">
        <v>703</v>
      </c>
      <c r="B300" t="s">
        <v>704</v>
      </c>
      <c r="C300" t="str">
        <f>IFERROR(VLOOKUP(Table1[[#This Row],[Ticker]],[1]!Table1[[Symbol]:[Industry]],2,FALSE),"-")</f>
        <v>-</v>
      </c>
      <c r="D300" t="s">
        <v>62</v>
      </c>
      <c r="E300">
        <v>23145.37878942</v>
      </c>
      <c r="F300">
        <v>5059.3500000000004</v>
      </c>
      <c r="G300">
        <v>7.1848538188548803</v>
      </c>
      <c r="H300">
        <v>1.6692680049800801</v>
      </c>
      <c r="I300">
        <v>4.7136100886242502</v>
      </c>
      <c r="J300">
        <v>2.5440798859543499</v>
      </c>
      <c r="K300">
        <v>4681.3040096466702</v>
      </c>
      <c r="L300">
        <v>4388.3084910732796</v>
      </c>
      <c r="M300">
        <v>70.454733244976595</v>
      </c>
      <c r="N300">
        <v>1.8672015987892501</v>
      </c>
      <c r="O300">
        <v>2.18703983713322</v>
      </c>
      <c r="P300">
        <v>33.137285860898402</v>
      </c>
      <c r="Q300">
        <v>-0.118746715441815</v>
      </c>
    </row>
    <row r="301" spans="1:17" x14ac:dyDescent="0.3">
      <c r="A301" t="s">
        <v>705</v>
      </c>
      <c r="B301" t="s">
        <v>706</v>
      </c>
      <c r="C301" t="str">
        <f>IFERROR(VLOOKUP(Table1[[#This Row],[Ticker]],[1]!Table1[[Symbol]:[Industry]],2,FALSE),"-")</f>
        <v>-</v>
      </c>
      <c r="D301" t="s">
        <v>198</v>
      </c>
      <c r="E301">
        <v>23032.176370960002</v>
      </c>
      <c r="F301">
        <v>1947.8</v>
      </c>
      <c r="G301">
        <v>15.681133717511701</v>
      </c>
      <c r="H301">
        <v>-5.9940999112354101</v>
      </c>
      <c r="I301">
        <v>-10.7273876356705</v>
      </c>
      <c r="J301">
        <v>-8.5454543922863095</v>
      </c>
      <c r="K301">
        <v>2050.8750789750202</v>
      </c>
      <c r="L301">
        <v>1766.74807019992</v>
      </c>
      <c r="M301">
        <v>24.598438948389798</v>
      </c>
      <c r="N301">
        <v>0.98186679264161203</v>
      </c>
      <c r="O301">
        <v>24.6714241708594</v>
      </c>
      <c r="P301">
        <v>74.949476804239396</v>
      </c>
      <c r="Q301">
        <v>0.207176170032804</v>
      </c>
    </row>
    <row r="302" spans="1:17" hidden="1" x14ac:dyDescent="0.3">
      <c r="A302" t="s">
        <v>707</v>
      </c>
      <c r="B302" t="s">
        <v>708</v>
      </c>
      <c r="C302" t="str">
        <f>IFERROR(VLOOKUP(Table1[[#This Row],[Ticker]],[1]!Table1[[Symbol]:[Industry]],2,FALSE),"-")</f>
        <v>-</v>
      </c>
      <c r="D302" t="s">
        <v>709</v>
      </c>
      <c r="E302">
        <v>23025.673136879999</v>
      </c>
      <c r="F302">
        <v>98.41</v>
      </c>
      <c r="G302">
        <v>96.568794313832598</v>
      </c>
      <c r="H302">
        <v>1.22759113784739</v>
      </c>
      <c r="I302">
        <v>26.973900058319298</v>
      </c>
      <c r="J302">
        <v>-0.61925574433707897</v>
      </c>
      <c r="K302">
        <v>93.781990915249096</v>
      </c>
      <c r="L302">
        <v>77.942599450443893</v>
      </c>
      <c r="M302">
        <v>50.681017208567297</v>
      </c>
      <c r="N302">
        <v>0.95616275076398405</v>
      </c>
      <c r="O302">
        <v>7.2045523828879299</v>
      </c>
      <c r="P302">
        <v>136.27851140456099</v>
      </c>
      <c r="Q302">
        <v>2.0612820630179999E-2</v>
      </c>
    </row>
    <row r="303" spans="1:17" x14ac:dyDescent="0.3">
      <c r="A303" t="s">
        <v>710</v>
      </c>
      <c r="B303" t="s">
        <v>711</v>
      </c>
      <c r="C303" t="str">
        <f>IFERROR(VLOOKUP(Table1[[#This Row],[Ticker]],[1]!Table1[[Symbol]:[Industry]],2,FALSE),"-")</f>
        <v>-</v>
      </c>
      <c r="D303" t="s">
        <v>283</v>
      </c>
      <c r="E303">
        <v>22577.832626250001</v>
      </c>
      <c r="F303">
        <v>1688.5</v>
      </c>
      <c r="G303">
        <v>-1.0290818646934401</v>
      </c>
      <c r="H303">
        <v>-10.217817393110501</v>
      </c>
      <c r="I303">
        <v>-9.6043464876760094</v>
      </c>
      <c r="J303">
        <v>0.936555573682328</v>
      </c>
      <c r="K303">
        <v>1704.6851225692601</v>
      </c>
      <c r="L303">
        <v>1591.5172163672801</v>
      </c>
      <c r="M303">
        <v>44.739148668516002</v>
      </c>
      <c r="N303">
        <v>0.77553911590808899</v>
      </c>
      <c r="O303">
        <v>11.643470535978601</v>
      </c>
      <c r="P303">
        <v>47.951807228915598</v>
      </c>
      <c r="Q303">
        <v>5.7514640654729998E-2</v>
      </c>
    </row>
    <row r="304" spans="1:17" x14ac:dyDescent="0.3">
      <c r="A304" t="s">
        <v>712</v>
      </c>
      <c r="B304" t="s">
        <v>713</v>
      </c>
      <c r="C304" t="str">
        <f>IFERROR(VLOOKUP(Table1[[#This Row],[Ticker]],[1]!Table1[[Symbol]:[Industry]],2,FALSE),"-")</f>
        <v>-</v>
      </c>
      <c r="D304" t="s">
        <v>51</v>
      </c>
      <c r="E304">
        <v>22450.888802224999</v>
      </c>
      <c r="F304">
        <v>767.65</v>
      </c>
      <c r="G304">
        <v>-5.0295793094418899</v>
      </c>
      <c r="H304">
        <v>-8.9110527434012194</v>
      </c>
      <c r="I304">
        <v>-13.6787782131914</v>
      </c>
      <c r="J304">
        <v>-7.1214638572300499</v>
      </c>
      <c r="K304">
        <v>778.23042590619502</v>
      </c>
      <c r="L304">
        <v>732.26100775472798</v>
      </c>
      <c r="M304">
        <v>35.584891731894103</v>
      </c>
      <c r="N304">
        <v>1.0997113413200299</v>
      </c>
      <c r="O304">
        <v>14.186152543476799</v>
      </c>
      <c r="P304">
        <v>27.9310057495208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46</v>
      </c>
      <c r="E305">
        <v>22315.270516</v>
      </c>
      <c r="F305">
        <v>868</v>
      </c>
      <c r="G305">
        <v>24.6411553336279</v>
      </c>
      <c r="H305">
        <v>-7.6769473090608198</v>
      </c>
      <c r="I305">
        <v>25.417562236577901</v>
      </c>
      <c r="J305">
        <v>2.3132787692494801</v>
      </c>
      <c r="K305">
        <v>836.95091746065305</v>
      </c>
      <c r="L305">
        <v>720.66679224417203</v>
      </c>
      <c r="M305">
        <v>40.608437160998903</v>
      </c>
      <c r="N305">
        <v>0.99807058956739403</v>
      </c>
      <c r="O305">
        <v>11.6129032258064</v>
      </c>
      <c r="P305">
        <v>57.803836014907702</v>
      </c>
      <c r="Q305">
        <v>5.6559637937821997E-2</v>
      </c>
    </row>
    <row r="306" spans="1:17" x14ac:dyDescent="0.3">
      <c r="A306" t="s">
        <v>716</v>
      </c>
      <c r="B306" t="s">
        <v>717</v>
      </c>
      <c r="C306" t="str">
        <f>IFERROR(VLOOKUP(Table1[[#This Row],[Ticker]],[1]!Table1[[Symbol]:[Industry]],2,FALSE),"-")</f>
        <v>-</v>
      </c>
      <c r="D306" t="s">
        <v>198</v>
      </c>
      <c r="E306">
        <v>22300.817331945</v>
      </c>
      <c r="F306">
        <v>587.85</v>
      </c>
      <c r="G306">
        <v>-10.168925576675999</v>
      </c>
      <c r="H306">
        <v>-0.41956989212229701</v>
      </c>
      <c r="I306">
        <v>6.27372266431402</v>
      </c>
      <c r="J306">
        <v>-0.66651696975538399</v>
      </c>
      <c r="K306">
        <v>562.88224137049201</v>
      </c>
      <c r="L306">
        <v>503.54066157811201</v>
      </c>
      <c r="M306">
        <v>43.2392195768318</v>
      </c>
      <c r="N306">
        <v>0.64865466599557997</v>
      </c>
      <c r="O306">
        <v>5.8773496640299197</v>
      </c>
      <c r="P306">
        <v>44.505899705014698</v>
      </c>
      <c r="Q306">
        <v>7.9440011732535995E-2</v>
      </c>
    </row>
    <row r="307" spans="1:17" x14ac:dyDescent="0.3">
      <c r="A307" t="s">
        <v>718</v>
      </c>
      <c r="B307" t="s">
        <v>719</v>
      </c>
      <c r="C307" t="str">
        <f>IFERROR(VLOOKUP(Table1[[#This Row],[Ticker]],[1]!Table1[[Symbol]:[Industry]],2,FALSE),"-")</f>
        <v>-</v>
      </c>
      <c r="D307" t="s">
        <v>660</v>
      </c>
      <c r="E307">
        <v>22295.91566124</v>
      </c>
      <c r="F307">
        <v>1655.55</v>
      </c>
      <c r="G307">
        <v>154.744524497843</v>
      </c>
      <c r="H307">
        <v>2.2992072182591401</v>
      </c>
      <c r="I307">
        <v>36.202909035952601</v>
      </c>
      <c r="J307">
        <v>-6.6593384421710899</v>
      </c>
      <c r="K307">
        <v>1501.84048729347</v>
      </c>
      <c r="L307">
        <v>1106.4203318755101</v>
      </c>
      <c r="M307">
        <v>41.875073140606702</v>
      </c>
      <c r="N307">
        <v>0.51394656883378897</v>
      </c>
      <c r="O307">
        <v>14.581256984083801</v>
      </c>
      <c r="P307">
        <v>204.32904411764699</v>
      </c>
      <c r="Q307">
        <v>0.27042231087721702</v>
      </c>
    </row>
    <row r="308" spans="1:17" x14ac:dyDescent="0.3">
      <c r="A308" t="s">
        <v>720</v>
      </c>
      <c r="B308" t="s">
        <v>721</v>
      </c>
      <c r="C308" t="str">
        <f>IFERROR(VLOOKUP(Table1[[#This Row],[Ticker]],[1]!Table1[[Symbol]:[Industry]],2,FALSE),"-")</f>
        <v>-</v>
      </c>
      <c r="D308" t="s">
        <v>69</v>
      </c>
      <c r="E308">
        <v>22191.374568629999</v>
      </c>
      <c r="F308">
        <v>167.41</v>
      </c>
      <c r="G308">
        <v>99.526979930066503</v>
      </c>
      <c r="H308">
        <v>10.662938406806701</v>
      </c>
      <c r="I308">
        <v>3.08887362738546</v>
      </c>
      <c r="J308">
        <v>-8.9756656507085193</v>
      </c>
      <c r="K308">
        <v>158.46805748486801</v>
      </c>
      <c r="L308">
        <v>131.447056803018</v>
      </c>
      <c r="M308">
        <v>40.252991149049898</v>
      </c>
      <c r="N308">
        <v>1.6657758617834799</v>
      </c>
      <c r="O308">
        <v>15.106624454931</v>
      </c>
      <c r="P308">
        <v>124.10977242302501</v>
      </c>
      <c r="Q308">
        <v>6.3999490562790001E-2</v>
      </c>
    </row>
    <row r="309" spans="1:17" x14ac:dyDescent="0.3">
      <c r="A309" t="s">
        <v>722</v>
      </c>
      <c r="B309" t="s">
        <v>723</v>
      </c>
      <c r="C309" t="str">
        <f>IFERROR(VLOOKUP(Table1[[#This Row],[Ticker]],[1]!Table1[[Symbol]:[Industry]],2,FALSE),"-")</f>
        <v>-</v>
      </c>
      <c r="D309" t="s">
        <v>100</v>
      </c>
      <c r="E309">
        <v>21947.505596999999</v>
      </c>
      <c r="F309">
        <v>274.60000000000002</v>
      </c>
      <c r="G309">
        <v>-36.622307746957198</v>
      </c>
      <c r="H309">
        <v>-6.9571606400650996</v>
      </c>
      <c r="I309">
        <v>-33.695301531299897</v>
      </c>
      <c r="J309">
        <v>-2.3078976392151</v>
      </c>
      <c r="K309">
        <v>276.55834093310301</v>
      </c>
      <c r="L309">
        <v>291.89475089507499</v>
      </c>
      <c r="M309">
        <v>40.314677841519703</v>
      </c>
      <c r="N309">
        <v>1.76084276087212</v>
      </c>
      <c r="O309">
        <v>30.1165331391114</v>
      </c>
      <c r="P309">
        <v>9.0331546555489393</v>
      </c>
      <c r="Q309">
        <v>-0.14458600077112099</v>
      </c>
    </row>
    <row r="310" spans="1:17" x14ac:dyDescent="0.3">
      <c r="A310" t="s">
        <v>724</v>
      </c>
      <c r="B310" t="s">
        <v>725</v>
      </c>
      <c r="C310" t="str">
        <f>IFERROR(VLOOKUP(Table1[[#This Row],[Ticker]],[1]!Table1[[Symbol]:[Industry]],2,FALSE),"-")</f>
        <v>-</v>
      </c>
      <c r="D310" t="s">
        <v>62</v>
      </c>
      <c r="E310">
        <v>21911.405946449999</v>
      </c>
      <c r="F310">
        <v>1223.3499999999999</v>
      </c>
      <c r="G310">
        <v>47.495343931092698</v>
      </c>
      <c r="H310">
        <v>-1.00840794826823</v>
      </c>
      <c r="I310">
        <v>33.031339532047397</v>
      </c>
      <c r="J310">
        <v>5.87013339973982</v>
      </c>
      <c r="K310">
        <v>1134.33361443328</v>
      </c>
      <c r="L310">
        <v>969.28882006606</v>
      </c>
      <c r="M310">
        <v>53.867092940071203</v>
      </c>
      <c r="N310">
        <v>1.2342838687534401</v>
      </c>
      <c r="O310">
        <v>7.1647525238075902</v>
      </c>
      <c r="P310">
        <v>71.879171057253203</v>
      </c>
      <c r="Q310">
        <v>-3.2278447265336997E-2</v>
      </c>
    </row>
    <row r="311" spans="1:17" x14ac:dyDescent="0.3">
      <c r="A311" t="s">
        <v>726</v>
      </c>
      <c r="B311" t="s">
        <v>727</v>
      </c>
      <c r="C311" t="str">
        <f>IFERROR(VLOOKUP(Table1[[#This Row],[Ticker]],[1]!Table1[[Symbol]:[Industry]],2,FALSE),"-")</f>
        <v>-</v>
      </c>
      <c r="D311" t="s">
        <v>728</v>
      </c>
      <c r="E311">
        <v>21878.905254000001</v>
      </c>
      <c r="F311">
        <v>1373.8</v>
      </c>
      <c r="G311">
        <v>-27.5014800457439</v>
      </c>
      <c r="H311">
        <v>-5.2806018273361</v>
      </c>
      <c r="I311">
        <v>-14.5883460990453</v>
      </c>
      <c r="J311">
        <v>-3.18464706506176</v>
      </c>
      <c r="K311">
        <v>1345.1810662257999</v>
      </c>
      <c r="L311">
        <v>1292.70700922731</v>
      </c>
      <c r="M311">
        <v>39.2352750383223</v>
      </c>
      <c r="N311">
        <v>0.72747015944122595</v>
      </c>
      <c r="O311">
        <v>10.918619886446301</v>
      </c>
      <c r="P311">
        <v>23.726752825685502</v>
      </c>
      <c r="Q311">
        <v>2.0179893678380001E-3</v>
      </c>
    </row>
    <row r="312" spans="1:17" x14ac:dyDescent="0.3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43</v>
      </c>
      <c r="E312">
        <v>21792.113632799999</v>
      </c>
      <c r="F312">
        <v>4208.3999999999996</v>
      </c>
      <c r="G312">
        <v>133.88142920276701</v>
      </c>
      <c r="H312">
        <v>-2.4407479120631601</v>
      </c>
      <c r="I312">
        <v>76.475560456184198</v>
      </c>
      <c r="J312">
        <v>3.4338871069222798</v>
      </c>
      <c r="K312">
        <v>3985.41231277322</v>
      </c>
      <c r="L312">
        <v>3102.29803974374</v>
      </c>
      <c r="M312">
        <v>47.631927483896902</v>
      </c>
      <c r="N312">
        <v>2.2171388453747398</v>
      </c>
      <c r="O312">
        <v>14.5637296834901</v>
      </c>
      <c r="P312">
        <v>159.777777777777</v>
      </c>
      <c r="Q312">
        <v>0.131634707414227</v>
      </c>
    </row>
    <row r="313" spans="1:17" x14ac:dyDescent="0.3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D313" t="s">
        <v>225</v>
      </c>
      <c r="E313">
        <v>21707.67929176</v>
      </c>
      <c r="F313">
        <v>1336.3</v>
      </c>
      <c r="G313">
        <v>110.58106052787799</v>
      </c>
      <c r="H313">
        <v>8.0306313848040105</v>
      </c>
      <c r="I313">
        <v>70.409431241487894</v>
      </c>
      <c r="J313">
        <v>-6.0774123480608697</v>
      </c>
      <c r="K313">
        <v>1225.1086693817499</v>
      </c>
      <c r="L313">
        <v>994.25334140761095</v>
      </c>
      <c r="M313">
        <v>62.969502149354298</v>
      </c>
      <c r="N313">
        <v>1.6292252267553999</v>
      </c>
      <c r="O313">
        <v>6.85100651051411</v>
      </c>
      <c r="P313">
        <v>141.53637596023401</v>
      </c>
      <c r="Q313">
        <v>0.11635511439641499</v>
      </c>
    </row>
    <row r="314" spans="1:17" x14ac:dyDescent="0.3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632</v>
      </c>
      <c r="E314">
        <v>21641.063409440001</v>
      </c>
      <c r="F314">
        <v>690.4</v>
      </c>
      <c r="G314">
        <v>179.51961936792301</v>
      </c>
      <c r="H314">
        <v>1.81505612404677</v>
      </c>
      <c r="I314">
        <v>4.5758535582282098</v>
      </c>
      <c r="J314">
        <v>-4.3346105960025803</v>
      </c>
      <c r="K314">
        <v>644.48624883729599</v>
      </c>
      <c r="L314">
        <v>556.18655265281802</v>
      </c>
      <c r="M314">
        <v>51.698070097392097</v>
      </c>
      <c r="N314">
        <v>1.3949976407937801</v>
      </c>
      <c r="O314">
        <v>13.3038818076477</v>
      </c>
      <c r="P314">
        <v>222.240373395565</v>
      </c>
      <c r="Q314">
        <v>0.13311809305163899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62</v>
      </c>
      <c r="E315">
        <v>21236.679916960002</v>
      </c>
      <c r="F315">
        <v>1080.4000000000001</v>
      </c>
      <c r="G315">
        <v>39.294488352654199</v>
      </c>
      <c r="H315">
        <v>18.071850663668499</v>
      </c>
      <c r="I315">
        <v>1.0645443430791499</v>
      </c>
      <c r="J315">
        <v>7.2394893562194396</v>
      </c>
      <c r="K315">
        <v>957.79995638352398</v>
      </c>
      <c r="L315">
        <v>892.91022100347504</v>
      </c>
      <c r="M315">
        <v>78.541198257977399</v>
      </c>
      <c r="N315">
        <v>3.1743087836574899</v>
      </c>
      <c r="O315">
        <v>3.5727508330247901</v>
      </c>
      <c r="P315">
        <v>64.431930598888997</v>
      </c>
      <c r="Q315">
        <v>-3.2098778524839999E-2</v>
      </c>
    </row>
    <row r="316" spans="1:17" x14ac:dyDescent="0.3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531</v>
      </c>
      <c r="E316">
        <v>21135.805230316</v>
      </c>
      <c r="F316">
        <v>175.22</v>
      </c>
      <c r="G316">
        <v>-36.032526489810003</v>
      </c>
      <c r="H316">
        <v>-3.3524822451549698</v>
      </c>
      <c r="I316">
        <v>-17.5717112891186</v>
      </c>
      <c r="J316">
        <v>7.3796108550609603</v>
      </c>
      <c r="K316">
        <v>165.94099034340101</v>
      </c>
      <c r="L316">
        <v>169.90156464937201</v>
      </c>
      <c r="M316">
        <v>70.739145274059098</v>
      </c>
      <c r="N316">
        <v>1.0894555345375401</v>
      </c>
      <c r="O316">
        <v>29.836776623673099</v>
      </c>
      <c r="P316">
        <v>23.1775043936731</v>
      </c>
      <c r="Q316">
        <v>2.4773013486620001E-2</v>
      </c>
    </row>
    <row r="317" spans="1:17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266</v>
      </c>
      <c r="E317">
        <v>21098.812581679998</v>
      </c>
      <c r="F317">
        <v>667.3</v>
      </c>
      <c r="G317">
        <v>-6.4310379929697996</v>
      </c>
      <c r="H317">
        <v>-6.8714439565723202</v>
      </c>
      <c r="I317">
        <v>9.5306105609390706</v>
      </c>
      <c r="J317">
        <v>-5.1410597789225303</v>
      </c>
      <c r="K317">
        <v>679.60975188368195</v>
      </c>
      <c r="L317">
        <v>610.91075524341602</v>
      </c>
      <c r="M317">
        <v>25.6654342694323</v>
      </c>
      <c r="N317">
        <v>0.65944739459568902</v>
      </c>
      <c r="O317">
        <v>19.728757680203799</v>
      </c>
      <c r="P317">
        <v>44.125269978401697</v>
      </c>
      <c r="Q317">
        <v>0.101472903455221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62</v>
      </c>
      <c r="E318">
        <v>20889.600289360002</v>
      </c>
      <c r="F318">
        <v>820.6</v>
      </c>
      <c r="G318">
        <v>45.178756175907999</v>
      </c>
      <c r="H318">
        <v>11.5275084952473</v>
      </c>
      <c r="I318">
        <v>6.0216279973621001</v>
      </c>
      <c r="J318">
        <v>2.1932427622889201</v>
      </c>
      <c r="K318">
        <v>744.40831636232701</v>
      </c>
      <c r="L318">
        <v>659.21492075700201</v>
      </c>
      <c r="M318">
        <v>49.4841731420466</v>
      </c>
      <c r="N318">
        <v>0.97780751531515797</v>
      </c>
      <c r="O318">
        <v>8.42066780404582</v>
      </c>
      <c r="P318">
        <v>71.799434732544697</v>
      </c>
      <c r="Q318">
        <v>3.0724770750432E-2</v>
      </c>
    </row>
    <row r="319" spans="1:17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412</v>
      </c>
      <c r="E319">
        <v>20843.976901800001</v>
      </c>
      <c r="F319">
        <v>929</v>
      </c>
      <c r="G319">
        <v>-28.462901168744398</v>
      </c>
      <c r="H319">
        <v>1.6734256157849701</v>
      </c>
      <c r="I319">
        <v>-9.7567194788823208</v>
      </c>
      <c r="J319">
        <v>2.5213967660776402</v>
      </c>
      <c r="K319">
        <v>894.90928382018706</v>
      </c>
      <c r="L319">
        <v>905.16113695721299</v>
      </c>
      <c r="M319">
        <v>48.085089714593103</v>
      </c>
      <c r="N319">
        <v>0.99277837714692696</v>
      </c>
      <c r="O319">
        <v>22.7072120559741</v>
      </c>
      <c r="P319">
        <v>26.1200108607113</v>
      </c>
      <c r="Q319">
        <v>-8.1880466190581994E-2</v>
      </c>
    </row>
    <row r="320" spans="1:17" hidden="1" x14ac:dyDescent="0.3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40</v>
      </c>
      <c r="E320">
        <v>20775.341872870002</v>
      </c>
      <c r="F320">
        <v>940.55</v>
      </c>
      <c r="G320">
        <v>-4.8850397743669198</v>
      </c>
      <c r="H320">
        <v>3.0046569915017201</v>
      </c>
      <c r="I320">
        <v>-5.0180794626971004</v>
      </c>
      <c r="J320">
        <v>1.0650781929921</v>
      </c>
      <c r="K320">
        <v>912.02032164574405</v>
      </c>
      <c r="M320">
        <v>44.847748565827303</v>
      </c>
      <c r="N320">
        <v>0.67738320625886295</v>
      </c>
      <c r="O320">
        <v>8.9787890064324003</v>
      </c>
      <c r="P320">
        <v>32.248312710911101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138</v>
      </c>
      <c r="E321">
        <v>20684.578822110001</v>
      </c>
      <c r="F321">
        <v>1472.1</v>
      </c>
      <c r="G321">
        <v>197.347339759965</v>
      </c>
      <c r="H321">
        <v>0.82335563588123994</v>
      </c>
      <c r="I321">
        <v>17.687596517315001</v>
      </c>
      <c r="J321">
        <v>-2.5480754281662001</v>
      </c>
      <c r="K321">
        <v>1386.6161647562401</v>
      </c>
      <c r="L321">
        <v>1091.5767485643901</v>
      </c>
      <c r="M321">
        <v>49.030772180149299</v>
      </c>
      <c r="N321">
        <v>0.98009536882491799</v>
      </c>
      <c r="O321">
        <v>6.2427824196725696</v>
      </c>
      <c r="P321">
        <v>231.55405405405401</v>
      </c>
    </row>
    <row r="322" spans="1:17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D322" t="s">
        <v>51</v>
      </c>
      <c r="E322">
        <v>20480.48302195</v>
      </c>
      <c r="F322">
        <v>1284.5</v>
      </c>
      <c r="G322">
        <v>-25.404093179080601</v>
      </c>
      <c r="H322">
        <v>-17.8362356791379</v>
      </c>
      <c r="I322">
        <v>-36.7853579158553</v>
      </c>
      <c r="J322">
        <v>0.28127016925898901</v>
      </c>
      <c r="K322">
        <v>1371.4104611734899</v>
      </c>
      <c r="L322">
        <v>1419.8949102874999</v>
      </c>
      <c r="M322">
        <v>39.614145359227301</v>
      </c>
      <c r="N322">
        <v>1.4106388153246301</v>
      </c>
      <c r="O322">
        <v>39.820942000778501</v>
      </c>
      <c r="P322">
        <v>7.9321065456684403</v>
      </c>
      <c r="Q322">
        <v>4.3682686127777003E-2</v>
      </c>
    </row>
    <row r="323" spans="1:17" x14ac:dyDescent="0.3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168</v>
      </c>
      <c r="E323">
        <v>20456.7202091</v>
      </c>
      <c r="F323">
        <v>6948.2</v>
      </c>
      <c r="G323">
        <v>-18.549981169485701</v>
      </c>
      <c r="H323">
        <v>9.1221130917234099</v>
      </c>
      <c r="I323">
        <v>-8.2114479083607392</v>
      </c>
      <c r="J323">
        <v>4.1109622359317202</v>
      </c>
      <c r="K323">
        <v>6423.7789067147496</v>
      </c>
      <c r="L323">
        <v>6441.0357367753404</v>
      </c>
      <c r="M323">
        <v>61.039604822632299</v>
      </c>
      <c r="N323">
        <v>1.68082363809929</v>
      </c>
      <c r="O323">
        <v>9.2354854494689196</v>
      </c>
      <c r="P323">
        <v>34.268626143752897</v>
      </c>
      <c r="Q323">
        <v>-0.129360360103249</v>
      </c>
    </row>
    <row r="324" spans="1:17" hidden="1" x14ac:dyDescent="0.3">
      <c r="A324" t="s">
        <v>753</v>
      </c>
      <c r="B324" t="s">
        <v>754</v>
      </c>
      <c r="C324" t="str">
        <f>IFERROR(VLOOKUP(Table1[[#This Row],[Ticker]],[1]!Table1[[Symbol]:[Industry]],2,FALSE),"-")</f>
        <v>-</v>
      </c>
      <c r="D324" t="s">
        <v>546</v>
      </c>
      <c r="E324">
        <v>20420.4322095799</v>
      </c>
      <c r="F324">
        <v>820.3</v>
      </c>
      <c r="G324">
        <v>-36.596428782818698</v>
      </c>
      <c r="H324">
        <v>-4.5201242005256601</v>
      </c>
      <c r="I324">
        <v>-19.331656403178201</v>
      </c>
      <c r="J324">
        <v>-0.32167584496364099</v>
      </c>
      <c r="K324">
        <v>827.56833542060394</v>
      </c>
      <c r="L324">
        <v>852.01175173382103</v>
      </c>
      <c r="M324">
        <v>42.090001349147897</v>
      </c>
      <c r="N324">
        <v>1.5687994309306801</v>
      </c>
      <c r="O324">
        <v>18.737047421675001</v>
      </c>
      <c r="P324">
        <v>8.1833168480052603</v>
      </c>
      <c r="Q324">
        <v>-0.168994739164363</v>
      </c>
    </row>
    <row r="325" spans="1:17" x14ac:dyDescent="0.3">
      <c r="A325" t="s">
        <v>755</v>
      </c>
      <c r="B325" t="s">
        <v>756</v>
      </c>
      <c r="C325" t="str">
        <f>IFERROR(VLOOKUP(Table1[[#This Row],[Ticker]],[1]!Table1[[Symbol]:[Industry]],2,FALSE),"-")</f>
        <v>-</v>
      </c>
      <c r="D325" t="s">
        <v>412</v>
      </c>
      <c r="E325">
        <v>20322.934682259998</v>
      </c>
      <c r="F325">
        <v>4128.95</v>
      </c>
      <c r="G325">
        <v>57.380149545841903</v>
      </c>
      <c r="H325">
        <v>9.1670247602418193</v>
      </c>
      <c r="I325">
        <v>33.764060202910301</v>
      </c>
      <c r="J325">
        <v>0.61207029230985099</v>
      </c>
      <c r="K325">
        <v>3649.07511697666</v>
      </c>
      <c r="L325">
        <v>3112.9304012476</v>
      </c>
      <c r="M325">
        <v>66.153769770584802</v>
      </c>
      <c r="N325">
        <v>1.6988294216390301</v>
      </c>
      <c r="O325">
        <v>4.8147834195134402</v>
      </c>
      <c r="P325">
        <v>85.154708520179298</v>
      </c>
      <c r="Q325">
        <v>-1.5102766968863E-2</v>
      </c>
    </row>
    <row r="326" spans="1:17" x14ac:dyDescent="0.3">
      <c r="A326" t="s">
        <v>757</v>
      </c>
      <c r="B326" t="s">
        <v>758</v>
      </c>
      <c r="C326" t="str">
        <f>IFERROR(VLOOKUP(Table1[[#This Row],[Ticker]],[1]!Table1[[Symbol]:[Industry]],2,FALSE),"-")</f>
        <v>-</v>
      </c>
      <c r="D326" t="s">
        <v>490</v>
      </c>
      <c r="E326">
        <v>20279.58418048</v>
      </c>
      <c r="F326">
        <v>780.8</v>
      </c>
      <c r="G326">
        <v>-1.78159149850485</v>
      </c>
      <c r="H326">
        <v>-13.4778476125498</v>
      </c>
      <c r="I326">
        <v>-24.410388578331801</v>
      </c>
      <c r="J326">
        <v>-1.92760102757859</v>
      </c>
      <c r="K326">
        <v>781.43223662183902</v>
      </c>
      <c r="L326">
        <v>734.24697443112905</v>
      </c>
      <c r="M326">
        <v>37.354925408707302</v>
      </c>
      <c r="N326">
        <v>0.59665147493282</v>
      </c>
      <c r="O326">
        <v>17.021004098360599</v>
      </c>
      <c r="P326">
        <v>30.546731315833402</v>
      </c>
      <c r="Q326">
        <v>1.4171400398266001E-2</v>
      </c>
    </row>
    <row r="327" spans="1:17" hidden="1" x14ac:dyDescent="0.3">
      <c r="A327" t="s">
        <v>759</v>
      </c>
      <c r="B327" t="s">
        <v>760</v>
      </c>
      <c r="C327" t="str">
        <f>IFERROR(VLOOKUP(Table1[[#This Row],[Ticker]],[1]!Table1[[Symbol]:[Industry]],2,FALSE),"-")</f>
        <v>-</v>
      </c>
      <c r="D327" t="s">
        <v>138</v>
      </c>
      <c r="E327">
        <v>20173.740000000002</v>
      </c>
      <c r="F327">
        <v>151.62</v>
      </c>
      <c r="G327">
        <v>7.3707820449137396</v>
      </c>
      <c r="H327">
        <v>7.6378944945200598</v>
      </c>
      <c r="I327">
        <v>1.8052281902344001</v>
      </c>
      <c r="J327">
        <v>1.13266335811346</v>
      </c>
      <c r="K327">
        <v>138.837501831027</v>
      </c>
      <c r="L327">
        <v>129.87879740112299</v>
      </c>
      <c r="M327">
        <v>53.328059728626101</v>
      </c>
      <c r="N327">
        <v>1.52213514001919</v>
      </c>
      <c r="O327">
        <v>1.33887349953831</v>
      </c>
      <c r="P327">
        <v>33.585903083700401</v>
      </c>
    </row>
    <row r="328" spans="1:17" hidden="1" x14ac:dyDescent="0.3">
      <c r="A328" t="s">
        <v>761</v>
      </c>
      <c r="B328" t="s">
        <v>762</v>
      </c>
      <c r="C328" t="str">
        <f>IFERROR(VLOOKUP(Table1[[#This Row],[Ticker]],[1]!Table1[[Symbol]:[Industry]],2,FALSE),"-")</f>
        <v>-</v>
      </c>
      <c r="D328" t="s">
        <v>138</v>
      </c>
      <c r="E328">
        <v>20155.501969815999</v>
      </c>
      <c r="F328">
        <v>339.85</v>
      </c>
      <c r="G328">
        <v>-12.139433785319399</v>
      </c>
      <c r="H328">
        <v>-4.7166041899587903</v>
      </c>
      <c r="I328">
        <v>-9.9773299572127492</v>
      </c>
      <c r="J328">
        <v>0.36673903921385398</v>
      </c>
      <c r="K328">
        <v>339.98659513216103</v>
      </c>
      <c r="L328">
        <v>334.78520630133499</v>
      </c>
      <c r="M328">
        <v>42.778347382377802</v>
      </c>
      <c r="N328">
        <v>0.63089292358303395</v>
      </c>
      <c r="O328">
        <v>7.4003236722083301</v>
      </c>
      <c r="P328">
        <v>14.814189189189101</v>
      </c>
      <c r="Q328">
        <v>-0.10379904096142301</v>
      </c>
    </row>
    <row r="329" spans="1:17" x14ac:dyDescent="0.3">
      <c r="A329" t="s">
        <v>763</v>
      </c>
      <c r="B329" t="s">
        <v>764</v>
      </c>
      <c r="C329" t="str">
        <f>IFERROR(VLOOKUP(Table1[[#This Row],[Ticker]],[1]!Table1[[Symbol]:[Industry]],2,FALSE),"-")</f>
        <v>-</v>
      </c>
      <c r="D329" t="s">
        <v>286</v>
      </c>
      <c r="E329">
        <v>20134.15850052</v>
      </c>
      <c r="F329">
        <v>1831.4</v>
      </c>
      <c r="G329">
        <v>-0.45103949437769902</v>
      </c>
      <c r="H329">
        <v>-8.2870259453552109</v>
      </c>
      <c r="I329">
        <v>-30.715451493130701</v>
      </c>
      <c r="J329">
        <v>2.8895960083904901</v>
      </c>
      <c r="K329">
        <v>1843.45447649471</v>
      </c>
      <c r="L329">
        <v>1832.5125907203501</v>
      </c>
      <c r="M329">
        <v>50.5227408570709</v>
      </c>
      <c r="N329">
        <v>1.5681685245427099</v>
      </c>
      <c r="O329">
        <v>34.266135197116903</v>
      </c>
      <c r="P329">
        <v>28.962749102175898</v>
      </c>
      <c r="Q329">
        <v>4.5838686311214003E-2</v>
      </c>
    </row>
    <row r="330" spans="1:17" x14ac:dyDescent="0.3">
      <c r="A330" t="s">
        <v>765</v>
      </c>
      <c r="B330" t="s">
        <v>766</v>
      </c>
      <c r="C330" t="str">
        <f>IFERROR(VLOOKUP(Table1[[#This Row],[Ticker]],[1]!Table1[[Symbol]:[Industry]],2,FALSE),"-")</f>
        <v>-</v>
      </c>
      <c r="D330" t="s">
        <v>165</v>
      </c>
      <c r="E330">
        <v>20013.2376544</v>
      </c>
      <c r="F330">
        <v>153.5</v>
      </c>
      <c r="G330">
        <v>195.109077541696</v>
      </c>
      <c r="H330">
        <v>6.3950500612125802</v>
      </c>
      <c r="I330">
        <v>22.932501156968499</v>
      </c>
      <c r="J330">
        <v>-0.43424461429690497</v>
      </c>
      <c r="K330">
        <v>149.95112199720299</v>
      </c>
      <c r="L330">
        <v>120.510304711001</v>
      </c>
      <c r="M330">
        <v>42.492233106857498</v>
      </c>
      <c r="N330">
        <v>1.6855286083163701</v>
      </c>
      <c r="O330">
        <v>15.309446254071601</v>
      </c>
      <c r="P330">
        <v>232.430969139144</v>
      </c>
      <c r="Q330">
        <v>0.148820316570698</v>
      </c>
    </row>
    <row r="331" spans="1:17" x14ac:dyDescent="0.3">
      <c r="A331" t="s">
        <v>767</v>
      </c>
      <c r="B331" t="s">
        <v>768</v>
      </c>
      <c r="C331" t="str">
        <f>IFERROR(VLOOKUP(Table1[[#This Row],[Ticker]],[1]!Table1[[Symbol]:[Industry]],2,FALSE),"-")</f>
        <v>-</v>
      </c>
      <c r="D331" t="s">
        <v>21</v>
      </c>
      <c r="E331">
        <v>19982.529881189999</v>
      </c>
      <c r="F331">
        <v>723.9</v>
      </c>
      <c r="G331">
        <v>60.2780684518793</v>
      </c>
      <c r="H331">
        <v>4.1743713430262703</v>
      </c>
      <c r="I331">
        <v>-22.867583022876701</v>
      </c>
      <c r="J331">
        <v>5.8344552574560904</v>
      </c>
      <c r="K331">
        <v>689.60662809685198</v>
      </c>
      <c r="L331">
        <v>650.67468856778305</v>
      </c>
      <c r="M331">
        <v>54.756452407496703</v>
      </c>
      <c r="N331">
        <v>1.2543854519169899</v>
      </c>
      <c r="O331">
        <v>19.056499516507799</v>
      </c>
      <c r="P331">
        <v>92.988536390295806</v>
      </c>
      <c r="Q331">
        <v>4.8469995755609001E-2</v>
      </c>
    </row>
    <row r="332" spans="1:17" hidden="1" x14ac:dyDescent="0.3">
      <c r="A332" t="s">
        <v>769</v>
      </c>
      <c r="B332" t="s">
        <v>770</v>
      </c>
      <c r="C332" t="str">
        <f>IFERROR(VLOOKUP(Table1[[#This Row],[Ticker]],[1]!Table1[[Symbol]:[Industry]],2,FALSE),"-")</f>
        <v>-</v>
      </c>
      <c r="D332" t="s">
        <v>543</v>
      </c>
      <c r="E332">
        <v>19974.812301919999</v>
      </c>
      <c r="F332">
        <v>1926.85</v>
      </c>
      <c r="G332">
        <v>-18.954860849728298</v>
      </c>
      <c r="H332">
        <v>-4.0256070043402703</v>
      </c>
      <c r="I332">
        <v>-0.86550920985040303</v>
      </c>
      <c r="J332">
        <v>1.7564955027564699</v>
      </c>
      <c r="K332">
        <v>1825.1721975134999</v>
      </c>
      <c r="L332">
        <v>1753.3997172658701</v>
      </c>
      <c r="M332">
        <v>55.790248102944098</v>
      </c>
      <c r="N332">
        <v>0.71776523466641695</v>
      </c>
      <c r="O332">
        <v>3.7937566494537802</v>
      </c>
      <c r="P332">
        <v>31.777458623991201</v>
      </c>
      <c r="Q332">
        <v>-6.2272868572163E-2</v>
      </c>
    </row>
    <row r="333" spans="1:17" x14ac:dyDescent="0.3">
      <c r="A333" t="s">
        <v>771</v>
      </c>
      <c r="B333" t="s">
        <v>772</v>
      </c>
      <c r="C333" t="str">
        <f>IFERROR(VLOOKUP(Table1[[#This Row],[Ticker]],[1]!Table1[[Symbol]:[Industry]],2,FALSE),"-")</f>
        <v>-</v>
      </c>
      <c r="D333" t="s">
        <v>29</v>
      </c>
      <c r="E333">
        <v>19967.631803577999</v>
      </c>
      <c r="F333">
        <v>102.14</v>
      </c>
      <c r="G333">
        <v>2.4902988512113202</v>
      </c>
      <c r="H333">
        <v>19.017548335884701</v>
      </c>
      <c r="I333">
        <v>0.86316531245055295</v>
      </c>
      <c r="J333">
        <v>29.404824944696699</v>
      </c>
      <c r="K333">
        <v>79.325815609548599</v>
      </c>
      <c r="L333">
        <v>82.551534408842002</v>
      </c>
      <c r="M333">
        <v>93.535303380400904</v>
      </c>
      <c r="N333">
        <v>4.5326003608921104</v>
      </c>
      <c r="O333">
        <v>9.0659878598002805</v>
      </c>
      <c r="P333">
        <v>57.017678708685601</v>
      </c>
      <c r="Q333">
        <v>8.4516031922962004E-2</v>
      </c>
    </row>
    <row r="334" spans="1:17" x14ac:dyDescent="0.3">
      <c r="A334" t="s">
        <v>773</v>
      </c>
      <c r="B334" t="s">
        <v>774</v>
      </c>
      <c r="C334" t="str">
        <f>IFERROR(VLOOKUP(Table1[[#This Row],[Ticker]],[1]!Table1[[Symbol]:[Industry]],2,FALSE),"-")</f>
        <v>-</v>
      </c>
      <c r="D334" t="s">
        <v>775</v>
      </c>
      <c r="E334">
        <v>19903.032314544998</v>
      </c>
      <c r="F334">
        <v>2073.85</v>
      </c>
      <c r="G334">
        <v>63.273304022922098</v>
      </c>
      <c r="H334">
        <v>2.99092914293802</v>
      </c>
      <c r="I334">
        <v>29.194061574828101</v>
      </c>
      <c r="J334">
        <v>-2.4121680609306</v>
      </c>
      <c r="K334">
        <v>1921.25791095257</v>
      </c>
      <c r="L334">
        <v>1625.9278822072699</v>
      </c>
      <c r="M334">
        <v>49.010797538118702</v>
      </c>
      <c r="N334">
        <v>0.96946477833805</v>
      </c>
      <c r="O334">
        <v>7.8477228343419103</v>
      </c>
      <c r="P334">
        <v>90.043528064146599</v>
      </c>
      <c r="Q334">
        <v>5.8908472083370002E-2</v>
      </c>
    </row>
    <row r="335" spans="1:17" hidden="1" x14ac:dyDescent="0.3">
      <c r="A335" t="s">
        <v>776</v>
      </c>
      <c r="B335" t="s">
        <v>777</v>
      </c>
      <c r="C335" t="str">
        <f>IFERROR(VLOOKUP(Table1[[#This Row],[Ticker]],[1]!Table1[[Symbol]:[Industry]],2,FALSE),"-")</f>
        <v>-</v>
      </c>
      <c r="D335" t="s">
        <v>130</v>
      </c>
      <c r="E335">
        <v>19815.043886949999</v>
      </c>
      <c r="F335">
        <v>13721.5</v>
      </c>
      <c r="G335">
        <v>221.326344291033</v>
      </c>
      <c r="H335">
        <v>-3.3047920896471301</v>
      </c>
      <c r="I335">
        <v>79.942704249120794</v>
      </c>
      <c r="J335">
        <v>-6.0760688967561203</v>
      </c>
      <c r="K335">
        <v>12107.1974128113</v>
      </c>
      <c r="L335">
        <v>8528.6041880987796</v>
      </c>
      <c r="M335">
        <v>36.230580318021303</v>
      </c>
      <c r="N335">
        <v>0.60334492150665098</v>
      </c>
      <c r="O335">
        <v>14.4342819662573</v>
      </c>
      <c r="P335">
        <v>260.70766682877399</v>
      </c>
    </row>
    <row r="336" spans="1:17" x14ac:dyDescent="0.3">
      <c r="A336" t="s">
        <v>778</v>
      </c>
      <c r="B336" t="s">
        <v>779</v>
      </c>
      <c r="C336" t="str">
        <f>IFERROR(VLOOKUP(Table1[[#This Row],[Ticker]],[1]!Table1[[Symbol]:[Industry]],2,FALSE),"-")</f>
        <v>-</v>
      </c>
      <c r="D336" t="s">
        <v>271</v>
      </c>
      <c r="E336">
        <v>19777.618995050001</v>
      </c>
      <c r="F336">
        <v>400.75</v>
      </c>
      <c r="G336">
        <v>159.629305840282</v>
      </c>
      <c r="H336">
        <v>8.4939073521294493</v>
      </c>
      <c r="I336">
        <v>-6.3132451082182097</v>
      </c>
      <c r="J336">
        <v>-3.9134824510344099</v>
      </c>
      <c r="K336">
        <v>383.18361796663299</v>
      </c>
      <c r="L336">
        <v>322.99719631383101</v>
      </c>
      <c r="M336">
        <v>41.481271721368898</v>
      </c>
      <c r="N336">
        <v>1.6109099229383801</v>
      </c>
      <c r="O336">
        <v>10.517779164067299</v>
      </c>
      <c r="P336">
        <v>200.18726591760199</v>
      </c>
      <c r="Q336">
        <v>0.18465848968194701</v>
      </c>
    </row>
    <row r="337" spans="1:17" x14ac:dyDescent="0.3">
      <c r="A337" t="s">
        <v>780</v>
      </c>
      <c r="B337" t="s">
        <v>781</v>
      </c>
      <c r="C337" t="str">
        <f>IFERROR(VLOOKUP(Table1[[#This Row],[Ticker]],[1]!Table1[[Symbol]:[Industry]],2,FALSE),"-")</f>
        <v>-</v>
      </c>
      <c r="D337" t="s">
        <v>138</v>
      </c>
      <c r="E337">
        <v>19753.30360146</v>
      </c>
      <c r="F337">
        <v>1846.9</v>
      </c>
      <c r="G337">
        <v>217.59008589072599</v>
      </c>
      <c r="H337">
        <v>-10.787939961128901</v>
      </c>
      <c r="I337">
        <v>17.198790691226101</v>
      </c>
      <c r="J337">
        <v>-4.7420279999112198</v>
      </c>
      <c r="K337">
        <v>1896.2474685510599</v>
      </c>
      <c r="L337">
        <v>1453.4946880760999</v>
      </c>
      <c r="M337">
        <v>32.8451471218997</v>
      </c>
      <c r="N337">
        <v>0.45439688721926103</v>
      </c>
      <c r="O337">
        <v>16.996232252531001</v>
      </c>
      <c r="P337">
        <v>243.09682713581</v>
      </c>
      <c r="Q337">
        <v>0.105662105978874</v>
      </c>
    </row>
    <row r="338" spans="1:17" x14ac:dyDescent="0.3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549</v>
      </c>
      <c r="E338">
        <v>19737.605880629999</v>
      </c>
      <c r="F338">
        <v>465.3</v>
      </c>
      <c r="G338">
        <v>-37.676843706184599</v>
      </c>
      <c r="H338">
        <v>-6.4313092119046296</v>
      </c>
      <c r="I338">
        <v>-40.579700650979298</v>
      </c>
      <c r="J338">
        <v>-6.4485860216622601</v>
      </c>
      <c r="K338">
        <v>465.600698726357</v>
      </c>
      <c r="L338">
        <v>484.14032328421399</v>
      </c>
      <c r="M338">
        <v>31.501813867450501</v>
      </c>
      <c r="N338">
        <v>0.66644183260085099</v>
      </c>
      <c r="O338">
        <v>47.221700149445603</v>
      </c>
      <c r="P338">
        <v>52.9183646641251</v>
      </c>
      <c r="Q338">
        <v>4.1297020191677997E-2</v>
      </c>
    </row>
    <row r="339" spans="1:17" x14ac:dyDescent="0.3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389</v>
      </c>
      <c r="E339">
        <v>19668.565318050001</v>
      </c>
      <c r="F339">
        <v>318.10000000000002</v>
      </c>
      <c r="G339">
        <v>52.205269488632602</v>
      </c>
      <c r="H339">
        <v>-4.7061753878389396</v>
      </c>
      <c r="I339">
        <v>24.0162603390011</v>
      </c>
      <c r="J339">
        <v>1.97561503555268</v>
      </c>
      <c r="K339">
        <v>313.534117470551</v>
      </c>
      <c r="L339">
        <v>260.54357963667201</v>
      </c>
      <c r="M339">
        <v>43.069753180747902</v>
      </c>
      <c r="N339">
        <v>0.66523242053022702</v>
      </c>
      <c r="O339">
        <v>11.8830556428795</v>
      </c>
      <c r="P339">
        <v>77.659871544261307</v>
      </c>
      <c r="Q339">
        <v>5.0725449174957998E-2</v>
      </c>
    </row>
    <row r="340" spans="1:17" x14ac:dyDescent="0.3">
      <c r="A340" t="s">
        <v>786</v>
      </c>
      <c r="B340" t="s">
        <v>787</v>
      </c>
      <c r="C340" t="str">
        <f>IFERROR(VLOOKUP(Table1[[#This Row],[Ticker]],[1]!Table1[[Symbol]:[Industry]],2,FALSE),"-")</f>
        <v>-</v>
      </c>
      <c r="D340" t="s">
        <v>371</v>
      </c>
      <c r="E340">
        <v>19660.008213789999</v>
      </c>
      <c r="F340">
        <v>490.7</v>
      </c>
      <c r="G340">
        <v>60.8914160155784</v>
      </c>
      <c r="H340">
        <v>8.8811176574187005</v>
      </c>
      <c r="I340">
        <v>17.997908286793699</v>
      </c>
      <c r="J340">
        <v>3.0379052935973299</v>
      </c>
      <c r="K340">
        <v>463.53504258376699</v>
      </c>
      <c r="L340">
        <v>387.64879036059301</v>
      </c>
      <c r="M340">
        <v>41.132674115523201</v>
      </c>
      <c r="N340">
        <v>0.96777685511595402</v>
      </c>
      <c r="O340">
        <v>17.047075606276699</v>
      </c>
      <c r="P340">
        <v>96.240751849630001</v>
      </c>
      <c r="Q340">
        <v>3.1238583340668001E-2</v>
      </c>
    </row>
    <row r="341" spans="1:17" x14ac:dyDescent="0.3">
      <c r="A341" t="s">
        <v>788</v>
      </c>
      <c r="B341" t="s">
        <v>789</v>
      </c>
      <c r="C341" t="str">
        <f>IFERROR(VLOOKUP(Table1[[#This Row],[Ticker]],[1]!Table1[[Symbol]:[Industry]],2,FALSE),"-")</f>
        <v>-</v>
      </c>
      <c r="D341" t="s">
        <v>538</v>
      </c>
      <c r="E341">
        <v>19600.567442334999</v>
      </c>
      <c r="F341">
        <v>1737.35</v>
      </c>
      <c r="G341">
        <v>21.328462338981002</v>
      </c>
      <c r="H341">
        <v>-3.75942926867903</v>
      </c>
      <c r="I341">
        <v>6.06095075999289</v>
      </c>
      <c r="J341">
        <v>-2.2663967715996201</v>
      </c>
      <c r="K341">
        <v>1735.5780009499099</v>
      </c>
      <c r="L341">
        <v>1576.83949265569</v>
      </c>
      <c r="M341">
        <v>31.787209930171301</v>
      </c>
      <c r="N341">
        <v>0.78629026813534697</v>
      </c>
      <c r="O341">
        <v>9.4741992114427198</v>
      </c>
      <c r="P341">
        <v>52.8281140042223</v>
      </c>
    </row>
    <row r="342" spans="1:17" x14ac:dyDescent="0.3">
      <c r="A342" t="s">
        <v>790</v>
      </c>
      <c r="B342" t="s">
        <v>791</v>
      </c>
      <c r="C342" t="str">
        <f>IFERROR(VLOOKUP(Table1[[#This Row],[Ticker]],[1]!Table1[[Symbol]:[Industry]],2,FALSE),"-")</f>
        <v>-</v>
      </c>
      <c r="D342" t="s">
        <v>232</v>
      </c>
      <c r="E342">
        <v>19595.614851300001</v>
      </c>
      <c r="F342">
        <v>450.65</v>
      </c>
      <c r="G342">
        <v>32.545229193370403</v>
      </c>
      <c r="H342">
        <v>6.2986728338767497</v>
      </c>
      <c r="I342">
        <v>41.304853066498303</v>
      </c>
      <c r="J342">
        <v>-3.48540316120028</v>
      </c>
      <c r="K342">
        <v>414.99902929611397</v>
      </c>
      <c r="L342">
        <v>347.976839346433</v>
      </c>
      <c r="M342">
        <v>43.849114183474498</v>
      </c>
      <c r="N342">
        <v>0.67209157329291203</v>
      </c>
      <c r="O342">
        <v>17.0642405414401</v>
      </c>
      <c r="P342">
        <v>63.131221719456903</v>
      </c>
      <c r="Q342">
        <v>4.4810618834674E-2</v>
      </c>
    </row>
    <row r="343" spans="1:17" x14ac:dyDescent="0.3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D343" t="s">
        <v>546</v>
      </c>
      <c r="E343">
        <v>19585.026545199999</v>
      </c>
      <c r="F343">
        <v>1523.8</v>
      </c>
      <c r="G343">
        <v>-34.066874487781199</v>
      </c>
      <c r="H343">
        <v>0.79392964147181999</v>
      </c>
      <c r="I343">
        <v>-12.9235541395031</v>
      </c>
      <c r="J343">
        <v>-0.34875776313815499</v>
      </c>
      <c r="K343">
        <v>1458.8469386173899</v>
      </c>
      <c r="L343">
        <v>1479.7585204832101</v>
      </c>
      <c r="M343">
        <v>56.962459590633699</v>
      </c>
      <c r="N343">
        <v>0.85437608030257695</v>
      </c>
      <c r="O343">
        <v>16.252132825830099</v>
      </c>
      <c r="P343">
        <v>20.078802206461699</v>
      </c>
      <c r="Q343">
        <v>-9.4909356529599004E-2</v>
      </c>
    </row>
    <row r="344" spans="1:17" x14ac:dyDescent="0.3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62</v>
      </c>
      <c r="E344">
        <v>19534.873431960001</v>
      </c>
      <c r="F344">
        <v>147.9</v>
      </c>
      <c r="G344">
        <v>25.893751929823399</v>
      </c>
      <c r="H344">
        <v>-8.73948889056369</v>
      </c>
      <c r="I344">
        <v>-10.3492020758148</v>
      </c>
      <c r="J344">
        <v>-1.7554945366233701</v>
      </c>
      <c r="K344">
        <v>151.26881902337601</v>
      </c>
      <c r="L344">
        <v>135.62930831897199</v>
      </c>
      <c r="M344">
        <v>27.765279339756201</v>
      </c>
      <c r="N344">
        <v>0.45626847740952903</v>
      </c>
      <c r="O344">
        <v>12.7112914131169</v>
      </c>
      <c r="P344">
        <v>69.028571428571396</v>
      </c>
    </row>
    <row r="345" spans="1:17" hidden="1" x14ac:dyDescent="0.3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244</v>
      </c>
      <c r="E345">
        <v>19487.068375160001</v>
      </c>
      <c r="F345">
        <v>676.4</v>
      </c>
      <c r="G345">
        <v>52.827216534102703</v>
      </c>
      <c r="H345">
        <v>0.23977055810700301</v>
      </c>
      <c r="I345">
        <v>27.641704705681001</v>
      </c>
      <c r="J345">
        <v>4.6088838656071598</v>
      </c>
      <c r="K345">
        <v>619.00569523331103</v>
      </c>
      <c r="L345">
        <v>524.72484008362596</v>
      </c>
      <c r="M345">
        <v>52.2884176982067</v>
      </c>
      <c r="N345">
        <v>1.0581897397336899</v>
      </c>
      <c r="O345">
        <v>8.2791247782377297</v>
      </c>
      <c r="P345">
        <v>77.532808398950095</v>
      </c>
      <c r="Q345">
        <v>-4.3198111566359998E-2</v>
      </c>
    </row>
    <row r="346" spans="1:17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380</v>
      </c>
      <c r="E346">
        <v>19475.29502885</v>
      </c>
      <c r="F346">
        <v>8207.75</v>
      </c>
      <c r="G346">
        <v>-11.3821870216562</v>
      </c>
      <c r="H346">
        <v>1.1404309012020699</v>
      </c>
      <c r="I346">
        <v>5.7010209700659198</v>
      </c>
      <c r="J346">
        <v>-1.5019070685376099</v>
      </c>
      <c r="K346">
        <v>7749.4562454561501</v>
      </c>
      <c r="L346">
        <v>7020.1063153811101</v>
      </c>
      <c r="M346">
        <v>44.480986605578103</v>
      </c>
      <c r="N346">
        <v>0.84184892149456303</v>
      </c>
      <c r="O346">
        <v>9.4087904724193496</v>
      </c>
      <c r="P346">
        <v>49.596289140815799</v>
      </c>
      <c r="Q346">
        <v>4.8389057019589997E-3</v>
      </c>
    </row>
    <row r="347" spans="1:17" x14ac:dyDescent="0.3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590</v>
      </c>
      <c r="E347">
        <v>19466.00114547</v>
      </c>
      <c r="F347">
        <v>3824.15</v>
      </c>
      <c r="G347">
        <v>113.169117161286</v>
      </c>
      <c r="H347">
        <v>-0.57056694083034398</v>
      </c>
      <c r="I347">
        <v>6.0197580048072998</v>
      </c>
      <c r="J347">
        <v>7.4977427231928298</v>
      </c>
      <c r="K347">
        <v>3819.8396369000502</v>
      </c>
      <c r="L347">
        <v>3310.8614204770402</v>
      </c>
      <c r="M347">
        <v>45.280622109953697</v>
      </c>
      <c r="N347">
        <v>0.93925939074917997</v>
      </c>
      <c r="O347">
        <v>11.65879999477</v>
      </c>
      <c r="P347">
        <v>148.64434330298999</v>
      </c>
      <c r="Q347">
        <v>7.9272351681041006E-2</v>
      </c>
    </row>
    <row r="348" spans="1:17" x14ac:dyDescent="0.3">
      <c r="A348" t="s">
        <v>802</v>
      </c>
      <c r="B348" t="s">
        <v>803</v>
      </c>
      <c r="C348" t="str">
        <f>IFERROR(VLOOKUP(Table1[[#This Row],[Ticker]],[1]!Table1[[Symbol]:[Industry]],2,FALSE),"-")</f>
        <v>-</v>
      </c>
      <c r="D348" t="s">
        <v>46</v>
      </c>
      <c r="E348">
        <v>19413.016500959999</v>
      </c>
      <c r="F348">
        <v>309.2</v>
      </c>
      <c r="G348">
        <v>96.071997698367895</v>
      </c>
      <c r="H348">
        <v>-6.6839227800104402</v>
      </c>
      <c r="I348">
        <v>38.452380910184999</v>
      </c>
      <c r="J348">
        <v>-5.2003086855402803</v>
      </c>
      <c r="K348">
        <v>307.13118366202599</v>
      </c>
      <c r="L348">
        <v>239.661603638499</v>
      </c>
      <c r="M348">
        <v>29.879431912576699</v>
      </c>
      <c r="N348">
        <v>0.57543009961373803</v>
      </c>
      <c r="O348">
        <v>12.694049159120301</v>
      </c>
      <c r="P348">
        <v>127.855563743551</v>
      </c>
      <c r="Q348">
        <v>0.132465079055545</v>
      </c>
    </row>
    <row r="349" spans="1:17" x14ac:dyDescent="0.3">
      <c r="A349" t="s">
        <v>804</v>
      </c>
      <c r="B349" t="s">
        <v>805</v>
      </c>
      <c r="C349" t="str">
        <f>IFERROR(VLOOKUP(Table1[[#This Row],[Ticker]],[1]!Table1[[Symbol]:[Industry]],2,FALSE),"-")</f>
        <v>-</v>
      </c>
      <c r="D349" t="s">
        <v>660</v>
      </c>
      <c r="E349">
        <v>19310.346427500001</v>
      </c>
      <c r="F349">
        <v>4636.95</v>
      </c>
      <c r="G349">
        <v>164.162054319124</v>
      </c>
      <c r="H349">
        <v>-2.2364859275777502</v>
      </c>
      <c r="I349">
        <v>31.802877179637299</v>
      </c>
      <c r="J349">
        <v>-6.2558695821358201</v>
      </c>
      <c r="K349">
        <v>4395.7909456732204</v>
      </c>
      <c r="L349">
        <v>3408.45617946231</v>
      </c>
      <c r="M349">
        <v>39.447274842662999</v>
      </c>
      <c r="N349">
        <v>1.6002016072920799</v>
      </c>
      <c r="O349">
        <v>18.353659194082301</v>
      </c>
      <c r="P349">
        <v>191.24740908234401</v>
      </c>
      <c r="Q349">
        <v>0.14240456324241599</v>
      </c>
    </row>
    <row r="350" spans="1:17" hidden="1" x14ac:dyDescent="0.3">
      <c r="A350" t="s">
        <v>806</v>
      </c>
      <c r="B350" t="s">
        <v>807</v>
      </c>
      <c r="C350" t="str">
        <f>IFERROR(VLOOKUP(Table1[[#This Row],[Ticker]],[1]!Table1[[Symbol]:[Industry]],2,FALSE),"-")</f>
        <v>-</v>
      </c>
      <c r="E350">
        <v>19251.470888925</v>
      </c>
      <c r="F350">
        <v>1848.45</v>
      </c>
      <c r="G350">
        <v>541.08024373404101</v>
      </c>
      <c r="H350">
        <v>-10.6368287851326</v>
      </c>
      <c r="I350">
        <v>225.20427249531599</v>
      </c>
      <c r="J350">
        <v>-3.8990625302113999</v>
      </c>
      <c r="K350">
        <v>2021.0982964590401</v>
      </c>
      <c r="L350">
        <v>1413.4835092554199</v>
      </c>
      <c r="M350">
        <v>31.7195663396779</v>
      </c>
      <c r="N350">
        <v>0.64483618916361896</v>
      </c>
      <c r="O350">
        <v>64.340393302496594</v>
      </c>
      <c r="P350">
        <v>716.74178154824995</v>
      </c>
      <c r="Q350">
        <v>0.30179434332251498</v>
      </c>
    </row>
    <row r="351" spans="1:17" x14ac:dyDescent="0.3">
      <c r="A351" t="s">
        <v>808</v>
      </c>
      <c r="B351" t="s">
        <v>809</v>
      </c>
      <c r="C351" t="str">
        <f>IFERROR(VLOOKUP(Table1[[#This Row],[Ticker]],[1]!Table1[[Symbol]:[Industry]],2,FALSE),"-")</f>
        <v>-</v>
      </c>
      <c r="D351" t="s">
        <v>810</v>
      </c>
      <c r="E351">
        <v>19232.552626000001</v>
      </c>
      <c r="F351">
        <v>1372</v>
      </c>
      <c r="G351">
        <v>3.90594642003837</v>
      </c>
      <c r="H351">
        <v>7.8830646988873498</v>
      </c>
      <c r="I351">
        <v>-5.0142604790155598</v>
      </c>
      <c r="J351">
        <v>-2.0266864783786702</v>
      </c>
      <c r="K351">
        <v>1278.0970876694901</v>
      </c>
      <c r="L351">
        <v>1171.2028231916299</v>
      </c>
      <c r="M351">
        <v>47.987203933340801</v>
      </c>
      <c r="N351">
        <v>1.2643871931450299</v>
      </c>
      <c r="O351">
        <v>6.7747813411078699</v>
      </c>
      <c r="P351">
        <v>38.845317006527303</v>
      </c>
      <c r="Q351">
        <v>2.6854907370064001E-2</v>
      </c>
    </row>
    <row r="352" spans="1:17" hidden="1" x14ac:dyDescent="0.3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51</v>
      </c>
      <c r="E352">
        <v>19210.393465199999</v>
      </c>
      <c r="F352">
        <v>450.4</v>
      </c>
      <c r="G352">
        <v>13.026349586564701</v>
      </c>
      <c r="H352">
        <v>7.1835568716432103</v>
      </c>
      <c r="I352">
        <v>23.261374737648602</v>
      </c>
      <c r="J352">
        <v>8.9799587567787196</v>
      </c>
      <c r="M352">
        <v>62.037466909557502</v>
      </c>
      <c r="O352">
        <v>7.4600355239786902</v>
      </c>
      <c r="P352">
        <v>54.246575342465697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165</v>
      </c>
      <c r="E353">
        <v>18956.589706754999</v>
      </c>
      <c r="F353">
        <v>596.35</v>
      </c>
      <c r="G353">
        <v>25.438427792032002</v>
      </c>
      <c r="H353">
        <v>3.8066604325888198</v>
      </c>
      <c r="I353">
        <v>38.407597136154202</v>
      </c>
      <c r="J353">
        <v>-2.06528616870041</v>
      </c>
      <c r="K353">
        <v>592.72593354285095</v>
      </c>
      <c r="L353">
        <v>501.302627696618</v>
      </c>
      <c r="M353">
        <v>32.369594052214197</v>
      </c>
      <c r="N353">
        <v>0.31491068564525898</v>
      </c>
      <c r="O353">
        <v>13.373019200134101</v>
      </c>
      <c r="P353">
        <v>91.137820512820497</v>
      </c>
      <c r="Q353">
        <v>0.14676326031637901</v>
      </c>
    </row>
    <row r="354" spans="1:17" hidden="1" x14ac:dyDescent="0.3">
      <c r="A354" t="s">
        <v>815</v>
      </c>
      <c r="B354" t="s">
        <v>816</v>
      </c>
      <c r="C354" t="str">
        <f>IFERROR(VLOOKUP(Table1[[#This Row],[Ticker]],[1]!Table1[[Symbol]:[Industry]],2,FALSE),"-")</f>
        <v>-</v>
      </c>
      <c r="D354" t="s">
        <v>817</v>
      </c>
      <c r="E354">
        <v>18816.09173136</v>
      </c>
      <c r="F354">
        <v>1732.8</v>
      </c>
      <c r="G354">
        <v>-0.46940111712581201</v>
      </c>
      <c r="H354">
        <v>5.5175483358847703</v>
      </c>
      <c r="I354">
        <v>9.7656240339580105</v>
      </c>
      <c r="J354">
        <v>-0.36960707579167401</v>
      </c>
      <c r="M354">
        <v>35.185874656210601</v>
      </c>
      <c r="O354">
        <v>11.8680747922437</v>
      </c>
      <c r="P354">
        <v>40.6893192059432</v>
      </c>
    </row>
    <row r="355" spans="1:17" x14ac:dyDescent="0.3">
      <c r="A355" t="s">
        <v>818</v>
      </c>
      <c r="B355" t="s">
        <v>819</v>
      </c>
      <c r="C355" t="str">
        <f>IFERROR(VLOOKUP(Table1[[#This Row],[Ticker]],[1]!Table1[[Symbol]:[Industry]],2,FALSE),"-")</f>
        <v>-</v>
      </c>
      <c r="D355" t="s">
        <v>549</v>
      </c>
      <c r="E355">
        <v>18800.4751545</v>
      </c>
      <c r="F355">
        <v>2086.9</v>
      </c>
      <c r="G355">
        <v>15.065682765743601</v>
      </c>
      <c r="H355">
        <v>-23.3709031076847</v>
      </c>
      <c r="I355">
        <v>-50.931855514016299</v>
      </c>
      <c r="J355">
        <v>-3.2819361888396599</v>
      </c>
      <c r="K355">
        <v>2481.6367315099001</v>
      </c>
      <c r="L355">
        <v>2563.1728312144501</v>
      </c>
      <c r="M355">
        <v>18.4052233399205</v>
      </c>
      <c r="N355">
        <v>1.30978954014293</v>
      </c>
      <c r="O355">
        <v>86.688389477214997</v>
      </c>
      <c r="P355">
        <v>43.725895316804397</v>
      </c>
      <c r="Q355">
        <v>4.1684447137010999E-2</v>
      </c>
    </row>
    <row r="356" spans="1:17" x14ac:dyDescent="0.3">
      <c r="A356" t="s">
        <v>820</v>
      </c>
      <c r="B356" t="s">
        <v>821</v>
      </c>
      <c r="C356" t="str">
        <f>IFERROR(VLOOKUP(Table1[[#This Row],[Ticker]],[1]!Table1[[Symbol]:[Industry]],2,FALSE),"-")</f>
        <v>-</v>
      </c>
      <c r="D356" t="s">
        <v>632</v>
      </c>
      <c r="E356">
        <v>18608.960333340001</v>
      </c>
      <c r="F356">
        <v>36.979999999999997</v>
      </c>
      <c r="G356">
        <v>-11.2851375977956</v>
      </c>
      <c r="H356">
        <v>-8.0821185869950494</v>
      </c>
      <c r="I356">
        <v>-32.4436612204195</v>
      </c>
      <c r="J356">
        <v>-1.01443426721633</v>
      </c>
      <c r="K356">
        <v>38.301075719637197</v>
      </c>
      <c r="L356">
        <v>38.535273826359202</v>
      </c>
      <c r="M356">
        <v>27.706142827254698</v>
      </c>
      <c r="N356">
        <v>0.66129259550207098</v>
      </c>
      <c r="O356">
        <v>43.050297458085403</v>
      </c>
      <c r="P356">
        <v>17.0253164556961</v>
      </c>
      <c r="Q356">
        <v>6.2163535379940002E-2</v>
      </c>
    </row>
    <row r="357" spans="1:17" x14ac:dyDescent="0.3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130</v>
      </c>
      <c r="E357">
        <v>18571.586082764999</v>
      </c>
      <c r="F357">
        <v>667.95</v>
      </c>
      <c r="G357">
        <v>52.066836966421398</v>
      </c>
      <c r="H357">
        <v>-3.48048044392992</v>
      </c>
      <c r="I357">
        <v>-14.8245286951507</v>
      </c>
      <c r="J357">
        <v>-1.62636191264465</v>
      </c>
      <c r="K357">
        <v>660.43754875037405</v>
      </c>
      <c r="L357">
        <v>587.37282211960598</v>
      </c>
      <c r="M357">
        <v>38.410671910161099</v>
      </c>
      <c r="N357">
        <v>0.92200113461179001</v>
      </c>
      <c r="O357">
        <v>11.580208099408599</v>
      </c>
      <c r="P357">
        <v>78.596256684491905</v>
      </c>
      <c r="Q357">
        <v>2.1704409392410001E-2</v>
      </c>
    </row>
    <row r="358" spans="1:17" x14ac:dyDescent="0.3">
      <c r="A358" t="s">
        <v>824</v>
      </c>
      <c r="B358" t="s">
        <v>825</v>
      </c>
      <c r="C358" t="str">
        <f>IFERROR(VLOOKUP(Table1[[#This Row],[Ticker]],[1]!Table1[[Symbol]:[Industry]],2,FALSE),"-")</f>
        <v>-</v>
      </c>
      <c r="D358" t="s">
        <v>441</v>
      </c>
      <c r="E358">
        <v>18484.064334670002</v>
      </c>
      <c r="F358">
        <v>1294.7</v>
      </c>
      <c r="G358">
        <v>42.0140369467684</v>
      </c>
      <c r="H358">
        <v>4.0992543024461199</v>
      </c>
      <c r="I358">
        <v>20.478536235248502</v>
      </c>
      <c r="J358">
        <v>-9.69698116442488</v>
      </c>
      <c r="K358">
        <v>1198.8600674228101</v>
      </c>
      <c r="L358">
        <v>1009.62360632945</v>
      </c>
      <c r="M358">
        <v>43.613505458305703</v>
      </c>
      <c r="N358">
        <v>2.5051383321113598</v>
      </c>
      <c r="O358">
        <v>19.2322545763497</v>
      </c>
      <c r="P358">
        <v>78.579310344827505</v>
      </c>
      <c r="Q358">
        <v>0.13801232797176499</v>
      </c>
    </row>
    <row r="359" spans="1:17" x14ac:dyDescent="0.3">
      <c r="A359" t="s">
        <v>826</v>
      </c>
      <c r="B359" t="s">
        <v>827</v>
      </c>
      <c r="C359" t="str">
        <f>IFERROR(VLOOKUP(Table1[[#This Row],[Ticker]],[1]!Table1[[Symbol]:[Industry]],2,FALSE),"-")</f>
        <v>-</v>
      </c>
      <c r="D359" t="s">
        <v>80</v>
      </c>
      <c r="E359">
        <v>18378.821316400001</v>
      </c>
      <c r="F359">
        <v>777.8</v>
      </c>
      <c r="G359">
        <v>-39.3948334899641</v>
      </c>
      <c r="H359">
        <v>-15.046157310579201</v>
      </c>
      <c r="I359">
        <v>-32.2274351861846</v>
      </c>
      <c r="J359">
        <v>-3.33775943827668</v>
      </c>
      <c r="K359">
        <v>813.86764212671596</v>
      </c>
      <c r="L359">
        <v>851.55071529974498</v>
      </c>
      <c r="M359">
        <v>25.185107338884599</v>
      </c>
      <c r="N359">
        <v>1.14473184204481</v>
      </c>
      <c r="O359">
        <v>36.050398560041103</v>
      </c>
      <c r="P359">
        <v>11.1142857142857</v>
      </c>
      <c r="Q359">
        <v>-0.123449950002142</v>
      </c>
    </row>
    <row r="360" spans="1:17" x14ac:dyDescent="0.3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21</v>
      </c>
      <c r="E360">
        <v>18377.9459112</v>
      </c>
      <c r="F360">
        <v>662</v>
      </c>
      <c r="G360">
        <v>2.07352501618614</v>
      </c>
      <c r="H360">
        <v>19.476334810003699</v>
      </c>
      <c r="I360">
        <v>-27.4996273952626</v>
      </c>
      <c r="J360">
        <v>10.0357529115361</v>
      </c>
      <c r="K360">
        <v>619.84755921884505</v>
      </c>
      <c r="L360">
        <v>629.69758099266198</v>
      </c>
      <c r="M360">
        <v>54.590191469385999</v>
      </c>
      <c r="N360">
        <v>1.5865839435229601</v>
      </c>
      <c r="O360">
        <v>31.419939577039202</v>
      </c>
      <c r="P360">
        <v>40.971039182282702</v>
      </c>
      <c r="Q360">
        <v>8.0100273056925006E-2</v>
      </c>
    </row>
    <row r="361" spans="1:17" x14ac:dyDescent="0.3">
      <c r="A361" t="s">
        <v>830</v>
      </c>
      <c r="B361" t="s">
        <v>831</v>
      </c>
      <c r="C361" t="str">
        <f>IFERROR(VLOOKUP(Table1[[#This Row],[Ticker]],[1]!Table1[[Symbol]:[Industry]],2,FALSE),"-")</f>
        <v>-</v>
      </c>
      <c r="D361" t="s">
        <v>51</v>
      </c>
      <c r="E361">
        <v>18332.083360682002</v>
      </c>
      <c r="F361">
        <v>216.58</v>
      </c>
      <c r="G361">
        <v>48.681334619017299</v>
      </c>
      <c r="H361">
        <v>14.205809686936799</v>
      </c>
      <c r="I361">
        <v>7.9500170392968998</v>
      </c>
      <c r="J361">
        <v>6.3801679059002101</v>
      </c>
      <c r="K361">
        <v>197.80821814484099</v>
      </c>
      <c r="L361">
        <v>175.71475230159501</v>
      </c>
      <c r="M361">
        <v>54.264833619297498</v>
      </c>
      <c r="N361">
        <v>1.3264010953882099</v>
      </c>
      <c r="O361">
        <v>6.38101394403916</v>
      </c>
      <c r="P361">
        <v>73.472166599919902</v>
      </c>
      <c r="Q361">
        <v>-1.5989194998908999E-2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Row],[Ticker]],[1]!Table1[[Symbol]:[Industry]],2,FALSE),"-")</f>
        <v>-</v>
      </c>
      <c r="D362" t="s">
        <v>40</v>
      </c>
      <c r="E362">
        <v>18209.876655960001</v>
      </c>
      <c r="F362">
        <v>495.9</v>
      </c>
      <c r="G362">
        <v>85.400731157103394</v>
      </c>
      <c r="H362">
        <v>8.1530993655294992</v>
      </c>
      <c r="I362">
        <v>-19.902941155408701</v>
      </c>
      <c r="J362">
        <v>1.2285034886191799</v>
      </c>
      <c r="K362">
        <v>457.17791777932501</v>
      </c>
      <c r="L362">
        <v>422.05544883443201</v>
      </c>
      <c r="M362">
        <v>62.577307050835699</v>
      </c>
      <c r="N362">
        <v>0.82002825941449697</v>
      </c>
      <c r="O362">
        <v>11.716071788667</v>
      </c>
      <c r="P362">
        <v>110.127118644067</v>
      </c>
      <c r="Q362">
        <v>0.10688476446070699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412</v>
      </c>
      <c r="E363">
        <v>18150.223441983999</v>
      </c>
      <c r="F363">
        <v>113.44</v>
      </c>
      <c r="G363">
        <v>-22.716170937757099</v>
      </c>
      <c r="H363">
        <v>-9.1970406470499899</v>
      </c>
      <c r="I363">
        <v>-20.695809037137899</v>
      </c>
      <c r="J363">
        <v>-2.1900946791115699</v>
      </c>
      <c r="K363">
        <v>117.749692651864</v>
      </c>
      <c r="L363">
        <v>115.70828658798099</v>
      </c>
      <c r="M363">
        <v>23.357597508227499</v>
      </c>
      <c r="N363">
        <v>0.49969064594328699</v>
      </c>
      <c r="O363">
        <v>20.7686882933709</v>
      </c>
      <c r="P363">
        <v>8.0380952380952397</v>
      </c>
      <c r="Q363">
        <v>7.7243800710630001E-2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Row],[Ticker]],[1]!Table1[[Symbol]:[Industry]],2,FALSE),"-")</f>
        <v>-</v>
      </c>
      <c r="D364" t="s">
        <v>266</v>
      </c>
      <c r="E364">
        <v>17863.980875400001</v>
      </c>
      <c r="F364">
        <v>1231.5</v>
      </c>
      <c r="G364">
        <v>182.57105356520901</v>
      </c>
      <c r="H364">
        <v>-7.5582591624927398</v>
      </c>
      <c r="I364">
        <v>64.241478904587893</v>
      </c>
      <c r="J364">
        <v>-5.0260796504234699</v>
      </c>
      <c r="K364">
        <v>1264.48719510704</v>
      </c>
      <c r="L364">
        <v>936.06529988216596</v>
      </c>
      <c r="M364">
        <v>15.808341710392799</v>
      </c>
      <c r="N364">
        <v>0.38987599985593901</v>
      </c>
      <c r="O364">
        <v>17.742590336987401</v>
      </c>
      <c r="P364">
        <v>201.986267778322</v>
      </c>
      <c r="Q364">
        <v>0.14509969077801799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Row],[Ticker]],[1]!Table1[[Symbol]:[Industry]],2,FALSE),"-")</f>
        <v>-</v>
      </c>
      <c r="D365" t="s">
        <v>109</v>
      </c>
      <c r="E365">
        <v>17832.531740973001</v>
      </c>
      <c r="F365">
        <v>68.23</v>
      </c>
      <c r="G365">
        <v>417.821583104669</v>
      </c>
      <c r="H365">
        <v>5.3081597454524303</v>
      </c>
      <c r="I365">
        <v>99.103188881773406</v>
      </c>
      <c r="J365">
        <v>13.972120227123</v>
      </c>
      <c r="K365">
        <v>60.672408431721799</v>
      </c>
      <c r="L365">
        <v>44.959948223397397</v>
      </c>
      <c r="M365">
        <v>54.304850022449699</v>
      </c>
      <c r="N365">
        <v>1.9968753150048399</v>
      </c>
      <c r="O365">
        <v>15.6382822805217</v>
      </c>
      <c r="P365">
        <v>448.03212851405601</v>
      </c>
      <c r="Q365">
        <v>0.12802185832523899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Row],[Ticker]],[1]!Table1[[Symbol]:[Industry]],2,FALSE),"-")</f>
        <v>-</v>
      </c>
      <c r="D366" t="s">
        <v>182</v>
      </c>
      <c r="E366">
        <v>17733.16354768</v>
      </c>
      <c r="F366">
        <v>314.3</v>
      </c>
      <c r="G366">
        <v>-17.1620354910484</v>
      </c>
      <c r="H366">
        <v>0.75869527755554</v>
      </c>
      <c r="I366">
        <v>-15.0172537141309</v>
      </c>
      <c r="J366">
        <v>0.52549810254746698</v>
      </c>
      <c r="K366">
        <v>309.28949129241198</v>
      </c>
      <c r="L366">
        <v>312.03005648826701</v>
      </c>
      <c r="M366">
        <v>50.443482705848503</v>
      </c>
      <c r="N366">
        <v>0.59560100274414896</v>
      </c>
      <c r="O366">
        <v>29.4145720649061</v>
      </c>
      <c r="P366">
        <v>23.4970530451866</v>
      </c>
      <c r="Q366">
        <v>-5.7820859607487E-2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Row],[Ticker]],[1]!Table1[[Symbol]:[Industry]],2,FALSE),"-")</f>
        <v>-</v>
      </c>
      <c r="D367" t="s">
        <v>83</v>
      </c>
      <c r="E367">
        <v>17729.283222765</v>
      </c>
      <c r="F367">
        <v>3166.85</v>
      </c>
      <c r="G367">
        <v>30.621009068106801</v>
      </c>
      <c r="H367">
        <v>-2.9524628643638802</v>
      </c>
      <c r="I367">
        <v>51.2443058326391</v>
      </c>
      <c r="J367">
        <v>-8.0696258266564502</v>
      </c>
      <c r="K367">
        <v>3012.5880386394701</v>
      </c>
      <c r="L367">
        <v>2506.9011825858202</v>
      </c>
      <c r="M367">
        <v>45.085098475906001</v>
      </c>
      <c r="N367">
        <v>1.6294953184393399</v>
      </c>
      <c r="O367">
        <v>15.414370746956701</v>
      </c>
      <c r="P367">
        <v>82.527377521613801</v>
      </c>
      <c r="Q367">
        <v>0.16122664224915001</v>
      </c>
    </row>
    <row r="368" spans="1:17" x14ac:dyDescent="0.3">
      <c r="A368" t="s">
        <v>844</v>
      </c>
      <c r="B368" t="s">
        <v>845</v>
      </c>
      <c r="C368" t="str">
        <f>IFERROR(VLOOKUP(Table1[[#This Row],[Ticker]],[1]!Table1[[Symbol]:[Industry]],2,FALSE),"-")</f>
        <v>-</v>
      </c>
      <c r="D368" t="s">
        <v>165</v>
      </c>
      <c r="E368">
        <v>17711.631392625</v>
      </c>
      <c r="F368">
        <v>740.75</v>
      </c>
      <c r="G368">
        <v>125.054412211239</v>
      </c>
      <c r="H368">
        <v>-15.8611377410095</v>
      </c>
      <c r="I368">
        <v>56.601472482435902</v>
      </c>
      <c r="J368">
        <v>-8.4656571152867706</v>
      </c>
      <c r="K368">
        <v>823.12424502326201</v>
      </c>
      <c r="L368">
        <v>630.96707605217603</v>
      </c>
      <c r="M368">
        <v>15.702873015063</v>
      </c>
      <c r="N368">
        <v>1.0728912530775601</v>
      </c>
      <c r="O368">
        <v>32.298346270671601</v>
      </c>
      <c r="P368">
        <v>172.23447262036001</v>
      </c>
      <c r="Q368">
        <v>0.158036899049533</v>
      </c>
    </row>
    <row r="369" spans="1:17" x14ac:dyDescent="0.3">
      <c r="A369" t="s">
        <v>846</v>
      </c>
      <c r="B369" t="s">
        <v>847</v>
      </c>
      <c r="C369" t="str">
        <f>IFERROR(VLOOKUP(Table1[[#This Row],[Ticker]],[1]!Table1[[Symbol]:[Industry]],2,FALSE),"-")</f>
        <v>-</v>
      </c>
      <c r="D369" t="s">
        <v>543</v>
      </c>
      <c r="E369">
        <v>17577.811134</v>
      </c>
      <c r="F369">
        <v>3545.1</v>
      </c>
      <c r="G369">
        <v>-43.4423460694656</v>
      </c>
      <c r="H369">
        <v>-3.0208926284595501</v>
      </c>
      <c r="I369">
        <v>-9.5199298352963702</v>
      </c>
      <c r="J369">
        <v>-0.14873896019681301</v>
      </c>
      <c r="K369">
        <v>3514.4235990782599</v>
      </c>
      <c r="L369">
        <v>3556.7913533615401</v>
      </c>
      <c r="M369">
        <v>30.285317797935601</v>
      </c>
      <c r="N369">
        <v>0.67565092407813399</v>
      </c>
      <c r="O369">
        <v>33.261403063383199</v>
      </c>
      <c r="P369">
        <v>23.267094351431702</v>
      </c>
      <c r="Q369">
        <v>-7.3796164698246999E-2</v>
      </c>
    </row>
    <row r="370" spans="1:17" x14ac:dyDescent="0.3">
      <c r="A370" t="s">
        <v>848</v>
      </c>
      <c r="B370" t="s">
        <v>849</v>
      </c>
      <c r="C370" t="str">
        <f>IFERROR(VLOOKUP(Table1[[#This Row],[Ticker]],[1]!Table1[[Symbol]:[Industry]],2,FALSE),"-")</f>
        <v>-</v>
      </c>
      <c r="D370" t="s">
        <v>51</v>
      </c>
      <c r="E370">
        <v>17535.748984803999</v>
      </c>
      <c r="F370">
        <v>212.57</v>
      </c>
      <c r="G370">
        <v>-17.995862415075301</v>
      </c>
      <c r="H370">
        <v>-7.92835979426913</v>
      </c>
      <c r="I370">
        <v>-26.860361298672</v>
      </c>
      <c r="J370">
        <v>-2.9138781171634802</v>
      </c>
      <c r="K370">
        <v>218.14042946015601</v>
      </c>
      <c r="L370">
        <v>212.79757164112101</v>
      </c>
      <c r="M370">
        <v>40.128019948695801</v>
      </c>
      <c r="N370">
        <v>0.71823063487902095</v>
      </c>
      <c r="O370">
        <v>36.072823070047498</v>
      </c>
      <c r="P370">
        <v>16.1426034694713</v>
      </c>
      <c r="Q370">
        <v>3.1093523494115E-2</v>
      </c>
    </row>
    <row r="371" spans="1:17" x14ac:dyDescent="0.3">
      <c r="A371" t="s">
        <v>850</v>
      </c>
      <c r="B371" t="s">
        <v>851</v>
      </c>
      <c r="C371" t="str">
        <f>IFERROR(VLOOKUP(Table1[[#This Row],[Ticker]],[1]!Table1[[Symbol]:[Industry]],2,FALSE),"-")</f>
        <v>-</v>
      </c>
      <c r="D371" t="s">
        <v>62</v>
      </c>
      <c r="E371">
        <v>17497.583200019999</v>
      </c>
      <c r="F371">
        <v>1672.55</v>
      </c>
      <c r="G371">
        <v>53.716064925116797</v>
      </c>
      <c r="H371">
        <v>2.87582268708127</v>
      </c>
      <c r="I371">
        <v>6.8889962432662299</v>
      </c>
      <c r="J371">
        <v>-0.34086605365123102</v>
      </c>
      <c r="K371">
        <v>1575.76398539959</v>
      </c>
      <c r="L371">
        <v>1404.7087916011801</v>
      </c>
      <c r="M371">
        <v>54.403044316578999</v>
      </c>
      <c r="N371">
        <v>0.373071234310759</v>
      </c>
      <c r="O371">
        <v>7.5603120982930196</v>
      </c>
      <c r="P371">
        <v>85.828565079717706</v>
      </c>
    </row>
    <row r="372" spans="1:17" x14ac:dyDescent="0.3">
      <c r="A372" t="s">
        <v>852</v>
      </c>
      <c r="B372" t="s">
        <v>853</v>
      </c>
      <c r="C372" t="str">
        <f>IFERROR(VLOOKUP(Table1[[#This Row],[Ticker]],[1]!Table1[[Symbol]:[Industry]],2,FALSE),"-")</f>
        <v>-</v>
      </c>
      <c r="D372" t="s">
        <v>119</v>
      </c>
      <c r="E372">
        <v>17464.157055</v>
      </c>
      <c r="F372">
        <v>697.5</v>
      </c>
      <c r="G372">
        <v>31.780045794326</v>
      </c>
      <c r="H372">
        <v>-8.7988715346038298</v>
      </c>
      <c r="I372">
        <v>7.6319110499609897</v>
      </c>
      <c r="J372">
        <v>-0.96347964005321796</v>
      </c>
      <c r="K372">
        <v>658.69475210661903</v>
      </c>
      <c r="L372">
        <v>563.61053893082601</v>
      </c>
      <c r="M372">
        <v>42.008554675345501</v>
      </c>
      <c r="N372">
        <v>0.58848431044278204</v>
      </c>
      <c r="O372">
        <v>7.0967741935483897</v>
      </c>
      <c r="P372">
        <v>63.502109704641299</v>
      </c>
    </row>
    <row r="373" spans="1:17" x14ac:dyDescent="0.3">
      <c r="A373" t="s">
        <v>854</v>
      </c>
      <c r="B373" t="s">
        <v>855</v>
      </c>
      <c r="C373" t="str">
        <f>IFERROR(VLOOKUP(Table1[[#This Row],[Ticker]],[1]!Table1[[Symbol]:[Industry]],2,FALSE),"-")</f>
        <v>-</v>
      </c>
      <c r="D373" t="s">
        <v>389</v>
      </c>
      <c r="E373">
        <v>17451.030257769999</v>
      </c>
      <c r="F373">
        <v>548.29999999999995</v>
      </c>
      <c r="G373">
        <v>34.651643239150701</v>
      </c>
      <c r="H373">
        <v>-2.9000143881295499</v>
      </c>
      <c r="I373">
        <v>-5.4438427799087101</v>
      </c>
      <c r="J373">
        <v>-0.27612280984700399</v>
      </c>
      <c r="K373">
        <v>546.50099099228703</v>
      </c>
      <c r="L373">
        <v>473.89028402025002</v>
      </c>
      <c r="M373">
        <v>39.706673878083002</v>
      </c>
      <c r="N373">
        <v>1.0081291096086999</v>
      </c>
      <c r="O373">
        <v>9.0643808134233108</v>
      </c>
      <c r="P373">
        <v>82.584082584082495</v>
      </c>
      <c r="Q373">
        <v>0.13212243627519901</v>
      </c>
    </row>
    <row r="374" spans="1:17" x14ac:dyDescent="0.3">
      <c r="A374" t="s">
        <v>856</v>
      </c>
      <c r="B374" t="s">
        <v>857</v>
      </c>
      <c r="C374" t="str">
        <f>IFERROR(VLOOKUP(Table1[[#This Row],[Ticker]],[1]!Table1[[Symbol]:[Industry]],2,FALSE),"-")</f>
        <v>-</v>
      </c>
      <c r="D374" t="s">
        <v>621</v>
      </c>
      <c r="E374">
        <v>17435.103411284999</v>
      </c>
      <c r="F374">
        <v>725.55</v>
      </c>
      <c r="G374">
        <v>49.413968677134001</v>
      </c>
      <c r="H374">
        <v>-1.47148413362384</v>
      </c>
      <c r="I374">
        <v>17.644525031763202</v>
      </c>
      <c r="J374">
        <v>0.86183864428089996</v>
      </c>
      <c r="K374">
        <v>708.38556288485699</v>
      </c>
      <c r="L374">
        <v>627.64479740389004</v>
      </c>
      <c r="M374">
        <v>46.298802286401902</v>
      </c>
      <c r="N374">
        <v>2.1489379663923098</v>
      </c>
      <c r="O374">
        <v>13.8377782371993</v>
      </c>
      <c r="P374">
        <v>76.318347509112996</v>
      </c>
      <c r="Q374">
        <v>9.0668906136539995E-2</v>
      </c>
    </row>
    <row r="375" spans="1:17" x14ac:dyDescent="0.3">
      <c r="A375" t="s">
        <v>858</v>
      </c>
      <c r="B375" t="s">
        <v>859</v>
      </c>
      <c r="C375" t="str">
        <f>IFERROR(VLOOKUP(Table1[[#This Row],[Ticker]],[1]!Table1[[Symbol]:[Industry]],2,FALSE),"-")</f>
        <v>-</v>
      </c>
      <c r="D375" t="s">
        <v>266</v>
      </c>
      <c r="E375">
        <v>17406.039534570002</v>
      </c>
      <c r="F375">
        <v>2191.9499999999998</v>
      </c>
      <c r="G375">
        <v>202.827453652884</v>
      </c>
      <c r="H375">
        <v>1.2934726885891501</v>
      </c>
      <c r="I375">
        <v>134.43671246028501</v>
      </c>
      <c r="J375">
        <v>-2.2535068546524699</v>
      </c>
      <c r="K375">
        <v>1987.6767458366101</v>
      </c>
      <c r="L375">
        <v>1358.04756520157</v>
      </c>
      <c r="M375">
        <v>42.734457918692499</v>
      </c>
      <c r="N375">
        <v>0.77865977375406703</v>
      </c>
      <c r="O375">
        <v>22.4480485412532</v>
      </c>
      <c r="P375">
        <v>221.68329909010799</v>
      </c>
      <c r="Q375">
        <v>0.13749587802872201</v>
      </c>
    </row>
    <row r="376" spans="1:17" hidden="1" x14ac:dyDescent="0.3">
      <c r="A376" t="s">
        <v>860</v>
      </c>
      <c r="B376" t="s">
        <v>861</v>
      </c>
      <c r="C376" t="str">
        <f>IFERROR(VLOOKUP(Table1[[#This Row],[Ticker]],[1]!Table1[[Symbol]:[Industry]],2,FALSE),"-")</f>
        <v>-</v>
      </c>
      <c r="D376" t="s">
        <v>109</v>
      </c>
      <c r="E376">
        <v>17229.936169500001</v>
      </c>
      <c r="F376">
        <v>1014.45</v>
      </c>
      <c r="G376">
        <v>142.64339193671699</v>
      </c>
      <c r="H376">
        <v>-5.3279686900446102</v>
      </c>
      <c r="I376">
        <v>-9.3411065773060606</v>
      </c>
      <c r="J376">
        <v>-8.2698650126852495</v>
      </c>
      <c r="K376">
        <v>1021.35072413116</v>
      </c>
      <c r="L376">
        <v>824.20682123707297</v>
      </c>
      <c r="M376">
        <v>20.369006034354999</v>
      </c>
      <c r="N376">
        <v>0.472471017733882</v>
      </c>
      <c r="O376">
        <v>16.319187737197399</v>
      </c>
      <c r="P376">
        <v>181.75253437022599</v>
      </c>
    </row>
    <row r="377" spans="1:17" x14ac:dyDescent="0.3">
      <c r="A377" t="s">
        <v>862</v>
      </c>
      <c r="B377" t="s">
        <v>863</v>
      </c>
      <c r="C377" t="str">
        <f>IFERROR(VLOOKUP(Table1[[#This Row],[Ticker]],[1]!Table1[[Symbol]:[Industry]],2,FALSE),"-")</f>
        <v>-</v>
      </c>
      <c r="D377" t="s">
        <v>412</v>
      </c>
      <c r="E377">
        <v>16999.320289454899</v>
      </c>
      <c r="F377">
        <v>4801.95</v>
      </c>
      <c r="G377">
        <v>60.120345161326497</v>
      </c>
      <c r="H377">
        <v>-8.1864251568048907</v>
      </c>
      <c r="I377">
        <v>26.002409332762099</v>
      </c>
      <c r="J377">
        <v>2.2833290539736599</v>
      </c>
      <c r="K377">
        <v>4897.00110664576</v>
      </c>
      <c r="L377">
        <v>3992.1642109675399</v>
      </c>
      <c r="M377">
        <v>42.706347768739001</v>
      </c>
      <c r="N377">
        <v>0.90659873176587202</v>
      </c>
      <c r="O377">
        <v>14.5368027572132</v>
      </c>
      <c r="P377">
        <v>128.664285714285</v>
      </c>
    </row>
    <row r="378" spans="1:17" x14ac:dyDescent="0.3">
      <c r="A378" t="s">
        <v>864</v>
      </c>
      <c r="B378" t="s">
        <v>865</v>
      </c>
      <c r="C378" t="str">
        <f>IFERROR(VLOOKUP(Table1[[#This Row],[Ticker]],[1]!Table1[[Symbol]:[Industry]],2,FALSE),"-")</f>
        <v>-</v>
      </c>
      <c r="D378" t="s">
        <v>295</v>
      </c>
      <c r="E378">
        <v>16968.291677609999</v>
      </c>
      <c r="F378">
        <v>2120.3000000000002</v>
      </c>
      <c r="G378">
        <v>-13.426036270887201</v>
      </c>
      <c r="H378">
        <v>-1.1189683154466201E-2</v>
      </c>
      <c r="I378">
        <v>-10.0069217536709</v>
      </c>
      <c r="J378">
        <v>-0.87510610331235195</v>
      </c>
      <c r="K378">
        <v>2050.8672343389999</v>
      </c>
      <c r="L378">
        <v>1978.49631028146</v>
      </c>
      <c r="M378">
        <v>50.542705297870597</v>
      </c>
      <c r="N378">
        <v>1.26393206675779</v>
      </c>
      <c r="O378">
        <v>11.135216714615799</v>
      </c>
      <c r="P378">
        <v>21.16</v>
      </c>
      <c r="Q378">
        <v>3.4709978757563001E-2</v>
      </c>
    </row>
    <row r="379" spans="1:17" x14ac:dyDescent="0.3">
      <c r="A379" t="s">
        <v>866</v>
      </c>
      <c r="B379" t="s">
        <v>867</v>
      </c>
      <c r="C379" t="str">
        <f>IFERROR(VLOOKUP(Table1[[#This Row],[Ticker]],[1]!Table1[[Symbol]:[Industry]],2,FALSE),"-")</f>
        <v>-</v>
      </c>
      <c r="D379" t="s">
        <v>21</v>
      </c>
      <c r="E379">
        <v>16944.830972700001</v>
      </c>
      <c r="F379">
        <v>747.55</v>
      </c>
      <c r="G379">
        <v>39.6589978476892</v>
      </c>
      <c r="H379">
        <v>7.7994086470400203</v>
      </c>
      <c r="I379">
        <v>20.554228797203098</v>
      </c>
      <c r="J379">
        <v>8.8820427112615299</v>
      </c>
      <c r="K379">
        <v>696.06993432966897</v>
      </c>
      <c r="L379">
        <v>589.954340040489</v>
      </c>
      <c r="M379">
        <v>47.746840504638698</v>
      </c>
      <c r="N379">
        <v>1.4513797042871099</v>
      </c>
      <c r="O379">
        <v>12.3001805899271</v>
      </c>
      <c r="P379">
        <v>71.811077913123398</v>
      </c>
      <c r="Q379">
        <v>5.8743277727955998E-2</v>
      </c>
    </row>
    <row r="380" spans="1:17" x14ac:dyDescent="0.3">
      <c r="A380" t="s">
        <v>868</v>
      </c>
      <c r="B380" t="s">
        <v>869</v>
      </c>
      <c r="C380" t="str">
        <f>IFERROR(VLOOKUP(Table1[[#This Row],[Ticker]],[1]!Table1[[Symbol]:[Industry]],2,FALSE),"-")</f>
        <v>-</v>
      </c>
      <c r="D380" t="s">
        <v>24</v>
      </c>
      <c r="E380">
        <v>16909.702373867</v>
      </c>
      <c r="F380">
        <v>210.13</v>
      </c>
      <c r="G380">
        <v>37.619354180783198</v>
      </c>
      <c r="H380">
        <v>-7.9047377522501803</v>
      </c>
      <c r="I380">
        <v>10.6656239037532</v>
      </c>
      <c r="J380">
        <v>5.1536093730129497</v>
      </c>
      <c r="K380">
        <v>200.327073247676</v>
      </c>
      <c r="L380">
        <v>177.400890329243</v>
      </c>
      <c r="M380">
        <v>68.408736721544997</v>
      </c>
      <c r="N380">
        <v>1.0568011396552299</v>
      </c>
      <c r="O380">
        <v>4.6495026888117001</v>
      </c>
      <c r="P380">
        <v>81.773356401384007</v>
      </c>
      <c r="Q380">
        <v>0.157635262069828</v>
      </c>
    </row>
    <row r="381" spans="1:17" x14ac:dyDescent="0.3">
      <c r="A381" t="s">
        <v>870</v>
      </c>
      <c r="B381" t="s">
        <v>871</v>
      </c>
      <c r="C381" t="str">
        <f>IFERROR(VLOOKUP(Table1[[#This Row],[Ticker]],[1]!Table1[[Symbol]:[Industry]],2,FALSE),"-")</f>
        <v>-</v>
      </c>
      <c r="D381" t="s">
        <v>872</v>
      </c>
      <c r="E381">
        <v>16858.451904022</v>
      </c>
      <c r="F381">
        <v>244.69</v>
      </c>
      <c r="G381">
        <v>53.753820635891998</v>
      </c>
      <c r="H381">
        <v>17.624030968728999</v>
      </c>
      <c r="I381">
        <v>6.0553872545325804</v>
      </c>
      <c r="J381">
        <v>5.8367194994935603E-2</v>
      </c>
      <c r="K381">
        <v>217.474388961156</v>
      </c>
      <c r="L381">
        <v>192.14760713387901</v>
      </c>
      <c r="M381">
        <v>59.576263074332502</v>
      </c>
      <c r="N381">
        <v>1.8841922075214601</v>
      </c>
      <c r="O381">
        <v>5.8277820916261298</v>
      </c>
      <c r="P381">
        <v>82.196574832464606</v>
      </c>
      <c r="Q381">
        <v>-2.5926043672569999E-2</v>
      </c>
    </row>
    <row r="382" spans="1:17" x14ac:dyDescent="0.3">
      <c r="A382" t="s">
        <v>873</v>
      </c>
      <c r="B382" t="s">
        <v>874</v>
      </c>
      <c r="C382" t="str">
        <f>IFERROR(VLOOKUP(Table1[[#This Row],[Ticker]],[1]!Table1[[Symbol]:[Industry]],2,FALSE),"-")</f>
        <v>-</v>
      </c>
      <c r="D382" t="s">
        <v>543</v>
      </c>
      <c r="E382">
        <v>16775.168119819999</v>
      </c>
      <c r="F382">
        <v>892.1</v>
      </c>
      <c r="G382">
        <v>75.7101597840377</v>
      </c>
      <c r="H382">
        <v>18.8741057129339</v>
      </c>
      <c r="I382">
        <v>48.660247252087501</v>
      </c>
      <c r="J382">
        <v>2.35425426720438</v>
      </c>
      <c r="K382">
        <v>771.83073823192206</v>
      </c>
      <c r="L382">
        <v>648.70721751900203</v>
      </c>
      <c r="M382">
        <v>70.400919105069093</v>
      </c>
      <c r="N382">
        <v>1.9486051054690201</v>
      </c>
      <c r="O382">
        <v>3.8672794529761099</v>
      </c>
      <c r="P382">
        <v>118.117359413202</v>
      </c>
      <c r="Q382">
        <v>0.103631337933987</v>
      </c>
    </row>
    <row r="383" spans="1:17" x14ac:dyDescent="0.3">
      <c r="A383" t="s">
        <v>875</v>
      </c>
      <c r="B383" t="s">
        <v>876</v>
      </c>
      <c r="C383" t="str">
        <f>IFERROR(VLOOKUP(Table1[[#This Row],[Ticker]],[1]!Table1[[Symbol]:[Industry]],2,FALSE),"-")</f>
        <v>-</v>
      </c>
      <c r="D383" t="s">
        <v>143</v>
      </c>
      <c r="E383">
        <v>16774.914069719998</v>
      </c>
      <c r="F383">
        <v>2798.2</v>
      </c>
      <c r="G383">
        <v>-26.306851054214999</v>
      </c>
      <c r="H383">
        <v>10.0365202240642</v>
      </c>
      <c r="I383">
        <v>-7.1972936974079103</v>
      </c>
      <c r="J383">
        <v>5.2098150547562598</v>
      </c>
      <c r="K383">
        <v>2675.6047670386702</v>
      </c>
      <c r="L383">
        <v>2666.2389322877002</v>
      </c>
      <c r="M383">
        <v>53.7043474028482</v>
      </c>
      <c r="N383">
        <v>1.30209114603579</v>
      </c>
      <c r="O383">
        <v>19.2034164820241</v>
      </c>
      <c r="P383">
        <v>25.479820627802599</v>
      </c>
      <c r="Q383">
        <v>-8.4557700764416002E-2</v>
      </c>
    </row>
    <row r="384" spans="1:17" x14ac:dyDescent="0.3">
      <c r="A384" t="s">
        <v>877</v>
      </c>
      <c r="B384" t="s">
        <v>878</v>
      </c>
      <c r="C384" t="str">
        <f>IFERROR(VLOOKUP(Table1[[#This Row],[Ticker]],[1]!Table1[[Symbol]:[Industry]],2,FALSE),"-")</f>
        <v>-</v>
      </c>
      <c r="D384" t="s">
        <v>182</v>
      </c>
      <c r="E384">
        <v>16772.466704400002</v>
      </c>
      <c r="F384">
        <v>1698</v>
      </c>
      <c r="G384">
        <v>35.8326470194867</v>
      </c>
      <c r="H384">
        <v>12.578713209223899</v>
      </c>
      <c r="I384">
        <v>14.602970390351</v>
      </c>
      <c r="J384">
        <v>0.956390684035058</v>
      </c>
      <c r="K384">
        <v>1535.2453008723901</v>
      </c>
      <c r="L384">
        <v>1343.8190464982499</v>
      </c>
      <c r="M384">
        <v>56.053754648605803</v>
      </c>
      <c r="N384">
        <v>1.16366383402535</v>
      </c>
      <c r="O384">
        <v>9.44346289752648</v>
      </c>
      <c r="P384">
        <v>74.952346607593597</v>
      </c>
      <c r="Q384">
        <v>1.1134281263913E-2</v>
      </c>
    </row>
    <row r="385" spans="1:17" hidden="1" x14ac:dyDescent="0.3">
      <c r="A385" t="s">
        <v>879</v>
      </c>
      <c r="B385" t="s">
        <v>880</v>
      </c>
      <c r="C385" t="str">
        <f>IFERROR(VLOOKUP(Table1[[#This Row],[Ticker]],[1]!Table1[[Symbol]:[Industry]],2,FALSE),"-")</f>
        <v>-</v>
      </c>
      <c r="D385" t="s">
        <v>266</v>
      </c>
      <c r="E385">
        <v>16707.998339999998</v>
      </c>
      <c r="F385">
        <v>15639.8</v>
      </c>
      <c r="G385">
        <v>-12.054031007281001</v>
      </c>
      <c r="H385">
        <v>-8.9412395429030997</v>
      </c>
      <c r="I385">
        <v>2.3608669871640902</v>
      </c>
      <c r="J385">
        <v>-2.95650400056872</v>
      </c>
      <c r="K385">
        <v>16190.9758035173</v>
      </c>
      <c r="L385">
        <v>15058.7208806776</v>
      </c>
      <c r="M385">
        <v>31.3223601426822</v>
      </c>
      <c r="N385">
        <v>0.80506914862195</v>
      </c>
      <c r="O385">
        <v>13.774792516528301</v>
      </c>
      <c r="P385">
        <v>22.932174213782101</v>
      </c>
      <c r="Q385">
        <v>6.3587020601914998E-2</v>
      </c>
    </row>
    <row r="386" spans="1:17" x14ac:dyDescent="0.3">
      <c r="A386" t="s">
        <v>881</v>
      </c>
      <c r="B386" t="s">
        <v>882</v>
      </c>
      <c r="C386" t="str">
        <f>IFERROR(VLOOKUP(Table1[[#This Row],[Ticker]],[1]!Table1[[Symbol]:[Industry]],2,FALSE),"-")</f>
        <v>-</v>
      </c>
      <c r="D386" t="s">
        <v>312</v>
      </c>
      <c r="E386">
        <v>16694.485243694999</v>
      </c>
      <c r="F386">
        <v>765.45</v>
      </c>
      <c r="G386">
        <v>42.246878766687701</v>
      </c>
      <c r="H386">
        <v>-10.1352116127673</v>
      </c>
      <c r="I386">
        <v>-6.7237766626681399</v>
      </c>
      <c r="J386">
        <v>-8.3489168432088192</v>
      </c>
      <c r="K386">
        <v>816.46315549199301</v>
      </c>
      <c r="L386">
        <v>736.93801128428697</v>
      </c>
      <c r="M386">
        <v>18.928436762290001</v>
      </c>
      <c r="N386">
        <v>0.59541858864680897</v>
      </c>
      <c r="O386">
        <v>25.155137500816501</v>
      </c>
      <c r="P386">
        <v>71.510194936141602</v>
      </c>
      <c r="Q386">
        <v>0.17169432285889699</v>
      </c>
    </row>
    <row r="387" spans="1:17" x14ac:dyDescent="0.3">
      <c r="A387" t="s">
        <v>883</v>
      </c>
      <c r="B387" t="s">
        <v>884</v>
      </c>
      <c r="C387" t="str">
        <f>IFERROR(VLOOKUP(Table1[[#This Row],[Ticker]],[1]!Table1[[Symbol]:[Industry]],2,FALSE),"-")</f>
        <v>-</v>
      </c>
      <c r="D387" t="s">
        <v>639</v>
      </c>
      <c r="E387">
        <v>16652.622663599999</v>
      </c>
      <c r="F387">
        <v>115.5</v>
      </c>
      <c r="G387">
        <v>51.181171199307002</v>
      </c>
      <c r="H387">
        <v>-8.3783104391158894</v>
      </c>
      <c r="I387">
        <v>16.983454356512699</v>
      </c>
      <c r="J387">
        <v>-5.7698586595006196</v>
      </c>
      <c r="K387">
        <v>112.345883165597</v>
      </c>
      <c r="L387">
        <v>95.894148023306002</v>
      </c>
      <c r="M387">
        <v>37.939340104451503</v>
      </c>
      <c r="N387">
        <v>1.07955848636061</v>
      </c>
      <c r="O387">
        <v>17.229437229437199</v>
      </c>
      <c r="P387">
        <v>87.804878048780395</v>
      </c>
      <c r="Q387">
        <v>3.3088916186394E-2</v>
      </c>
    </row>
    <row r="388" spans="1:17" x14ac:dyDescent="0.3">
      <c r="A388" t="s">
        <v>885</v>
      </c>
      <c r="B388" t="s">
        <v>886</v>
      </c>
      <c r="C388" t="str">
        <f>IFERROR(VLOOKUP(Table1[[#This Row],[Ticker]],[1]!Table1[[Symbol]:[Industry]],2,FALSE),"-")</f>
        <v>-</v>
      </c>
      <c r="D388" t="s">
        <v>130</v>
      </c>
      <c r="E388">
        <v>16601.88214025</v>
      </c>
      <c r="F388">
        <v>56.65</v>
      </c>
      <c r="G388">
        <v>-0.40017277214597802</v>
      </c>
      <c r="H388">
        <v>-7.5777455193622396</v>
      </c>
      <c r="I388">
        <v>1.8080817172982599</v>
      </c>
      <c r="J388">
        <v>-4.76696566084778</v>
      </c>
      <c r="K388">
        <v>59.307239962194302</v>
      </c>
      <c r="L388">
        <v>55.928072975643403</v>
      </c>
      <c r="M388">
        <v>33.943561730738701</v>
      </c>
      <c r="N388">
        <v>1.0328082153218101</v>
      </c>
      <c r="O388">
        <v>30.097087378640701</v>
      </c>
      <c r="P388">
        <v>44.699872286079099</v>
      </c>
    </row>
    <row r="389" spans="1:17" x14ac:dyDescent="0.3">
      <c r="A389" t="s">
        <v>887</v>
      </c>
      <c r="B389" t="s">
        <v>888</v>
      </c>
      <c r="C389" t="str">
        <f>IFERROR(VLOOKUP(Table1[[#This Row],[Ticker]],[1]!Table1[[Symbol]:[Industry]],2,FALSE),"-")</f>
        <v>-</v>
      </c>
      <c r="D389" t="s">
        <v>130</v>
      </c>
      <c r="E389">
        <v>16588.103903839899</v>
      </c>
      <c r="F389">
        <v>632.79999999999995</v>
      </c>
      <c r="G389">
        <v>74.187317641135905</v>
      </c>
      <c r="H389">
        <v>15.8979610869442</v>
      </c>
      <c r="I389">
        <v>-7.9582883255345997</v>
      </c>
      <c r="J389">
        <v>-2.7078554922038101</v>
      </c>
      <c r="K389">
        <v>586.66501800479102</v>
      </c>
      <c r="L389">
        <v>519.35959762812502</v>
      </c>
      <c r="M389">
        <v>55.036475852967001</v>
      </c>
      <c r="N389">
        <v>1.0863970648505801</v>
      </c>
      <c r="O389">
        <v>6.0287610619469101</v>
      </c>
      <c r="P389">
        <v>107.44140304868</v>
      </c>
      <c r="Q389">
        <v>0.13260597040569899</v>
      </c>
    </row>
    <row r="390" spans="1:17" x14ac:dyDescent="0.3">
      <c r="A390" t="s">
        <v>889</v>
      </c>
      <c r="B390" t="s">
        <v>890</v>
      </c>
      <c r="C390" t="str">
        <f>IFERROR(VLOOKUP(Table1[[#This Row],[Ticker]],[1]!Table1[[Symbol]:[Industry]],2,FALSE),"-")</f>
        <v>-</v>
      </c>
      <c r="D390" t="s">
        <v>891</v>
      </c>
      <c r="E390">
        <v>16571.654645445</v>
      </c>
      <c r="F390">
        <v>516.35</v>
      </c>
      <c r="G390">
        <v>245.39870735441701</v>
      </c>
      <c r="H390">
        <v>16.3347704944767</v>
      </c>
      <c r="I390">
        <v>20.0414328646733</v>
      </c>
      <c r="J390">
        <v>0.87978703980091999</v>
      </c>
      <c r="K390">
        <v>462.83784161242397</v>
      </c>
      <c r="L390">
        <v>366.73351379847702</v>
      </c>
      <c r="M390">
        <v>48.244764263924402</v>
      </c>
      <c r="N390">
        <v>2.48369500899007</v>
      </c>
      <c r="O390">
        <v>19.647525902972699</v>
      </c>
      <c r="P390">
        <v>273.89572773352597</v>
      </c>
      <c r="Q390">
        <v>0.111197532840505</v>
      </c>
    </row>
    <row r="391" spans="1:17" x14ac:dyDescent="0.3">
      <c r="A391" t="s">
        <v>892</v>
      </c>
      <c r="B391" t="s">
        <v>893</v>
      </c>
      <c r="C391" t="str">
        <f>IFERROR(VLOOKUP(Table1[[#This Row],[Ticker]],[1]!Table1[[Symbol]:[Industry]],2,FALSE),"-")</f>
        <v>-</v>
      </c>
      <c r="D391" t="s">
        <v>632</v>
      </c>
      <c r="E391">
        <v>16547.0865896</v>
      </c>
      <c r="F391">
        <v>172</v>
      </c>
      <c r="G391">
        <v>49.8757051234739</v>
      </c>
      <c r="H391">
        <v>13.3151426996954</v>
      </c>
      <c r="I391">
        <v>0.68271288915749795</v>
      </c>
      <c r="J391">
        <v>-0.36123908091092199</v>
      </c>
      <c r="K391">
        <v>152.883411184393</v>
      </c>
      <c r="L391">
        <v>142.105420095217</v>
      </c>
      <c r="M391">
        <v>66.900268875980899</v>
      </c>
      <c r="N391">
        <v>2.6922191666809998</v>
      </c>
      <c r="O391">
        <v>3.94767441860464</v>
      </c>
      <c r="P391">
        <v>75.959079283887405</v>
      </c>
      <c r="Q391">
        <v>1.0075292727833999E-2</v>
      </c>
    </row>
    <row r="392" spans="1:17" x14ac:dyDescent="0.3">
      <c r="A392" t="s">
        <v>894</v>
      </c>
      <c r="B392" t="s">
        <v>895</v>
      </c>
      <c r="C392" t="str">
        <f>IFERROR(VLOOKUP(Table1[[#This Row],[Ticker]],[1]!Table1[[Symbol]:[Industry]],2,FALSE),"-")</f>
        <v>-</v>
      </c>
      <c r="D392" t="s">
        <v>266</v>
      </c>
      <c r="E392">
        <v>16483.428565419999</v>
      </c>
      <c r="F392">
        <v>4735.55</v>
      </c>
      <c r="G392">
        <v>101.217764365375</v>
      </c>
      <c r="H392">
        <v>-0.20028302528214101</v>
      </c>
      <c r="I392">
        <v>30.167693371569801</v>
      </c>
      <c r="J392">
        <v>1.05001873001429</v>
      </c>
      <c r="K392">
        <v>4691.2710929025097</v>
      </c>
      <c r="L392">
        <v>3945.4880791842202</v>
      </c>
      <c r="M392">
        <v>41.738180571907897</v>
      </c>
      <c r="N392">
        <v>1.25885643416688</v>
      </c>
      <c r="O392">
        <v>11.9194180190262</v>
      </c>
      <c r="P392">
        <v>123.834282608181</v>
      </c>
      <c r="Q392">
        <v>0.171709375196794</v>
      </c>
    </row>
    <row r="393" spans="1:17" x14ac:dyDescent="0.3">
      <c r="A393" t="s">
        <v>896</v>
      </c>
      <c r="B393" t="s">
        <v>897</v>
      </c>
      <c r="C393" t="str">
        <f>IFERROR(VLOOKUP(Table1[[#This Row],[Ticker]],[1]!Table1[[Symbol]:[Industry]],2,FALSE),"-")</f>
        <v>-</v>
      </c>
      <c r="D393" t="s">
        <v>138</v>
      </c>
      <c r="E393">
        <v>16434.688496710001</v>
      </c>
      <c r="F393">
        <v>480.7</v>
      </c>
      <c r="G393">
        <v>120.758091041177</v>
      </c>
      <c r="H393">
        <v>3.82191251948147</v>
      </c>
      <c r="I393">
        <v>38.404618675632499</v>
      </c>
      <c r="J393">
        <v>-5.5835428579694</v>
      </c>
      <c r="K393">
        <v>436.018518787988</v>
      </c>
      <c r="L393">
        <v>340.47742841079003</v>
      </c>
      <c r="M393">
        <v>47.108967838907802</v>
      </c>
      <c r="N393">
        <v>0.83386146414858997</v>
      </c>
      <c r="O393">
        <v>14.832535885167401</v>
      </c>
      <c r="P393">
        <v>165.14065085493601</v>
      </c>
      <c r="Q393">
        <v>0.19411404054756201</v>
      </c>
    </row>
    <row r="394" spans="1:17" x14ac:dyDescent="0.3">
      <c r="A394" t="s">
        <v>898</v>
      </c>
      <c r="B394" t="s">
        <v>899</v>
      </c>
      <c r="C394" t="str">
        <f>IFERROR(VLOOKUP(Table1[[#This Row],[Ticker]],[1]!Table1[[Symbol]:[Industry]],2,FALSE),"-")</f>
        <v>-</v>
      </c>
      <c r="D394" t="s">
        <v>46</v>
      </c>
      <c r="E394">
        <v>16417.793898</v>
      </c>
      <c r="F394">
        <v>1698</v>
      </c>
      <c r="G394">
        <v>6.3588330867386</v>
      </c>
      <c r="H394">
        <v>-4.0978884256879402</v>
      </c>
      <c r="I394">
        <v>34.008506745646002</v>
      </c>
      <c r="J394">
        <v>-2.67383381702777</v>
      </c>
      <c r="K394">
        <v>1645.38390463987</v>
      </c>
      <c r="L394">
        <v>1403.7145023087201</v>
      </c>
      <c r="M394">
        <v>39.289090976429002</v>
      </c>
      <c r="N394">
        <v>0.50269027034788605</v>
      </c>
      <c r="O394">
        <v>9.54063604240282</v>
      </c>
      <c r="P394">
        <v>65.666617883799105</v>
      </c>
      <c r="Q394">
        <v>-4.0698829719141003E-2</v>
      </c>
    </row>
    <row r="395" spans="1:17" x14ac:dyDescent="0.3">
      <c r="A395" t="s">
        <v>900</v>
      </c>
      <c r="B395" t="s">
        <v>901</v>
      </c>
      <c r="C395" t="str">
        <f>IFERROR(VLOOKUP(Table1[[#This Row],[Ticker]],[1]!Table1[[Symbol]:[Industry]],2,FALSE),"-")</f>
        <v>-</v>
      </c>
      <c r="D395" t="s">
        <v>469</v>
      </c>
      <c r="E395">
        <v>16355.8877887299</v>
      </c>
      <c r="F395">
        <v>590.04999999999995</v>
      </c>
      <c r="G395">
        <v>231.444552404738</v>
      </c>
      <c r="H395">
        <v>14.662457118912901</v>
      </c>
      <c r="I395">
        <v>7.3738995557417004</v>
      </c>
      <c r="J395">
        <v>5.6152016886074998</v>
      </c>
      <c r="K395">
        <v>532.01013706869696</v>
      </c>
      <c r="L395">
        <v>443.357726671617</v>
      </c>
      <c r="M395">
        <v>54.407583448574499</v>
      </c>
      <c r="N395">
        <v>2.4816605111490899</v>
      </c>
      <c r="O395">
        <v>16.032539615286801</v>
      </c>
      <c r="P395">
        <v>258.58401701610399</v>
      </c>
      <c r="Q395">
        <v>0.213559706911571</v>
      </c>
    </row>
    <row r="396" spans="1:17" x14ac:dyDescent="0.3">
      <c r="A396" t="s">
        <v>902</v>
      </c>
      <c r="B396" t="s">
        <v>903</v>
      </c>
      <c r="C396" t="str">
        <f>IFERROR(VLOOKUP(Table1[[#This Row],[Ticker]],[1]!Table1[[Symbol]:[Industry]],2,FALSE),"-")</f>
        <v>-</v>
      </c>
      <c r="D396" t="s">
        <v>904</v>
      </c>
      <c r="E396">
        <v>16283.7320417799</v>
      </c>
      <c r="F396">
        <v>1368.2</v>
      </c>
      <c r="G396">
        <v>99.438238899407693</v>
      </c>
      <c r="H396">
        <v>-8.93465241196402</v>
      </c>
      <c r="I396">
        <v>36.619967130070002</v>
      </c>
      <c r="J396">
        <v>-0.29414628862085401</v>
      </c>
      <c r="K396">
        <v>1442.6302670611899</v>
      </c>
      <c r="L396">
        <v>1187.8533346628201</v>
      </c>
      <c r="M396">
        <v>28.179552589583199</v>
      </c>
      <c r="N396">
        <v>0.76333528703938902</v>
      </c>
      <c r="O396">
        <v>23.8853968718023</v>
      </c>
      <c r="P396">
        <v>125.775577557755</v>
      </c>
      <c r="Q396">
        <v>0.17190284230649799</v>
      </c>
    </row>
    <row r="397" spans="1:17" x14ac:dyDescent="0.3">
      <c r="A397" t="s">
        <v>905</v>
      </c>
      <c r="B397" t="s">
        <v>906</v>
      </c>
      <c r="C397" t="str">
        <f>IFERROR(VLOOKUP(Table1[[#This Row],[Ticker]],[1]!Table1[[Symbol]:[Industry]],2,FALSE),"-")</f>
        <v>-</v>
      </c>
      <c r="D397" t="s">
        <v>295</v>
      </c>
      <c r="E397">
        <v>16015.846049775</v>
      </c>
      <c r="F397">
        <v>321.75</v>
      </c>
      <c r="G397">
        <v>-19.728356634284498</v>
      </c>
      <c r="H397">
        <v>-10.3157849974485</v>
      </c>
      <c r="I397">
        <v>-39.4688035338568</v>
      </c>
      <c r="J397">
        <v>-1.88360099278437</v>
      </c>
      <c r="K397">
        <v>357.11563657678801</v>
      </c>
      <c r="L397">
        <v>370.61668175716699</v>
      </c>
      <c r="M397">
        <v>12.7585291945986</v>
      </c>
      <c r="N397">
        <v>0.55834740132078398</v>
      </c>
      <c r="O397">
        <v>73.426573426573398</v>
      </c>
      <c r="P397">
        <v>9.3086461695260692</v>
      </c>
      <c r="Q397">
        <v>9.1183863956964997E-2</v>
      </c>
    </row>
    <row r="398" spans="1:17" x14ac:dyDescent="0.3">
      <c r="A398" t="s">
        <v>907</v>
      </c>
      <c r="B398" t="s">
        <v>908</v>
      </c>
      <c r="C398" t="str">
        <f>IFERROR(VLOOKUP(Table1[[#This Row],[Ticker]],[1]!Table1[[Symbol]:[Industry]],2,FALSE),"-")</f>
        <v>-</v>
      </c>
      <c r="D398" t="s">
        <v>490</v>
      </c>
      <c r="E398">
        <v>16002.096212070001</v>
      </c>
      <c r="F398">
        <v>320.7</v>
      </c>
      <c r="G398">
        <v>-5.1719409864153203</v>
      </c>
      <c r="H398">
        <v>-10.2529212023379</v>
      </c>
      <c r="I398">
        <v>-26.540759146491801</v>
      </c>
      <c r="J398">
        <v>-2.9581603304480701</v>
      </c>
      <c r="K398">
        <v>327.74601332184301</v>
      </c>
      <c r="L398">
        <v>319.09892617981598</v>
      </c>
      <c r="M398">
        <v>33.666270249350397</v>
      </c>
      <c r="N398">
        <v>0.34971660453939801</v>
      </c>
      <c r="O398">
        <v>22.2326161521671</v>
      </c>
      <c r="P398">
        <v>24.785992217898801</v>
      </c>
      <c r="Q398">
        <v>-4.9551662241965999E-2</v>
      </c>
    </row>
    <row r="399" spans="1:17" x14ac:dyDescent="0.3">
      <c r="A399" t="s">
        <v>909</v>
      </c>
      <c r="B399" t="s">
        <v>910</v>
      </c>
      <c r="C399" t="str">
        <f>IFERROR(VLOOKUP(Table1[[#This Row],[Ticker]],[1]!Table1[[Symbol]:[Industry]],2,FALSE),"-")</f>
        <v>-</v>
      </c>
      <c r="D399" t="s">
        <v>46</v>
      </c>
      <c r="E399">
        <v>15904.476722915</v>
      </c>
      <c r="F399">
        <v>1477.85</v>
      </c>
      <c r="G399">
        <v>203.343963038423</v>
      </c>
      <c r="H399">
        <v>-3.0202302644674299</v>
      </c>
      <c r="I399">
        <v>75.375094797711597</v>
      </c>
      <c r="J399">
        <v>0.57171875013915696</v>
      </c>
      <c r="K399">
        <v>1345.3607415593001</v>
      </c>
      <c r="L399">
        <v>956.77312871363597</v>
      </c>
      <c r="M399">
        <v>47.078853215105099</v>
      </c>
      <c r="N399">
        <v>0.40280487464224501</v>
      </c>
      <c r="O399">
        <v>8.2044862469127402</v>
      </c>
      <c r="P399">
        <v>242.09490740740699</v>
      </c>
      <c r="Q399">
        <v>0.156796617641942</v>
      </c>
    </row>
    <row r="400" spans="1:17" x14ac:dyDescent="0.3">
      <c r="A400" t="s">
        <v>911</v>
      </c>
      <c r="B400" t="s">
        <v>912</v>
      </c>
      <c r="C400" t="str">
        <f>IFERROR(VLOOKUP(Table1[[#This Row],[Ticker]],[1]!Table1[[Symbol]:[Industry]],2,FALSE),"-")</f>
        <v>-</v>
      </c>
      <c r="D400" t="s">
        <v>62</v>
      </c>
      <c r="E400">
        <v>15869.5</v>
      </c>
      <c r="F400">
        <v>6347.8</v>
      </c>
      <c r="G400">
        <v>43.018830692536497</v>
      </c>
      <c r="H400">
        <v>-4.5932193096587497</v>
      </c>
      <c r="I400">
        <v>-12.675802172439401</v>
      </c>
      <c r="J400">
        <v>-6.4709318115576302</v>
      </c>
      <c r="K400">
        <v>6266.9386475604497</v>
      </c>
      <c r="L400">
        <v>5488.0251299387</v>
      </c>
      <c r="M400">
        <v>36.525777104155402</v>
      </c>
      <c r="N400">
        <v>0.67993401943557896</v>
      </c>
      <c r="O400">
        <v>19.2885724187907</v>
      </c>
      <c r="P400">
        <v>69.283695130406898</v>
      </c>
      <c r="Q400">
        <v>4.2505492205890998E-2</v>
      </c>
    </row>
    <row r="401" spans="1:17" x14ac:dyDescent="0.3">
      <c r="A401" t="s">
        <v>913</v>
      </c>
      <c r="B401" t="s">
        <v>914</v>
      </c>
      <c r="C401" t="str">
        <f>IFERROR(VLOOKUP(Table1[[#This Row],[Ticker]],[1]!Table1[[Symbol]:[Industry]],2,FALSE),"-")</f>
        <v>-</v>
      </c>
      <c r="D401" t="s">
        <v>244</v>
      </c>
      <c r="E401">
        <v>15831.20469746</v>
      </c>
      <c r="F401">
        <v>3813.8</v>
      </c>
      <c r="G401">
        <v>248.42799921650101</v>
      </c>
      <c r="H401">
        <v>-8.4710848337661808</v>
      </c>
      <c r="I401">
        <v>23.812253960921499</v>
      </c>
      <c r="J401">
        <v>-8.1018604514103298</v>
      </c>
      <c r="K401">
        <v>3937.5803962856999</v>
      </c>
      <c r="L401">
        <v>3238.7261622245601</v>
      </c>
      <c r="M401">
        <v>28.517340699919799</v>
      </c>
      <c r="N401">
        <v>1.55129262012825</v>
      </c>
      <c r="O401">
        <v>12.747128847868201</v>
      </c>
      <c r="P401">
        <v>275.688321922868</v>
      </c>
      <c r="Q401">
        <v>0.27696592689541</v>
      </c>
    </row>
    <row r="402" spans="1:17" x14ac:dyDescent="0.3">
      <c r="A402" t="s">
        <v>915</v>
      </c>
      <c r="B402" t="s">
        <v>916</v>
      </c>
      <c r="C402" t="str">
        <f>IFERROR(VLOOKUP(Table1[[#This Row],[Ticker]],[1]!Table1[[Symbol]:[Industry]],2,FALSE),"-")</f>
        <v>-</v>
      </c>
      <c r="D402" t="s">
        <v>543</v>
      </c>
      <c r="E402">
        <v>15796.326234960001</v>
      </c>
      <c r="F402">
        <v>5152.1000000000004</v>
      </c>
      <c r="G402">
        <v>-15.7075631111092</v>
      </c>
      <c r="H402">
        <v>7.2433003391539597</v>
      </c>
      <c r="I402">
        <v>-0.95637754419030097</v>
      </c>
      <c r="J402">
        <v>-2.8716763066079398</v>
      </c>
      <c r="K402">
        <v>4855.3821942813602</v>
      </c>
      <c r="L402">
        <v>4616.9072336537301</v>
      </c>
      <c r="M402">
        <v>42.759916940091102</v>
      </c>
      <c r="N402">
        <v>1.1246526235881</v>
      </c>
      <c r="O402">
        <v>6.7525863240232002</v>
      </c>
      <c r="P402">
        <v>28.1298184531211</v>
      </c>
      <c r="Q402">
        <v>3.4580573913962E-2</v>
      </c>
    </row>
    <row r="403" spans="1:17" x14ac:dyDescent="0.3">
      <c r="A403" t="s">
        <v>917</v>
      </c>
      <c r="B403" t="s">
        <v>918</v>
      </c>
      <c r="C403" t="str">
        <f>IFERROR(VLOOKUP(Table1[[#This Row],[Ticker]],[1]!Table1[[Symbol]:[Industry]],2,FALSE),"-")</f>
        <v>-</v>
      </c>
      <c r="D403" t="s">
        <v>660</v>
      </c>
      <c r="E403">
        <v>15595.9381797799</v>
      </c>
      <c r="F403">
        <v>863.45</v>
      </c>
      <c r="G403">
        <v>50.256031769980602</v>
      </c>
      <c r="H403">
        <v>2.3821467004831298</v>
      </c>
      <c r="I403">
        <v>-1.1399338713296201</v>
      </c>
      <c r="J403">
        <v>-1.98096546453763</v>
      </c>
      <c r="K403">
        <v>830.24900952693201</v>
      </c>
      <c r="L403">
        <v>718.68289908773102</v>
      </c>
      <c r="M403">
        <v>34.791203490723298</v>
      </c>
      <c r="N403">
        <v>0.94918857565137704</v>
      </c>
      <c r="O403">
        <v>15.634952805605399</v>
      </c>
      <c r="P403">
        <v>79.492776218688206</v>
      </c>
      <c r="Q403">
        <v>0.183689379744465</v>
      </c>
    </row>
    <row r="404" spans="1:17" x14ac:dyDescent="0.3">
      <c r="A404" t="s">
        <v>919</v>
      </c>
      <c r="B404" t="s">
        <v>920</v>
      </c>
      <c r="C404" t="str">
        <f>IFERROR(VLOOKUP(Table1[[#This Row],[Ticker]],[1]!Table1[[Symbol]:[Industry]],2,FALSE),"-")</f>
        <v>-</v>
      </c>
      <c r="D404" t="s">
        <v>921</v>
      </c>
      <c r="E404">
        <v>15559.656500192999</v>
      </c>
      <c r="F404">
        <v>199.03</v>
      </c>
      <c r="G404">
        <v>-14.1486538985887</v>
      </c>
      <c r="H404">
        <v>-9.2507540962401702</v>
      </c>
      <c r="I404">
        <v>-1.85615023143719</v>
      </c>
      <c r="J404">
        <v>-1.4953270725085299</v>
      </c>
      <c r="K404">
        <v>211.127541540522</v>
      </c>
      <c r="L404">
        <v>196.80368330775499</v>
      </c>
      <c r="M404">
        <v>18.829864253879599</v>
      </c>
      <c r="N404">
        <v>0.89135934777032599</v>
      </c>
      <c r="O404">
        <v>19.353866251318799</v>
      </c>
      <c r="P404">
        <v>46.130690161527099</v>
      </c>
      <c r="Q404">
        <v>-1.2892392617823E-2</v>
      </c>
    </row>
    <row r="405" spans="1:17" x14ac:dyDescent="0.3">
      <c r="A405" t="s">
        <v>922</v>
      </c>
      <c r="B405" t="s">
        <v>923</v>
      </c>
      <c r="C405" t="str">
        <f>IFERROR(VLOOKUP(Table1[[#This Row],[Ticker]],[1]!Table1[[Symbol]:[Industry]],2,FALSE),"-")</f>
        <v>-</v>
      </c>
      <c r="D405" t="s">
        <v>924</v>
      </c>
      <c r="E405">
        <v>15521.2053422399</v>
      </c>
      <c r="F405">
        <v>807.3</v>
      </c>
      <c r="G405">
        <v>36.175032735347102</v>
      </c>
      <c r="H405">
        <v>29.447603512775299</v>
      </c>
      <c r="I405">
        <v>35.455800771150102</v>
      </c>
      <c r="J405">
        <v>1.3850339017992099</v>
      </c>
      <c r="K405">
        <v>679.53223117758</v>
      </c>
      <c r="L405">
        <v>568.95198672982394</v>
      </c>
      <c r="M405">
        <v>54.854604946459901</v>
      </c>
      <c r="N405">
        <v>1.2197222143609501</v>
      </c>
      <c r="O405">
        <v>8.5965564226433795</v>
      </c>
      <c r="P405">
        <v>80.867032597737094</v>
      </c>
      <c r="Q405">
        <v>-2.7121721853875E-2</v>
      </c>
    </row>
    <row r="406" spans="1:17" hidden="1" x14ac:dyDescent="0.3">
      <c r="A406" t="s">
        <v>925</v>
      </c>
      <c r="B406" t="s">
        <v>926</v>
      </c>
      <c r="C406" t="str">
        <f>IFERROR(VLOOKUP(Table1[[#This Row],[Ticker]],[1]!Table1[[Symbol]:[Industry]],2,FALSE),"-")</f>
        <v>-</v>
      </c>
      <c r="D406" t="s">
        <v>709</v>
      </c>
      <c r="E406">
        <v>15502.9956089399</v>
      </c>
      <c r="F406">
        <v>875.42</v>
      </c>
      <c r="G406">
        <v>-1.2088784466379501</v>
      </c>
      <c r="H406">
        <v>0.62974252548722498</v>
      </c>
      <c r="I406">
        <v>-0.39179060527603499</v>
      </c>
      <c r="J406">
        <v>0.45736284294460799</v>
      </c>
      <c r="K406">
        <v>838.50401752775394</v>
      </c>
      <c r="L406">
        <v>782.25340239469006</v>
      </c>
      <c r="M406">
        <v>63.673105172010501</v>
      </c>
      <c r="N406">
        <v>3.37904365264006</v>
      </c>
      <c r="O406">
        <v>2.5793333485641199</v>
      </c>
      <c r="P406">
        <v>30.073400493298799</v>
      </c>
      <c r="Q406">
        <v>-2.790653939747E-3</v>
      </c>
    </row>
    <row r="407" spans="1:17" x14ac:dyDescent="0.3">
      <c r="A407" t="s">
        <v>927</v>
      </c>
      <c r="B407" t="s">
        <v>928</v>
      </c>
      <c r="C407" t="str">
        <f>IFERROR(VLOOKUP(Table1[[#This Row],[Ticker]],[1]!Table1[[Symbol]:[Industry]],2,FALSE),"-")</f>
        <v>-</v>
      </c>
      <c r="D407" t="s">
        <v>543</v>
      </c>
      <c r="E407">
        <v>15502.167383600001</v>
      </c>
      <c r="F407">
        <v>1459</v>
      </c>
      <c r="G407">
        <v>-12.7737379484794</v>
      </c>
      <c r="H407">
        <v>4.12263142483883</v>
      </c>
      <c r="I407">
        <v>-16.119773882603202</v>
      </c>
      <c r="J407">
        <v>-2.5191842169442702</v>
      </c>
      <c r="K407">
        <v>1417.6040797395301</v>
      </c>
      <c r="L407">
        <v>1400.9369616931799</v>
      </c>
      <c r="M407">
        <v>44.191199649006201</v>
      </c>
      <c r="N407">
        <v>0.90377030819839199</v>
      </c>
      <c r="O407">
        <v>11.172035640849799</v>
      </c>
      <c r="P407">
        <v>17.377312952534101</v>
      </c>
      <c r="Q407">
        <v>-6.2928766008671005E-2</v>
      </c>
    </row>
    <row r="408" spans="1:17" x14ac:dyDescent="0.3">
      <c r="A408" t="s">
        <v>929</v>
      </c>
      <c r="B408" t="s">
        <v>930</v>
      </c>
      <c r="C408" t="str">
        <f>IFERROR(VLOOKUP(Table1[[#This Row],[Ticker]],[1]!Table1[[Symbol]:[Industry]],2,FALSE),"-")</f>
        <v>-</v>
      </c>
      <c r="D408" t="s">
        <v>18</v>
      </c>
      <c r="E408">
        <v>15423.498255</v>
      </c>
      <c r="F408">
        <v>1035.75</v>
      </c>
      <c r="G408">
        <v>110.54024089795401</v>
      </c>
      <c r="H408">
        <v>18.112714751673298</v>
      </c>
      <c r="I408">
        <v>2.7814177920320899</v>
      </c>
      <c r="J408">
        <v>15.3145869081181</v>
      </c>
      <c r="K408">
        <v>986.99148605376001</v>
      </c>
      <c r="L408">
        <v>822.68270118958196</v>
      </c>
      <c r="M408">
        <v>46.952322713843103</v>
      </c>
      <c r="N408">
        <v>2.5954142438577898</v>
      </c>
      <c r="O408">
        <v>23.0992034757422</v>
      </c>
      <c r="P408">
        <v>197.71486059212401</v>
      </c>
      <c r="Q408">
        <v>0.18326604144332501</v>
      </c>
    </row>
    <row r="409" spans="1:17" x14ac:dyDescent="0.3">
      <c r="A409" t="s">
        <v>931</v>
      </c>
      <c r="B409" t="s">
        <v>932</v>
      </c>
      <c r="C409" t="str">
        <f>IFERROR(VLOOKUP(Table1[[#This Row],[Ticker]],[1]!Table1[[Symbol]:[Industry]],2,FALSE),"-")</f>
        <v>-</v>
      </c>
      <c r="D409" t="s">
        <v>933</v>
      </c>
      <c r="E409">
        <v>15233.29105935</v>
      </c>
      <c r="F409">
        <v>685.65</v>
      </c>
      <c r="G409">
        <v>-22.7589963708092</v>
      </c>
      <c r="H409">
        <v>-9.4667619068623896</v>
      </c>
      <c r="I409">
        <v>-28.086537415529499</v>
      </c>
      <c r="J409">
        <v>-2.8904458855840001</v>
      </c>
      <c r="K409">
        <v>697.23013558571802</v>
      </c>
      <c r="L409">
        <v>679.51038540859895</v>
      </c>
      <c r="M409">
        <v>28.148385744506999</v>
      </c>
      <c r="N409">
        <v>0.70602442245984798</v>
      </c>
      <c r="O409">
        <v>23.897032013417899</v>
      </c>
      <c r="P409">
        <v>15.429292929292901</v>
      </c>
      <c r="Q409">
        <v>2.8877090200559001E-2</v>
      </c>
    </row>
    <row r="410" spans="1:17" x14ac:dyDescent="0.3">
      <c r="A410" t="s">
        <v>934</v>
      </c>
      <c r="B410" t="s">
        <v>935</v>
      </c>
      <c r="C410" t="str">
        <f>IFERROR(VLOOKUP(Table1[[#This Row],[Ticker]],[1]!Table1[[Symbol]:[Industry]],2,FALSE),"-")</f>
        <v>-</v>
      </c>
      <c r="D410" t="s">
        <v>632</v>
      </c>
      <c r="E410">
        <v>15081.911694</v>
      </c>
      <c r="F410">
        <v>521.54999999999995</v>
      </c>
      <c r="G410">
        <v>15.989597319818399</v>
      </c>
      <c r="H410">
        <v>6.3857728887137499</v>
      </c>
      <c r="I410">
        <v>18.120316551046098</v>
      </c>
      <c r="J410">
        <v>3.1501405617608902</v>
      </c>
      <c r="K410">
        <v>486.25815079214402</v>
      </c>
      <c r="L410">
        <v>434.67001050726702</v>
      </c>
      <c r="M410">
        <v>50.412535390328202</v>
      </c>
      <c r="N410">
        <v>2.9220787701337301</v>
      </c>
      <c r="O410">
        <v>12.1656600517687</v>
      </c>
      <c r="P410">
        <v>55.965909090909001</v>
      </c>
      <c r="Q410">
        <v>2.0075727602604999E-2</v>
      </c>
    </row>
    <row r="411" spans="1:17" x14ac:dyDescent="0.3">
      <c r="A411" t="s">
        <v>936</v>
      </c>
      <c r="B411" t="s">
        <v>937</v>
      </c>
      <c r="C411" t="str">
        <f>IFERROR(VLOOKUP(Table1[[#This Row],[Ticker]],[1]!Table1[[Symbol]:[Industry]],2,FALSE),"-")</f>
        <v>-</v>
      </c>
      <c r="D411" t="s">
        <v>168</v>
      </c>
      <c r="E411">
        <v>15075.976637670001</v>
      </c>
      <c r="F411">
        <v>975.3</v>
      </c>
      <c r="G411">
        <v>-15.481993276789799</v>
      </c>
      <c r="H411">
        <v>-6.5898374755826596</v>
      </c>
      <c r="I411">
        <v>-18.8584375097359</v>
      </c>
      <c r="J411">
        <v>0.27200148330065099</v>
      </c>
      <c r="K411">
        <v>990.71694968337101</v>
      </c>
      <c r="L411">
        <v>968.91597960519198</v>
      </c>
      <c r="M411">
        <v>36.809088563175102</v>
      </c>
      <c r="N411">
        <v>0.56281735924616105</v>
      </c>
      <c r="O411">
        <v>20.4757510509586</v>
      </c>
      <c r="P411">
        <v>18.0321916979305</v>
      </c>
      <c r="Q411">
        <v>-3.5383638607800999E-2</v>
      </c>
    </row>
    <row r="412" spans="1:17" x14ac:dyDescent="0.3">
      <c r="A412" t="s">
        <v>938</v>
      </c>
      <c r="B412" t="s">
        <v>939</v>
      </c>
      <c r="C412" t="str">
        <f>IFERROR(VLOOKUP(Table1[[#This Row],[Ticker]],[1]!Table1[[Symbol]:[Industry]],2,FALSE),"-")</f>
        <v>-</v>
      </c>
      <c r="D412" t="s">
        <v>940</v>
      </c>
      <c r="E412">
        <v>15034.168074474999</v>
      </c>
      <c r="F412">
        <v>169.07</v>
      </c>
      <c r="G412">
        <v>11.7321487993764</v>
      </c>
      <c r="H412">
        <v>-11.2541227990571</v>
      </c>
      <c r="I412">
        <v>7.2698427581705101</v>
      </c>
      <c r="J412">
        <v>-2.6117186643584298</v>
      </c>
      <c r="K412">
        <v>170.203334621756</v>
      </c>
      <c r="L412">
        <v>154.35758972182899</v>
      </c>
      <c r="M412">
        <v>25.513848178904102</v>
      </c>
      <c r="N412">
        <v>0.74783732281551696</v>
      </c>
      <c r="O412">
        <v>13.089252972141701</v>
      </c>
      <c r="P412">
        <v>42.075630252100801</v>
      </c>
      <c r="Q412">
        <v>-1.0196031904976E-2</v>
      </c>
    </row>
    <row r="413" spans="1:17" x14ac:dyDescent="0.3">
      <c r="A413" t="s">
        <v>941</v>
      </c>
      <c r="B413" t="s">
        <v>942</v>
      </c>
      <c r="C413" t="str">
        <f>IFERROR(VLOOKUP(Table1[[#This Row],[Ticker]],[1]!Table1[[Symbol]:[Industry]],2,FALSE),"-")</f>
        <v>-</v>
      </c>
      <c r="D413" t="s">
        <v>198</v>
      </c>
      <c r="E413">
        <v>15010.803239250001</v>
      </c>
      <c r="F413">
        <v>617.5</v>
      </c>
      <c r="G413">
        <v>-8.5563077241393195</v>
      </c>
      <c r="H413">
        <v>-10.8943459372429</v>
      </c>
      <c r="I413">
        <v>-0.86130181403907002</v>
      </c>
      <c r="J413">
        <v>-4.9134458824402003</v>
      </c>
      <c r="K413">
        <v>637.91153223733602</v>
      </c>
      <c r="L413">
        <v>587.11243804958804</v>
      </c>
      <c r="M413">
        <v>19.7748104119215</v>
      </c>
      <c r="N413">
        <v>0.48158006234670397</v>
      </c>
      <c r="O413">
        <v>16.923076923076898</v>
      </c>
      <c r="P413">
        <v>25.610252237591499</v>
      </c>
      <c r="Q413">
        <v>3.5282017521641999E-2</v>
      </c>
    </row>
    <row r="414" spans="1:17" x14ac:dyDescent="0.3">
      <c r="A414" t="s">
        <v>943</v>
      </c>
      <c r="B414" t="s">
        <v>944</v>
      </c>
      <c r="C414" t="str">
        <f>IFERROR(VLOOKUP(Table1[[#This Row],[Ticker]],[1]!Table1[[Symbol]:[Industry]],2,FALSE),"-")</f>
        <v>-</v>
      </c>
      <c r="D414" t="s">
        <v>328</v>
      </c>
      <c r="E414">
        <v>14997.354819</v>
      </c>
      <c r="F414">
        <v>642.79999999999995</v>
      </c>
      <c r="G414">
        <v>57.8442876585801</v>
      </c>
      <c r="H414">
        <v>-15.986803274210899</v>
      </c>
      <c r="I414">
        <v>20.423502529864301</v>
      </c>
      <c r="J414">
        <v>-5.4879660125158898</v>
      </c>
      <c r="K414">
        <v>697.13039586247999</v>
      </c>
      <c r="L414">
        <v>568.79801531213502</v>
      </c>
      <c r="M414">
        <v>25.661004009369101</v>
      </c>
      <c r="N414">
        <v>0.72979546041662402</v>
      </c>
      <c r="O414">
        <v>28.8114499066583</v>
      </c>
      <c r="P414">
        <v>154.071146245059</v>
      </c>
      <c r="Q414">
        <v>7.1087315134667997E-2</v>
      </c>
    </row>
    <row r="415" spans="1:17" hidden="1" x14ac:dyDescent="0.3">
      <c r="A415" t="s">
        <v>945</v>
      </c>
      <c r="B415" t="s">
        <v>946</v>
      </c>
      <c r="C415" t="str">
        <f>IFERROR(VLOOKUP(Table1[[#This Row],[Ticker]],[1]!Table1[[Symbol]:[Industry]],2,FALSE),"-")</f>
        <v>-</v>
      </c>
      <c r="D415" t="s">
        <v>174</v>
      </c>
      <c r="E415">
        <v>14991.428598895</v>
      </c>
      <c r="F415">
        <v>462.35</v>
      </c>
      <c r="G415">
        <v>13.4687934374333</v>
      </c>
      <c r="H415">
        <v>7.7955839120641999</v>
      </c>
      <c r="I415">
        <v>-18.688057090059502</v>
      </c>
      <c r="J415">
        <v>2.6583732379390601</v>
      </c>
      <c r="K415">
        <v>445.80123342446802</v>
      </c>
      <c r="M415">
        <v>46.3479310513641</v>
      </c>
      <c r="N415">
        <v>0.780585484061045</v>
      </c>
      <c r="O415">
        <v>10.5223315669946</v>
      </c>
      <c r="P415">
        <v>80.394069449863395</v>
      </c>
    </row>
    <row r="416" spans="1:17" x14ac:dyDescent="0.3">
      <c r="A416" t="s">
        <v>947</v>
      </c>
      <c r="B416" t="s">
        <v>948</v>
      </c>
      <c r="C416" t="str">
        <f>IFERROR(VLOOKUP(Table1[[#This Row],[Ticker]],[1]!Table1[[Symbol]:[Industry]],2,FALSE),"-")</f>
        <v>-</v>
      </c>
      <c r="D416" t="s">
        <v>222</v>
      </c>
      <c r="E416">
        <v>14834.203659000001</v>
      </c>
      <c r="F416">
        <v>2126.1</v>
      </c>
      <c r="G416">
        <v>68.000974730889993</v>
      </c>
      <c r="H416">
        <v>30.949402166703301</v>
      </c>
      <c r="I416">
        <v>18.896394988503001</v>
      </c>
      <c r="J416">
        <v>-3.7613677837550399</v>
      </c>
      <c r="K416">
        <v>1880.6083772444699</v>
      </c>
      <c r="L416">
        <v>1586.8746902536</v>
      </c>
      <c r="M416">
        <v>46.832480936698502</v>
      </c>
      <c r="N416">
        <v>2.0106421165737798</v>
      </c>
      <c r="O416">
        <v>13.2590188608249</v>
      </c>
      <c r="P416">
        <v>119.174269367558</v>
      </c>
      <c r="Q416">
        <v>3.423826886241E-2</v>
      </c>
    </row>
    <row r="417" spans="1:17" x14ac:dyDescent="0.3">
      <c r="A417" t="s">
        <v>949</v>
      </c>
      <c r="B417" t="s">
        <v>950</v>
      </c>
      <c r="C417" t="str">
        <f>IFERROR(VLOOKUP(Table1[[#This Row],[Ticker]],[1]!Table1[[Symbol]:[Industry]],2,FALSE),"-")</f>
        <v>-</v>
      </c>
      <c r="D417" t="s">
        <v>130</v>
      </c>
      <c r="E417">
        <v>14786.056619819999</v>
      </c>
      <c r="F417">
        <v>1087.6500000000001</v>
      </c>
      <c r="G417">
        <v>75.772659983859597</v>
      </c>
      <c r="H417">
        <v>-1.6336356349713099</v>
      </c>
      <c r="I417">
        <v>32.385357186272401</v>
      </c>
      <c r="J417">
        <v>-1.2182138348689799</v>
      </c>
      <c r="K417">
        <v>1033.81436686795</v>
      </c>
      <c r="L417">
        <v>824.68451297684601</v>
      </c>
      <c r="M417">
        <v>40.544763994478899</v>
      </c>
      <c r="N417">
        <v>1.2043736630744799</v>
      </c>
      <c r="O417">
        <v>12.5316048361145</v>
      </c>
      <c r="P417">
        <v>104.965608216338</v>
      </c>
      <c r="Q417">
        <v>8.5677429024203999E-2</v>
      </c>
    </row>
    <row r="418" spans="1:17" x14ac:dyDescent="0.3">
      <c r="A418" t="s">
        <v>951</v>
      </c>
      <c r="B418" t="s">
        <v>952</v>
      </c>
      <c r="C418" t="str">
        <f>IFERROR(VLOOKUP(Table1[[#This Row],[Ticker]],[1]!Table1[[Symbol]:[Industry]],2,FALSE),"-")</f>
        <v>-</v>
      </c>
      <c r="D418" t="s">
        <v>46</v>
      </c>
      <c r="E418">
        <v>14717.0795370049</v>
      </c>
      <c r="F418">
        <v>261.85000000000002</v>
      </c>
      <c r="G418">
        <v>76.428281675067197</v>
      </c>
      <c r="H418">
        <v>-5.7852927123640496</v>
      </c>
      <c r="I418">
        <v>-1.52570311860735</v>
      </c>
      <c r="J418">
        <v>-7.8255265937103502</v>
      </c>
      <c r="K418">
        <v>255.45440964055999</v>
      </c>
      <c r="L418">
        <v>211.08694676601499</v>
      </c>
      <c r="M418">
        <v>41.302990382737697</v>
      </c>
      <c r="N418">
        <v>1.50809702024819</v>
      </c>
      <c r="O418">
        <v>16.058812297116599</v>
      </c>
      <c r="P418">
        <v>124.86045513095701</v>
      </c>
      <c r="Q418">
        <v>0.123111707003246</v>
      </c>
    </row>
    <row r="419" spans="1:17" x14ac:dyDescent="0.3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286</v>
      </c>
      <c r="E419">
        <v>14693.994013275</v>
      </c>
      <c r="F419">
        <v>1070.75</v>
      </c>
      <c r="G419">
        <v>44.195427719342199</v>
      </c>
      <c r="H419">
        <v>-1.71763808752403</v>
      </c>
      <c r="I419">
        <v>2.4620682295491498</v>
      </c>
      <c r="J419">
        <v>0.26584092820692101</v>
      </c>
      <c r="K419">
        <v>1032.7939829137699</v>
      </c>
      <c r="L419">
        <v>915.96653741528496</v>
      </c>
      <c r="M419">
        <v>47.925118958018999</v>
      </c>
      <c r="N419">
        <v>0.65904693392561398</v>
      </c>
      <c r="O419">
        <v>11.9775858043427</v>
      </c>
      <c r="P419">
        <v>87.194055944055904</v>
      </c>
      <c r="Q419">
        <v>1.8850247882780001E-3</v>
      </c>
    </row>
    <row r="420" spans="1:17" x14ac:dyDescent="0.3">
      <c r="A420" t="s">
        <v>955</v>
      </c>
      <c r="B420" t="s">
        <v>956</v>
      </c>
      <c r="C420" t="str">
        <f>IFERROR(VLOOKUP(Table1[[#This Row],[Ticker]],[1]!Table1[[Symbol]:[Industry]],2,FALSE),"-")</f>
        <v>-</v>
      </c>
      <c r="D420" t="s">
        <v>62</v>
      </c>
      <c r="E420">
        <v>14623.984357560001</v>
      </c>
      <c r="F420">
        <v>6349.8</v>
      </c>
      <c r="G420">
        <v>20.876273772697001</v>
      </c>
      <c r="H420">
        <v>-20.0508447584047</v>
      </c>
      <c r="I420">
        <v>7.3012367195684797</v>
      </c>
      <c r="J420">
        <v>-1.7734122773484</v>
      </c>
      <c r="K420">
        <v>6160.67509960198</v>
      </c>
      <c r="L420">
        <v>5412.5063004701196</v>
      </c>
      <c r="M420">
        <v>35.833308600293002</v>
      </c>
      <c r="N420">
        <v>0.308247687339743</v>
      </c>
      <c r="O420">
        <v>18.737598034583701</v>
      </c>
      <c r="P420">
        <v>48.077565070266303</v>
      </c>
      <c r="Q420">
        <v>-4.8398234482259998E-3</v>
      </c>
    </row>
    <row r="421" spans="1:17" x14ac:dyDescent="0.3">
      <c r="A421" t="s">
        <v>957</v>
      </c>
      <c r="B421" t="s">
        <v>958</v>
      </c>
      <c r="C421" t="str">
        <f>IFERROR(VLOOKUP(Table1[[#This Row],[Ticker]],[1]!Table1[[Symbol]:[Industry]],2,FALSE),"-")</f>
        <v>-</v>
      </c>
      <c r="D421" t="s">
        <v>24</v>
      </c>
      <c r="E421">
        <v>14575.25715877</v>
      </c>
      <c r="F421">
        <v>240.35</v>
      </c>
      <c r="G421">
        <v>-10.898929658545899</v>
      </c>
      <c r="H421">
        <v>-11.1550000813547</v>
      </c>
      <c r="I421">
        <v>-22.838698657460899</v>
      </c>
      <c r="J421">
        <v>-1.4994504630247401</v>
      </c>
      <c r="K421">
        <v>252.98737494352301</v>
      </c>
      <c r="L421">
        <v>244.99225866661499</v>
      </c>
      <c r="M421">
        <v>27.754192585336099</v>
      </c>
      <c r="N421">
        <v>0.87297841557196798</v>
      </c>
      <c r="O421">
        <v>25.109215727064701</v>
      </c>
      <c r="P421">
        <v>14.9724946185123</v>
      </c>
      <c r="Q421">
        <v>7.4282802444520001E-3</v>
      </c>
    </row>
    <row r="422" spans="1:17" x14ac:dyDescent="0.3">
      <c r="A422" t="s">
        <v>959</v>
      </c>
      <c r="B422" t="s">
        <v>960</v>
      </c>
      <c r="C422" t="str">
        <f>IFERROR(VLOOKUP(Table1[[#This Row],[Ticker]],[1]!Table1[[Symbol]:[Industry]],2,FALSE),"-")</f>
        <v>-</v>
      </c>
      <c r="D422" t="s">
        <v>130</v>
      </c>
      <c r="E422">
        <v>14534.065674829901</v>
      </c>
      <c r="F422">
        <v>819.05</v>
      </c>
      <c r="G422">
        <v>608.91650885075796</v>
      </c>
      <c r="H422">
        <v>-12.292945593933901</v>
      </c>
      <c r="I422">
        <v>-32.525530406120197</v>
      </c>
      <c r="J422">
        <v>-5.6811095398271299</v>
      </c>
      <c r="K422">
        <v>907.56849241309203</v>
      </c>
      <c r="L422">
        <v>808.06302366560203</v>
      </c>
      <c r="M422">
        <v>19.494589378899398</v>
      </c>
      <c r="N422">
        <v>0.58044115735565505</v>
      </c>
      <c r="O422">
        <v>60.4297661925401</v>
      </c>
      <c r="P422">
        <v>670.87058823529401</v>
      </c>
      <c r="Q422">
        <v>0.20396732758156699</v>
      </c>
    </row>
    <row r="423" spans="1:17" x14ac:dyDescent="0.3">
      <c r="A423" t="s">
        <v>961</v>
      </c>
      <c r="B423" t="s">
        <v>962</v>
      </c>
      <c r="C423" t="str">
        <f>IFERROR(VLOOKUP(Table1[[#This Row],[Ticker]],[1]!Table1[[Symbol]:[Industry]],2,FALSE),"-")</f>
        <v>-</v>
      </c>
      <c r="D423" t="s">
        <v>232</v>
      </c>
      <c r="E423">
        <v>14410.09418772</v>
      </c>
      <c r="F423">
        <v>1755.6</v>
      </c>
      <c r="G423">
        <v>10.590291975141501</v>
      </c>
      <c r="H423">
        <v>-6.6011668639822503</v>
      </c>
      <c r="I423">
        <v>-8.1679699313433396</v>
      </c>
      <c r="J423">
        <v>-4.36815097413408</v>
      </c>
      <c r="K423">
        <v>1784.8529716273399</v>
      </c>
      <c r="L423">
        <v>1596.43393820968</v>
      </c>
      <c r="M423">
        <v>34.410967862208899</v>
      </c>
      <c r="N423">
        <v>1.2643167919118199</v>
      </c>
      <c r="O423">
        <v>26.5635680109364</v>
      </c>
      <c r="P423">
        <v>73.3070088845014</v>
      </c>
      <c r="Q423">
        <v>0.17290535044767499</v>
      </c>
    </row>
    <row r="424" spans="1:17" x14ac:dyDescent="0.3">
      <c r="A424" t="s">
        <v>963</v>
      </c>
      <c r="B424" t="s">
        <v>964</v>
      </c>
      <c r="C424" t="str">
        <f>IFERROR(VLOOKUP(Table1[[#This Row],[Ticker]],[1]!Table1[[Symbol]:[Industry]],2,FALSE),"-")</f>
        <v>-</v>
      </c>
      <c r="D424" t="s">
        <v>165</v>
      </c>
      <c r="E424">
        <v>14369.44951755</v>
      </c>
      <c r="F424">
        <v>641</v>
      </c>
      <c r="G424">
        <v>46.204979753372498</v>
      </c>
      <c r="H424">
        <v>-6.4627898874240897</v>
      </c>
      <c r="I424">
        <v>4.6454890293794202</v>
      </c>
      <c r="J424">
        <v>-0.83441869933061497</v>
      </c>
      <c r="K424">
        <v>614.28339007905595</v>
      </c>
      <c r="L424">
        <v>512.24605215851705</v>
      </c>
      <c r="M424">
        <v>43.172534614455103</v>
      </c>
      <c r="N424">
        <v>1.4021255653689899</v>
      </c>
      <c r="O424">
        <v>11.817472698907901</v>
      </c>
      <c r="P424">
        <v>85.2199667702087</v>
      </c>
      <c r="Q424">
        <v>0.21189152788377599</v>
      </c>
    </row>
    <row r="425" spans="1:17" x14ac:dyDescent="0.3">
      <c r="A425" t="s">
        <v>965</v>
      </c>
      <c r="B425" t="s">
        <v>966</v>
      </c>
      <c r="C425" t="str">
        <f>IFERROR(VLOOKUP(Table1[[#This Row],[Ticker]],[1]!Table1[[Symbol]:[Industry]],2,FALSE),"-")</f>
        <v>-</v>
      </c>
      <c r="D425" t="s">
        <v>380</v>
      </c>
      <c r="E425">
        <v>14223.17277035</v>
      </c>
      <c r="F425">
        <v>305.35000000000002</v>
      </c>
      <c r="G425">
        <v>184.747990031076</v>
      </c>
      <c r="H425">
        <v>4.3017152643224099</v>
      </c>
      <c r="I425">
        <v>65.220409606213806</v>
      </c>
      <c r="J425">
        <v>-11.203050927600801</v>
      </c>
      <c r="K425">
        <v>265.17163688201202</v>
      </c>
      <c r="L425">
        <v>211.02696980594499</v>
      </c>
      <c r="M425">
        <v>55.495939908954298</v>
      </c>
      <c r="N425">
        <v>2.46396984959613</v>
      </c>
      <c r="O425">
        <v>25.822826264941799</v>
      </c>
      <c r="P425">
        <v>215.44421487603299</v>
      </c>
      <c r="Q425">
        <v>0.112992288218035</v>
      </c>
    </row>
    <row r="426" spans="1:17" x14ac:dyDescent="0.3">
      <c r="A426" t="s">
        <v>967</v>
      </c>
      <c r="B426" t="s">
        <v>968</v>
      </c>
      <c r="C426" t="str">
        <f>IFERROR(VLOOKUP(Table1[[#This Row],[Ticker]],[1]!Table1[[Symbol]:[Industry]],2,FALSE),"-")</f>
        <v>-</v>
      </c>
      <c r="D426" t="s">
        <v>359</v>
      </c>
      <c r="E426">
        <v>14073.01235341</v>
      </c>
      <c r="F426">
        <v>4171.1000000000004</v>
      </c>
      <c r="G426">
        <v>65.612246519581504</v>
      </c>
      <c r="H426">
        <v>6.5640127041613097</v>
      </c>
      <c r="I426">
        <v>-2.2041953775896399</v>
      </c>
      <c r="J426">
        <v>-3.0297558022504498</v>
      </c>
      <c r="K426">
        <v>4150.0572148878</v>
      </c>
      <c r="L426">
        <v>3621.9045249804899</v>
      </c>
      <c r="M426">
        <v>29.525466978144902</v>
      </c>
      <c r="N426">
        <v>0.90474169653497905</v>
      </c>
      <c r="O426">
        <v>17.187312699287901</v>
      </c>
      <c r="P426">
        <v>92.128051589129399</v>
      </c>
      <c r="Q426">
        <v>9.1835273742070008E-3</v>
      </c>
    </row>
    <row r="427" spans="1:17" x14ac:dyDescent="0.3">
      <c r="A427" t="s">
        <v>969</v>
      </c>
      <c r="B427" t="s">
        <v>970</v>
      </c>
      <c r="C427" t="str">
        <f>IFERROR(VLOOKUP(Table1[[#This Row],[Ticker]],[1]!Table1[[Symbol]:[Industry]],2,FALSE),"-")</f>
        <v>-</v>
      </c>
      <c r="D427" t="s">
        <v>286</v>
      </c>
      <c r="E427">
        <v>14048.068323964901</v>
      </c>
      <c r="F427">
        <v>1004.35</v>
      </c>
      <c r="G427">
        <v>156.427996059848</v>
      </c>
      <c r="H427">
        <v>5.7700519124226899</v>
      </c>
      <c r="I427">
        <v>7.0248907845831097</v>
      </c>
      <c r="J427">
        <v>5.6068119489733697</v>
      </c>
      <c r="K427">
        <v>947.85632396865003</v>
      </c>
      <c r="L427">
        <v>780.77823799254395</v>
      </c>
      <c r="M427">
        <v>53.085395496342798</v>
      </c>
      <c r="N427">
        <v>1.2548549580910699</v>
      </c>
      <c r="O427">
        <v>8.72703738736495</v>
      </c>
      <c r="P427">
        <v>195.375340048525</v>
      </c>
      <c r="Q427">
        <v>0.11724717434333801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872</v>
      </c>
      <c r="E428">
        <v>14001.056142199999</v>
      </c>
      <c r="F428">
        <v>340.3</v>
      </c>
      <c r="G428">
        <v>31.524593004943</v>
      </c>
      <c r="H428">
        <v>-7.0824746051567402</v>
      </c>
      <c r="I428">
        <v>-26.606872465529801</v>
      </c>
      <c r="J428">
        <v>-5.70407815485098</v>
      </c>
      <c r="K428">
        <v>350.51213425718697</v>
      </c>
      <c r="L428">
        <v>320.30365053018102</v>
      </c>
      <c r="M428">
        <v>26.019139560874901</v>
      </c>
      <c r="N428">
        <v>1.1523380229301901</v>
      </c>
      <c r="O428">
        <v>26.344401998236801</v>
      </c>
      <c r="P428">
        <v>60.518867924528202</v>
      </c>
      <c r="Q428">
        <v>0.20182599990498501</v>
      </c>
    </row>
    <row r="429" spans="1:17" x14ac:dyDescent="0.3">
      <c r="A429" t="s">
        <v>973</v>
      </c>
      <c r="B429" t="s">
        <v>974</v>
      </c>
      <c r="C429" t="str">
        <f>IFERROR(VLOOKUP(Table1[[#This Row],[Ticker]],[1]!Table1[[Symbol]:[Industry]],2,FALSE),"-")</f>
        <v>-</v>
      </c>
      <c r="D429" t="s">
        <v>472</v>
      </c>
      <c r="E429">
        <v>13914.573193479901</v>
      </c>
      <c r="F429">
        <v>2090.8000000000002</v>
      </c>
      <c r="G429">
        <v>64.732701164378597</v>
      </c>
      <c r="H429">
        <v>41.749749744648398</v>
      </c>
      <c r="I429">
        <v>79.418280848020402</v>
      </c>
      <c r="J429">
        <v>8.6203115794573399</v>
      </c>
      <c r="K429">
        <v>1667.06006359148</v>
      </c>
      <c r="L429">
        <v>1293.0093241591901</v>
      </c>
      <c r="M429">
        <v>58.107829061354799</v>
      </c>
      <c r="N429">
        <v>1.99088420943603</v>
      </c>
      <c r="O429">
        <v>13.832026018748699</v>
      </c>
      <c r="P429">
        <v>132.730970566899</v>
      </c>
      <c r="Q429">
        <v>0.20885779901628099</v>
      </c>
    </row>
    <row r="430" spans="1:17" x14ac:dyDescent="0.3">
      <c r="A430" t="s">
        <v>975</v>
      </c>
      <c r="B430" t="s">
        <v>976</v>
      </c>
      <c r="C430" t="str">
        <f>IFERROR(VLOOKUP(Table1[[#This Row],[Ticker]],[1]!Table1[[Symbol]:[Industry]],2,FALSE),"-")</f>
        <v>-</v>
      </c>
      <c r="D430" t="s">
        <v>119</v>
      </c>
      <c r="E430">
        <v>13889.62439232</v>
      </c>
      <c r="F430">
        <v>2182.8000000000002</v>
      </c>
      <c r="G430">
        <v>24.234901636884999</v>
      </c>
      <c r="H430">
        <v>10.756320039142</v>
      </c>
      <c r="I430">
        <v>21.148166105589699</v>
      </c>
      <c r="J430">
        <v>-1.3641618554630599</v>
      </c>
      <c r="K430">
        <v>1906.4958482315301</v>
      </c>
      <c r="L430">
        <v>1699.6089693332599</v>
      </c>
      <c r="M430">
        <v>74.175692629918004</v>
      </c>
      <c r="N430">
        <v>1.5782570507712801</v>
      </c>
      <c r="O430">
        <v>1.59199193696168</v>
      </c>
      <c r="P430">
        <v>53.173572857092701</v>
      </c>
      <c r="Q430">
        <v>-7.3970512714371994E-2</v>
      </c>
    </row>
    <row r="431" spans="1:17" x14ac:dyDescent="0.3">
      <c r="A431" t="s">
        <v>977</v>
      </c>
      <c r="B431" t="s">
        <v>978</v>
      </c>
      <c r="C431" t="str">
        <f>IFERROR(VLOOKUP(Table1[[#This Row],[Ticker]],[1]!Table1[[Symbol]:[Industry]],2,FALSE),"-")</f>
        <v>-</v>
      </c>
      <c r="D431" t="s">
        <v>979</v>
      </c>
      <c r="E431">
        <v>13838.383806405</v>
      </c>
      <c r="F431">
        <v>779.55</v>
      </c>
      <c r="G431">
        <v>48.039607605654901</v>
      </c>
      <c r="H431">
        <v>3.9507003866438901</v>
      </c>
      <c r="I431">
        <v>23.829643835516201</v>
      </c>
      <c r="J431">
        <v>0.40020943233714101</v>
      </c>
      <c r="K431">
        <v>725.08112786963</v>
      </c>
      <c r="L431">
        <v>625.14268554453099</v>
      </c>
      <c r="M431">
        <v>51.560219057318399</v>
      </c>
      <c r="N431">
        <v>0.91448065710206405</v>
      </c>
      <c r="O431">
        <v>6.8565197870566301</v>
      </c>
      <c r="P431">
        <v>72.200132538104597</v>
      </c>
      <c r="Q431">
        <v>5.2164457261612E-2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982</v>
      </c>
      <c r="E432">
        <v>13763.531364</v>
      </c>
      <c r="F432">
        <v>1402.5</v>
      </c>
      <c r="G432">
        <v>-26.236381196485201</v>
      </c>
      <c r="H432">
        <v>-3.7961750607982601</v>
      </c>
      <c r="I432">
        <v>-20.106902295444101</v>
      </c>
      <c r="J432">
        <v>-3.4608224911045502</v>
      </c>
      <c r="K432">
        <v>1409.18910221228</v>
      </c>
      <c r="L432">
        <v>1461.1319776324599</v>
      </c>
      <c r="M432">
        <v>32.321750705598397</v>
      </c>
      <c r="N432">
        <v>0.74125680355579504</v>
      </c>
      <c r="O432">
        <v>33.721925133689801</v>
      </c>
      <c r="P432">
        <v>16.4673642252117</v>
      </c>
      <c r="Q432">
        <v>-3.8484512418438997E-2</v>
      </c>
    </row>
    <row r="433" spans="1:17" x14ac:dyDescent="0.3">
      <c r="A433" t="s">
        <v>983</v>
      </c>
      <c r="B433" t="s">
        <v>984</v>
      </c>
      <c r="C433" t="str">
        <f>IFERROR(VLOOKUP(Table1[[#This Row],[Ticker]],[1]!Table1[[Symbol]:[Industry]],2,FALSE),"-")</f>
        <v>-</v>
      </c>
      <c r="D433" t="s">
        <v>490</v>
      </c>
      <c r="E433">
        <v>13757.6463172</v>
      </c>
      <c r="F433">
        <v>1738.4</v>
      </c>
      <c r="G433">
        <v>-10.9752307657331</v>
      </c>
      <c r="H433">
        <v>-12.0924083740719</v>
      </c>
      <c r="I433">
        <v>3.3138517585640002</v>
      </c>
      <c r="J433">
        <v>-0.93302466915062798</v>
      </c>
      <c r="K433">
        <v>1737.6264006413201</v>
      </c>
      <c r="L433">
        <v>1619.72229445742</v>
      </c>
      <c r="M433">
        <v>25.629897492672701</v>
      </c>
      <c r="N433">
        <v>0.64601098246216104</v>
      </c>
      <c r="O433">
        <v>13.837436723423799</v>
      </c>
      <c r="P433">
        <v>33.006885998469699</v>
      </c>
      <c r="Q433">
        <v>-0.10479910517478599</v>
      </c>
    </row>
    <row r="434" spans="1:17" x14ac:dyDescent="0.3">
      <c r="A434" t="s">
        <v>985</v>
      </c>
      <c r="B434" t="s">
        <v>986</v>
      </c>
      <c r="C434" t="str">
        <f>IFERROR(VLOOKUP(Table1[[#This Row],[Ticker]],[1]!Table1[[Symbol]:[Industry]],2,FALSE),"-")</f>
        <v>-</v>
      </c>
      <c r="D434" t="s">
        <v>62</v>
      </c>
      <c r="E434">
        <v>13693.228055039999</v>
      </c>
      <c r="F434">
        <v>1006.3</v>
      </c>
      <c r="G434">
        <v>13.1135378419752</v>
      </c>
      <c r="H434">
        <v>-6.5443564260199896</v>
      </c>
      <c r="I434">
        <v>-0.53615769562996896</v>
      </c>
      <c r="J434">
        <v>-0.39902678273160702</v>
      </c>
      <c r="K434">
        <v>984.20574462594095</v>
      </c>
      <c r="L434">
        <v>898.06888019049302</v>
      </c>
      <c r="M434">
        <v>38.562469578749401</v>
      </c>
      <c r="N434">
        <v>1.6988529830279899</v>
      </c>
      <c r="O434">
        <v>8.3175991255092896</v>
      </c>
      <c r="P434">
        <v>38.418156808803197</v>
      </c>
      <c r="Q434">
        <v>-2.2672969767568E-2</v>
      </c>
    </row>
    <row r="435" spans="1:17" hidden="1" x14ac:dyDescent="0.3">
      <c r="A435" t="s">
        <v>987</v>
      </c>
      <c r="B435" t="s">
        <v>988</v>
      </c>
      <c r="C435" t="str">
        <f>IFERROR(VLOOKUP(Table1[[#This Row],[Ticker]],[1]!Table1[[Symbol]:[Industry]],2,FALSE),"-")</f>
        <v>-</v>
      </c>
      <c r="D435" t="s">
        <v>621</v>
      </c>
      <c r="E435">
        <v>13625.444824034999</v>
      </c>
      <c r="F435">
        <v>570.35</v>
      </c>
      <c r="G435">
        <v>-23.782692516946799</v>
      </c>
      <c r="H435">
        <v>-4.4188335161261003</v>
      </c>
      <c r="I435">
        <v>-13.547667365862999</v>
      </c>
      <c r="J435">
        <v>-1.1972686146756399</v>
      </c>
      <c r="M435">
        <v>50.3099562586549</v>
      </c>
      <c r="O435">
        <v>15.718418514946899</v>
      </c>
      <c r="P435">
        <v>21.325249946819799</v>
      </c>
    </row>
    <row r="436" spans="1:17" hidden="1" x14ac:dyDescent="0.3">
      <c r="A436" t="s">
        <v>989</v>
      </c>
      <c r="B436" t="s">
        <v>990</v>
      </c>
      <c r="C436" t="str">
        <f>IFERROR(VLOOKUP(Table1[[#This Row],[Ticker]],[1]!Table1[[Symbol]:[Industry]],2,FALSE),"-")</f>
        <v>-</v>
      </c>
      <c r="D436" t="s">
        <v>991</v>
      </c>
      <c r="E436">
        <v>13478.6351156</v>
      </c>
      <c r="F436">
        <v>2221</v>
      </c>
      <c r="G436">
        <v>43.8035602500645</v>
      </c>
      <c r="H436">
        <v>12.2696421382298</v>
      </c>
      <c r="I436">
        <v>41.5544295033393</v>
      </c>
      <c r="J436">
        <v>2.0425048376379098</v>
      </c>
      <c r="K436">
        <v>2026.22251050365</v>
      </c>
      <c r="M436">
        <v>48.192446231728503</v>
      </c>
      <c r="N436">
        <v>0.87505554725240697</v>
      </c>
      <c r="O436">
        <v>6.4835659612786998</v>
      </c>
      <c r="P436">
        <v>81.2173629242819</v>
      </c>
    </row>
    <row r="437" spans="1:17" x14ac:dyDescent="0.3">
      <c r="A437" t="s">
        <v>992</v>
      </c>
      <c r="B437" t="s">
        <v>993</v>
      </c>
      <c r="C437" t="str">
        <f>IFERROR(VLOOKUP(Table1[[#This Row],[Ticker]],[1]!Table1[[Symbol]:[Industry]],2,FALSE),"-")</f>
        <v>-</v>
      </c>
      <c r="D437" t="s">
        <v>21</v>
      </c>
      <c r="E437">
        <v>13454.532691599999</v>
      </c>
      <c r="F437">
        <v>2387</v>
      </c>
      <c r="G437">
        <v>138.50608947898201</v>
      </c>
      <c r="H437">
        <v>-11.643617069548</v>
      </c>
      <c r="I437">
        <v>55.104262610366902</v>
      </c>
      <c r="J437">
        <v>-4.6048929812947197</v>
      </c>
      <c r="K437">
        <v>2362.3558022271</v>
      </c>
      <c r="L437">
        <v>1650.0300850516901</v>
      </c>
      <c r="M437">
        <v>31.2769077655792</v>
      </c>
      <c r="N437">
        <v>0.78448972483975299</v>
      </c>
      <c r="O437">
        <v>16.1269375785504</v>
      </c>
      <c r="P437">
        <v>223.17898727321901</v>
      </c>
    </row>
    <row r="438" spans="1:17" x14ac:dyDescent="0.3">
      <c r="A438" t="s">
        <v>994</v>
      </c>
      <c r="B438" t="s">
        <v>995</v>
      </c>
      <c r="C438" t="str">
        <f>IFERROR(VLOOKUP(Table1[[#This Row],[Ticker]],[1]!Table1[[Symbol]:[Industry]],2,FALSE),"-")</f>
        <v>-</v>
      </c>
      <c r="D438" t="s">
        <v>531</v>
      </c>
      <c r="E438">
        <v>13219.030869529999</v>
      </c>
      <c r="F438">
        <v>850.55</v>
      </c>
      <c r="G438">
        <v>-27.0823440898474</v>
      </c>
      <c r="H438">
        <v>0.53732826239008502</v>
      </c>
      <c r="I438">
        <v>-12.7528140747129</v>
      </c>
      <c r="J438">
        <v>2.7582503496535699E-4</v>
      </c>
      <c r="K438">
        <v>835.80716276948795</v>
      </c>
      <c r="L438">
        <v>826.80426504302295</v>
      </c>
      <c r="M438">
        <v>55.390542800220103</v>
      </c>
      <c r="N438">
        <v>0.72626871280063598</v>
      </c>
      <c r="O438">
        <v>20.504379519134599</v>
      </c>
      <c r="P438">
        <v>19.9731998025248</v>
      </c>
      <c r="Q438">
        <v>2.3027403688206001E-2</v>
      </c>
    </row>
    <row r="439" spans="1:17" x14ac:dyDescent="0.3">
      <c r="A439" t="s">
        <v>996</v>
      </c>
      <c r="B439" t="s">
        <v>997</v>
      </c>
      <c r="C439" t="str">
        <f>IFERROR(VLOOKUP(Table1[[#This Row],[Ticker]],[1]!Table1[[Symbol]:[Industry]],2,FALSE),"-")</f>
        <v>-</v>
      </c>
      <c r="D439" t="s">
        <v>595</v>
      </c>
      <c r="E439">
        <v>13209.06306384</v>
      </c>
      <c r="F439">
        <v>137.52000000000001</v>
      </c>
      <c r="G439">
        <v>-62.073450177460202</v>
      </c>
      <c r="H439">
        <v>-16.0535142983905</v>
      </c>
      <c r="I439">
        <v>-54.9321793160127</v>
      </c>
      <c r="J439">
        <v>-4.4949383606994804</v>
      </c>
      <c r="K439">
        <v>151.33245838476</v>
      </c>
      <c r="L439">
        <v>181.20483750346801</v>
      </c>
      <c r="M439">
        <v>29.478793887772401</v>
      </c>
      <c r="N439">
        <v>1.14542751366309</v>
      </c>
      <c r="O439">
        <v>117.931937172774</v>
      </c>
      <c r="P439">
        <v>9.5776892430278799</v>
      </c>
      <c r="Q439">
        <v>-4.7046975479020002E-2</v>
      </c>
    </row>
    <row r="440" spans="1:17" x14ac:dyDescent="0.3">
      <c r="A440" t="s">
        <v>998</v>
      </c>
      <c r="B440" t="s">
        <v>999</v>
      </c>
      <c r="C440" t="str">
        <f>IFERROR(VLOOKUP(Table1[[#This Row],[Ticker]],[1]!Table1[[Symbol]:[Industry]],2,FALSE),"-")</f>
        <v>-</v>
      </c>
      <c r="D440" t="s">
        <v>266</v>
      </c>
      <c r="E440">
        <v>13083.673280000001</v>
      </c>
      <c r="F440">
        <v>4144.6000000000004</v>
      </c>
      <c r="G440">
        <v>21.557290478915</v>
      </c>
      <c r="H440">
        <v>-12.9534194060506</v>
      </c>
      <c r="I440">
        <v>20.647743155588799</v>
      </c>
      <c r="J440">
        <v>-5.4001493857386604</v>
      </c>
      <c r="K440">
        <v>4398.0487884665299</v>
      </c>
      <c r="L440">
        <v>3756.3934891180102</v>
      </c>
      <c r="M440">
        <v>18.2155755789497</v>
      </c>
      <c r="N440">
        <v>0.87439781471595801</v>
      </c>
      <c r="O440">
        <v>20.6389036336437</v>
      </c>
      <c r="P440">
        <v>50.7127272727272</v>
      </c>
      <c r="Q440">
        <v>0.16458186850821399</v>
      </c>
    </row>
    <row r="441" spans="1:17" x14ac:dyDescent="0.3">
      <c r="A441" t="s">
        <v>1000</v>
      </c>
      <c r="B441" t="s">
        <v>1001</v>
      </c>
      <c r="C441" t="str">
        <f>IFERROR(VLOOKUP(Table1[[#This Row],[Ticker]],[1]!Table1[[Symbol]:[Industry]],2,FALSE),"-")</f>
        <v>-</v>
      </c>
      <c r="D441" t="s">
        <v>286</v>
      </c>
      <c r="E441">
        <v>13043.951018600001</v>
      </c>
      <c r="F441">
        <v>970.1</v>
      </c>
      <c r="G441">
        <v>-36.6974724850458</v>
      </c>
      <c r="H441">
        <v>-1.1310385302831301</v>
      </c>
      <c r="I441">
        <v>-31.012407495862501</v>
      </c>
      <c r="J441">
        <v>5.6387868937897103</v>
      </c>
      <c r="K441">
        <v>942.18921294031804</v>
      </c>
      <c r="L441">
        <v>948.12958667616499</v>
      </c>
      <c r="M441">
        <v>52.792037251271402</v>
      </c>
      <c r="N441">
        <v>2.5748190691685799</v>
      </c>
      <c r="O441">
        <v>35.857128131120497</v>
      </c>
      <c r="P441">
        <v>24.045777124224799</v>
      </c>
      <c r="Q441">
        <v>-7.0379835155190001E-3</v>
      </c>
    </row>
    <row r="442" spans="1:17" x14ac:dyDescent="0.3">
      <c r="A442" t="s">
        <v>1002</v>
      </c>
      <c r="B442" t="s">
        <v>1003</v>
      </c>
      <c r="C442" t="str">
        <f>IFERROR(VLOOKUP(Table1[[#This Row],[Ticker]],[1]!Table1[[Symbol]:[Industry]],2,FALSE),"-")</f>
        <v>-</v>
      </c>
      <c r="D442" t="s">
        <v>46</v>
      </c>
      <c r="E442">
        <v>13011.666448800001</v>
      </c>
      <c r="F442">
        <v>507.2</v>
      </c>
      <c r="G442">
        <v>24.056145868507102</v>
      </c>
      <c r="H442">
        <v>4.3309490373467501</v>
      </c>
      <c r="I442">
        <v>11.1219248486398</v>
      </c>
      <c r="J442">
        <v>-1.11410899806651</v>
      </c>
      <c r="K442">
        <v>488.967953796698</v>
      </c>
      <c r="L442">
        <v>427.54351842072901</v>
      </c>
      <c r="M442">
        <v>46.8197670186632</v>
      </c>
      <c r="N442">
        <v>0.87976963796312602</v>
      </c>
      <c r="O442">
        <v>13.3280757097791</v>
      </c>
      <c r="P442">
        <v>63.560141889712902</v>
      </c>
      <c r="Q442">
        <v>2.8144392797744999E-2</v>
      </c>
    </row>
    <row r="443" spans="1:17" hidden="1" x14ac:dyDescent="0.3">
      <c r="A443" t="s">
        <v>1004</v>
      </c>
      <c r="B443" t="s">
        <v>1005</v>
      </c>
      <c r="C443" t="str">
        <f>IFERROR(VLOOKUP(Table1[[#This Row],[Ticker]],[1]!Table1[[Symbol]:[Industry]],2,FALSE),"-")</f>
        <v>-</v>
      </c>
      <c r="D443" t="s">
        <v>543</v>
      </c>
      <c r="E443">
        <v>12940.507924669901</v>
      </c>
      <c r="F443">
        <v>2841.55</v>
      </c>
      <c r="G443">
        <v>-17.7315087997281</v>
      </c>
      <c r="H443">
        <v>0.53058870744605602</v>
      </c>
      <c r="I443">
        <v>-8.0564986835467298</v>
      </c>
      <c r="J443">
        <v>0.778283243969216</v>
      </c>
      <c r="K443">
        <v>2768.6422163802299</v>
      </c>
      <c r="L443">
        <v>2610.7987102988</v>
      </c>
      <c r="M443">
        <v>41.871386928953498</v>
      </c>
      <c r="N443">
        <v>1.18340668038625</v>
      </c>
      <c r="O443">
        <v>7.6173215322623102</v>
      </c>
      <c r="P443">
        <v>25.3440670489633</v>
      </c>
      <c r="Q443">
        <v>-3.8033858429599998E-2</v>
      </c>
    </row>
    <row r="444" spans="1:17" x14ac:dyDescent="0.3">
      <c r="A444" t="s">
        <v>1006</v>
      </c>
      <c r="B444" t="s">
        <v>1007</v>
      </c>
      <c r="C444" t="str">
        <f>IFERROR(VLOOKUP(Table1[[#This Row],[Ticker]],[1]!Table1[[Symbol]:[Industry]],2,FALSE),"-")</f>
        <v>-</v>
      </c>
      <c r="D444" t="s">
        <v>72</v>
      </c>
      <c r="E444">
        <v>12912</v>
      </c>
      <c r="F444">
        <v>86.08</v>
      </c>
      <c r="G444">
        <v>133.65295900331</v>
      </c>
      <c r="H444">
        <v>2.7048639701030699</v>
      </c>
      <c r="I444">
        <v>12.951021233866999</v>
      </c>
      <c r="J444">
        <v>4.4359774791509299</v>
      </c>
      <c r="K444">
        <v>80.128584345116593</v>
      </c>
      <c r="L444">
        <v>69.236484205324402</v>
      </c>
      <c r="M444">
        <v>49.263085084855298</v>
      </c>
      <c r="N444">
        <v>2.2450657203159099</v>
      </c>
      <c r="O444">
        <v>18.378252788104099</v>
      </c>
      <c r="P444">
        <v>162.43902439024299</v>
      </c>
      <c r="Q444">
        <v>4.7606160860305002E-2</v>
      </c>
    </row>
    <row r="445" spans="1:17" hidden="1" x14ac:dyDescent="0.3">
      <c r="A445" t="s">
        <v>1008</v>
      </c>
      <c r="B445" t="s">
        <v>1009</v>
      </c>
      <c r="C445" t="str">
        <f>IFERROR(VLOOKUP(Table1[[#This Row],[Ticker]],[1]!Table1[[Symbol]:[Industry]],2,FALSE),"-")</f>
        <v>-</v>
      </c>
      <c r="D445" t="s">
        <v>1010</v>
      </c>
      <c r="E445">
        <v>12906.893384999599</v>
      </c>
      <c r="F445">
        <v>100</v>
      </c>
      <c r="G445">
        <v>-23.6863534032667</v>
      </c>
      <c r="I445">
        <v>-13.451328252182901</v>
      </c>
      <c r="M445">
        <v>50</v>
      </c>
      <c r="N445">
        <v>1.8823529411764699</v>
      </c>
      <c r="O445">
        <v>0</v>
      </c>
      <c r="P445">
        <v>0</v>
      </c>
    </row>
    <row r="446" spans="1:17" x14ac:dyDescent="0.3">
      <c r="A446" t="s">
        <v>1011</v>
      </c>
      <c r="B446" t="s">
        <v>1012</v>
      </c>
      <c r="C446" t="str">
        <f>IFERROR(VLOOKUP(Table1[[#This Row],[Ticker]],[1]!Table1[[Symbol]:[Industry]],2,FALSE),"-")</f>
        <v>-</v>
      </c>
      <c r="D446" t="s">
        <v>46</v>
      </c>
      <c r="E446">
        <v>12662.883632319999</v>
      </c>
      <c r="F446">
        <v>688.9</v>
      </c>
      <c r="G446">
        <v>38.828390640139702</v>
      </c>
      <c r="H446">
        <v>-3.0170836987472498</v>
      </c>
      <c r="I446">
        <v>19.093164292309599</v>
      </c>
      <c r="J446">
        <v>-3.9595392307502899</v>
      </c>
      <c r="K446">
        <v>647.92226861917402</v>
      </c>
      <c r="L446">
        <v>557.03048218749097</v>
      </c>
      <c r="M446">
        <v>34.657473826522804</v>
      </c>
      <c r="N446">
        <v>0.67933941179378399</v>
      </c>
      <c r="O446">
        <v>10.0232254318478</v>
      </c>
      <c r="P446">
        <v>73.090452261306496</v>
      </c>
      <c r="Q446">
        <v>5.2344313305340999E-2</v>
      </c>
    </row>
    <row r="447" spans="1:17" x14ac:dyDescent="0.3">
      <c r="A447" t="s">
        <v>1013</v>
      </c>
      <c r="B447" t="s">
        <v>1014</v>
      </c>
      <c r="C447" t="str">
        <f>IFERROR(VLOOKUP(Table1[[#This Row],[Ticker]],[1]!Table1[[Symbol]:[Industry]],2,FALSE),"-")</f>
        <v>-</v>
      </c>
      <c r="D447" t="s">
        <v>106</v>
      </c>
      <c r="E447">
        <v>12642.09</v>
      </c>
      <c r="F447">
        <v>397.55</v>
      </c>
      <c r="G447">
        <v>99.719097566106697</v>
      </c>
      <c r="H447">
        <v>-3.50577026990804</v>
      </c>
      <c r="I447">
        <v>-29.4382259698498</v>
      </c>
      <c r="J447">
        <v>-3.3112081798947801</v>
      </c>
      <c r="K447">
        <v>402.49330530808999</v>
      </c>
      <c r="L447">
        <v>372.67668967809101</v>
      </c>
      <c r="M447">
        <v>37.0751474670829</v>
      </c>
      <c r="N447">
        <v>1.5518141510993</v>
      </c>
      <c r="O447">
        <v>27.2795874732737</v>
      </c>
      <c r="P447">
        <v>138.053892215568</v>
      </c>
      <c r="Q447">
        <v>0.150681625683734</v>
      </c>
    </row>
    <row r="448" spans="1:17" x14ac:dyDescent="0.3">
      <c r="A448" t="s">
        <v>1015</v>
      </c>
      <c r="B448" t="s">
        <v>1016</v>
      </c>
      <c r="C448" t="str">
        <f>IFERROR(VLOOKUP(Table1[[#This Row],[Ticker]],[1]!Table1[[Symbol]:[Industry]],2,FALSE),"-")</f>
        <v>-</v>
      </c>
      <c r="D448" t="s">
        <v>244</v>
      </c>
      <c r="E448">
        <v>12611.28211622</v>
      </c>
      <c r="F448">
        <v>990.1</v>
      </c>
      <c r="G448">
        <v>-0.46295576792138199</v>
      </c>
      <c r="H448">
        <v>-5.2238386249088498</v>
      </c>
      <c r="I448">
        <v>1.08392537729246</v>
      </c>
      <c r="J448">
        <v>-1.62010116152169</v>
      </c>
      <c r="K448">
        <v>991.63691927609705</v>
      </c>
      <c r="L448">
        <v>898.42010138253897</v>
      </c>
      <c r="M448">
        <v>37.6602044113449</v>
      </c>
      <c r="N448">
        <v>1.62634657626332</v>
      </c>
      <c r="O448">
        <v>12.3118876881123</v>
      </c>
      <c r="P448">
        <v>35.407549234135601</v>
      </c>
      <c r="Q448">
        <v>-2.5081741983875999E-2</v>
      </c>
    </row>
    <row r="449" spans="1:17" x14ac:dyDescent="0.3">
      <c r="A449" t="s">
        <v>1017</v>
      </c>
      <c r="B449" t="s">
        <v>1018</v>
      </c>
      <c r="C449" t="str">
        <f>IFERROR(VLOOKUP(Table1[[#This Row],[Ticker]],[1]!Table1[[Symbol]:[Industry]],2,FALSE),"-")</f>
        <v>-</v>
      </c>
      <c r="D449" t="s">
        <v>632</v>
      </c>
      <c r="E449">
        <v>12507.440570119001</v>
      </c>
      <c r="F449">
        <v>25.19</v>
      </c>
      <c r="G449">
        <v>33.7511465967332</v>
      </c>
      <c r="H449">
        <v>-9.8267339025580291</v>
      </c>
      <c r="I449">
        <v>-34.485811010803602</v>
      </c>
      <c r="J449">
        <v>-5.6972053508580798</v>
      </c>
      <c r="K449">
        <v>27.307369712721901</v>
      </c>
      <c r="L449">
        <v>25.403343278984401</v>
      </c>
      <c r="M449">
        <v>18.239757942254698</v>
      </c>
      <c r="N449">
        <v>1.0164826911270399</v>
      </c>
      <c r="O449">
        <v>55.021834061135301</v>
      </c>
      <c r="P449">
        <v>73.127147766323006</v>
      </c>
      <c r="Q449">
        <v>-9.9785115202040003E-3</v>
      </c>
    </row>
    <row r="450" spans="1:17" x14ac:dyDescent="0.3">
      <c r="A450" t="s">
        <v>1019</v>
      </c>
      <c r="B450" t="s">
        <v>1020</v>
      </c>
      <c r="C450" t="str">
        <f>IFERROR(VLOOKUP(Table1[[#This Row],[Ticker]],[1]!Table1[[Symbol]:[Industry]],2,FALSE),"-")</f>
        <v>-</v>
      </c>
      <c r="D450" t="s">
        <v>621</v>
      </c>
      <c r="E450">
        <v>12478.088631085</v>
      </c>
      <c r="F450">
        <v>728.35</v>
      </c>
      <c r="G450">
        <v>76.625092223517498</v>
      </c>
      <c r="H450">
        <v>2.9382450192273599</v>
      </c>
      <c r="I450">
        <v>20.720174004425701</v>
      </c>
      <c r="J450">
        <v>0.98962608818485798</v>
      </c>
      <c r="K450">
        <v>723.69008276531304</v>
      </c>
      <c r="L450">
        <v>616.02578277519399</v>
      </c>
      <c r="M450">
        <v>40.086762371619898</v>
      </c>
      <c r="N450">
        <v>0.65230536537183204</v>
      </c>
      <c r="O450">
        <v>12.8578293402896</v>
      </c>
      <c r="P450">
        <v>97.840554121961105</v>
      </c>
    </row>
    <row r="451" spans="1:17" x14ac:dyDescent="0.3">
      <c r="A451" t="s">
        <v>1021</v>
      </c>
      <c r="B451" t="s">
        <v>1022</v>
      </c>
      <c r="C451" t="str">
        <f>IFERROR(VLOOKUP(Table1[[#This Row],[Ticker]],[1]!Table1[[Symbol]:[Industry]],2,FALSE),"-")</f>
        <v>-</v>
      </c>
      <c r="D451" t="s">
        <v>389</v>
      </c>
      <c r="E451">
        <v>12414.382956461999</v>
      </c>
      <c r="F451">
        <v>200.82</v>
      </c>
      <c r="G451">
        <v>235.56230491515799</v>
      </c>
      <c r="H451">
        <v>6.0607448380026296</v>
      </c>
      <c r="I451">
        <v>29.227179740712199</v>
      </c>
      <c r="J451">
        <v>-0.55048861484093803</v>
      </c>
      <c r="K451">
        <v>180.06653770289799</v>
      </c>
      <c r="L451">
        <v>148.619392530087</v>
      </c>
      <c r="M451">
        <v>62.910974057230199</v>
      </c>
      <c r="N451">
        <v>1.7864503378622201</v>
      </c>
      <c r="O451">
        <v>3.5753411014839198</v>
      </c>
      <c r="P451">
        <v>270.85872576177201</v>
      </c>
      <c r="Q451">
        <v>0.17435205276583901</v>
      </c>
    </row>
    <row r="452" spans="1:17" x14ac:dyDescent="0.3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359</v>
      </c>
      <c r="E452">
        <v>12327.6378687</v>
      </c>
      <c r="F452">
        <v>889.35</v>
      </c>
      <c r="G452">
        <v>-10.4005754273416</v>
      </c>
      <c r="H452">
        <v>12.008878445238601</v>
      </c>
      <c r="I452">
        <v>0.55328654079233797</v>
      </c>
      <c r="J452">
        <v>-0.117336641886528</v>
      </c>
      <c r="K452">
        <v>792.28718536652798</v>
      </c>
      <c r="L452">
        <v>759.24831732139103</v>
      </c>
      <c r="M452">
        <v>80.585783112782593</v>
      </c>
      <c r="N452">
        <v>1.0140583127634399</v>
      </c>
      <c r="O452">
        <v>2.0633046607072498</v>
      </c>
      <c r="P452">
        <v>37.425635478637098</v>
      </c>
      <c r="Q452">
        <v>-7.0507485042585999E-2</v>
      </c>
    </row>
    <row r="453" spans="1:17" x14ac:dyDescent="0.3">
      <c r="A453" t="s">
        <v>1025</v>
      </c>
      <c r="B453" t="s">
        <v>1026</v>
      </c>
      <c r="C453" t="str">
        <f>IFERROR(VLOOKUP(Table1[[#This Row],[Ticker]],[1]!Table1[[Symbol]:[Industry]],2,FALSE),"-")</f>
        <v>-</v>
      </c>
      <c r="D453" t="s">
        <v>286</v>
      </c>
      <c r="E453">
        <v>12302.458254719901</v>
      </c>
      <c r="F453">
        <v>2275.1999999999998</v>
      </c>
      <c r="G453">
        <v>32.614955290443902</v>
      </c>
      <c r="H453">
        <v>14.518632211155699</v>
      </c>
      <c r="I453">
        <v>3.3471109365322597E-2</v>
      </c>
      <c r="J453">
        <v>-2.9757647109140901</v>
      </c>
      <c r="K453">
        <v>2197.0607648571699</v>
      </c>
      <c r="L453">
        <v>1951.8278090766901</v>
      </c>
      <c r="M453">
        <v>36.641962117050802</v>
      </c>
      <c r="N453">
        <v>0.95660679860754705</v>
      </c>
      <c r="O453">
        <v>20.773997890295298</v>
      </c>
      <c r="P453">
        <v>58.440111420612801</v>
      </c>
      <c r="Q453">
        <v>4.0346127759432998E-2</v>
      </c>
    </row>
    <row r="454" spans="1:17" x14ac:dyDescent="0.3">
      <c r="A454" t="s">
        <v>1027</v>
      </c>
      <c r="B454" t="s">
        <v>1028</v>
      </c>
      <c r="C454" t="str">
        <f>IFERROR(VLOOKUP(Table1[[#This Row],[Ticker]],[1]!Table1[[Symbol]:[Industry]],2,FALSE),"-")</f>
        <v>-</v>
      </c>
      <c r="D454" t="s">
        <v>103</v>
      </c>
      <c r="E454">
        <v>12281.398217984</v>
      </c>
      <c r="F454">
        <v>17.920000000000002</v>
      </c>
      <c r="G454">
        <v>184.212806260598</v>
      </c>
      <c r="H454">
        <v>-10.3188634992443</v>
      </c>
      <c r="I454">
        <v>-1.10023107349952</v>
      </c>
      <c r="J454">
        <v>-2.9290077294196899</v>
      </c>
      <c r="K454">
        <v>18.866156758373599</v>
      </c>
      <c r="L454">
        <v>16.260071924884699</v>
      </c>
      <c r="M454">
        <v>28.613193944292899</v>
      </c>
      <c r="N454">
        <v>0.74210005208012297</v>
      </c>
      <c r="O454">
        <v>33.928571428571402</v>
      </c>
      <c r="P454">
        <v>203.72881355932199</v>
      </c>
      <c r="Q454">
        <v>0.10275178413715599</v>
      </c>
    </row>
    <row r="455" spans="1:17" x14ac:dyDescent="0.3">
      <c r="A455" t="s">
        <v>1029</v>
      </c>
      <c r="B455" t="s">
        <v>1030</v>
      </c>
      <c r="C455" t="str">
        <f>IFERROR(VLOOKUP(Table1[[#This Row],[Ticker]],[1]!Table1[[Symbol]:[Industry]],2,FALSE),"-")</f>
        <v>-</v>
      </c>
      <c r="D455" t="s">
        <v>62</v>
      </c>
      <c r="E455">
        <v>12191.1464148</v>
      </c>
      <c r="F455">
        <v>503</v>
      </c>
      <c r="G455">
        <v>36.785811216289801</v>
      </c>
      <c r="H455">
        <v>4.1821767460446999</v>
      </c>
      <c r="I455">
        <v>5.68652110830973</v>
      </c>
      <c r="J455">
        <v>0.71810147740625396</v>
      </c>
      <c r="K455">
        <v>477.14349836702303</v>
      </c>
      <c r="L455">
        <v>421.70402671589301</v>
      </c>
      <c r="M455">
        <v>41.582137429100399</v>
      </c>
      <c r="N455">
        <v>0.799167633343146</v>
      </c>
      <c r="O455">
        <v>5.4970178926441404</v>
      </c>
      <c r="P455">
        <v>74.8348974626347</v>
      </c>
      <c r="Q455">
        <v>-4.2113581208090001E-3</v>
      </c>
    </row>
    <row r="456" spans="1:17" x14ac:dyDescent="0.3">
      <c r="A456" t="s">
        <v>1031</v>
      </c>
      <c r="B456" t="s">
        <v>1032</v>
      </c>
      <c r="C456" t="str">
        <f>IFERROR(VLOOKUP(Table1[[#This Row],[Ticker]],[1]!Table1[[Symbol]:[Industry]],2,FALSE),"-")</f>
        <v>-</v>
      </c>
      <c r="D456" t="s">
        <v>21</v>
      </c>
      <c r="E456">
        <v>12186.188821289999</v>
      </c>
      <c r="F456">
        <v>814.85</v>
      </c>
      <c r="G456">
        <v>-37.340056910737303</v>
      </c>
      <c r="H456">
        <v>-11.289395328723099</v>
      </c>
      <c r="I456">
        <v>-21.853981129880701</v>
      </c>
      <c r="J456">
        <v>0.66738262327557696</v>
      </c>
      <c r="K456">
        <v>831.20367824474602</v>
      </c>
      <c r="L456">
        <v>845.92253008374098</v>
      </c>
      <c r="M456">
        <v>37.543692062246699</v>
      </c>
      <c r="N456">
        <v>0.73190548264783795</v>
      </c>
      <c r="O456">
        <v>19.0403141682518</v>
      </c>
      <c r="P456">
        <v>9.9662618083670793</v>
      </c>
      <c r="Q456">
        <v>-0.15685956813417201</v>
      </c>
    </row>
    <row r="457" spans="1:17" x14ac:dyDescent="0.3">
      <c r="A457" t="s">
        <v>1033</v>
      </c>
      <c r="B457" t="s">
        <v>1034</v>
      </c>
      <c r="C457" t="str">
        <f>IFERROR(VLOOKUP(Table1[[#This Row],[Ticker]],[1]!Table1[[Symbol]:[Industry]],2,FALSE),"-")</f>
        <v>-</v>
      </c>
      <c r="D457" t="s">
        <v>24</v>
      </c>
      <c r="E457">
        <v>12184.583953095</v>
      </c>
      <c r="F457">
        <v>110.65</v>
      </c>
      <c r="G457">
        <v>34.724527054857802</v>
      </c>
      <c r="H457">
        <v>-12.2653689829498</v>
      </c>
      <c r="I457">
        <v>-32.743815487777297</v>
      </c>
      <c r="J457">
        <v>3.9236317007577801</v>
      </c>
      <c r="K457">
        <v>119.27273238767999</v>
      </c>
      <c r="L457">
        <v>117.36990394457</v>
      </c>
      <c r="M457">
        <v>44.081757433604601</v>
      </c>
      <c r="N457">
        <v>1.11258109908253</v>
      </c>
      <c r="O457">
        <v>37.821961138725698</v>
      </c>
      <c r="P457">
        <v>67.651515151515099</v>
      </c>
      <c r="Q457">
        <v>0.105879233032129</v>
      </c>
    </row>
    <row r="458" spans="1:17" x14ac:dyDescent="0.3">
      <c r="A458" t="s">
        <v>1035</v>
      </c>
      <c r="B458" t="s">
        <v>1036</v>
      </c>
      <c r="C458" t="str">
        <f>IFERROR(VLOOKUP(Table1[[#This Row],[Ticker]],[1]!Table1[[Symbol]:[Industry]],2,FALSE),"-")</f>
        <v>-</v>
      </c>
      <c r="D458" t="s">
        <v>266</v>
      </c>
      <c r="E458">
        <v>12172.907615325001</v>
      </c>
      <c r="F458">
        <v>5102.75</v>
      </c>
      <c r="G458">
        <v>-13.652822044438</v>
      </c>
      <c r="H458">
        <v>3.1533004269876499</v>
      </c>
      <c r="I458">
        <v>-4.1039517106265198</v>
      </c>
      <c r="J458">
        <v>-2.9266718188363399</v>
      </c>
      <c r="K458">
        <v>4946.7959089841197</v>
      </c>
      <c r="L458">
        <v>4573.9502239921403</v>
      </c>
      <c r="M458">
        <v>34.284057405867998</v>
      </c>
      <c r="N458">
        <v>0.41500643344285798</v>
      </c>
      <c r="O458">
        <v>14.4480917152515</v>
      </c>
      <c r="P458">
        <v>34.920215227191598</v>
      </c>
      <c r="Q458">
        <v>9.7901228709640006E-2</v>
      </c>
    </row>
    <row r="459" spans="1:17" x14ac:dyDescent="0.3">
      <c r="A459" t="s">
        <v>1037</v>
      </c>
      <c r="B459" t="s">
        <v>1038</v>
      </c>
      <c r="C459" t="str">
        <f>IFERROR(VLOOKUP(Table1[[#This Row],[Ticker]],[1]!Table1[[Symbol]:[Industry]],2,FALSE),"-")</f>
        <v>-</v>
      </c>
      <c r="D459" t="s">
        <v>80</v>
      </c>
      <c r="E459">
        <v>12094.78852082</v>
      </c>
      <c r="F459">
        <v>585.70000000000005</v>
      </c>
      <c r="G459">
        <v>-28.551130468157499</v>
      </c>
      <c r="H459">
        <v>-18.816508586449999</v>
      </c>
      <c r="I459">
        <v>-35.885442938979303</v>
      </c>
      <c r="J459">
        <v>-1.53565801682395</v>
      </c>
      <c r="K459">
        <v>635.02267330153097</v>
      </c>
      <c r="L459">
        <v>657.83439829990698</v>
      </c>
      <c r="M459">
        <v>30.740265456995999</v>
      </c>
      <c r="N459">
        <v>1.11649855683378</v>
      </c>
      <c r="O459">
        <v>40.686358203858603</v>
      </c>
      <c r="P459">
        <v>16.152702032721798</v>
      </c>
      <c r="Q459">
        <v>4.2991314574229E-2</v>
      </c>
    </row>
    <row r="460" spans="1:17" x14ac:dyDescent="0.3">
      <c r="A460" t="s">
        <v>1039</v>
      </c>
      <c r="B460" t="s">
        <v>1040</v>
      </c>
      <c r="C460" t="str">
        <f>IFERROR(VLOOKUP(Table1[[#This Row],[Ticker]],[1]!Table1[[Symbol]:[Industry]],2,FALSE),"-")</f>
        <v>-</v>
      </c>
      <c r="D460" t="s">
        <v>80</v>
      </c>
      <c r="E460">
        <v>12021.876109979999</v>
      </c>
      <c r="F460">
        <v>336.6</v>
      </c>
      <c r="G460">
        <v>-28.909498553203299</v>
      </c>
      <c r="H460">
        <v>-6.9947301627896996</v>
      </c>
      <c r="I460">
        <v>-14.7995111361219</v>
      </c>
      <c r="J460">
        <v>-2.7555275966603898</v>
      </c>
      <c r="K460">
        <v>344.78025499129598</v>
      </c>
      <c r="L460">
        <v>342.70459115594002</v>
      </c>
      <c r="M460">
        <v>30.511561101684698</v>
      </c>
      <c r="N460">
        <v>1.3412243830606101</v>
      </c>
      <c r="O460">
        <v>18.2412358882946</v>
      </c>
      <c r="P460">
        <v>15.5509783728115</v>
      </c>
      <c r="Q460">
        <v>-0.117446450489284</v>
      </c>
    </row>
    <row r="461" spans="1:17" x14ac:dyDescent="0.3">
      <c r="A461" t="s">
        <v>1041</v>
      </c>
      <c r="B461" t="s">
        <v>1042</v>
      </c>
      <c r="C461" t="str">
        <f>IFERROR(VLOOKUP(Table1[[#This Row],[Ticker]],[1]!Table1[[Symbol]:[Industry]],2,FALSE),"-")</f>
        <v>-</v>
      </c>
      <c r="D461" t="s">
        <v>62</v>
      </c>
      <c r="E461">
        <v>11913.883694439901</v>
      </c>
      <c r="F461">
        <v>776.65</v>
      </c>
      <c r="G461">
        <v>221.75654947826999</v>
      </c>
      <c r="H461">
        <v>39.401469242849799</v>
      </c>
      <c r="I461">
        <v>58.0513768378027</v>
      </c>
      <c r="J461">
        <v>-7.6373366418865203</v>
      </c>
      <c r="K461">
        <v>691.17593147212494</v>
      </c>
      <c r="L461">
        <v>514.35867791651401</v>
      </c>
      <c r="M461">
        <v>39.937705944328997</v>
      </c>
      <c r="N461">
        <v>1.0560497660079999</v>
      </c>
      <c r="O461">
        <v>28.1143372175368</v>
      </c>
      <c r="P461">
        <v>264.19695193434899</v>
      </c>
      <c r="Q461">
        <v>3.3201540984554002E-2</v>
      </c>
    </row>
    <row r="462" spans="1:17" x14ac:dyDescent="0.3">
      <c r="A462" t="s">
        <v>1043</v>
      </c>
      <c r="B462" t="s">
        <v>1044</v>
      </c>
      <c r="C462" t="str">
        <f>IFERROR(VLOOKUP(Table1[[#This Row],[Ticker]],[1]!Table1[[Symbol]:[Industry]],2,FALSE),"-")</f>
        <v>-</v>
      </c>
      <c r="D462" t="s">
        <v>62</v>
      </c>
      <c r="E462">
        <v>11869.179491835001</v>
      </c>
      <c r="F462">
        <v>749.55</v>
      </c>
      <c r="G462">
        <v>64.241784117736202</v>
      </c>
      <c r="H462">
        <v>-6.0659032486817397</v>
      </c>
      <c r="I462">
        <v>17.383023292589201</v>
      </c>
      <c r="J462">
        <v>8.2511748989365197E-2</v>
      </c>
      <c r="K462">
        <v>715.17295729182399</v>
      </c>
      <c r="L462">
        <v>603.87638196515695</v>
      </c>
      <c r="M462">
        <v>61.6577519742794</v>
      </c>
      <c r="N462">
        <v>1.3669536871574599</v>
      </c>
      <c r="O462">
        <v>6.7307050897205096</v>
      </c>
      <c r="P462">
        <v>135.15294117646999</v>
      </c>
      <c r="Q462">
        <v>-2.9357340379774E-2</v>
      </c>
    </row>
    <row r="463" spans="1:17" x14ac:dyDescent="0.3">
      <c r="A463" t="s">
        <v>1045</v>
      </c>
      <c r="B463" t="s">
        <v>1046</v>
      </c>
      <c r="C463" t="str">
        <f>IFERROR(VLOOKUP(Table1[[#This Row],[Ticker]],[1]!Table1[[Symbol]:[Industry]],2,FALSE),"-")</f>
        <v>-</v>
      </c>
      <c r="D463" t="s">
        <v>295</v>
      </c>
      <c r="E463">
        <v>11814.84068245</v>
      </c>
      <c r="F463">
        <v>1163.5</v>
      </c>
      <c r="G463">
        <v>-18.292087358608899</v>
      </c>
      <c r="H463">
        <v>-16.408509730336299</v>
      </c>
      <c r="I463">
        <v>-21.333043148663599</v>
      </c>
      <c r="J463">
        <v>-6.9813366418865197</v>
      </c>
      <c r="K463">
        <v>1272.7603935121399</v>
      </c>
      <c r="L463">
        <v>1207.3539388871</v>
      </c>
      <c r="M463">
        <v>18.4666008186305</v>
      </c>
      <c r="N463">
        <v>0.73967952279306404</v>
      </c>
      <c r="O463">
        <v>41.727546196819901</v>
      </c>
      <c r="P463">
        <v>17.176091444684999</v>
      </c>
      <c r="Q463">
        <v>0.11012987284322499</v>
      </c>
    </row>
    <row r="464" spans="1:17" x14ac:dyDescent="0.3">
      <c r="A464" t="s">
        <v>1047</v>
      </c>
      <c r="B464" t="s">
        <v>1048</v>
      </c>
      <c r="C464" t="str">
        <f>IFERROR(VLOOKUP(Table1[[#This Row],[Ticker]],[1]!Table1[[Symbol]:[Industry]],2,FALSE),"-")</f>
        <v>-</v>
      </c>
      <c r="D464" t="s">
        <v>371</v>
      </c>
      <c r="E464">
        <v>11807.7804043</v>
      </c>
      <c r="F464">
        <v>214.03</v>
      </c>
      <c r="G464">
        <v>63.730459206190297</v>
      </c>
      <c r="H464">
        <v>18.2388001553898</v>
      </c>
      <c r="I464">
        <v>7.26497180421865</v>
      </c>
      <c r="J464">
        <v>-1.43156458791087</v>
      </c>
      <c r="K464">
        <v>187.34749054784399</v>
      </c>
      <c r="L464">
        <v>155.63768468154299</v>
      </c>
      <c r="M464">
        <v>47.733319120251203</v>
      </c>
      <c r="N464">
        <v>1.65532072671925</v>
      </c>
      <c r="O464">
        <v>14.4232116992945</v>
      </c>
      <c r="P464">
        <v>103.353919239904</v>
      </c>
      <c r="Q464">
        <v>8.9778788490604999E-2</v>
      </c>
    </row>
    <row r="465" spans="1:17" x14ac:dyDescent="0.3">
      <c r="A465" t="s">
        <v>1049</v>
      </c>
      <c r="B465" t="s">
        <v>1050</v>
      </c>
      <c r="C465" t="str">
        <f>IFERROR(VLOOKUP(Table1[[#This Row],[Ticker]],[1]!Table1[[Symbol]:[Industry]],2,FALSE),"-")</f>
        <v>-</v>
      </c>
      <c r="D465" t="s">
        <v>872</v>
      </c>
      <c r="E465">
        <v>11754.353509385001</v>
      </c>
      <c r="F465">
        <v>2432.35</v>
      </c>
      <c r="G465">
        <v>12.0929253731092</v>
      </c>
      <c r="H465">
        <v>-0.223471484616725</v>
      </c>
      <c r="I465">
        <v>-22.297453270920698</v>
      </c>
      <c r="J465">
        <v>-2.2438188553252698</v>
      </c>
      <c r="K465">
        <v>2415.6431033911499</v>
      </c>
      <c r="L465">
        <v>2297.5977340203999</v>
      </c>
      <c r="M465">
        <v>36.169694899322899</v>
      </c>
      <c r="N465">
        <v>0.77882895865989599</v>
      </c>
      <c r="O465">
        <v>16.2661623532797</v>
      </c>
      <c r="P465">
        <v>53.751580278128898</v>
      </c>
      <c r="Q465">
        <v>3.4883991681462001E-2</v>
      </c>
    </row>
    <row r="466" spans="1:17" x14ac:dyDescent="0.3">
      <c r="A466" t="s">
        <v>1051</v>
      </c>
      <c r="B466" t="s">
        <v>1052</v>
      </c>
      <c r="C466" t="str">
        <f>IFERROR(VLOOKUP(Table1[[#This Row],[Ticker]],[1]!Table1[[Symbol]:[Industry]],2,FALSE),"-")</f>
        <v>-</v>
      </c>
      <c r="D466" t="s">
        <v>103</v>
      </c>
      <c r="E466">
        <v>11717.733343039999</v>
      </c>
      <c r="F466">
        <v>1016.8</v>
      </c>
      <c r="G466">
        <v>263.26230892500502</v>
      </c>
      <c r="H466">
        <v>12.0211715242905</v>
      </c>
      <c r="I466">
        <v>100.664419475329</v>
      </c>
      <c r="J466">
        <v>14.0601756260887</v>
      </c>
      <c r="K466">
        <v>915.91442688861798</v>
      </c>
      <c r="L466">
        <v>710.04124784019302</v>
      </c>
      <c r="M466">
        <v>75.362767949185596</v>
      </c>
      <c r="N466">
        <v>1.0136335678675701</v>
      </c>
      <c r="O466">
        <v>6.21557828481511</v>
      </c>
      <c r="P466">
        <v>308.900804289544</v>
      </c>
      <c r="Q466">
        <v>0.293546213852377</v>
      </c>
    </row>
    <row r="467" spans="1:17" x14ac:dyDescent="0.3">
      <c r="A467" t="s">
        <v>1053</v>
      </c>
      <c r="B467" t="s">
        <v>1054</v>
      </c>
      <c r="C467" t="str">
        <f>IFERROR(VLOOKUP(Table1[[#This Row],[Ticker]],[1]!Table1[[Symbol]:[Industry]],2,FALSE),"-")</f>
        <v>-</v>
      </c>
      <c r="D467" t="s">
        <v>543</v>
      </c>
      <c r="E467">
        <v>11679.00455403</v>
      </c>
      <c r="F467">
        <v>881.1</v>
      </c>
      <c r="G467">
        <v>-41.085809670258399</v>
      </c>
      <c r="H467">
        <v>-5.40127431128432</v>
      </c>
      <c r="I467">
        <v>-12.702371645928199</v>
      </c>
      <c r="J467">
        <v>-3.0588377456392801</v>
      </c>
      <c r="K467">
        <v>868.59727356759697</v>
      </c>
      <c r="L467">
        <v>870.94616504608496</v>
      </c>
      <c r="M467">
        <v>38.635681202261303</v>
      </c>
      <c r="N467">
        <v>0.74846142553804995</v>
      </c>
      <c r="O467">
        <v>25.837021904437599</v>
      </c>
      <c r="P467">
        <v>15.6982469962576</v>
      </c>
      <c r="Q467">
        <v>-3.1145865258741998E-2</v>
      </c>
    </row>
    <row r="468" spans="1:17" x14ac:dyDescent="0.3">
      <c r="A468" t="s">
        <v>1055</v>
      </c>
      <c r="B468" t="s">
        <v>1056</v>
      </c>
      <c r="C468" t="str">
        <f>IFERROR(VLOOKUP(Table1[[#This Row],[Ticker]],[1]!Table1[[Symbol]:[Industry]],2,FALSE),"-")</f>
        <v>-</v>
      </c>
      <c r="D468" t="s">
        <v>80</v>
      </c>
      <c r="E468">
        <v>11571.593493689999</v>
      </c>
      <c r="F468">
        <v>1502.7</v>
      </c>
      <c r="G468">
        <v>-0.44350914836639099</v>
      </c>
      <c r="H468">
        <v>-5.5967387372627497</v>
      </c>
      <c r="I468">
        <v>-8.8210539171320903</v>
      </c>
      <c r="J468">
        <v>-3.04494155552374</v>
      </c>
      <c r="K468">
        <v>1536.0192470130701</v>
      </c>
      <c r="L468">
        <v>1441.34324513357</v>
      </c>
      <c r="M468">
        <v>25.9810089205235</v>
      </c>
      <c r="N468">
        <v>0.64397950486455002</v>
      </c>
      <c r="O468">
        <v>19.917481865974501</v>
      </c>
      <c r="P468">
        <v>41.690632219131501</v>
      </c>
      <c r="Q468">
        <v>-3.1317077351774997E-2</v>
      </c>
    </row>
    <row r="469" spans="1:17" x14ac:dyDescent="0.3">
      <c r="A469" t="s">
        <v>1057</v>
      </c>
      <c r="B469" t="s">
        <v>1058</v>
      </c>
      <c r="C469" t="str">
        <f>IFERROR(VLOOKUP(Table1[[#This Row],[Ticker]],[1]!Table1[[Symbol]:[Industry]],2,FALSE),"-")</f>
        <v>-</v>
      </c>
      <c r="D469" t="s">
        <v>24</v>
      </c>
      <c r="E469">
        <v>11532.26154528</v>
      </c>
      <c r="F469">
        <v>155.69999999999999</v>
      </c>
      <c r="G469">
        <v>-3.7325783647459598</v>
      </c>
      <c r="H469">
        <v>-4.3724065765614597</v>
      </c>
      <c r="I469">
        <v>-5.0628841171324597</v>
      </c>
      <c r="J469">
        <v>-2.6213258403644799</v>
      </c>
      <c r="K469">
        <v>157.34207983476</v>
      </c>
      <c r="L469">
        <v>148.219047144911</v>
      </c>
      <c r="M469">
        <v>29.898941464670401</v>
      </c>
      <c r="N469">
        <v>0.59609841387986795</v>
      </c>
      <c r="O469">
        <v>12.235067437379501</v>
      </c>
      <c r="P469">
        <v>29.695960016659701</v>
      </c>
      <c r="Q469">
        <v>-4.7297170249727002E-2</v>
      </c>
    </row>
    <row r="470" spans="1:17" x14ac:dyDescent="0.3">
      <c r="A470" t="s">
        <v>1059</v>
      </c>
      <c r="B470" t="s">
        <v>1060</v>
      </c>
      <c r="C470" t="str">
        <f>IFERROR(VLOOKUP(Table1[[#This Row],[Ticker]],[1]!Table1[[Symbol]:[Industry]],2,FALSE),"-")</f>
        <v>-</v>
      </c>
      <c r="D470" t="s">
        <v>394</v>
      </c>
      <c r="E470">
        <v>11520.073547365</v>
      </c>
      <c r="F470">
        <v>441.85</v>
      </c>
      <c r="G470">
        <v>64.934195102668497</v>
      </c>
      <c r="H470">
        <v>10.8842150025514</v>
      </c>
      <c r="I470">
        <v>-13.6884020837475</v>
      </c>
      <c r="J470">
        <v>-0.67840699147650796</v>
      </c>
      <c r="K470">
        <v>429.366421600188</v>
      </c>
      <c r="L470">
        <v>392.42555168050399</v>
      </c>
      <c r="M470">
        <v>43.926312175664897</v>
      </c>
      <c r="N470">
        <v>1.94463360781574</v>
      </c>
      <c r="O470">
        <v>25.370600882652401</v>
      </c>
      <c r="P470">
        <v>83.721413721413697</v>
      </c>
      <c r="Q470">
        <v>0.108397283563528</v>
      </c>
    </row>
    <row r="471" spans="1:17" hidden="1" x14ac:dyDescent="0.3">
      <c r="A471" t="s">
        <v>1061</v>
      </c>
      <c r="B471" t="s">
        <v>1062</v>
      </c>
      <c r="C471" t="str">
        <f>IFERROR(VLOOKUP(Table1[[#This Row],[Ticker]],[1]!Table1[[Symbol]:[Industry]],2,FALSE),"-")</f>
        <v>-</v>
      </c>
      <c r="D471" t="s">
        <v>89</v>
      </c>
      <c r="E471">
        <v>11516.9498752</v>
      </c>
      <c r="F471">
        <v>95.65</v>
      </c>
      <c r="G471">
        <v>-41.037083551024402</v>
      </c>
      <c r="H471">
        <v>-4.9394856211491804</v>
      </c>
      <c r="I471">
        <v>-18.296135255764199</v>
      </c>
      <c r="J471">
        <v>-0.63762800504989903</v>
      </c>
      <c r="K471">
        <v>96.248669913992998</v>
      </c>
      <c r="L471">
        <v>99.868289235193103</v>
      </c>
      <c r="M471">
        <v>13.715137464591701</v>
      </c>
      <c r="N471">
        <v>1.3675791898923</v>
      </c>
      <c r="O471">
        <v>24.7255619445896</v>
      </c>
      <c r="P471">
        <v>5.2255225522552298</v>
      </c>
    </row>
    <row r="472" spans="1:17" x14ac:dyDescent="0.3">
      <c r="A472" t="s">
        <v>1063</v>
      </c>
      <c r="B472" t="s">
        <v>1064</v>
      </c>
      <c r="C472" t="str">
        <f>IFERROR(VLOOKUP(Table1[[#This Row],[Ticker]],[1]!Table1[[Symbol]:[Industry]],2,FALSE),"-")</f>
        <v>-</v>
      </c>
      <c r="D472" t="s">
        <v>127</v>
      </c>
      <c r="E472">
        <v>11514.627417</v>
      </c>
      <c r="F472">
        <v>1377.3</v>
      </c>
      <c r="G472">
        <v>102.378480408797</v>
      </c>
      <c r="H472">
        <v>9.3426520562139608</v>
      </c>
      <c r="I472">
        <v>70.667380390287505</v>
      </c>
      <c r="J472">
        <v>4.2129000976999196</v>
      </c>
      <c r="K472">
        <v>1166.8092989061699</v>
      </c>
      <c r="L472">
        <v>914.51683815309002</v>
      </c>
      <c r="M472">
        <v>62.208328841480203</v>
      </c>
      <c r="N472">
        <v>0.94310035640029699</v>
      </c>
      <c r="O472">
        <v>7.9176649967327402</v>
      </c>
      <c r="P472">
        <v>137.526946624126</v>
      </c>
      <c r="Q472">
        <v>0.20973133989069701</v>
      </c>
    </row>
    <row r="473" spans="1:17" hidden="1" x14ac:dyDescent="0.3">
      <c r="A473" t="s">
        <v>1065</v>
      </c>
      <c r="B473" t="s">
        <v>1066</v>
      </c>
      <c r="C473" t="str">
        <f>IFERROR(VLOOKUP(Table1[[#This Row],[Ticker]],[1]!Table1[[Symbol]:[Industry]],2,FALSE),"-")</f>
        <v>-</v>
      </c>
      <c r="D473" t="s">
        <v>1067</v>
      </c>
      <c r="E473">
        <v>11481.58275</v>
      </c>
      <c r="F473">
        <v>1265</v>
      </c>
      <c r="G473">
        <v>10.895273279003501</v>
      </c>
      <c r="H473">
        <v>-9.6159335320281301</v>
      </c>
      <c r="I473">
        <v>31.842417799617401</v>
      </c>
      <c r="J473">
        <v>-4.6217753223380704</v>
      </c>
      <c r="K473">
        <v>1319.66669440123</v>
      </c>
      <c r="M473">
        <v>26.974033915730399</v>
      </c>
      <c r="N473">
        <v>0.75286697452981599</v>
      </c>
      <c r="O473">
        <v>19.122529644268699</v>
      </c>
      <c r="P473">
        <v>57.819225251075999</v>
      </c>
    </row>
    <row r="474" spans="1:17" hidden="1" x14ac:dyDescent="0.3">
      <c r="A474" t="s">
        <v>1068</v>
      </c>
      <c r="B474" t="s">
        <v>1069</v>
      </c>
      <c r="C474" t="str">
        <f>IFERROR(VLOOKUP(Table1[[#This Row],[Ticker]],[1]!Table1[[Symbol]:[Industry]],2,FALSE),"-")</f>
        <v>-</v>
      </c>
      <c r="D474" t="s">
        <v>266</v>
      </c>
      <c r="E474">
        <v>11479.809695759999</v>
      </c>
      <c r="F474">
        <v>95.34</v>
      </c>
      <c r="G474">
        <v>223.00455568764201</v>
      </c>
      <c r="H474">
        <v>65.785909917805697</v>
      </c>
      <c r="I474">
        <v>71.854794196796604</v>
      </c>
      <c r="J474">
        <v>16.040070765520799</v>
      </c>
      <c r="K474">
        <v>67.842022662104696</v>
      </c>
      <c r="L474">
        <v>55.581688702922598</v>
      </c>
      <c r="M474">
        <v>76.500202401922806</v>
      </c>
      <c r="N474">
        <v>3.0886294924291402</v>
      </c>
      <c r="O474">
        <v>10.1321585903083</v>
      </c>
      <c r="P474">
        <v>256.41121495327099</v>
      </c>
      <c r="Q474">
        <v>8.1148616764165002E-2</v>
      </c>
    </row>
    <row r="475" spans="1:17" x14ac:dyDescent="0.3">
      <c r="A475" t="s">
        <v>1070</v>
      </c>
      <c r="B475" t="s">
        <v>1071</v>
      </c>
      <c r="C475" t="str">
        <f>IFERROR(VLOOKUP(Table1[[#This Row],[Ticker]],[1]!Table1[[Symbol]:[Industry]],2,FALSE),"-")</f>
        <v>-</v>
      </c>
      <c r="D475" t="s">
        <v>266</v>
      </c>
      <c r="E475">
        <v>11466.39401382</v>
      </c>
      <c r="F475">
        <v>1723.35</v>
      </c>
      <c r="G475">
        <v>36.774540451481798</v>
      </c>
      <c r="H475">
        <v>3.1413409635212801</v>
      </c>
      <c r="I475">
        <v>43.395088130069603</v>
      </c>
      <c r="J475">
        <v>0.54187009420918697</v>
      </c>
      <c r="K475">
        <v>1627.19230008919</v>
      </c>
      <c r="L475">
        <v>1322.94783136557</v>
      </c>
      <c r="M475">
        <v>44.532837257437798</v>
      </c>
      <c r="N475">
        <v>0.98923468115601798</v>
      </c>
      <c r="O475">
        <v>11.286157774102699</v>
      </c>
      <c r="P475">
        <v>104.746346679339</v>
      </c>
      <c r="Q475">
        <v>0.12929753648654299</v>
      </c>
    </row>
    <row r="476" spans="1:17" hidden="1" x14ac:dyDescent="0.3">
      <c r="A476" t="s">
        <v>1072</v>
      </c>
      <c r="B476" t="s">
        <v>1073</v>
      </c>
      <c r="C476" t="str">
        <f>IFERROR(VLOOKUP(Table1[[#This Row],[Ticker]],[1]!Table1[[Symbol]:[Industry]],2,FALSE),"-")</f>
        <v>-</v>
      </c>
      <c r="D476" t="s">
        <v>359</v>
      </c>
      <c r="E476">
        <v>11442.056068135</v>
      </c>
      <c r="F476">
        <v>992.95</v>
      </c>
      <c r="G476">
        <v>-35.999464317234803</v>
      </c>
      <c r="H476">
        <v>-9.6314462938142196</v>
      </c>
      <c r="I476">
        <v>-17.360942613241601</v>
      </c>
      <c r="J476">
        <v>-6.4290285645891503</v>
      </c>
      <c r="K476">
        <v>1020.4605220772</v>
      </c>
      <c r="L476">
        <v>1005.83444299657</v>
      </c>
      <c r="M476">
        <v>17.6617050008131</v>
      </c>
      <c r="N476">
        <v>0.42421843138984</v>
      </c>
      <c r="O476">
        <v>16.082667593941501</v>
      </c>
      <c r="P476">
        <v>21.069316588428901</v>
      </c>
      <c r="Q476">
        <v>-4.3355298148341E-2</v>
      </c>
    </row>
    <row r="477" spans="1:17" x14ac:dyDescent="0.3">
      <c r="A477" t="s">
        <v>1074</v>
      </c>
      <c r="B477" t="s">
        <v>1075</v>
      </c>
      <c r="C477" t="str">
        <f>IFERROR(VLOOKUP(Table1[[#This Row],[Ticker]],[1]!Table1[[Symbol]:[Industry]],2,FALSE),"-")</f>
        <v>-</v>
      </c>
      <c r="D477" t="s">
        <v>62</v>
      </c>
      <c r="E477">
        <v>11383.891651439901</v>
      </c>
      <c r="F477">
        <v>1497.65</v>
      </c>
      <c r="G477">
        <v>48.744709863096702</v>
      </c>
      <c r="H477">
        <v>4.4564569954340101</v>
      </c>
      <c r="I477">
        <v>-12.066952405987401</v>
      </c>
      <c r="J477">
        <v>0.75725081685934603</v>
      </c>
      <c r="K477">
        <v>1418.9470122561199</v>
      </c>
      <c r="L477">
        <v>1293.22857678128</v>
      </c>
      <c r="M477">
        <v>52.906314996342097</v>
      </c>
      <c r="N477">
        <v>1.8168876570719901</v>
      </c>
      <c r="O477">
        <v>8.1060327846960103</v>
      </c>
      <c r="P477">
        <v>78.2916666666666</v>
      </c>
      <c r="Q477">
        <v>5.0537267305638997E-2</v>
      </c>
    </row>
    <row r="478" spans="1:17" x14ac:dyDescent="0.3">
      <c r="A478" t="s">
        <v>1076</v>
      </c>
      <c r="B478" t="s">
        <v>1077</v>
      </c>
      <c r="C478" t="str">
        <f>IFERROR(VLOOKUP(Table1[[#This Row],[Ticker]],[1]!Table1[[Symbol]:[Industry]],2,FALSE),"-")</f>
        <v>-</v>
      </c>
      <c r="D478" t="s">
        <v>165</v>
      </c>
      <c r="E478">
        <v>11366.3819776</v>
      </c>
      <c r="F478">
        <v>11234.8</v>
      </c>
      <c r="G478">
        <v>126.822030471153</v>
      </c>
      <c r="H478">
        <v>-4.9812796705258702</v>
      </c>
      <c r="I478">
        <v>34.639993059638201</v>
      </c>
      <c r="J478">
        <v>-5.5087518530768396</v>
      </c>
      <c r="K478">
        <v>11293.1886115984</v>
      </c>
      <c r="L478">
        <v>8678.9949286526899</v>
      </c>
      <c r="M478">
        <v>31.990349027472799</v>
      </c>
      <c r="N478">
        <v>0.95024200889135302</v>
      </c>
      <c r="O478">
        <v>19.885534232919099</v>
      </c>
      <c r="P478">
        <v>167.28204884199499</v>
      </c>
      <c r="Q478">
        <v>0.19355061374159699</v>
      </c>
    </row>
    <row r="479" spans="1:17" hidden="1" x14ac:dyDescent="0.3">
      <c r="A479" t="s">
        <v>1078</v>
      </c>
      <c r="B479" t="s">
        <v>1079</v>
      </c>
      <c r="C479" t="str">
        <f>IFERROR(VLOOKUP(Table1[[#This Row],[Ticker]],[1]!Table1[[Symbol]:[Industry]],2,FALSE),"-")</f>
        <v>-</v>
      </c>
      <c r="D479" t="s">
        <v>1080</v>
      </c>
      <c r="E479">
        <v>11348.862134539901</v>
      </c>
      <c r="F479">
        <v>1204.7</v>
      </c>
      <c r="G479">
        <v>-6.8159614746675903</v>
      </c>
      <c r="H479">
        <v>-3.0719833445559899</v>
      </c>
      <c r="I479">
        <v>13.1859050075669</v>
      </c>
      <c r="J479">
        <v>-0.76210549833422003</v>
      </c>
      <c r="K479">
        <v>1159.2226195697899</v>
      </c>
      <c r="M479">
        <v>29.993318350597399</v>
      </c>
      <c r="N479">
        <v>0.47618533405913399</v>
      </c>
      <c r="O479">
        <v>7.90653274674193</v>
      </c>
      <c r="P479">
        <v>48.143138219380198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728</v>
      </c>
      <c r="E480">
        <v>11341.707392329999</v>
      </c>
      <c r="F480">
        <v>8720.4500000000007</v>
      </c>
      <c r="G480">
        <v>-10.2555075285805</v>
      </c>
      <c r="H480">
        <v>5.6829925086639097</v>
      </c>
      <c r="I480">
        <v>-6.7190997199201004</v>
      </c>
      <c r="J480">
        <v>0.56072048946186903</v>
      </c>
      <c r="K480">
        <v>8230.6652079435898</v>
      </c>
      <c r="L480">
        <v>7766.26200801916</v>
      </c>
      <c r="M480">
        <v>39.992094400696999</v>
      </c>
      <c r="N480">
        <v>1.0142871008741601</v>
      </c>
      <c r="O480">
        <v>11.691483811041801</v>
      </c>
      <c r="P480">
        <v>32.3044362179876</v>
      </c>
      <c r="Q480">
        <v>5.8603078712224997E-2</v>
      </c>
    </row>
    <row r="481" spans="1:17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490</v>
      </c>
      <c r="E481">
        <v>11308.77983625</v>
      </c>
      <c r="F481">
        <v>849.3</v>
      </c>
      <c r="G481">
        <v>-19.898011719287702</v>
      </c>
      <c r="H481">
        <v>-6.2993576632584602</v>
      </c>
      <c r="I481">
        <v>-6.5067963627413796</v>
      </c>
      <c r="J481">
        <v>-0.191389618246537</v>
      </c>
      <c r="K481">
        <v>835.64676195954905</v>
      </c>
      <c r="L481">
        <v>779.50042956806999</v>
      </c>
      <c r="M481">
        <v>33.260588559000098</v>
      </c>
      <c r="N481">
        <v>0.68432201834847195</v>
      </c>
      <c r="O481">
        <v>10.443894972330099</v>
      </c>
      <c r="P481">
        <v>24.897058823529299</v>
      </c>
      <c r="Q481">
        <v>3.0080177232784999E-2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312</v>
      </c>
      <c r="E482">
        <v>11303.779956348</v>
      </c>
      <c r="F482">
        <v>142.76</v>
      </c>
      <c r="G482">
        <v>31.150956791961001</v>
      </c>
      <c r="H482">
        <v>-4.62527605659574</v>
      </c>
      <c r="I482">
        <v>-7.3100643116624804</v>
      </c>
      <c r="J482">
        <v>-3.6961299632462099</v>
      </c>
      <c r="K482">
        <v>144.69080926432301</v>
      </c>
      <c r="L482">
        <v>132.03939285127501</v>
      </c>
      <c r="M482">
        <v>36.379902778456199</v>
      </c>
      <c r="N482">
        <v>0.65240772482432896</v>
      </c>
      <c r="O482">
        <v>10.6752591762398</v>
      </c>
      <c r="P482">
        <v>58.270509977826997</v>
      </c>
      <c r="Q482">
        <v>0.134143523143928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130</v>
      </c>
      <c r="E483">
        <v>11263.264689600001</v>
      </c>
      <c r="F483">
        <v>369.6</v>
      </c>
      <c r="G483">
        <v>-9.6826519843894996</v>
      </c>
      <c r="H483">
        <v>-7.8849693634156299</v>
      </c>
      <c r="I483">
        <v>-4.9050727455749801</v>
      </c>
      <c r="J483">
        <v>-2.3721137119502198</v>
      </c>
      <c r="K483">
        <v>375.49437902781102</v>
      </c>
      <c r="L483">
        <v>336.02329935727897</v>
      </c>
      <c r="M483">
        <v>28.991743053994799</v>
      </c>
      <c r="N483">
        <v>0.79877745606279305</v>
      </c>
      <c r="O483">
        <v>15.746753246753199</v>
      </c>
      <c r="P483">
        <v>46.2025316455696</v>
      </c>
      <c r="Q483">
        <v>0.17396824842286299</v>
      </c>
    </row>
    <row r="484" spans="1:17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130</v>
      </c>
      <c r="E484">
        <v>11254.73098647</v>
      </c>
      <c r="F484">
        <v>775.65</v>
      </c>
      <c r="G484">
        <v>104.51311702921301</v>
      </c>
      <c r="H484">
        <v>11.065022583344801</v>
      </c>
      <c r="I484">
        <v>53.032895830238203</v>
      </c>
      <c r="J484">
        <v>8.8958256484856104</v>
      </c>
      <c r="K484">
        <v>666.05576512339496</v>
      </c>
      <c r="L484">
        <v>520.34945312684795</v>
      </c>
      <c r="M484">
        <v>53.504513823327798</v>
      </c>
      <c r="N484">
        <v>1.0015986780205099</v>
      </c>
      <c r="O484">
        <v>9.5855089279958694</v>
      </c>
      <c r="P484">
        <v>138.66153846153799</v>
      </c>
      <c r="Q484">
        <v>0.16609104200959099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817</v>
      </c>
      <c r="E485">
        <v>11213.802118464</v>
      </c>
      <c r="F485">
        <v>240.96</v>
      </c>
      <c r="G485">
        <v>156.98924356819501</v>
      </c>
      <c r="H485">
        <v>6.4373344321414603</v>
      </c>
      <c r="I485">
        <v>35.934908573607501</v>
      </c>
      <c r="J485">
        <v>-1.0026806099822401</v>
      </c>
      <c r="K485">
        <v>228.81379871708</v>
      </c>
      <c r="L485">
        <v>179.82884145065</v>
      </c>
      <c r="M485">
        <v>37.081593948807303</v>
      </c>
      <c r="N485">
        <v>0.71508861626660203</v>
      </c>
      <c r="O485">
        <v>8.2129814077025198</v>
      </c>
      <c r="P485">
        <v>198.21782178217799</v>
      </c>
      <c r="Q485">
        <v>0.143935772652349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198</v>
      </c>
      <c r="E486">
        <v>11149.96237229</v>
      </c>
      <c r="F486">
        <v>473.9</v>
      </c>
      <c r="G486">
        <v>31.107048523893098</v>
      </c>
      <c r="H486">
        <v>-3.2046738863374298</v>
      </c>
      <c r="I486">
        <v>5.0384829742203703</v>
      </c>
      <c r="J486">
        <v>-2.1187589724767801</v>
      </c>
      <c r="K486">
        <v>461.71176284096401</v>
      </c>
      <c r="L486">
        <v>404.17279763471402</v>
      </c>
      <c r="M486">
        <v>36.214275700659499</v>
      </c>
      <c r="N486">
        <v>0.33273376814425598</v>
      </c>
      <c r="O486">
        <v>8.1240768094534594</v>
      </c>
      <c r="P486">
        <v>69.249999999999901</v>
      </c>
      <c r="Q486">
        <v>0.125618303504791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21</v>
      </c>
      <c r="E487">
        <v>11073.385503519999</v>
      </c>
      <c r="F487">
        <v>1763.6</v>
      </c>
      <c r="G487">
        <v>-5.3040744974100598</v>
      </c>
      <c r="H487">
        <v>12.107781881532301</v>
      </c>
      <c r="I487">
        <v>-4.3716647192784102</v>
      </c>
      <c r="J487">
        <v>3.32635322794934</v>
      </c>
      <c r="K487">
        <v>1655.8631518760999</v>
      </c>
      <c r="L487">
        <v>1574.4698658508401</v>
      </c>
      <c r="M487">
        <v>47.382080013779202</v>
      </c>
      <c r="N487">
        <v>0.95292049671060097</v>
      </c>
      <c r="O487">
        <v>10.1411884781129</v>
      </c>
      <c r="P487">
        <v>27.239277082356299</v>
      </c>
      <c r="Q487">
        <v>-7.5280538927844004E-2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46</v>
      </c>
      <c r="E488">
        <v>11025.974414535</v>
      </c>
      <c r="F488">
        <v>1691.85</v>
      </c>
      <c r="G488">
        <v>69.667932311018902</v>
      </c>
      <c r="H488">
        <v>-7.0283028062034703</v>
      </c>
      <c r="I488">
        <v>67.572639220532594</v>
      </c>
      <c r="J488">
        <v>2.3120751228193499</v>
      </c>
      <c r="K488">
        <v>1581.3790586154</v>
      </c>
      <c r="L488">
        <v>1199.9681032564099</v>
      </c>
      <c r="M488">
        <v>43.451557777472601</v>
      </c>
      <c r="N488">
        <v>0.89371014485993605</v>
      </c>
      <c r="O488">
        <v>11.115051570765701</v>
      </c>
      <c r="P488">
        <v>110.14159731710301</v>
      </c>
      <c r="Q488">
        <v>0.134805666139036</v>
      </c>
    </row>
    <row r="489" spans="1:17" x14ac:dyDescent="0.3">
      <c r="A489" t="s">
        <v>1099</v>
      </c>
      <c r="B489" t="s">
        <v>1100</v>
      </c>
      <c r="C489" t="str">
        <f>IFERROR(VLOOKUP(Table1[[#This Row],[Ticker]],[1]!Table1[[Symbol]:[Industry]],2,FALSE),"-")</f>
        <v>-</v>
      </c>
      <c r="D489" t="s">
        <v>69</v>
      </c>
      <c r="E489">
        <v>10894.025259792001</v>
      </c>
      <c r="F489">
        <v>27.12</v>
      </c>
      <c r="G489">
        <v>49.604381421014303</v>
      </c>
      <c r="H489">
        <v>-14.717069106597799</v>
      </c>
      <c r="I489">
        <v>-21.674678505989998</v>
      </c>
      <c r="J489">
        <v>2.6186860086916699E-2</v>
      </c>
      <c r="K489">
        <v>27.805243440873198</v>
      </c>
      <c r="L489">
        <v>24.9148703474401</v>
      </c>
      <c r="M489">
        <v>35.564746869353002</v>
      </c>
      <c r="N489">
        <v>0.69854839632408405</v>
      </c>
      <c r="O489">
        <v>27.028023598819999</v>
      </c>
      <c r="P489">
        <v>78.421052631578902</v>
      </c>
      <c r="Q489">
        <v>7.1927989901607994E-2</v>
      </c>
    </row>
    <row r="490" spans="1:17" x14ac:dyDescent="0.3">
      <c r="A490" t="s">
        <v>1101</v>
      </c>
      <c r="B490" t="s">
        <v>1102</v>
      </c>
      <c r="C490" t="str">
        <f>IFERROR(VLOOKUP(Table1[[#This Row],[Ticker]],[1]!Table1[[Symbol]:[Industry]],2,FALSE),"-")</f>
        <v>-</v>
      </c>
      <c r="D490" t="s">
        <v>1103</v>
      </c>
      <c r="E490">
        <v>10869.7341</v>
      </c>
      <c r="F490">
        <v>1000</v>
      </c>
      <c r="G490">
        <v>-42.809649937700001</v>
      </c>
      <c r="H490">
        <v>4.0729590846834602</v>
      </c>
      <c r="I490">
        <v>-27.871525085730202</v>
      </c>
      <c r="J490">
        <v>-1.6682860548449201</v>
      </c>
      <c r="K490">
        <v>966.09354054554501</v>
      </c>
      <c r="L490">
        <v>1028.20096119238</v>
      </c>
      <c r="M490">
        <v>46.770799811191402</v>
      </c>
      <c r="N490">
        <v>1.2540300821783099</v>
      </c>
      <c r="O490">
        <v>29.6999999999999</v>
      </c>
      <c r="P490">
        <v>17.0960187353629</v>
      </c>
      <c r="Q490">
        <v>-7.6841732142556005E-2</v>
      </c>
    </row>
    <row r="491" spans="1:17" hidden="1" x14ac:dyDescent="0.3">
      <c r="A491" t="s">
        <v>1104</v>
      </c>
      <c r="B491" t="s">
        <v>1105</v>
      </c>
      <c r="C491" t="str">
        <f>IFERROR(VLOOKUP(Table1[[#This Row],[Ticker]],[1]!Table1[[Symbol]:[Industry]],2,FALSE),"-")</f>
        <v>-</v>
      </c>
      <c r="D491" t="s">
        <v>266</v>
      </c>
      <c r="E491">
        <v>10832.931219599999</v>
      </c>
      <c r="F491">
        <v>5337.45</v>
      </c>
      <c r="G491">
        <v>73.289326561304904</v>
      </c>
      <c r="H491">
        <v>-9.9113207117342697</v>
      </c>
      <c r="I491">
        <v>38.116185591349598</v>
      </c>
      <c r="J491">
        <v>0.61913439469883003</v>
      </c>
      <c r="K491">
        <v>5020.47880932097</v>
      </c>
      <c r="L491">
        <v>4042.40303649115</v>
      </c>
      <c r="M491">
        <v>58.470593036501398</v>
      </c>
      <c r="N491">
        <v>0.71188385945153498</v>
      </c>
      <c r="O491">
        <v>7.6047550796728798</v>
      </c>
      <c r="P491">
        <v>107.440730664593</v>
      </c>
      <c r="Q491">
        <v>0.155708665778577</v>
      </c>
    </row>
    <row r="492" spans="1:17" x14ac:dyDescent="0.3">
      <c r="A492" t="s">
        <v>1106</v>
      </c>
      <c r="B492" t="s">
        <v>1107</v>
      </c>
      <c r="C492" t="str">
        <f>IFERROR(VLOOKUP(Table1[[#This Row],[Ticker]],[1]!Table1[[Symbol]:[Industry]],2,FALSE),"-")</f>
        <v>-</v>
      </c>
      <c r="D492" t="s">
        <v>394</v>
      </c>
      <c r="E492">
        <v>10824.04011828</v>
      </c>
      <c r="F492">
        <v>2675.9</v>
      </c>
      <c r="G492">
        <v>-11.3974799008224</v>
      </c>
      <c r="H492">
        <v>6.2420867516084204</v>
      </c>
      <c r="I492">
        <v>-10.3238593245405</v>
      </c>
      <c r="J492">
        <v>4.5987220267859001</v>
      </c>
      <c r="K492">
        <v>2583.9601093259298</v>
      </c>
      <c r="L492">
        <v>2446.6045392781498</v>
      </c>
      <c r="M492">
        <v>49.494218310433197</v>
      </c>
      <c r="N492">
        <v>1.68450920283433</v>
      </c>
      <c r="O492">
        <v>12.053888411375601</v>
      </c>
      <c r="P492">
        <v>30.1286259634789</v>
      </c>
      <c r="Q492">
        <v>5.3967979036704E-2</v>
      </c>
    </row>
    <row r="493" spans="1:17" hidden="1" x14ac:dyDescent="0.3">
      <c r="A493" t="s">
        <v>1108</v>
      </c>
      <c r="B493" t="s">
        <v>1109</v>
      </c>
      <c r="C493" t="str">
        <f>IFERROR(VLOOKUP(Table1[[#This Row],[Ticker]],[1]!Table1[[Symbol]:[Industry]],2,FALSE),"-")</f>
        <v>-</v>
      </c>
      <c r="D493" t="s">
        <v>59</v>
      </c>
      <c r="E493">
        <v>10822.9816068</v>
      </c>
      <c r="F493">
        <v>8214</v>
      </c>
      <c r="G493">
        <v>185.01779572481499</v>
      </c>
      <c r="H493">
        <v>-13.1852027164579</v>
      </c>
      <c r="I493">
        <v>117.385998036686</v>
      </c>
      <c r="J493">
        <v>-2.9420295079220899</v>
      </c>
      <c r="K493">
        <v>8563.9291291547506</v>
      </c>
      <c r="L493">
        <v>6553.1560390906297</v>
      </c>
      <c r="M493">
        <v>30.9493552872826</v>
      </c>
      <c r="N493">
        <v>0.36519798520503699</v>
      </c>
      <c r="O493">
        <v>25.126004382761099</v>
      </c>
      <c r="P493">
        <v>242.235740177492</v>
      </c>
      <c r="Q493">
        <v>0.14109057905348499</v>
      </c>
    </row>
    <row r="494" spans="1:17" x14ac:dyDescent="0.3">
      <c r="A494" t="s">
        <v>1110</v>
      </c>
      <c r="B494" t="s">
        <v>1111</v>
      </c>
      <c r="C494" t="str">
        <f>IFERROR(VLOOKUP(Table1[[#This Row],[Ticker]],[1]!Table1[[Symbol]:[Industry]],2,FALSE),"-")</f>
        <v>-</v>
      </c>
      <c r="D494" t="s">
        <v>80</v>
      </c>
      <c r="E494">
        <v>10754.982360705</v>
      </c>
      <c r="F494">
        <v>347.05</v>
      </c>
      <c r="G494">
        <v>39.669730381153101</v>
      </c>
      <c r="H494">
        <v>50.9770077953442</v>
      </c>
      <c r="I494">
        <v>23.668387275276501</v>
      </c>
      <c r="J494">
        <v>13.6615412459022</v>
      </c>
      <c r="K494">
        <v>258.892497860606</v>
      </c>
      <c r="L494">
        <v>235.73495551702001</v>
      </c>
      <c r="M494">
        <v>85.867968314646802</v>
      </c>
      <c r="N494">
        <v>1.47204701248442</v>
      </c>
      <c r="O494">
        <v>2.1034433078807</v>
      </c>
      <c r="P494">
        <v>101.13010721529901</v>
      </c>
      <c r="Q494">
        <v>4.6539159051269999E-2</v>
      </c>
    </row>
    <row r="495" spans="1:17" hidden="1" x14ac:dyDescent="0.3">
      <c r="A495" t="s">
        <v>1112</v>
      </c>
      <c r="B495" t="s">
        <v>1113</v>
      </c>
      <c r="C495" t="str">
        <f>IFERROR(VLOOKUP(Table1[[#This Row],[Ticker]],[1]!Table1[[Symbol]:[Industry]],2,FALSE),"-")</f>
        <v>-</v>
      </c>
      <c r="D495" t="s">
        <v>709</v>
      </c>
      <c r="E495">
        <v>10739.054693185</v>
      </c>
      <c r="F495">
        <v>115.8</v>
      </c>
      <c r="G495">
        <v>45.216797121820697</v>
      </c>
      <c r="H495">
        <v>0.66594568609124305</v>
      </c>
      <c r="I495">
        <v>9.3222086434913791</v>
      </c>
      <c r="J495">
        <v>0.49762748520605699</v>
      </c>
      <c r="K495">
        <v>111.21135196836001</v>
      </c>
      <c r="L495">
        <v>97.556444457415694</v>
      </c>
      <c r="M495">
        <v>54.041415573722702</v>
      </c>
      <c r="N495">
        <v>1.0318245166837701</v>
      </c>
      <c r="O495">
        <v>5.0431778929188296</v>
      </c>
      <c r="P495">
        <v>74.135338345864596</v>
      </c>
      <c r="Q495">
        <v>2.1133606920337E-2</v>
      </c>
    </row>
    <row r="496" spans="1:17" hidden="1" x14ac:dyDescent="0.3">
      <c r="A496" t="s">
        <v>1114</v>
      </c>
      <c r="B496" t="s">
        <v>1115</v>
      </c>
      <c r="C496" t="str">
        <f>IFERROR(VLOOKUP(Table1[[#This Row],[Ticker]],[1]!Table1[[Symbol]:[Industry]],2,FALSE),"-")</f>
        <v>-</v>
      </c>
      <c r="D496" t="s">
        <v>165</v>
      </c>
      <c r="E496">
        <v>10738.43271135</v>
      </c>
      <c r="F496">
        <v>715.5</v>
      </c>
      <c r="G496">
        <v>544.380873487489</v>
      </c>
      <c r="H496">
        <v>-7.45050002335529</v>
      </c>
      <c r="I496">
        <v>148.588591176493</v>
      </c>
      <c r="J496">
        <v>-0.78152367695560299</v>
      </c>
      <c r="K496">
        <v>704.46634834055305</v>
      </c>
      <c r="L496">
        <v>463.79628380540203</v>
      </c>
      <c r="M496">
        <v>31.642024414404201</v>
      </c>
      <c r="N496">
        <v>0.51375041189736603</v>
      </c>
      <c r="O496">
        <v>18.197064989517798</v>
      </c>
      <c r="P496">
        <v>841.44736842105203</v>
      </c>
      <c r="Q496">
        <v>0.23570555262149001</v>
      </c>
    </row>
    <row r="497" spans="1:17" x14ac:dyDescent="0.3">
      <c r="A497" t="s">
        <v>1116</v>
      </c>
      <c r="B497" t="s">
        <v>1117</v>
      </c>
      <c r="C497" t="str">
        <f>IFERROR(VLOOKUP(Table1[[#This Row],[Ticker]],[1]!Table1[[Symbol]:[Industry]],2,FALSE),"-")</f>
        <v>-</v>
      </c>
      <c r="D497" t="s">
        <v>21</v>
      </c>
      <c r="E497">
        <v>10733.51599426</v>
      </c>
      <c r="F497">
        <v>521.04999999999995</v>
      </c>
      <c r="G497">
        <v>17.227484716837701</v>
      </c>
      <c r="H497">
        <v>3.64580732101515</v>
      </c>
      <c r="I497">
        <v>-3.50197184787821</v>
      </c>
      <c r="J497">
        <v>1.33003177916611</v>
      </c>
      <c r="K497">
        <v>508.92088982668901</v>
      </c>
      <c r="L497">
        <v>476.49270942744602</v>
      </c>
      <c r="M497">
        <v>45.7185138862014</v>
      </c>
      <c r="N497">
        <v>2.0581007653690002</v>
      </c>
      <c r="O497">
        <v>10.3540926974378</v>
      </c>
      <c r="P497">
        <v>43.936464088397699</v>
      </c>
      <c r="Q497">
        <v>-7.5232453466509003E-2</v>
      </c>
    </row>
    <row r="498" spans="1:17" hidden="1" x14ac:dyDescent="0.3">
      <c r="A498" t="s">
        <v>1118</v>
      </c>
      <c r="B498" t="s">
        <v>1119</v>
      </c>
      <c r="C498" t="str">
        <f>IFERROR(VLOOKUP(Table1[[#This Row],[Ticker]],[1]!Table1[[Symbol]:[Industry]],2,FALSE),"-")</f>
        <v>-</v>
      </c>
      <c r="D498" t="s">
        <v>114</v>
      </c>
      <c r="E498">
        <v>10669.59679912</v>
      </c>
      <c r="F498">
        <v>9335.9</v>
      </c>
      <c r="G498">
        <v>44.295005792083799</v>
      </c>
      <c r="H498">
        <v>11.366701559541101</v>
      </c>
      <c r="I498">
        <v>8.3437860624186797</v>
      </c>
      <c r="J498">
        <v>0.109205577587573</v>
      </c>
      <c r="K498">
        <v>8513.6751934615095</v>
      </c>
      <c r="L498">
        <v>7625.3554365153304</v>
      </c>
      <c r="M498">
        <v>64.583218057673506</v>
      </c>
      <c r="N498">
        <v>0.72533965256279098</v>
      </c>
      <c r="O498">
        <v>1.65061750875652</v>
      </c>
      <c r="P498">
        <v>72.204596598664494</v>
      </c>
      <c r="Q498">
        <v>9.9084413462335999E-2</v>
      </c>
    </row>
    <row r="499" spans="1:17" x14ac:dyDescent="0.3">
      <c r="A499" t="s">
        <v>1120</v>
      </c>
      <c r="B499" t="s">
        <v>1121</v>
      </c>
      <c r="C499" t="str">
        <f>IFERROR(VLOOKUP(Table1[[#This Row],[Ticker]],[1]!Table1[[Symbol]:[Industry]],2,FALSE),"-")</f>
        <v>-</v>
      </c>
      <c r="D499" t="s">
        <v>143</v>
      </c>
      <c r="E499">
        <v>10650.870119089999</v>
      </c>
      <c r="F499">
        <v>1252.45</v>
      </c>
      <c r="G499">
        <v>31.5373406732141</v>
      </c>
      <c r="H499">
        <v>18.0585992390046</v>
      </c>
      <c r="I499">
        <v>34.539927803589201</v>
      </c>
      <c r="J499">
        <v>22.911585703596799</v>
      </c>
      <c r="K499">
        <v>1016.80819026771</v>
      </c>
      <c r="L499">
        <v>900.84213507581001</v>
      </c>
      <c r="M499">
        <v>84.456631864590307</v>
      </c>
      <c r="N499">
        <v>2.4346075857320102</v>
      </c>
      <c r="O499">
        <v>4.1638388758033997</v>
      </c>
      <c r="P499">
        <v>80.715677079575798</v>
      </c>
      <c r="Q499">
        <v>2.81450038223E-4</v>
      </c>
    </row>
    <row r="500" spans="1:17" hidden="1" x14ac:dyDescent="0.3">
      <c r="A500" t="s">
        <v>1122</v>
      </c>
      <c r="B500" t="s">
        <v>1123</v>
      </c>
      <c r="C500" t="str">
        <f>IFERROR(VLOOKUP(Table1[[#This Row],[Ticker]],[1]!Table1[[Symbol]:[Industry]],2,FALSE),"-")</f>
        <v>-</v>
      </c>
      <c r="D500" t="s">
        <v>709</v>
      </c>
      <c r="E500">
        <v>10625.948094249999</v>
      </c>
      <c r="F500">
        <v>534.91</v>
      </c>
      <c r="G500">
        <v>-8.4089946687294397</v>
      </c>
      <c r="H500">
        <v>-4.2049012475361601E-2</v>
      </c>
      <c r="I500">
        <v>1.30175022209519</v>
      </c>
      <c r="J500">
        <v>0.28353595520853903</v>
      </c>
      <c r="K500">
        <v>520.55745544120998</v>
      </c>
      <c r="L500">
        <v>487.88543891959802</v>
      </c>
      <c r="M500">
        <v>77.9215973242584</v>
      </c>
      <c r="N500">
        <v>0.59993543912163205</v>
      </c>
      <c r="O500">
        <v>1.9779028247742501</v>
      </c>
      <c r="P500">
        <v>24.368751453150399</v>
      </c>
      <c r="Q500">
        <v>-1.3416788414562999E-2</v>
      </c>
    </row>
    <row r="501" spans="1:17" x14ac:dyDescent="0.3">
      <c r="A501" t="s">
        <v>1124</v>
      </c>
      <c r="B501" t="s">
        <v>1125</v>
      </c>
      <c r="C501" t="str">
        <f>IFERROR(VLOOKUP(Table1[[#This Row],[Ticker]],[1]!Table1[[Symbol]:[Industry]],2,FALSE),"-")</f>
        <v>-</v>
      </c>
      <c r="D501" t="s">
        <v>138</v>
      </c>
      <c r="E501">
        <v>10535.615796906</v>
      </c>
      <c r="F501">
        <v>195.66</v>
      </c>
      <c r="G501">
        <v>133.422713613816</v>
      </c>
      <c r="H501">
        <v>-0.59928111565541997</v>
      </c>
      <c r="I501">
        <v>-34.428711127788702</v>
      </c>
      <c r="J501">
        <v>-3.35565439889587</v>
      </c>
      <c r="K501">
        <v>205.39941086541501</v>
      </c>
      <c r="L501">
        <v>197.20332546041701</v>
      </c>
      <c r="M501">
        <v>39.065782761210798</v>
      </c>
      <c r="N501">
        <v>1.3336125646000301</v>
      </c>
      <c r="O501">
        <v>45.609731166308798</v>
      </c>
      <c r="P501">
        <v>166.930422919508</v>
      </c>
      <c r="Q501">
        <v>0.14826651337123001</v>
      </c>
    </row>
    <row r="502" spans="1:17" hidden="1" x14ac:dyDescent="0.3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127</v>
      </c>
      <c r="E502">
        <v>10511.425060785001</v>
      </c>
      <c r="F502">
        <v>346.05</v>
      </c>
      <c r="G502">
        <v>65.878149472657597</v>
      </c>
      <c r="H502">
        <v>9.0197061823539997</v>
      </c>
      <c r="I502">
        <v>24.225218395917299</v>
      </c>
      <c r="J502">
        <v>-5.4822015067513998</v>
      </c>
      <c r="K502">
        <v>324.16512509616899</v>
      </c>
      <c r="L502">
        <v>270.27442619282499</v>
      </c>
      <c r="M502">
        <v>46.279052250200898</v>
      </c>
      <c r="N502">
        <v>1.42955902162696</v>
      </c>
      <c r="O502">
        <v>10.0996965756393</v>
      </c>
      <c r="P502">
        <v>101.660839160839</v>
      </c>
      <c r="Q502">
        <v>0.14691532571422</v>
      </c>
    </row>
    <row r="503" spans="1:17" x14ac:dyDescent="0.3">
      <c r="A503" t="s">
        <v>1128</v>
      </c>
      <c r="B503" t="s">
        <v>1129</v>
      </c>
      <c r="C503" t="str">
        <f>IFERROR(VLOOKUP(Table1[[#This Row],[Ticker]],[1]!Table1[[Symbol]:[Industry]],2,FALSE),"-")</f>
        <v>-</v>
      </c>
      <c r="D503" t="s">
        <v>62</v>
      </c>
      <c r="E503">
        <v>10430.57145811</v>
      </c>
      <c r="F503">
        <v>8129.9</v>
      </c>
      <c r="G503">
        <v>135.80200458655099</v>
      </c>
      <c r="H503">
        <v>26.159372336869499</v>
      </c>
      <c r="I503">
        <v>24.0731997943696</v>
      </c>
      <c r="J503">
        <v>3.9377621432404899</v>
      </c>
      <c r="K503">
        <v>7220.3220010104296</v>
      </c>
      <c r="L503">
        <v>6009.2379312984403</v>
      </c>
      <c r="M503">
        <v>60.034831786155102</v>
      </c>
      <c r="N503">
        <v>0.98084799114990495</v>
      </c>
      <c r="O503">
        <v>6.3973726614103601</v>
      </c>
      <c r="P503">
        <v>160.57371794871699</v>
      </c>
      <c r="Q503">
        <v>0.10994994627329401</v>
      </c>
    </row>
    <row r="504" spans="1:17" x14ac:dyDescent="0.3">
      <c r="A504" t="s">
        <v>1130</v>
      </c>
      <c r="B504" t="s">
        <v>1131</v>
      </c>
      <c r="C504" t="str">
        <f>IFERROR(VLOOKUP(Table1[[#This Row],[Ticker]],[1]!Table1[[Symbol]:[Industry]],2,FALSE),"-")</f>
        <v>-</v>
      </c>
      <c r="D504" t="s">
        <v>271</v>
      </c>
      <c r="E504">
        <v>10429.29174852</v>
      </c>
      <c r="F504">
        <v>276.3</v>
      </c>
      <c r="G504">
        <v>50.470595856109199</v>
      </c>
      <c r="H504">
        <v>8.4895735525908407</v>
      </c>
      <c r="I504">
        <v>-24.379761521041701</v>
      </c>
      <c r="J504">
        <v>2.7572591180847201</v>
      </c>
      <c r="K504">
        <v>262.849262853445</v>
      </c>
      <c r="L504">
        <v>246.787514491515</v>
      </c>
      <c r="M504">
        <v>54.447958404028597</v>
      </c>
      <c r="N504">
        <v>2.0909520166640698</v>
      </c>
      <c r="O504">
        <v>24.321389793702402</v>
      </c>
      <c r="P504">
        <v>82.677685950413206</v>
      </c>
      <c r="Q504">
        <v>7.7685703445730003E-2</v>
      </c>
    </row>
    <row r="505" spans="1:17" x14ac:dyDescent="0.3">
      <c r="A505" t="s">
        <v>1132</v>
      </c>
      <c r="B505" t="s">
        <v>1133</v>
      </c>
      <c r="C505" t="str">
        <f>IFERROR(VLOOKUP(Table1[[#This Row],[Ticker]],[1]!Table1[[Symbol]:[Industry]],2,FALSE),"-")</f>
        <v>-</v>
      </c>
      <c r="D505" t="s">
        <v>62</v>
      </c>
      <c r="E505">
        <v>10382.339919419999</v>
      </c>
      <c r="F505">
        <v>847.35</v>
      </c>
      <c r="G505">
        <v>15.2804362646299</v>
      </c>
      <c r="H505">
        <v>-5.3215989509369201</v>
      </c>
      <c r="I505">
        <v>-5.2122019827826502</v>
      </c>
      <c r="J505">
        <v>1.23385383430395</v>
      </c>
      <c r="K505">
        <v>849.41933752002899</v>
      </c>
      <c r="L505">
        <v>767.549753582937</v>
      </c>
      <c r="M505">
        <v>39.865983544681498</v>
      </c>
      <c r="N505">
        <v>2.4717994776059702</v>
      </c>
      <c r="O505">
        <v>14.710568242166699</v>
      </c>
      <c r="P505">
        <v>42.172818791946298</v>
      </c>
      <c r="Q505">
        <v>-3.6200885884366998E-2</v>
      </c>
    </row>
    <row r="506" spans="1:17" x14ac:dyDescent="0.3">
      <c r="A506" t="s">
        <v>1134</v>
      </c>
      <c r="B506" t="s">
        <v>1135</v>
      </c>
      <c r="C506" t="str">
        <f>IFERROR(VLOOKUP(Table1[[#This Row],[Ticker]],[1]!Table1[[Symbol]:[Industry]],2,FALSE),"-")</f>
        <v>-</v>
      </c>
      <c r="D506" t="s">
        <v>232</v>
      </c>
      <c r="E506">
        <v>10380.305309219901</v>
      </c>
      <c r="F506">
        <v>531.29999999999995</v>
      </c>
      <c r="G506">
        <v>3.9532862363728798</v>
      </c>
      <c r="H506">
        <v>-8.5126761891583804</v>
      </c>
      <c r="I506">
        <v>-15.6960384637744</v>
      </c>
      <c r="J506">
        <v>-1.8707904144688801</v>
      </c>
      <c r="K506">
        <v>577.49721421239406</v>
      </c>
      <c r="L506">
        <v>553.937883226194</v>
      </c>
      <c r="M506">
        <v>19.048766686178698</v>
      </c>
      <c r="N506">
        <v>0.75730840713622205</v>
      </c>
      <c r="O506">
        <v>33.521550912855197</v>
      </c>
      <c r="P506">
        <v>31.201382886776099</v>
      </c>
      <c r="Q506">
        <v>-6.3459215574094993E-2</v>
      </c>
    </row>
    <row r="507" spans="1:17" x14ac:dyDescent="0.3">
      <c r="A507" t="s">
        <v>1136</v>
      </c>
      <c r="B507" t="s">
        <v>1137</v>
      </c>
      <c r="C507" t="str">
        <f>IFERROR(VLOOKUP(Table1[[#This Row],[Ticker]],[1]!Table1[[Symbol]:[Industry]],2,FALSE),"-")</f>
        <v>-</v>
      </c>
      <c r="D507" t="s">
        <v>543</v>
      </c>
      <c r="E507">
        <v>10275.80350104</v>
      </c>
      <c r="F507">
        <v>2009.7</v>
      </c>
      <c r="G507">
        <v>-42.965784660044598</v>
      </c>
      <c r="H507">
        <v>-1.85233616908884</v>
      </c>
      <c r="I507">
        <v>-28.827036191631699</v>
      </c>
      <c r="J507">
        <v>-0.80404650090475505</v>
      </c>
      <c r="K507">
        <v>2053.0651435619302</v>
      </c>
      <c r="L507">
        <v>2165.1726658412999</v>
      </c>
      <c r="M507">
        <v>31.212607327150899</v>
      </c>
      <c r="N507">
        <v>0.69316642386194605</v>
      </c>
      <c r="O507">
        <v>36.089963676170498</v>
      </c>
      <c r="P507">
        <v>11.1559734513274</v>
      </c>
      <c r="Q507">
        <v>-0.16769199549639999</v>
      </c>
    </row>
    <row r="508" spans="1:17" x14ac:dyDescent="0.3">
      <c r="A508" t="s">
        <v>1138</v>
      </c>
      <c r="B508" t="s">
        <v>1139</v>
      </c>
      <c r="C508" t="str">
        <f>IFERROR(VLOOKUP(Table1[[#This Row],[Ticker]],[1]!Table1[[Symbol]:[Industry]],2,FALSE),"-")</f>
        <v>-</v>
      </c>
      <c r="D508" t="s">
        <v>940</v>
      </c>
      <c r="E508">
        <v>10230.996258036001</v>
      </c>
      <c r="F508">
        <v>74.09</v>
      </c>
      <c r="G508">
        <v>58.352958636045202</v>
      </c>
      <c r="H508">
        <v>-9.0716984347912799</v>
      </c>
      <c r="I508">
        <v>-21.242243000160499</v>
      </c>
      <c r="J508">
        <v>-5.2432922754245697</v>
      </c>
      <c r="K508">
        <v>78.069436018780706</v>
      </c>
      <c r="L508">
        <v>72.198257696520102</v>
      </c>
      <c r="M508">
        <v>22.185806676481299</v>
      </c>
      <c r="N508">
        <v>0.52528175504328301</v>
      </c>
      <c r="O508">
        <v>28.019975705223299</v>
      </c>
      <c r="P508">
        <v>89.246487867177507</v>
      </c>
      <c r="Q508">
        <v>1.0811947054134999E-2</v>
      </c>
    </row>
    <row r="509" spans="1:17" x14ac:dyDescent="0.3">
      <c r="A509" t="s">
        <v>1140</v>
      </c>
      <c r="B509" t="s">
        <v>1141</v>
      </c>
      <c r="C509" t="str">
        <f>IFERROR(VLOOKUP(Table1[[#This Row],[Ticker]],[1]!Table1[[Symbol]:[Industry]],2,FALSE),"-")</f>
        <v>-</v>
      </c>
      <c r="D509" t="s">
        <v>904</v>
      </c>
      <c r="E509">
        <v>10205.528340450001</v>
      </c>
      <c r="F509">
        <v>1387.95</v>
      </c>
      <c r="G509">
        <v>77.743150986835502</v>
      </c>
      <c r="H509">
        <v>5.3998825402869199</v>
      </c>
      <c r="I509">
        <v>27.378665152514898</v>
      </c>
      <c r="J509">
        <v>-3.1039554858649998</v>
      </c>
      <c r="K509">
        <v>1239.8274755764801</v>
      </c>
      <c r="L509">
        <v>1005.1854545513301</v>
      </c>
      <c r="M509">
        <v>50.344475172950098</v>
      </c>
      <c r="N509">
        <v>0.90227498701877296</v>
      </c>
      <c r="O509">
        <v>9.7337800353038499</v>
      </c>
      <c r="P509">
        <v>111.577743902439</v>
      </c>
      <c r="Q509">
        <v>4.5068020537383999E-2</v>
      </c>
    </row>
    <row r="510" spans="1:17" x14ac:dyDescent="0.3">
      <c r="A510" t="s">
        <v>1142</v>
      </c>
      <c r="B510" t="s">
        <v>1143</v>
      </c>
      <c r="C510" t="str">
        <f>IFERROR(VLOOKUP(Table1[[#This Row],[Ticker]],[1]!Table1[[Symbol]:[Industry]],2,FALSE),"-")</f>
        <v>-</v>
      </c>
      <c r="D510" t="s">
        <v>24</v>
      </c>
      <c r="E510">
        <v>10182.085966962</v>
      </c>
      <c r="F510">
        <v>89.58</v>
      </c>
      <c r="G510">
        <v>-30.567850284763601</v>
      </c>
      <c r="H510">
        <v>-16.395012239130601</v>
      </c>
      <c r="I510">
        <v>-35.112893621662501</v>
      </c>
      <c r="J510">
        <v>-2.16103704410415</v>
      </c>
      <c r="K510">
        <v>95.683641741352602</v>
      </c>
      <c r="L510">
        <v>95.167027422329497</v>
      </c>
      <c r="M510">
        <v>22.830158083350199</v>
      </c>
      <c r="N510">
        <v>0.91941383207292104</v>
      </c>
      <c r="O510">
        <v>30.051350747934801</v>
      </c>
      <c r="P510">
        <v>9.1108404384896406</v>
      </c>
      <c r="Q510">
        <v>7.3864461087270001E-3</v>
      </c>
    </row>
    <row r="511" spans="1:17" x14ac:dyDescent="0.3">
      <c r="A511" t="s">
        <v>1144</v>
      </c>
      <c r="B511" t="s">
        <v>1145</v>
      </c>
      <c r="C511" t="str">
        <f>IFERROR(VLOOKUP(Table1[[#This Row],[Ticker]],[1]!Table1[[Symbol]:[Industry]],2,FALSE),"-")</f>
        <v>-</v>
      </c>
      <c r="D511" t="s">
        <v>1146</v>
      </c>
      <c r="E511">
        <v>10179.80227665</v>
      </c>
      <c r="F511">
        <v>529.35</v>
      </c>
      <c r="G511">
        <v>-7.0246126674259903</v>
      </c>
      <c r="H511">
        <v>-7.4937889253185803</v>
      </c>
      <c r="I511">
        <v>39.672767784843401</v>
      </c>
      <c r="J511">
        <v>4.1610981240013603</v>
      </c>
      <c r="K511">
        <v>511.41745706854198</v>
      </c>
      <c r="L511">
        <v>430.96082030131902</v>
      </c>
      <c r="M511">
        <v>41.519887223531597</v>
      </c>
      <c r="N511">
        <v>0.455473564977526</v>
      </c>
      <c r="O511">
        <v>9.83281382827996</v>
      </c>
      <c r="P511">
        <v>70.978682170542598</v>
      </c>
      <c r="Q511">
        <v>4.0061989144511E-2</v>
      </c>
    </row>
    <row r="512" spans="1:17" x14ac:dyDescent="0.3">
      <c r="A512" t="s">
        <v>1147</v>
      </c>
      <c r="B512" t="s">
        <v>1148</v>
      </c>
      <c r="C512" t="str">
        <f>IFERROR(VLOOKUP(Table1[[#This Row],[Ticker]],[1]!Table1[[Symbol]:[Industry]],2,FALSE),"-")</f>
        <v>-</v>
      </c>
      <c r="D512" t="s">
        <v>86</v>
      </c>
      <c r="E512">
        <v>10171.575706400001</v>
      </c>
      <c r="F512">
        <v>210.4</v>
      </c>
      <c r="G512">
        <v>49.6250139772933</v>
      </c>
      <c r="H512">
        <v>3.0636370132476798</v>
      </c>
      <c r="I512">
        <v>18.1720686824432</v>
      </c>
      <c r="J512">
        <v>-8.1480981144029201</v>
      </c>
      <c r="K512">
        <v>211.264589739249</v>
      </c>
      <c r="L512">
        <v>183.14541720507799</v>
      </c>
      <c r="M512">
        <v>36.963799899314303</v>
      </c>
      <c r="N512">
        <v>1.35228282219119</v>
      </c>
      <c r="O512">
        <v>15.2566539923954</v>
      </c>
      <c r="P512">
        <v>82.085677196019006</v>
      </c>
      <c r="Q512">
        <v>5.7480551817648003E-2</v>
      </c>
    </row>
    <row r="513" spans="1:17" x14ac:dyDescent="0.3">
      <c r="A513" t="s">
        <v>1149</v>
      </c>
      <c r="B513" t="s">
        <v>1150</v>
      </c>
      <c r="C513" t="str">
        <f>IFERROR(VLOOKUP(Table1[[#This Row],[Ticker]],[1]!Table1[[Symbol]:[Industry]],2,FALSE),"-")</f>
        <v>-</v>
      </c>
      <c r="D513" t="s">
        <v>295</v>
      </c>
      <c r="E513">
        <v>10132.801682769999</v>
      </c>
      <c r="F513">
        <v>1977.95</v>
      </c>
      <c r="G513">
        <v>14.044306021564401</v>
      </c>
      <c r="H513">
        <v>-1.1906263277354201</v>
      </c>
      <c r="I513">
        <v>9.9007141550512596</v>
      </c>
      <c r="J513">
        <v>-1.52746236393885</v>
      </c>
      <c r="K513">
        <v>1955.72142904455</v>
      </c>
      <c r="L513">
        <v>1753.32266757301</v>
      </c>
      <c r="M513">
        <v>34.429047002382802</v>
      </c>
      <c r="N513">
        <v>0.73125424521555404</v>
      </c>
      <c r="O513">
        <v>7.0552845117419496</v>
      </c>
      <c r="P513">
        <v>52.619598765432002</v>
      </c>
      <c r="Q513">
        <v>-8.0317625887710006E-2</v>
      </c>
    </row>
    <row r="514" spans="1:17" hidden="1" x14ac:dyDescent="0.3">
      <c r="A514" t="s">
        <v>1151</v>
      </c>
      <c r="B514" t="s">
        <v>1152</v>
      </c>
      <c r="C514" t="str">
        <f>IFERROR(VLOOKUP(Table1[[#This Row],[Ticker]],[1]!Table1[[Symbol]:[Industry]],2,FALSE),"-")</f>
        <v>-</v>
      </c>
      <c r="E514">
        <v>10126.887275355</v>
      </c>
      <c r="F514">
        <v>726.45</v>
      </c>
      <c r="G514">
        <v>25.684391387325299</v>
      </c>
      <c r="H514">
        <v>2.21364341228547</v>
      </c>
      <c r="I514">
        <v>12.1994544166746</v>
      </c>
      <c r="J514">
        <v>1.4542268276939501</v>
      </c>
      <c r="K514">
        <v>701.77268211218404</v>
      </c>
      <c r="L514">
        <v>598.47980675030601</v>
      </c>
      <c r="M514">
        <v>39.906889903620701</v>
      </c>
      <c r="N514">
        <v>0.83868660599398503</v>
      </c>
      <c r="O514">
        <v>10.6752013214949</v>
      </c>
      <c r="P514">
        <v>81.612499999999997</v>
      </c>
      <c r="Q514">
        <v>9.0633979398798997E-2</v>
      </c>
    </row>
    <row r="515" spans="1:17" hidden="1" x14ac:dyDescent="0.3">
      <c r="A515" t="s">
        <v>1153</v>
      </c>
      <c r="B515" t="s">
        <v>1154</v>
      </c>
      <c r="C515" t="str">
        <f>IFERROR(VLOOKUP(Table1[[#This Row],[Ticker]],[1]!Table1[[Symbol]:[Industry]],2,FALSE),"-")</f>
        <v>-</v>
      </c>
      <c r="D515" t="s">
        <v>412</v>
      </c>
      <c r="E515">
        <v>10060.73564336</v>
      </c>
      <c r="F515">
        <v>8906.2000000000007</v>
      </c>
      <c r="G515">
        <v>57.941463303918297</v>
      </c>
      <c r="H515">
        <v>-0.370681485003788</v>
      </c>
      <c r="I515">
        <v>-6.1050339423970996</v>
      </c>
      <c r="J515">
        <v>-1.3419166595699801</v>
      </c>
      <c r="K515">
        <v>8573.7365886972202</v>
      </c>
      <c r="L515">
        <v>7859.5622328955797</v>
      </c>
      <c r="M515">
        <v>63.405182819401702</v>
      </c>
      <c r="N515">
        <v>1.5691395120736</v>
      </c>
      <c r="O515">
        <v>16.648514517976199</v>
      </c>
      <c r="P515">
        <v>95.354244351831497</v>
      </c>
      <c r="Q515">
        <v>0.16903525621176299</v>
      </c>
    </row>
    <row r="516" spans="1:17" x14ac:dyDescent="0.3">
      <c r="A516" t="s">
        <v>1155</v>
      </c>
      <c r="B516" t="s">
        <v>1156</v>
      </c>
      <c r="C516" t="str">
        <f>IFERROR(VLOOKUP(Table1[[#This Row],[Ticker]],[1]!Table1[[Symbol]:[Industry]],2,FALSE),"-")</f>
        <v>-</v>
      </c>
      <c r="D516" t="s">
        <v>979</v>
      </c>
      <c r="E516">
        <v>10029.443810376</v>
      </c>
      <c r="F516">
        <v>47.12</v>
      </c>
      <c r="G516">
        <v>-14.612279329192599</v>
      </c>
      <c r="H516">
        <v>-3.5866183307818802</v>
      </c>
      <c r="I516">
        <v>-8.8564336905846908</v>
      </c>
      <c r="J516">
        <v>-5.1644693991528197</v>
      </c>
      <c r="K516">
        <v>46.869641126440698</v>
      </c>
      <c r="L516">
        <v>46.336968676950299</v>
      </c>
      <c r="M516">
        <v>35.644522826731098</v>
      </c>
      <c r="N516">
        <v>1.06164743834678</v>
      </c>
      <c r="O516">
        <v>21.498302207130699</v>
      </c>
      <c r="P516">
        <v>28.919288645690798</v>
      </c>
      <c r="Q516">
        <v>2.5083339017789998E-2</v>
      </c>
    </row>
    <row r="517" spans="1:17" x14ac:dyDescent="0.3">
      <c r="A517" t="s">
        <v>1157</v>
      </c>
      <c r="B517" t="s">
        <v>1158</v>
      </c>
      <c r="C517" t="str">
        <f>IFERROR(VLOOKUP(Table1[[#This Row],[Ticker]],[1]!Table1[[Symbol]:[Industry]],2,FALSE),"-")</f>
        <v>-</v>
      </c>
      <c r="D517" t="s">
        <v>472</v>
      </c>
      <c r="E517">
        <v>10020.9309687899</v>
      </c>
      <c r="F517">
        <v>2054.85</v>
      </c>
      <c r="G517">
        <v>11.9943280209891</v>
      </c>
      <c r="H517">
        <v>-2.5812432430293701</v>
      </c>
      <c r="I517">
        <v>-5.9041584408621697</v>
      </c>
      <c r="J517">
        <v>-0.771293892030957</v>
      </c>
      <c r="K517">
        <v>2072.5872424416798</v>
      </c>
      <c r="L517">
        <v>1937.26699895612</v>
      </c>
      <c r="M517">
        <v>34.2640251772659</v>
      </c>
      <c r="N517">
        <v>1.0942358390256799</v>
      </c>
      <c r="O517">
        <v>14.363578850037699</v>
      </c>
      <c r="P517">
        <v>46.774999999999899</v>
      </c>
      <c r="Q517">
        <v>0.18502879678456</v>
      </c>
    </row>
    <row r="518" spans="1:17" hidden="1" x14ac:dyDescent="0.3">
      <c r="A518" t="s">
        <v>1159</v>
      </c>
      <c r="B518" t="s">
        <v>1160</v>
      </c>
      <c r="C518" t="str">
        <f>IFERROR(VLOOKUP(Table1[[#This Row],[Ticker]],[1]!Table1[[Symbol]:[Industry]],2,FALSE),"-")</f>
        <v>-</v>
      </c>
      <c r="D518" t="s">
        <v>266</v>
      </c>
      <c r="E518">
        <v>9984.1436673000007</v>
      </c>
      <c r="F518">
        <v>6486.15</v>
      </c>
      <c r="G518">
        <v>20.594594211014101</v>
      </c>
      <c r="H518">
        <v>1.0271810235104799</v>
      </c>
      <c r="I518">
        <v>2.2849433274218298</v>
      </c>
      <c r="J518">
        <v>7.4991079359283699</v>
      </c>
      <c r="K518">
        <v>5917.5765426570397</v>
      </c>
      <c r="L518">
        <v>5451.2291860532996</v>
      </c>
      <c r="M518">
        <v>68.920880812809401</v>
      </c>
      <c r="N518">
        <v>1.4458589692531501</v>
      </c>
      <c r="O518">
        <v>7.9068476677227597</v>
      </c>
      <c r="P518">
        <v>45.558285925876</v>
      </c>
      <c r="Q518">
        <v>0.12505961719999301</v>
      </c>
    </row>
    <row r="519" spans="1:17" x14ac:dyDescent="0.3">
      <c r="A519" t="s">
        <v>1161</v>
      </c>
      <c r="B519" t="s">
        <v>1162</v>
      </c>
      <c r="C519" t="str">
        <f>IFERROR(VLOOKUP(Table1[[#This Row],[Ticker]],[1]!Table1[[Symbol]:[Industry]],2,FALSE),"-")</f>
        <v>-</v>
      </c>
      <c r="D519" t="s">
        <v>1163</v>
      </c>
      <c r="E519">
        <v>9937.2002791849991</v>
      </c>
      <c r="F519">
        <v>488.35</v>
      </c>
      <c r="G519">
        <v>136.83645267835499</v>
      </c>
      <c r="H519">
        <v>-6.7134065568616101</v>
      </c>
      <c r="I519">
        <v>33.200323399468701</v>
      </c>
      <c r="J519">
        <v>-5.5882636342699401</v>
      </c>
      <c r="K519">
        <v>490.92872509400098</v>
      </c>
      <c r="L519">
        <v>371.84762145939402</v>
      </c>
      <c r="M519">
        <v>30.8413766425675</v>
      </c>
      <c r="N519">
        <v>0.58932304712680805</v>
      </c>
      <c r="O519">
        <v>20.405446913074599</v>
      </c>
      <c r="P519">
        <v>168.250480637187</v>
      </c>
      <c r="Q519">
        <v>8.7996259036444993E-2</v>
      </c>
    </row>
    <row r="520" spans="1:17" x14ac:dyDescent="0.3">
      <c r="A520" t="s">
        <v>1164</v>
      </c>
      <c r="B520" t="s">
        <v>1165</v>
      </c>
      <c r="C520" t="str">
        <f>IFERROR(VLOOKUP(Table1[[#This Row],[Ticker]],[1]!Table1[[Symbol]:[Industry]],2,FALSE),"-")</f>
        <v>-</v>
      </c>
      <c r="D520" t="s">
        <v>80</v>
      </c>
      <c r="E520">
        <v>9930.1768697400003</v>
      </c>
      <c r="F520">
        <v>843.9</v>
      </c>
      <c r="G520">
        <v>3.8894041724908202</v>
      </c>
      <c r="H520">
        <v>-1.38793765099655</v>
      </c>
      <c r="I520">
        <v>-16.8455243485712</v>
      </c>
      <c r="J520">
        <v>-3.4062205504477099</v>
      </c>
      <c r="K520">
        <v>845.59869555790794</v>
      </c>
      <c r="L520">
        <v>817.07942883995702</v>
      </c>
      <c r="M520">
        <v>32.861462287937599</v>
      </c>
      <c r="N520">
        <v>0.66819792298333702</v>
      </c>
      <c r="O520">
        <v>18.485602559544901</v>
      </c>
      <c r="P520">
        <v>38.982213438735101</v>
      </c>
      <c r="Q520">
        <v>-6.2657536682780004E-3</v>
      </c>
    </row>
    <row r="521" spans="1:17" x14ac:dyDescent="0.3">
      <c r="A521" t="s">
        <v>1166</v>
      </c>
      <c r="B521" t="s">
        <v>1167</v>
      </c>
      <c r="C521" t="str">
        <f>IFERROR(VLOOKUP(Table1[[#This Row],[Ticker]],[1]!Table1[[Symbol]:[Industry]],2,FALSE),"-")</f>
        <v>-</v>
      </c>
      <c r="D521" t="s">
        <v>405</v>
      </c>
      <c r="E521">
        <v>9900.9089800349993</v>
      </c>
      <c r="F521">
        <v>285.14999999999998</v>
      </c>
      <c r="G521">
        <v>61.235825585060098</v>
      </c>
      <c r="H521">
        <v>7.6808432258550203</v>
      </c>
      <c r="I521">
        <v>28.5556438593708</v>
      </c>
      <c r="J521">
        <v>-0.91489306476111298</v>
      </c>
      <c r="K521">
        <v>250.018559848103</v>
      </c>
      <c r="L521">
        <v>207.884643032128</v>
      </c>
      <c r="M521">
        <v>64.556533536685507</v>
      </c>
      <c r="N521">
        <v>1.9217277497043299</v>
      </c>
      <c r="O521">
        <v>4.5064001402770497</v>
      </c>
      <c r="P521">
        <v>96.249139710942799</v>
      </c>
      <c r="Q521">
        <v>0.12515033261110201</v>
      </c>
    </row>
    <row r="522" spans="1:17" x14ac:dyDescent="0.3">
      <c r="A522" t="s">
        <v>1168</v>
      </c>
      <c r="B522" t="s">
        <v>1169</v>
      </c>
      <c r="C522" t="str">
        <f>IFERROR(VLOOKUP(Table1[[#This Row],[Ticker]],[1]!Table1[[Symbol]:[Industry]],2,FALSE),"-")</f>
        <v>-</v>
      </c>
      <c r="D522" t="s">
        <v>146</v>
      </c>
      <c r="E522">
        <v>9895.9470495000005</v>
      </c>
      <c r="F522">
        <v>716.05</v>
      </c>
      <c r="G522">
        <v>21.307065651101901</v>
      </c>
      <c r="H522">
        <v>-9.3595724472411401</v>
      </c>
      <c r="I522">
        <v>17.095617964772401</v>
      </c>
      <c r="J522">
        <v>-1.2078716213103999</v>
      </c>
      <c r="K522">
        <v>735.40077584047594</v>
      </c>
      <c r="L522">
        <v>616.68730185484696</v>
      </c>
      <c r="M522">
        <v>36.877408646520102</v>
      </c>
      <c r="N522">
        <v>1.1138207618435101</v>
      </c>
      <c r="O522">
        <v>13.1275748900216</v>
      </c>
      <c r="P522">
        <v>74.2002189514657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Row],[Ticker]],[1]!Table1[[Symbol]:[Industry]],2,FALSE),"-")</f>
        <v>-</v>
      </c>
      <c r="D523" t="s">
        <v>543</v>
      </c>
      <c r="E523">
        <v>9830.3618132800002</v>
      </c>
      <c r="F523">
        <v>2772.65</v>
      </c>
      <c r="G523">
        <v>-19.7834116757044</v>
      </c>
      <c r="H523">
        <v>3.1843102297635602</v>
      </c>
      <c r="I523">
        <v>-11.7661410295328</v>
      </c>
      <c r="J523">
        <v>-5.2502822871183099</v>
      </c>
      <c r="K523">
        <v>2729.18577980803</v>
      </c>
      <c r="L523">
        <v>2643.2531978224501</v>
      </c>
      <c r="M523">
        <v>35.981464992119903</v>
      </c>
      <c r="N523">
        <v>0.81188316843185404</v>
      </c>
      <c r="O523">
        <v>15.703388455088</v>
      </c>
      <c r="P523">
        <v>23.3934134401424</v>
      </c>
      <c r="Q523">
        <v>-8.7520896547871999E-2</v>
      </c>
    </row>
    <row r="524" spans="1:17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-</v>
      </c>
      <c r="D524" t="s">
        <v>371</v>
      </c>
      <c r="E524">
        <v>9759.0654614449995</v>
      </c>
      <c r="F524">
        <v>664.15</v>
      </c>
      <c r="G524">
        <v>-12.4384472056118</v>
      </c>
      <c r="H524">
        <v>-8.6311669052274897</v>
      </c>
      <c r="I524">
        <v>-24.345539025644999</v>
      </c>
      <c r="J524">
        <v>-1.28080377394004</v>
      </c>
      <c r="K524">
        <v>686.00751034665404</v>
      </c>
      <c r="L524">
        <v>671.25369217311697</v>
      </c>
      <c r="M524">
        <v>29.280182337100399</v>
      </c>
      <c r="N524">
        <v>0.80399149481208698</v>
      </c>
      <c r="O524">
        <v>22.6981856508318</v>
      </c>
      <c r="P524">
        <v>24.840225563909701</v>
      </c>
      <c r="Q524">
        <v>4.7999790141352999E-2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-</v>
      </c>
      <c r="D525" t="s">
        <v>472</v>
      </c>
      <c r="E525">
        <v>9750.96776598</v>
      </c>
      <c r="F525">
        <v>372.7</v>
      </c>
      <c r="G525">
        <v>140.35898843166001</v>
      </c>
      <c r="H525">
        <v>-3.0117264478810202</v>
      </c>
      <c r="I525">
        <v>12.0580167553941</v>
      </c>
      <c r="J525">
        <v>-2.9135572751858199</v>
      </c>
      <c r="K525">
        <v>364.97771909754499</v>
      </c>
      <c r="L525">
        <v>293.50220581837402</v>
      </c>
      <c r="M525">
        <v>42.351033803491298</v>
      </c>
      <c r="N525">
        <v>0.80343053768874595</v>
      </c>
      <c r="O525">
        <v>8.3042661658169994</v>
      </c>
      <c r="P525">
        <v>198.99719213798599</v>
      </c>
      <c r="Q525">
        <v>0.134798544960086</v>
      </c>
    </row>
    <row r="526" spans="1:17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531</v>
      </c>
      <c r="E526">
        <v>9732.1587660000005</v>
      </c>
      <c r="F526">
        <v>1526.25</v>
      </c>
      <c r="G526">
        <v>-16.873420377862601</v>
      </c>
      <c r="H526">
        <v>-3.3281709166141198</v>
      </c>
      <c r="I526">
        <v>-6.2746139514210002</v>
      </c>
      <c r="J526">
        <v>-1.41707223489088</v>
      </c>
      <c r="K526">
        <v>1515.0213254130099</v>
      </c>
      <c r="L526">
        <v>1450.7512710167</v>
      </c>
      <c r="M526">
        <v>28.104745238070301</v>
      </c>
      <c r="N526">
        <v>0.92074283206234298</v>
      </c>
      <c r="O526">
        <v>10.07371007371</v>
      </c>
      <c r="P526">
        <v>25.824402308326398</v>
      </c>
      <c r="Q526">
        <v>6.0122977379210001E-3</v>
      </c>
    </row>
    <row r="527" spans="1:17" hidden="1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-</v>
      </c>
      <c r="D527" t="s">
        <v>138</v>
      </c>
      <c r="E527">
        <v>9717.1900299270001</v>
      </c>
      <c r="F527">
        <v>270.08</v>
      </c>
      <c r="G527">
        <v>-22.167784766971401</v>
      </c>
      <c r="H527">
        <v>-3.8890688564467002</v>
      </c>
      <c r="I527">
        <v>-5.4668414263862797</v>
      </c>
      <c r="J527">
        <v>1.10185629726601</v>
      </c>
      <c r="K527">
        <v>263.189751154215</v>
      </c>
      <c r="L527">
        <v>257.67382697501398</v>
      </c>
      <c r="M527">
        <v>22.227502817667499</v>
      </c>
      <c r="N527">
        <v>1.3474044391253699</v>
      </c>
      <c r="O527">
        <v>1.8438981042654099</v>
      </c>
      <c r="P527">
        <v>16.363636363636299</v>
      </c>
    </row>
    <row r="528" spans="1:17" x14ac:dyDescent="0.3">
      <c r="A528" t="s">
        <v>1180</v>
      </c>
      <c r="B528" t="s">
        <v>1181</v>
      </c>
      <c r="C528" t="str">
        <f>IFERROR(VLOOKUP(Table1[[#This Row],[Ticker]],[1]!Table1[[Symbol]:[Industry]],2,FALSE),"-")</f>
        <v>-</v>
      </c>
      <c r="D528" t="s">
        <v>138</v>
      </c>
      <c r="E528">
        <v>9702.9794026899999</v>
      </c>
      <c r="F528">
        <v>409.15</v>
      </c>
      <c r="G528">
        <v>288.76324337092598</v>
      </c>
      <c r="H528">
        <v>-5.3238962373094996</v>
      </c>
      <c r="I528">
        <v>66.355307652013906</v>
      </c>
      <c r="J528">
        <v>-11.863204410481501</v>
      </c>
      <c r="K528">
        <v>433.26214610746501</v>
      </c>
      <c r="L528">
        <v>301.31026363331898</v>
      </c>
      <c r="M528">
        <v>23.956652093613801</v>
      </c>
      <c r="N528">
        <v>0.74693545401260397</v>
      </c>
      <c r="O528">
        <v>39.215446657705002</v>
      </c>
      <c r="P528">
        <v>334.111405835543</v>
      </c>
      <c r="Q528">
        <v>0.11875471490551601</v>
      </c>
    </row>
    <row r="529" spans="1:17" x14ac:dyDescent="0.3">
      <c r="A529" t="s">
        <v>1182</v>
      </c>
      <c r="B529" t="s">
        <v>1183</v>
      </c>
      <c r="C529" t="str">
        <f>IFERROR(VLOOKUP(Table1[[#This Row],[Ticker]],[1]!Table1[[Symbol]:[Industry]],2,FALSE),"-")</f>
        <v>-</v>
      </c>
      <c r="D529" t="s">
        <v>490</v>
      </c>
      <c r="E529">
        <v>9681.4131679089896</v>
      </c>
      <c r="F529">
        <v>165.31</v>
      </c>
      <c r="G529">
        <v>28.886921073121901</v>
      </c>
      <c r="H529">
        <v>-7.3174462221721397</v>
      </c>
      <c r="I529">
        <v>-21.688431109159399</v>
      </c>
      <c r="J529">
        <v>-0.48214982223367497</v>
      </c>
      <c r="K529">
        <v>168.20913018442101</v>
      </c>
      <c r="L529">
        <v>165.22726837828</v>
      </c>
      <c r="M529">
        <v>38.829767280346097</v>
      </c>
      <c r="N529">
        <v>1.32326756501124</v>
      </c>
      <c r="O529">
        <v>26.609024425112501</v>
      </c>
      <c r="P529">
        <v>54.6729066939536</v>
      </c>
      <c r="Q529">
        <v>-6.0286403972387E-2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Row],[Ticker]],[1]!Table1[[Symbol]:[Industry]],2,FALSE),"-")</f>
        <v>-</v>
      </c>
      <c r="D530" t="s">
        <v>46</v>
      </c>
      <c r="E530">
        <v>9668.8455479999993</v>
      </c>
      <c r="F530">
        <v>343.8</v>
      </c>
      <c r="G530">
        <v>19.788361115493402</v>
      </c>
      <c r="H530">
        <v>-9.7458925243302694</v>
      </c>
      <c r="I530">
        <v>17.8452155706163</v>
      </c>
      <c r="J530">
        <v>-6.7521561747952301</v>
      </c>
      <c r="K530">
        <v>333.45074106825598</v>
      </c>
      <c r="L530">
        <v>290.28371643767503</v>
      </c>
      <c r="M530">
        <v>33.394054728698997</v>
      </c>
      <c r="N530">
        <v>0.674003675021138</v>
      </c>
      <c r="O530">
        <v>18.382780686445599</v>
      </c>
      <c r="P530">
        <v>45.216473072861596</v>
      </c>
      <c r="Q530">
        <v>-9.7553336380450002E-3</v>
      </c>
    </row>
    <row r="531" spans="1:17" x14ac:dyDescent="0.3">
      <c r="A531" t="s">
        <v>1186</v>
      </c>
      <c r="B531" t="s">
        <v>1187</v>
      </c>
      <c r="C531" t="str">
        <f>IFERROR(VLOOKUP(Table1[[#This Row],[Ticker]],[1]!Table1[[Symbol]:[Industry]],2,FALSE),"-")</f>
        <v>-</v>
      </c>
      <c r="D531" t="s">
        <v>371</v>
      </c>
      <c r="E531">
        <v>9598.1282651099991</v>
      </c>
      <c r="F531">
        <v>240.87</v>
      </c>
      <c r="G531">
        <v>19.8595345585926</v>
      </c>
      <c r="H531">
        <v>-1.67647667824943</v>
      </c>
      <c r="I531">
        <v>-32.459398191658302</v>
      </c>
      <c r="J531">
        <v>-2.4400798409731599</v>
      </c>
      <c r="K531">
        <v>238.36970303379499</v>
      </c>
      <c r="L531">
        <v>222.09721442995499</v>
      </c>
      <c r="M531">
        <v>36.464813980157203</v>
      </c>
      <c r="N531">
        <v>1.0055560483496</v>
      </c>
      <c r="O531">
        <v>33.785859592311198</v>
      </c>
      <c r="P531">
        <v>64.8101265822784</v>
      </c>
      <c r="Q531">
        <v>6.1584700306672999E-2</v>
      </c>
    </row>
    <row r="532" spans="1:17" hidden="1" x14ac:dyDescent="0.3">
      <c r="A532" t="s">
        <v>1188</v>
      </c>
      <c r="B532" t="s">
        <v>1189</v>
      </c>
      <c r="C532" t="str">
        <f>IFERROR(VLOOKUP(Table1[[#This Row],[Ticker]],[1]!Table1[[Symbol]:[Industry]],2,FALSE),"-")</f>
        <v>-</v>
      </c>
      <c r="D532" t="s">
        <v>89</v>
      </c>
      <c r="E532">
        <v>9591.9028099999996</v>
      </c>
      <c r="F532">
        <v>140.29</v>
      </c>
      <c r="G532">
        <v>-21.3073123173731</v>
      </c>
      <c r="H532">
        <v>-0.85802176127959995</v>
      </c>
      <c r="I532">
        <v>-10.6069620033741</v>
      </c>
      <c r="J532">
        <v>-0.45401285965157001</v>
      </c>
      <c r="K532">
        <v>136.41175539907599</v>
      </c>
      <c r="L532">
        <v>135.09130333564099</v>
      </c>
      <c r="M532">
        <v>19.599037825510401</v>
      </c>
      <c r="N532">
        <v>0.889576672565906</v>
      </c>
      <c r="O532">
        <v>0.36353268230095898</v>
      </c>
      <c r="P532">
        <v>11.341269841269799</v>
      </c>
      <c r="Q532">
        <v>-1.3388827299693999E-2</v>
      </c>
    </row>
    <row r="533" spans="1:17" x14ac:dyDescent="0.3">
      <c r="A533" t="s">
        <v>1190</v>
      </c>
      <c r="B533" t="s">
        <v>1191</v>
      </c>
      <c r="C533" t="str">
        <f>IFERROR(VLOOKUP(Table1[[#This Row],[Ticker]],[1]!Table1[[Symbol]:[Industry]],2,FALSE),"-")</f>
        <v>-</v>
      </c>
      <c r="D533" t="s">
        <v>490</v>
      </c>
      <c r="E533">
        <v>9585.4564218300002</v>
      </c>
      <c r="F533">
        <v>1078.0999999999999</v>
      </c>
      <c r="G533">
        <v>10.832331480381599</v>
      </c>
      <c r="H533">
        <v>-0.61365332417935703</v>
      </c>
      <c r="I533">
        <v>-6.6188454696431602</v>
      </c>
      <c r="J533">
        <v>3.1222520711985902</v>
      </c>
      <c r="K533">
        <v>990.43811800320998</v>
      </c>
      <c r="L533">
        <v>918.63350965467896</v>
      </c>
      <c r="M533">
        <v>54.299166303091198</v>
      </c>
      <c r="N533">
        <v>0.57295425249836995</v>
      </c>
      <c r="O533">
        <v>10.843149986086599</v>
      </c>
      <c r="P533">
        <v>38.814137642438602</v>
      </c>
      <c r="Q533">
        <v>5.1788630659333E-2</v>
      </c>
    </row>
    <row r="534" spans="1:17" hidden="1" x14ac:dyDescent="0.3">
      <c r="A534" t="s">
        <v>1192</v>
      </c>
      <c r="B534" t="s">
        <v>1193</v>
      </c>
      <c r="C534" t="str">
        <f>IFERROR(VLOOKUP(Table1[[#This Row],[Ticker]],[1]!Table1[[Symbol]:[Industry]],2,FALSE),"-")</f>
        <v>-</v>
      </c>
      <c r="D534" t="s">
        <v>328</v>
      </c>
      <c r="E534">
        <v>9567.7334820149899</v>
      </c>
      <c r="F534">
        <v>1618.55</v>
      </c>
      <c r="G534">
        <v>115.214015600423</v>
      </c>
      <c r="H534">
        <v>-21.1767195014348</v>
      </c>
      <c r="I534">
        <v>128.10527200152899</v>
      </c>
      <c r="J534">
        <v>-7.6514294641548899</v>
      </c>
      <c r="K534">
        <v>1642.9953731236999</v>
      </c>
      <c r="M534">
        <v>22.856512943182501</v>
      </c>
      <c r="N534">
        <v>1.3962646094692801</v>
      </c>
      <c r="O534">
        <v>28.510086188254899</v>
      </c>
      <c r="P534">
        <v>151.953611457036</v>
      </c>
    </row>
    <row r="535" spans="1:17" x14ac:dyDescent="0.3">
      <c r="A535" t="s">
        <v>1194</v>
      </c>
      <c r="B535" t="s">
        <v>1195</v>
      </c>
      <c r="C535" t="str">
        <f>IFERROR(VLOOKUP(Table1[[#This Row],[Ticker]],[1]!Table1[[Symbol]:[Industry]],2,FALSE),"-")</f>
        <v>-</v>
      </c>
      <c r="D535" t="s">
        <v>130</v>
      </c>
      <c r="E535">
        <v>9566.0943366899992</v>
      </c>
      <c r="F535">
        <v>271.47000000000003</v>
      </c>
      <c r="G535">
        <v>30.312965861539201</v>
      </c>
      <c r="H535">
        <v>16.2917117711856</v>
      </c>
      <c r="I535">
        <v>-7.3461885218721701</v>
      </c>
      <c r="J535">
        <v>-0.72449471602371696</v>
      </c>
      <c r="K535">
        <v>246.89976054194099</v>
      </c>
      <c r="L535">
        <v>225.39816836128099</v>
      </c>
      <c r="M535">
        <v>58.940528982836199</v>
      </c>
      <c r="N535">
        <v>2.0625794552177399</v>
      </c>
      <c r="O535">
        <v>10.1410837293255</v>
      </c>
      <c r="P535">
        <v>59.219941348973599</v>
      </c>
      <c r="Q535">
        <v>0.12955133003665201</v>
      </c>
    </row>
    <row r="536" spans="1:17" x14ac:dyDescent="0.3">
      <c r="A536" t="s">
        <v>1196</v>
      </c>
      <c r="B536" t="s">
        <v>1197</v>
      </c>
      <c r="C536" t="str">
        <f>IFERROR(VLOOKUP(Table1[[#This Row],[Ticker]],[1]!Table1[[Symbol]:[Industry]],2,FALSE),"-")</f>
        <v>-</v>
      </c>
      <c r="D536" t="s">
        <v>46</v>
      </c>
      <c r="E536">
        <v>9559.8182120399997</v>
      </c>
      <c r="F536">
        <v>6047.4</v>
      </c>
      <c r="G536">
        <v>35.734738771196398</v>
      </c>
      <c r="H536">
        <v>13.145768438408901</v>
      </c>
      <c r="I536">
        <v>12.862482425400801</v>
      </c>
      <c r="J536">
        <v>8.4273656426970298</v>
      </c>
      <c r="K536">
        <v>5166.1591449918396</v>
      </c>
      <c r="L536">
        <v>4670.9995234524304</v>
      </c>
      <c r="M536">
        <v>87.840169006390596</v>
      </c>
      <c r="N536">
        <v>2.4732751559936399</v>
      </c>
      <c r="O536">
        <v>1.16744386017131</v>
      </c>
      <c r="P536">
        <v>79.717380644586001</v>
      </c>
      <c r="Q536">
        <v>0.21592548289804001</v>
      </c>
    </row>
    <row r="537" spans="1:17" x14ac:dyDescent="0.3">
      <c r="A537" t="s">
        <v>1198</v>
      </c>
      <c r="B537" t="s">
        <v>1199</v>
      </c>
      <c r="C537" t="str">
        <f>IFERROR(VLOOKUP(Table1[[#This Row],[Ticker]],[1]!Table1[[Symbol]:[Industry]],2,FALSE),"-")</f>
        <v>-</v>
      </c>
      <c r="D537" t="s">
        <v>371</v>
      </c>
      <c r="E537">
        <v>9502.5522768749997</v>
      </c>
      <c r="F537">
        <v>752.75</v>
      </c>
      <c r="G537">
        <v>0.82774799446711</v>
      </c>
      <c r="H537">
        <v>15.7238975422339</v>
      </c>
      <c r="I537">
        <v>3.2993503053975299</v>
      </c>
      <c r="J537">
        <v>-0.23620344502989099</v>
      </c>
      <c r="K537">
        <v>665.33774632625898</v>
      </c>
      <c r="L537">
        <v>610.50736838232604</v>
      </c>
      <c r="M537">
        <v>54.305489829280802</v>
      </c>
      <c r="N537">
        <v>0.96758663365670705</v>
      </c>
      <c r="O537">
        <v>6.8083693125207496</v>
      </c>
      <c r="P537">
        <v>67.2777777777777</v>
      </c>
      <c r="Q537">
        <v>5.1135137576810999E-2</v>
      </c>
    </row>
    <row r="538" spans="1:17" x14ac:dyDescent="0.3">
      <c r="A538" t="s">
        <v>1200</v>
      </c>
      <c r="B538" t="s">
        <v>1201</v>
      </c>
      <c r="C538" t="str">
        <f>IFERROR(VLOOKUP(Table1[[#This Row],[Ticker]],[1]!Table1[[Symbol]:[Industry]],2,FALSE),"-")</f>
        <v>-</v>
      </c>
      <c r="D538" t="s">
        <v>198</v>
      </c>
      <c r="E538">
        <v>9452.8945679999997</v>
      </c>
      <c r="F538">
        <v>618.70000000000005</v>
      </c>
      <c r="G538">
        <v>59.252735893007603</v>
      </c>
      <c r="H538">
        <v>-11.9771910232735</v>
      </c>
      <c r="I538">
        <v>3.8044284046919099</v>
      </c>
      <c r="J538">
        <v>-3.3353817546684699</v>
      </c>
      <c r="K538">
        <v>619.07681724136603</v>
      </c>
      <c r="L538">
        <v>533.92664469754504</v>
      </c>
      <c r="M538">
        <v>25.136534605618699</v>
      </c>
      <c r="N538">
        <v>0.55546186602780701</v>
      </c>
      <c r="O538">
        <v>14.4011637304024</v>
      </c>
      <c r="P538">
        <v>93.34375</v>
      </c>
      <c r="Q538">
        <v>4.7899146682803997E-2</v>
      </c>
    </row>
    <row r="539" spans="1:17" x14ac:dyDescent="0.3">
      <c r="A539" t="s">
        <v>1202</v>
      </c>
      <c r="B539" t="s">
        <v>1203</v>
      </c>
      <c r="C539" t="str">
        <f>IFERROR(VLOOKUP(Table1[[#This Row],[Ticker]],[1]!Table1[[Symbol]:[Industry]],2,FALSE),"-")</f>
        <v>-</v>
      </c>
      <c r="D539" t="s">
        <v>286</v>
      </c>
      <c r="E539">
        <v>9388.9754603500005</v>
      </c>
      <c r="F539">
        <v>796.75</v>
      </c>
      <c r="G539">
        <v>59.306297033113502</v>
      </c>
      <c r="H539">
        <v>-1.023524697102</v>
      </c>
      <c r="I539">
        <v>-7.0264301021795701</v>
      </c>
      <c r="J539">
        <v>-1.37500535354297</v>
      </c>
      <c r="K539">
        <v>757.74621218822494</v>
      </c>
      <c r="L539">
        <v>696.121132010319</v>
      </c>
      <c r="M539">
        <v>52.514748373378801</v>
      </c>
      <c r="N539">
        <v>0.98247716659017703</v>
      </c>
      <c r="O539">
        <v>15.6824599937245</v>
      </c>
      <c r="P539">
        <v>86.548817607117698</v>
      </c>
      <c r="Q539">
        <v>9.5144431583205999E-2</v>
      </c>
    </row>
    <row r="540" spans="1:17" hidden="1" x14ac:dyDescent="0.3">
      <c r="A540" t="s">
        <v>1204</v>
      </c>
      <c r="B540" t="s">
        <v>1205</v>
      </c>
      <c r="C540" t="str">
        <f>IFERROR(VLOOKUP(Table1[[#This Row],[Ticker]],[1]!Table1[[Symbol]:[Industry]],2,FALSE),"-")</f>
        <v>-</v>
      </c>
      <c r="E540">
        <v>9358.5908388000007</v>
      </c>
      <c r="F540">
        <v>483.7</v>
      </c>
      <c r="G540">
        <v>-32.995437494388902</v>
      </c>
      <c r="H540">
        <v>7.4871571852404601</v>
      </c>
      <c r="I540">
        <v>-7.9321310445040298</v>
      </c>
      <c r="J540">
        <v>-1.0870336115835</v>
      </c>
      <c r="K540">
        <v>470.157742978518</v>
      </c>
      <c r="L540">
        <v>474.13979135070701</v>
      </c>
      <c r="M540">
        <v>43.635993737606</v>
      </c>
      <c r="N540">
        <v>0.668953283319074</v>
      </c>
      <c r="O540">
        <v>21.562952243125899</v>
      </c>
      <c r="P540">
        <v>21.792773511267701</v>
      </c>
      <c r="Q540">
        <v>-1.4878081078002999E-2</v>
      </c>
    </row>
    <row r="541" spans="1:17" x14ac:dyDescent="0.3">
      <c r="A541" t="s">
        <v>1206</v>
      </c>
      <c r="B541" t="s">
        <v>1207</v>
      </c>
      <c r="C541" t="str">
        <f>IFERROR(VLOOKUP(Table1[[#This Row],[Ticker]],[1]!Table1[[Symbol]:[Industry]],2,FALSE),"-")</f>
        <v>-</v>
      </c>
      <c r="D541" t="s">
        <v>692</v>
      </c>
      <c r="E541">
        <v>9328.14007236</v>
      </c>
      <c r="F541">
        <v>550.65</v>
      </c>
      <c r="G541">
        <v>58.0460518558206</v>
      </c>
      <c r="H541">
        <v>9.8075758573353298</v>
      </c>
      <c r="I541">
        <v>14.6217034956947</v>
      </c>
      <c r="J541">
        <v>6.7014650673597602</v>
      </c>
      <c r="K541">
        <v>489.82621304142299</v>
      </c>
      <c r="L541">
        <v>413.33286094032502</v>
      </c>
      <c r="M541">
        <v>46.005202224693399</v>
      </c>
      <c r="N541">
        <v>0.48653669648515702</v>
      </c>
      <c r="O541">
        <v>15.9992735857622</v>
      </c>
      <c r="P541">
        <v>76.462105431821797</v>
      </c>
      <c r="Q541">
        <v>8.9796373825258999E-2</v>
      </c>
    </row>
    <row r="542" spans="1:17" x14ac:dyDescent="0.3">
      <c r="A542" t="s">
        <v>1208</v>
      </c>
      <c r="B542" t="s">
        <v>1209</v>
      </c>
      <c r="C542" t="str">
        <f>IFERROR(VLOOKUP(Table1[[#This Row],[Ticker]],[1]!Table1[[Symbol]:[Industry]],2,FALSE),"-")</f>
        <v>-</v>
      </c>
      <c r="D542" t="s">
        <v>138</v>
      </c>
      <c r="E542">
        <v>9264.2618686699898</v>
      </c>
      <c r="F542">
        <v>597.54999999999995</v>
      </c>
      <c r="G542">
        <v>-0.378470613336926</v>
      </c>
      <c r="H542">
        <v>-9.7272756806783693</v>
      </c>
      <c r="I542">
        <v>-7.9237344331983799</v>
      </c>
      <c r="J542">
        <v>0.81050695019366703</v>
      </c>
      <c r="K542">
        <v>605.46371046370302</v>
      </c>
      <c r="L542">
        <v>570.92085842642996</v>
      </c>
      <c r="M542">
        <v>39.972420178038902</v>
      </c>
      <c r="N542">
        <v>1.3775845926766399</v>
      </c>
      <c r="O542">
        <v>13.5971885197891</v>
      </c>
      <c r="P542">
        <v>26.358638189892101</v>
      </c>
      <c r="Q542">
        <v>9.4277572621989006E-2</v>
      </c>
    </row>
    <row r="543" spans="1:17" x14ac:dyDescent="0.3">
      <c r="A543" t="s">
        <v>1210</v>
      </c>
      <c r="B543" t="s">
        <v>1211</v>
      </c>
      <c r="C543" t="str">
        <f>IFERROR(VLOOKUP(Table1[[#This Row],[Ticker]],[1]!Table1[[Symbol]:[Industry]],2,FALSE),"-")</f>
        <v>-</v>
      </c>
      <c r="D543" t="s">
        <v>46</v>
      </c>
      <c r="E543">
        <v>9254.3314140000002</v>
      </c>
      <c r="F543">
        <v>1381.5</v>
      </c>
      <c r="G543">
        <v>77.259101142187802</v>
      </c>
      <c r="H543">
        <v>13.9914406642459</v>
      </c>
      <c r="I543">
        <v>55.808657045538197</v>
      </c>
      <c r="J543">
        <v>-5.2073366418865197</v>
      </c>
      <c r="K543">
        <v>1274.00069963342</v>
      </c>
      <c r="L543">
        <v>1034.1526037327301</v>
      </c>
      <c r="M543">
        <v>47.3900089417386</v>
      </c>
      <c r="N543">
        <v>2.40272794982809</v>
      </c>
      <c r="O543">
        <v>11.650380021715501</v>
      </c>
      <c r="P543">
        <v>112.53846153846099</v>
      </c>
      <c r="Q543">
        <v>0.13375194282194999</v>
      </c>
    </row>
    <row r="544" spans="1:17" hidden="1" x14ac:dyDescent="0.3">
      <c r="A544" t="s">
        <v>1212</v>
      </c>
      <c r="B544" t="s">
        <v>1213</v>
      </c>
      <c r="C544" t="str">
        <f>IFERROR(VLOOKUP(Table1[[#This Row],[Ticker]],[1]!Table1[[Symbol]:[Industry]],2,FALSE),"-")</f>
        <v>-</v>
      </c>
      <c r="D544" t="s">
        <v>138</v>
      </c>
      <c r="E544">
        <v>9245.2000000000007</v>
      </c>
      <c r="F544">
        <v>4622.6000000000004</v>
      </c>
      <c r="G544">
        <v>-26.0477930788328</v>
      </c>
      <c r="H544">
        <v>-3.7134849172131998</v>
      </c>
      <c r="I544">
        <v>-35.787330133887501</v>
      </c>
      <c r="J544">
        <v>0.52372330096388298</v>
      </c>
      <c r="K544">
        <v>4740.3366481767298</v>
      </c>
      <c r="L544">
        <v>4839.8671355750303</v>
      </c>
      <c r="M544">
        <v>36.243344997206599</v>
      </c>
      <c r="N544">
        <v>0.79356592659719005</v>
      </c>
      <c r="O544">
        <v>50.867477177345997</v>
      </c>
      <c r="P544">
        <v>19.077794951056099</v>
      </c>
      <c r="Q544">
        <v>0.10420244723128499</v>
      </c>
    </row>
    <row r="545" spans="1:17" x14ac:dyDescent="0.3">
      <c r="A545" t="s">
        <v>1214</v>
      </c>
      <c r="B545" t="s">
        <v>1215</v>
      </c>
      <c r="C545" t="str">
        <f>IFERROR(VLOOKUP(Table1[[#This Row],[Ticker]],[1]!Table1[[Symbol]:[Industry]],2,FALSE),"-")</f>
        <v>-</v>
      </c>
      <c r="D545" t="s">
        <v>266</v>
      </c>
      <c r="E545">
        <v>9214.2998934719999</v>
      </c>
      <c r="F545">
        <v>80.66</v>
      </c>
      <c r="G545">
        <v>124.035638016512</v>
      </c>
      <c r="H545">
        <v>13.0346423529787</v>
      </c>
      <c r="I545">
        <v>74.567319766465104</v>
      </c>
      <c r="J545">
        <v>-2.27885683191028</v>
      </c>
      <c r="K545">
        <v>70.889946034798697</v>
      </c>
      <c r="L545">
        <v>55.638194648251499</v>
      </c>
      <c r="M545">
        <v>57.133672847283499</v>
      </c>
      <c r="N545">
        <v>1.2197519758139801</v>
      </c>
      <c r="O545">
        <v>9.7818001487726303</v>
      </c>
      <c r="P545">
        <v>160.012074715023</v>
      </c>
      <c r="Q545">
        <v>0.21677927639056299</v>
      </c>
    </row>
    <row r="546" spans="1:17" x14ac:dyDescent="0.3">
      <c r="A546" t="s">
        <v>1216</v>
      </c>
      <c r="B546" t="s">
        <v>1217</v>
      </c>
      <c r="C546" t="str">
        <f>IFERROR(VLOOKUP(Table1[[#This Row],[Ticker]],[1]!Table1[[Symbol]:[Industry]],2,FALSE),"-")</f>
        <v>-</v>
      </c>
      <c r="D546" t="s">
        <v>127</v>
      </c>
      <c r="E546">
        <v>9141.9342828999997</v>
      </c>
      <c r="F546">
        <v>350.3</v>
      </c>
      <c r="G546">
        <v>104.455233753592</v>
      </c>
      <c r="H546">
        <v>13.4856076958618</v>
      </c>
      <c r="I546">
        <v>53.560996237077802</v>
      </c>
      <c r="J546">
        <v>-10.092115960928099</v>
      </c>
      <c r="K546">
        <v>311.569747057256</v>
      </c>
      <c r="L546">
        <v>234.148542287623</v>
      </c>
      <c r="M546">
        <v>37.755142420582999</v>
      </c>
      <c r="N546">
        <v>0.68745578967945398</v>
      </c>
      <c r="O546">
        <v>16.414501855552299</v>
      </c>
      <c r="P546">
        <v>141.394755883264</v>
      </c>
      <c r="Q546">
        <v>0.22187075842835199</v>
      </c>
    </row>
    <row r="547" spans="1:17" x14ac:dyDescent="0.3">
      <c r="A547" t="s">
        <v>1218</v>
      </c>
      <c r="B547" t="s">
        <v>1219</v>
      </c>
      <c r="C547" t="str">
        <f>IFERROR(VLOOKUP(Table1[[#This Row],[Ticker]],[1]!Table1[[Symbol]:[Industry]],2,FALSE),"-")</f>
        <v>-</v>
      </c>
      <c r="D547" t="s">
        <v>1220</v>
      </c>
      <c r="E547">
        <v>9065.0314717900001</v>
      </c>
      <c r="F547">
        <v>1332.35</v>
      </c>
      <c r="G547">
        <v>79.384824770791994</v>
      </c>
      <c r="H547">
        <v>4.3509335579686397</v>
      </c>
      <c r="I547">
        <v>16.794529316613101</v>
      </c>
      <c r="J547">
        <v>2.98804700777008</v>
      </c>
      <c r="K547">
        <v>1268.95859318007</v>
      </c>
      <c r="L547">
        <v>1033.2322230943601</v>
      </c>
      <c r="M547">
        <v>34.086238167565398</v>
      </c>
      <c r="N547">
        <v>0.41795131984202299</v>
      </c>
      <c r="O547">
        <v>22.715502683228799</v>
      </c>
      <c r="P547">
        <v>118.41803278688499</v>
      </c>
      <c r="Q547">
        <v>0.20790030984363</v>
      </c>
    </row>
    <row r="548" spans="1:17" hidden="1" x14ac:dyDescent="0.3">
      <c r="A548" t="s">
        <v>1221</v>
      </c>
      <c r="B548" t="s">
        <v>1222</v>
      </c>
      <c r="C548" t="str">
        <f>IFERROR(VLOOKUP(Table1[[#This Row],[Ticker]],[1]!Table1[[Symbol]:[Industry]],2,FALSE),"-")</f>
        <v>-</v>
      </c>
      <c r="D548" t="s">
        <v>138</v>
      </c>
      <c r="E548">
        <v>9059.4932637000002</v>
      </c>
      <c r="F548">
        <v>718.95</v>
      </c>
      <c r="G548">
        <v>-5.9415122634043103</v>
      </c>
      <c r="H548">
        <v>-3.4150757775903902</v>
      </c>
      <c r="I548">
        <v>-11.146098796473201</v>
      </c>
      <c r="J548">
        <v>-1.2500677051248801</v>
      </c>
      <c r="K548">
        <v>688.52522537996401</v>
      </c>
      <c r="L548">
        <v>646.67596162070697</v>
      </c>
      <c r="M548">
        <v>72.834349459132099</v>
      </c>
      <c r="N548">
        <v>1.5083556808834899</v>
      </c>
      <c r="O548">
        <v>4.3187982474441799</v>
      </c>
      <c r="P548">
        <v>38.793436293436301</v>
      </c>
    </row>
    <row r="549" spans="1:17" hidden="1" x14ac:dyDescent="0.3">
      <c r="A549" t="s">
        <v>1223</v>
      </c>
      <c r="B549" t="s">
        <v>1224</v>
      </c>
      <c r="C549" t="str">
        <f>IFERROR(VLOOKUP(Table1[[#This Row],[Ticker]],[1]!Table1[[Symbol]:[Industry]],2,FALSE),"-")</f>
        <v>-</v>
      </c>
      <c r="D549" t="s">
        <v>312</v>
      </c>
      <c r="E549">
        <v>9059.1845645600006</v>
      </c>
      <c r="F549">
        <v>407.15</v>
      </c>
      <c r="G549">
        <v>-17.995195246355099</v>
      </c>
      <c r="H549">
        <v>-15.3535208465051</v>
      </c>
      <c r="I549">
        <v>-12.044105338110599</v>
      </c>
      <c r="J549">
        <v>-8.6231581166601305</v>
      </c>
      <c r="K549">
        <v>445.53620817651603</v>
      </c>
      <c r="M549">
        <v>23.8683262214015</v>
      </c>
      <c r="N549">
        <v>0.49931414547068698</v>
      </c>
      <c r="O549">
        <v>32.199435097629802</v>
      </c>
      <c r="P549">
        <v>11.547945205479399</v>
      </c>
    </row>
    <row r="550" spans="1:17" hidden="1" x14ac:dyDescent="0.3">
      <c r="A550" t="s">
        <v>1225</v>
      </c>
      <c r="B550" t="s">
        <v>1226</v>
      </c>
      <c r="C550" t="str">
        <f>IFERROR(VLOOKUP(Table1[[#This Row],[Ticker]],[1]!Table1[[Symbol]:[Industry]],2,FALSE),"-")</f>
        <v>-</v>
      </c>
      <c r="D550" t="s">
        <v>165</v>
      </c>
      <c r="E550">
        <v>9030.9811965299996</v>
      </c>
      <c r="F550">
        <v>7496.1</v>
      </c>
      <c r="G550">
        <v>187.788102791028</v>
      </c>
      <c r="H550">
        <v>4.75548479971732</v>
      </c>
      <c r="I550">
        <v>28.7006448955613</v>
      </c>
      <c r="J550">
        <v>2.0566895687617102</v>
      </c>
      <c r="K550">
        <v>7227.4566931147901</v>
      </c>
      <c r="L550">
        <v>5705.7280835129404</v>
      </c>
      <c r="M550">
        <v>44.246575929629998</v>
      </c>
      <c r="N550">
        <v>1.6429784118372299</v>
      </c>
      <c r="O550">
        <v>12.0569362735288</v>
      </c>
      <c r="P550">
        <v>220.34615384615299</v>
      </c>
      <c r="Q550">
        <v>0.19938084413548501</v>
      </c>
    </row>
    <row r="551" spans="1:17" x14ac:dyDescent="0.3">
      <c r="A551" t="s">
        <v>1227</v>
      </c>
      <c r="B551" t="s">
        <v>1228</v>
      </c>
      <c r="C551" t="str">
        <f>IFERROR(VLOOKUP(Table1[[#This Row],[Ticker]],[1]!Table1[[Symbol]:[Industry]],2,FALSE),"-")</f>
        <v>-</v>
      </c>
      <c r="D551" t="s">
        <v>162</v>
      </c>
      <c r="E551">
        <v>9013.8641000000007</v>
      </c>
      <c r="F551">
        <v>481.15</v>
      </c>
      <c r="G551">
        <v>32.353860639217402</v>
      </c>
      <c r="H551">
        <v>1.44827565423442</v>
      </c>
      <c r="I551">
        <v>-5.8115072231001497</v>
      </c>
      <c r="J551">
        <v>-8.2529615251295603</v>
      </c>
      <c r="K551">
        <v>465.72634517210298</v>
      </c>
      <c r="L551">
        <v>417.60355497206899</v>
      </c>
      <c r="M551">
        <v>40.350306580276701</v>
      </c>
      <c r="N551">
        <v>1.9196161560793299</v>
      </c>
      <c r="O551">
        <v>13.7898784162943</v>
      </c>
      <c r="P551">
        <v>58.273026315789402</v>
      </c>
      <c r="Q551">
        <v>7.9321098167435003E-2</v>
      </c>
    </row>
    <row r="552" spans="1:17" x14ac:dyDescent="0.3">
      <c r="A552" t="s">
        <v>1229</v>
      </c>
      <c r="B552" t="s">
        <v>1230</v>
      </c>
      <c r="C552" t="str">
        <f>IFERROR(VLOOKUP(Table1[[#This Row],[Ticker]],[1]!Table1[[Symbol]:[Industry]],2,FALSE),"-")</f>
        <v>-</v>
      </c>
      <c r="D552" t="s">
        <v>549</v>
      </c>
      <c r="E552">
        <v>8982.037396316</v>
      </c>
      <c r="F552">
        <v>93.98</v>
      </c>
      <c r="G552">
        <v>6.2669487982009002</v>
      </c>
      <c r="H552">
        <v>10.420933108335401</v>
      </c>
      <c r="I552">
        <v>-27.389057189911799</v>
      </c>
      <c r="J552">
        <v>4.1764849664227102</v>
      </c>
      <c r="K552">
        <v>87.663473662487903</v>
      </c>
      <c r="L552">
        <v>85.938409617234896</v>
      </c>
      <c r="M552">
        <v>52.017568148165402</v>
      </c>
      <c r="N552">
        <v>1.22123767614408</v>
      </c>
      <c r="O552">
        <v>22.206852521813101</v>
      </c>
      <c r="P552">
        <v>36.202898550724598</v>
      </c>
      <c r="Q552">
        <v>-5.0085884506021E-2</v>
      </c>
    </row>
    <row r="553" spans="1:17" x14ac:dyDescent="0.3">
      <c r="A553" t="s">
        <v>1231</v>
      </c>
      <c r="B553" t="s">
        <v>1232</v>
      </c>
      <c r="C553" t="str">
        <f>IFERROR(VLOOKUP(Table1[[#This Row],[Ticker]],[1]!Table1[[Symbol]:[Industry]],2,FALSE),"-")</f>
        <v>-</v>
      </c>
      <c r="D553" t="s">
        <v>106</v>
      </c>
      <c r="E553">
        <v>8971.0643423700003</v>
      </c>
      <c r="F553">
        <v>520.65</v>
      </c>
      <c r="G553">
        <v>130.55796986522799</v>
      </c>
      <c r="H553">
        <v>-8.7161456827506196</v>
      </c>
      <c r="I553">
        <v>-1.66188846975703</v>
      </c>
      <c r="J553">
        <v>-5.9192024792921201</v>
      </c>
      <c r="K553">
        <v>537.68799478864105</v>
      </c>
      <c r="L553">
        <v>436.94375048245303</v>
      </c>
      <c r="M553">
        <v>44.314362502879199</v>
      </c>
      <c r="N553">
        <v>0.653701365530173</v>
      </c>
      <c r="O553">
        <v>21.924517430135399</v>
      </c>
      <c r="P553">
        <v>164.06593406593399</v>
      </c>
    </row>
    <row r="554" spans="1:17" x14ac:dyDescent="0.3">
      <c r="A554" t="s">
        <v>1233</v>
      </c>
      <c r="B554" t="s">
        <v>1234</v>
      </c>
      <c r="C554" t="str">
        <f>IFERROR(VLOOKUP(Table1[[#This Row],[Ticker]],[1]!Table1[[Symbol]:[Industry]],2,FALSE),"-")</f>
        <v>-</v>
      </c>
      <c r="D554" t="s">
        <v>979</v>
      </c>
      <c r="E554">
        <v>8908.2379129750007</v>
      </c>
      <c r="F554">
        <v>441.55</v>
      </c>
      <c r="G554">
        <v>-7.5501093212046699</v>
      </c>
      <c r="H554">
        <v>-3.7524127883337102E-2</v>
      </c>
      <c r="I554">
        <v>1.9111799124153801</v>
      </c>
      <c r="J554">
        <v>-7.2842759795318304E-2</v>
      </c>
      <c r="K554">
        <v>417.81256817764199</v>
      </c>
      <c r="L554">
        <v>400.558641599385</v>
      </c>
      <c r="M554">
        <v>54.783168781275599</v>
      </c>
      <c r="N554">
        <v>1.12674707917675</v>
      </c>
      <c r="O554">
        <v>10.044162608991</v>
      </c>
      <c r="P554">
        <v>28.5443959243085</v>
      </c>
      <c r="Q554">
        <v>-1.6081134716210001E-3</v>
      </c>
    </row>
    <row r="555" spans="1:17" x14ac:dyDescent="0.3">
      <c r="A555" t="s">
        <v>1235</v>
      </c>
      <c r="B555" t="s">
        <v>1236</v>
      </c>
      <c r="C555" t="str">
        <f>IFERROR(VLOOKUP(Table1[[#This Row],[Ticker]],[1]!Table1[[Symbol]:[Industry]],2,FALSE),"-")</f>
        <v>-</v>
      </c>
      <c r="D555" t="s">
        <v>1237</v>
      </c>
      <c r="E555">
        <v>8891.2568200799997</v>
      </c>
      <c r="F555">
        <v>598.70000000000005</v>
      </c>
      <c r="G555">
        <v>11.399386668935399</v>
      </c>
      <c r="H555">
        <v>-6.0471091398018597</v>
      </c>
      <c r="I555">
        <v>8.7448142113337699</v>
      </c>
      <c r="J555">
        <v>-2.5058716737336599</v>
      </c>
      <c r="K555">
        <v>608.49727952213198</v>
      </c>
      <c r="L555">
        <v>547.53939376268499</v>
      </c>
      <c r="M555">
        <v>28.9667465632212</v>
      </c>
      <c r="N555">
        <v>0.65533905543057303</v>
      </c>
      <c r="O555">
        <v>11.9759478870886</v>
      </c>
      <c r="P555">
        <v>50.540608498868501</v>
      </c>
      <c r="Q555">
        <v>-8.9796373919488998E-2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97</v>
      </c>
      <c r="E556">
        <v>8884.3721663100005</v>
      </c>
      <c r="F556">
        <v>300.89999999999998</v>
      </c>
      <c r="G556">
        <v>-65.843216148364803</v>
      </c>
      <c r="H556">
        <v>2.97047322338911</v>
      </c>
      <c r="I556">
        <v>-30.3412605819716</v>
      </c>
      <c r="J556">
        <v>-1.4071455590839801</v>
      </c>
      <c r="K556">
        <v>296.36418396922198</v>
      </c>
      <c r="L556">
        <v>354.40398337035799</v>
      </c>
      <c r="M556">
        <v>50.899053026454602</v>
      </c>
      <c r="N556">
        <v>3.4195527243824002</v>
      </c>
      <c r="O556">
        <v>86.108341641741404</v>
      </c>
      <c r="P556">
        <v>15.287356321839001</v>
      </c>
      <c r="Q556">
        <v>-9.6162249582478002E-2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46</v>
      </c>
      <c r="E557">
        <v>8844.4837622399991</v>
      </c>
      <c r="F557">
        <v>514.85</v>
      </c>
      <c r="G557">
        <v>170.42961346334201</v>
      </c>
      <c r="H557">
        <v>-1.36238178888765E-2</v>
      </c>
      <c r="I557">
        <v>49.708234416173902</v>
      </c>
      <c r="J557">
        <v>4.2586108063196297</v>
      </c>
      <c r="K557">
        <v>458.92208713286101</v>
      </c>
      <c r="L557">
        <v>350.09874207963799</v>
      </c>
      <c r="M557">
        <v>56.243355527673501</v>
      </c>
      <c r="N557">
        <v>1.56587405754237</v>
      </c>
      <c r="O557">
        <v>14.5867728464601</v>
      </c>
      <c r="P557">
        <v>197.51516902629299</v>
      </c>
      <c r="Q557">
        <v>0.19104980354370299</v>
      </c>
    </row>
    <row r="558" spans="1:17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543</v>
      </c>
      <c r="E558">
        <v>8839.7060001000009</v>
      </c>
      <c r="F558">
        <v>559.5</v>
      </c>
      <c r="G558">
        <v>12.3865406348698</v>
      </c>
      <c r="H558">
        <v>4.8851835255538596</v>
      </c>
      <c r="I558">
        <v>3.2935856758295898</v>
      </c>
      <c r="J558">
        <v>-6.3075354937044903</v>
      </c>
      <c r="K558">
        <v>535.92217298258197</v>
      </c>
      <c r="L558">
        <v>496.83400150459698</v>
      </c>
      <c r="M558">
        <v>47.682724464572303</v>
      </c>
      <c r="N558">
        <v>3.1430622065124401</v>
      </c>
      <c r="O558">
        <v>10.2770330652368</v>
      </c>
      <c r="P558">
        <v>40.225563909774401</v>
      </c>
      <c r="Q558">
        <v>-5.0087875446671003E-2</v>
      </c>
    </row>
    <row r="559" spans="1:17" hidden="1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266</v>
      </c>
      <c r="E559">
        <v>8839.2981460999999</v>
      </c>
      <c r="F559">
        <v>1349.9</v>
      </c>
      <c r="G559">
        <v>81.107699543710396</v>
      </c>
      <c r="H559">
        <v>-2.0825811798771601</v>
      </c>
      <c r="I559">
        <v>107.01249667024</v>
      </c>
      <c r="J559">
        <v>-2.9114542889453499</v>
      </c>
      <c r="K559">
        <v>1233.04033333182</v>
      </c>
      <c r="L559">
        <v>912.06735573251297</v>
      </c>
      <c r="M559">
        <v>56.426524750208202</v>
      </c>
      <c r="N559">
        <v>0.52871716007167502</v>
      </c>
      <c r="O559">
        <v>7.7672420179272397</v>
      </c>
      <c r="P559">
        <v>149.496349690416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312</v>
      </c>
      <c r="E560">
        <v>8830.5719311499997</v>
      </c>
      <c r="F560">
        <v>438.15</v>
      </c>
      <c r="G560">
        <v>-1.4176217163684699</v>
      </c>
      <c r="H560">
        <v>-0.19610720688469099</v>
      </c>
      <c r="I560">
        <v>-3.1971762642614201</v>
      </c>
      <c r="J560">
        <v>-0.76518994154613995</v>
      </c>
      <c r="K560">
        <v>435.02278368175803</v>
      </c>
      <c r="L560">
        <v>403.14654748815201</v>
      </c>
      <c r="M560">
        <v>39.750438596061002</v>
      </c>
      <c r="N560">
        <v>0.65687195250631103</v>
      </c>
      <c r="O560">
        <v>15.257331963939301</v>
      </c>
      <c r="P560">
        <v>33.460249771550401</v>
      </c>
      <c r="Q560">
        <v>6.2408935426555998E-2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472</v>
      </c>
      <c r="E561">
        <v>8821.7870792550002</v>
      </c>
      <c r="F561">
        <v>288.95</v>
      </c>
      <c r="G561">
        <v>-30.341174918369301</v>
      </c>
      <c r="H561">
        <v>-0.70663006787108695</v>
      </c>
      <c r="I561">
        <v>-9.2876656710726007</v>
      </c>
      <c r="J561">
        <v>3.5828776765612101E-2</v>
      </c>
      <c r="K561">
        <v>280.435696708048</v>
      </c>
      <c r="L561">
        <v>277.58148274607697</v>
      </c>
      <c r="M561">
        <v>41.434156464043497</v>
      </c>
      <c r="N561">
        <v>0.49460885209911998</v>
      </c>
      <c r="O561">
        <v>11.957086001038199</v>
      </c>
      <c r="P561">
        <v>35.657276995305097</v>
      </c>
      <c r="Q561">
        <v>-7.7847326527392E-2</v>
      </c>
    </row>
    <row r="562" spans="1:17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138</v>
      </c>
      <c r="E562">
        <v>8797.2418930450003</v>
      </c>
      <c r="F562">
        <v>600.54999999999995</v>
      </c>
      <c r="G562">
        <v>37.578415662254102</v>
      </c>
      <c r="H562">
        <v>4.7147594912632602</v>
      </c>
      <c r="I562">
        <v>16.355220975094699</v>
      </c>
      <c r="J562">
        <v>7.90897914758715</v>
      </c>
      <c r="K562">
        <v>535.37888689927104</v>
      </c>
      <c r="L562">
        <v>467.19001634856699</v>
      </c>
      <c r="M562">
        <v>59.298043359428803</v>
      </c>
      <c r="N562">
        <v>1.8570866437037501</v>
      </c>
      <c r="O562">
        <v>16.3933061360419</v>
      </c>
      <c r="P562">
        <v>71.096866096865995</v>
      </c>
      <c r="Q562">
        <v>3.0732407483104001E-2</v>
      </c>
    </row>
    <row r="563" spans="1:17" hidden="1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122</v>
      </c>
      <c r="E563">
        <v>8784.9553591250005</v>
      </c>
      <c r="F563">
        <v>2737.55</v>
      </c>
      <c r="G563">
        <v>-13.789163106961199</v>
      </c>
      <c r="H563">
        <v>8.44429564771273</v>
      </c>
      <c r="I563">
        <v>-11.8498585372185</v>
      </c>
      <c r="J563">
        <v>0.47258080564138</v>
      </c>
      <c r="K563">
        <v>2712.8157316264901</v>
      </c>
      <c r="L563">
        <v>2680.9261666565399</v>
      </c>
      <c r="M563">
        <v>41.572933989021699</v>
      </c>
      <c r="N563">
        <v>0.969071333225763</v>
      </c>
      <c r="O563">
        <v>27.851546090482302</v>
      </c>
      <c r="P563">
        <v>16.541081311196201</v>
      </c>
      <c r="Q563">
        <v>4.5484046736559997E-3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62</v>
      </c>
      <c r="E564">
        <v>8756.9053427800009</v>
      </c>
      <c r="F564">
        <v>952.7</v>
      </c>
      <c r="G564">
        <v>95.728662718336196</v>
      </c>
      <c r="H564">
        <v>-9.8713405530040994</v>
      </c>
      <c r="I564">
        <v>25.934187475688301</v>
      </c>
      <c r="J564">
        <v>-0.43185234101761599</v>
      </c>
      <c r="K564">
        <v>908.69744502067397</v>
      </c>
      <c r="L564">
        <v>753.07785171016405</v>
      </c>
      <c r="M564">
        <v>59.5994842821937</v>
      </c>
      <c r="N564">
        <v>0.67015926479503996</v>
      </c>
      <c r="O564">
        <v>4.3193030334837701</v>
      </c>
      <c r="P564">
        <v>131.18175200194099</v>
      </c>
      <c r="Q564">
        <v>-9.1754062858989995E-3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660</v>
      </c>
      <c r="E565">
        <v>8699.8213919549999</v>
      </c>
      <c r="F565">
        <v>270.29000000000002</v>
      </c>
      <c r="G565">
        <v>202.75084466436601</v>
      </c>
      <c r="H565">
        <v>19.421542191491501</v>
      </c>
      <c r="I565">
        <v>20.223251371951601</v>
      </c>
      <c r="J565">
        <v>-5.1435109486211097</v>
      </c>
      <c r="K565">
        <v>229.45241234081999</v>
      </c>
      <c r="L565">
        <v>180.08709540251601</v>
      </c>
      <c r="M565">
        <v>54.909854394671797</v>
      </c>
      <c r="N565">
        <v>1.9711403695513801</v>
      </c>
      <c r="O565">
        <v>9.6932923896555501</v>
      </c>
      <c r="P565">
        <v>236.39079029247</v>
      </c>
      <c r="Q565">
        <v>0.17758078506195499</v>
      </c>
    </row>
    <row r="566" spans="1:17" x14ac:dyDescent="0.3">
      <c r="A566" t="s">
        <v>1258</v>
      </c>
      <c r="B566" t="s">
        <v>1259</v>
      </c>
      <c r="C566" t="str">
        <f>IFERROR(VLOOKUP(Table1[[#This Row],[Ticker]],[1]!Table1[[Symbol]:[Industry]],2,FALSE),"-")</f>
        <v>-</v>
      </c>
      <c r="D566" t="s">
        <v>109</v>
      </c>
      <c r="E566">
        <v>8698.9023320159995</v>
      </c>
      <c r="F566">
        <v>81.12</v>
      </c>
      <c r="G566">
        <v>-35.703706982442398</v>
      </c>
      <c r="H566">
        <v>-10.774839207367799</v>
      </c>
      <c r="I566">
        <v>-19.070874500001398</v>
      </c>
      <c r="J566">
        <v>-1.21489761749629</v>
      </c>
      <c r="K566">
        <v>83.447862462442799</v>
      </c>
      <c r="L566">
        <v>85.396535215637101</v>
      </c>
      <c r="M566">
        <v>28.971522817171198</v>
      </c>
      <c r="N566">
        <v>0.49121223814871201</v>
      </c>
      <c r="O566">
        <v>20.808678500986101</v>
      </c>
      <c r="P566">
        <v>12.0441988950276</v>
      </c>
    </row>
    <row r="567" spans="1:17" x14ac:dyDescent="0.3">
      <c r="A567" t="s">
        <v>1260</v>
      </c>
      <c r="B567" t="s">
        <v>1261</v>
      </c>
      <c r="C567" t="str">
        <f>IFERROR(VLOOKUP(Table1[[#This Row],[Ticker]],[1]!Table1[[Symbol]:[Industry]],2,FALSE),"-")</f>
        <v>-</v>
      </c>
      <c r="D567" t="s">
        <v>979</v>
      </c>
      <c r="E567">
        <v>8667.2650429599998</v>
      </c>
      <c r="F567">
        <v>395.95</v>
      </c>
      <c r="G567">
        <v>15.4142965176888</v>
      </c>
      <c r="H567">
        <v>0.63853233622793704</v>
      </c>
      <c r="I567">
        <v>2.54398447668772</v>
      </c>
      <c r="J567">
        <v>-3.0220985466484298</v>
      </c>
      <c r="K567">
        <v>380.07000278778003</v>
      </c>
      <c r="L567">
        <v>349.85624844320199</v>
      </c>
      <c r="M567">
        <v>40.913602080837499</v>
      </c>
      <c r="N567">
        <v>1.13086880178045</v>
      </c>
      <c r="O567">
        <v>9.8244727869680499</v>
      </c>
      <c r="P567">
        <v>48.018691588785003</v>
      </c>
      <c r="Q567">
        <v>6.6020364131971002E-2</v>
      </c>
    </row>
    <row r="568" spans="1:17" x14ac:dyDescent="0.3">
      <c r="A568" t="s">
        <v>1262</v>
      </c>
      <c r="B568" t="s">
        <v>1263</v>
      </c>
      <c r="C568" t="str">
        <f>IFERROR(VLOOKUP(Table1[[#This Row],[Ticker]],[1]!Table1[[Symbol]:[Industry]],2,FALSE),"-")</f>
        <v>-</v>
      </c>
      <c r="D568" t="s">
        <v>295</v>
      </c>
      <c r="E568">
        <v>8650.7809426799995</v>
      </c>
      <c r="F568">
        <v>1319.4</v>
      </c>
      <c r="G568">
        <v>-0.23921424621471099</v>
      </c>
      <c r="H568">
        <v>1.1689037474711701</v>
      </c>
      <c r="I568">
        <v>5.7248979243142504</v>
      </c>
      <c r="J568">
        <v>-1.5165693207400499</v>
      </c>
      <c r="K568">
        <v>1262.0883887131699</v>
      </c>
      <c r="L568">
        <v>1174.5750894934699</v>
      </c>
      <c r="M568">
        <v>55.7036937513558</v>
      </c>
      <c r="N568">
        <v>0.98993274413515997</v>
      </c>
      <c r="O568">
        <v>25.356222525390301</v>
      </c>
      <c r="P568">
        <v>35.05988330433</v>
      </c>
    </row>
    <row r="569" spans="1:17" hidden="1" x14ac:dyDescent="0.3">
      <c r="A569" t="s">
        <v>1264</v>
      </c>
      <c r="B569" t="s">
        <v>1265</v>
      </c>
      <c r="C569" t="str">
        <f>IFERROR(VLOOKUP(Table1[[#This Row],[Ticker]],[1]!Table1[[Symbol]:[Industry]],2,FALSE),"-")</f>
        <v>-</v>
      </c>
      <c r="D569" t="s">
        <v>709</v>
      </c>
      <c r="E569">
        <v>8642.3479203879997</v>
      </c>
      <c r="F569">
        <v>535.99</v>
      </c>
      <c r="G569">
        <v>-8.2533639345699097</v>
      </c>
      <c r="H569">
        <v>-0.24107556625021301</v>
      </c>
      <c r="I569">
        <v>1.2971196176522199</v>
      </c>
      <c r="J569">
        <v>0.48446690558701799</v>
      </c>
      <c r="K569">
        <v>521.05329320554097</v>
      </c>
      <c r="L569">
        <v>488.37051765681099</v>
      </c>
      <c r="M569">
        <v>73.886051750125603</v>
      </c>
      <c r="N569">
        <v>0.59967455707105699</v>
      </c>
      <c r="O569">
        <v>3.0616242840351302</v>
      </c>
      <c r="P569">
        <v>24.9015449863677</v>
      </c>
      <c r="Q569">
        <v>-1.0545973830429E-2</v>
      </c>
    </row>
    <row r="570" spans="1:17" hidden="1" x14ac:dyDescent="0.3">
      <c r="A570" t="s">
        <v>1266</v>
      </c>
      <c r="B570" t="s">
        <v>1267</v>
      </c>
      <c r="C570" t="str">
        <f>IFERROR(VLOOKUP(Table1[[#This Row],[Ticker]],[1]!Table1[[Symbol]:[Industry]],2,FALSE),"-")</f>
        <v>-</v>
      </c>
      <c r="D570" t="s">
        <v>232</v>
      </c>
      <c r="E570">
        <v>8634.5934039399999</v>
      </c>
      <c r="F570">
        <v>10891.7</v>
      </c>
      <c r="G570">
        <v>53.737573097026399</v>
      </c>
      <c r="H570">
        <v>-10.7266183307818</v>
      </c>
      <c r="I570">
        <v>17.701285961626201</v>
      </c>
      <c r="J570">
        <v>-2.41659718995089</v>
      </c>
      <c r="K570">
        <v>11107.364386957601</v>
      </c>
      <c r="L570">
        <v>9382.1114330365108</v>
      </c>
      <c r="M570">
        <v>35.468421287915397</v>
      </c>
      <c r="N570">
        <v>1.36667118827997</v>
      </c>
      <c r="O570">
        <v>18.8790546930231</v>
      </c>
      <c r="P570">
        <v>84.918505942275004</v>
      </c>
      <c r="Q570">
        <v>0.10116681584812499</v>
      </c>
    </row>
    <row r="571" spans="1:17" x14ac:dyDescent="0.3">
      <c r="A571" t="s">
        <v>1268</v>
      </c>
      <c r="B571" t="s">
        <v>1269</v>
      </c>
      <c r="C571" t="str">
        <f>IFERROR(VLOOKUP(Table1[[#This Row],[Ticker]],[1]!Table1[[Symbol]:[Industry]],2,FALSE),"-")</f>
        <v>-</v>
      </c>
      <c r="D571" t="s">
        <v>543</v>
      </c>
      <c r="E571">
        <v>8620.9246611199997</v>
      </c>
      <c r="F571">
        <v>784.9</v>
      </c>
      <c r="G571">
        <v>-44.5234688848603</v>
      </c>
      <c r="H571">
        <v>-5.9510051232347099</v>
      </c>
      <c r="I571">
        <v>-30.194897597184202</v>
      </c>
      <c r="J571">
        <v>4.7435416685392102</v>
      </c>
      <c r="K571">
        <v>783.40218304402299</v>
      </c>
      <c r="L571">
        <v>860.35954982454996</v>
      </c>
      <c r="M571">
        <v>74.702115668034196</v>
      </c>
      <c r="N571">
        <v>1.08337911006129</v>
      </c>
      <c r="O571">
        <v>40.947891451140201</v>
      </c>
      <c r="P571">
        <v>8.9533592448639503</v>
      </c>
      <c r="Q571">
        <v>-4.2636162086379999E-2</v>
      </c>
    </row>
    <row r="572" spans="1:17" x14ac:dyDescent="0.3">
      <c r="A572" t="s">
        <v>1270</v>
      </c>
      <c r="B572" t="s">
        <v>1271</v>
      </c>
      <c r="C572" t="str">
        <f>IFERROR(VLOOKUP(Table1[[#This Row],[Ticker]],[1]!Table1[[Symbol]:[Industry]],2,FALSE),"-")</f>
        <v>-</v>
      </c>
      <c r="D572" t="s">
        <v>389</v>
      </c>
      <c r="E572">
        <v>8572.6021466999991</v>
      </c>
      <c r="F572">
        <v>639.75</v>
      </c>
      <c r="G572">
        <v>12.924793297566</v>
      </c>
      <c r="H572">
        <v>-10.285394259387701</v>
      </c>
      <c r="I572">
        <v>-48.436084349743801</v>
      </c>
      <c r="J572">
        <v>1.0189385546268099</v>
      </c>
      <c r="K572">
        <v>701.382168695926</v>
      </c>
      <c r="L572">
        <v>755.530232850792</v>
      </c>
      <c r="M572">
        <v>41.179943167427702</v>
      </c>
      <c r="N572">
        <v>0.97674003640717399</v>
      </c>
      <c r="O572">
        <v>71.473231731144907</v>
      </c>
      <c r="P572">
        <v>37.625040335592097</v>
      </c>
      <c r="Q572">
        <v>0.14607752578588701</v>
      </c>
    </row>
    <row r="573" spans="1:17" x14ac:dyDescent="0.3">
      <c r="A573" t="s">
        <v>1272</v>
      </c>
      <c r="B573" t="s">
        <v>1273</v>
      </c>
      <c r="C573" t="str">
        <f>IFERROR(VLOOKUP(Table1[[#This Row],[Ticker]],[1]!Table1[[Symbol]:[Industry]],2,FALSE),"-")</f>
        <v>-</v>
      </c>
      <c r="D573" t="s">
        <v>77</v>
      </c>
      <c r="E573">
        <v>8572.2502533850002</v>
      </c>
      <c r="F573">
        <v>779.45</v>
      </c>
      <c r="G573">
        <v>-22.832371388645502</v>
      </c>
      <c r="H573">
        <v>8.0316714676549807</v>
      </c>
      <c r="I573">
        <v>-1.27603862132733</v>
      </c>
      <c r="J573">
        <v>-2.1675458469074398</v>
      </c>
      <c r="K573">
        <v>768.58257812990996</v>
      </c>
      <c r="L573">
        <v>734.90542160486905</v>
      </c>
      <c r="M573">
        <v>42.629261415380903</v>
      </c>
      <c r="N573">
        <v>3.11643378952368</v>
      </c>
      <c r="O573">
        <v>18.0319456026685</v>
      </c>
      <c r="P573">
        <v>26.534090909090899</v>
      </c>
      <c r="Q573">
        <v>0.122688882049117</v>
      </c>
    </row>
    <row r="574" spans="1:17" hidden="1" x14ac:dyDescent="0.3">
      <c r="A574" t="s">
        <v>1274</v>
      </c>
      <c r="B574" t="s">
        <v>1275</v>
      </c>
      <c r="C574" t="str">
        <f>IFERROR(VLOOKUP(Table1[[#This Row],[Ticker]],[1]!Table1[[Symbol]:[Industry]],2,FALSE),"-")</f>
        <v>-</v>
      </c>
      <c r="D574" t="s">
        <v>62</v>
      </c>
      <c r="E574">
        <v>8566.1110810999999</v>
      </c>
      <c r="F574">
        <v>5160.5</v>
      </c>
      <c r="G574">
        <v>-23.741550126324402</v>
      </c>
      <c r="H574">
        <v>0.18043916789325901</v>
      </c>
      <c r="I574">
        <v>-13.5713274779943</v>
      </c>
      <c r="J574">
        <v>2.0411394079663099</v>
      </c>
      <c r="K574">
        <v>5013.5965025880096</v>
      </c>
      <c r="L574">
        <v>4971.2227751456603</v>
      </c>
      <c r="M574">
        <v>53.388163755620297</v>
      </c>
      <c r="N574">
        <v>0.73164648958623701</v>
      </c>
      <c r="O574">
        <v>9.3469625036333799</v>
      </c>
      <c r="P574">
        <v>11.300428120046099</v>
      </c>
      <c r="Q574">
        <v>-8.5552883027723001E-2</v>
      </c>
    </row>
    <row r="575" spans="1:17" x14ac:dyDescent="0.3">
      <c r="A575" t="s">
        <v>1276</v>
      </c>
      <c r="B575" t="s">
        <v>1277</v>
      </c>
      <c r="C575" t="str">
        <f>IFERROR(VLOOKUP(Table1[[#This Row],[Ticker]],[1]!Table1[[Symbol]:[Industry]],2,FALSE),"-")</f>
        <v>-</v>
      </c>
      <c r="D575" t="s">
        <v>24</v>
      </c>
      <c r="E575">
        <v>8519.5644747099996</v>
      </c>
      <c r="F575">
        <v>225.67</v>
      </c>
      <c r="G575">
        <v>-17.3780755726292</v>
      </c>
      <c r="H575">
        <v>-4.9339749018292398</v>
      </c>
      <c r="I575">
        <v>-31.3447246502182</v>
      </c>
      <c r="J575">
        <v>1.4738617578225</v>
      </c>
      <c r="K575">
        <v>223.09548907707801</v>
      </c>
      <c r="L575">
        <v>221.27205794508299</v>
      </c>
      <c r="M575">
        <v>59.438690972977099</v>
      </c>
      <c r="N575">
        <v>1.18339547879649</v>
      </c>
      <c r="O575">
        <v>26.977444941729001</v>
      </c>
      <c r="P575">
        <v>17.5364583333333</v>
      </c>
      <c r="Q575">
        <v>0.124069581624322</v>
      </c>
    </row>
    <row r="576" spans="1:17" x14ac:dyDescent="0.3">
      <c r="A576" t="s">
        <v>1278</v>
      </c>
      <c r="B576" t="s">
        <v>1279</v>
      </c>
      <c r="C576" t="str">
        <f>IFERROR(VLOOKUP(Table1[[#This Row],[Ticker]],[1]!Table1[[Symbol]:[Industry]],2,FALSE),"-")</f>
        <v>-</v>
      </c>
      <c r="D576" t="s">
        <v>891</v>
      </c>
      <c r="E576">
        <v>8513.2441423199998</v>
      </c>
      <c r="F576">
        <v>896.65</v>
      </c>
      <c r="G576">
        <v>125.937811407423</v>
      </c>
      <c r="H576">
        <v>-15.025732030832099</v>
      </c>
      <c r="I576">
        <v>41.933820348458198</v>
      </c>
      <c r="J576">
        <v>-1.00730427942698</v>
      </c>
      <c r="K576">
        <v>868.55942099267395</v>
      </c>
      <c r="L576">
        <v>675.90537516193899</v>
      </c>
      <c r="M576">
        <v>31.932776872693001</v>
      </c>
      <c r="N576">
        <v>0.81595227831088601</v>
      </c>
      <c r="O576">
        <v>18.1062845034294</v>
      </c>
      <c r="P576">
        <v>162.52378861074499</v>
      </c>
      <c r="Q576">
        <v>0.15916290446970999</v>
      </c>
    </row>
    <row r="577" spans="1:17" hidden="1" x14ac:dyDescent="0.3">
      <c r="A577" t="s">
        <v>1280</v>
      </c>
      <c r="B577" t="s">
        <v>1281</v>
      </c>
      <c r="C577" t="str">
        <f>IFERROR(VLOOKUP(Table1[[#This Row],[Ticker]],[1]!Table1[[Symbol]:[Industry]],2,FALSE),"-")</f>
        <v>-</v>
      </c>
      <c r="D577" t="s">
        <v>283</v>
      </c>
      <c r="E577">
        <v>8494.7972858699995</v>
      </c>
      <c r="F577">
        <v>303.7</v>
      </c>
      <c r="G577">
        <v>-28.153166866620001</v>
      </c>
      <c r="H577">
        <v>-6.8911618818706497</v>
      </c>
      <c r="I577">
        <v>-17.918141715536098</v>
      </c>
      <c r="J577">
        <v>-7.9467824894574699</v>
      </c>
      <c r="O577">
        <v>14.372736252881101</v>
      </c>
      <c r="P577">
        <v>1.5379471748578899</v>
      </c>
    </row>
    <row r="578" spans="1:17" hidden="1" x14ac:dyDescent="0.3">
      <c r="A578" t="s">
        <v>1282</v>
      </c>
      <c r="B578" t="s">
        <v>1283</v>
      </c>
      <c r="C578" t="str">
        <f>IFERROR(VLOOKUP(Table1[[#This Row],[Ticker]],[1]!Table1[[Symbol]:[Industry]],2,FALSE),"-")</f>
        <v>-</v>
      </c>
      <c r="D578" t="s">
        <v>198</v>
      </c>
      <c r="E578">
        <v>8491.7048216000003</v>
      </c>
      <c r="F578">
        <v>1927.75</v>
      </c>
      <c r="G578">
        <v>49.898807102788801</v>
      </c>
      <c r="H578">
        <v>-7.1447073730342101</v>
      </c>
      <c r="I578">
        <v>7.02175239650626</v>
      </c>
      <c r="J578">
        <v>0.57021912360972604</v>
      </c>
      <c r="K578">
        <v>1921.6149994669699</v>
      </c>
      <c r="L578">
        <v>1648.7273015262399</v>
      </c>
      <c r="M578">
        <v>54.276912818656399</v>
      </c>
      <c r="N578">
        <v>0.85165730960383501</v>
      </c>
      <c r="O578">
        <v>14.433925560886999</v>
      </c>
      <c r="P578">
        <v>103.156286226156</v>
      </c>
      <c r="Q578">
        <v>0.123840369433936</v>
      </c>
    </row>
    <row r="579" spans="1:17" x14ac:dyDescent="0.3">
      <c r="A579" t="s">
        <v>1284</v>
      </c>
      <c r="B579" t="s">
        <v>1285</v>
      </c>
      <c r="C579" t="str">
        <f>IFERROR(VLOOKUP(Table1[[#This Row],[Ticker]],[1]!Table1[[Symbol]:[Industry]],2,FALSE),"-")</f>
        <v>-</v>
      </c>
      <c r="D579" t="s">
        <v>286</v>
      </c>
      <c r="E579">
        <v>8486.4258527399998</v>
      </c>
      <c r="F579">
        <v>521.4</v>
      </c>
      <c r="G579">
        <v>12.467191445930199</v>
      </c>
      <c r="H579">
        <v>5.2742744757884896</v>
      </c>
      <c r="I579">
        <v>23.8314521585595</v>
      </c>
      <c r="J579">
        <v>-2.76828003811293</v>
      </c>
      <c r="K579">
        <v>475.98019346310798</v>
      </c>
      <c r="L579">
        <v>413.27969808013103</v>
      </c>
      <c r="M579">
        <v>57.522389715506698</v>
      </c>
      <c r="N579">
        <v>0.70705893674454101</v>
      </c>
      <c r="O579">
        <v>2.9727656309934898</v>
      </c>
      <c r="P579">
        <v>52.768825080574203</v>
      </c>
      <c r="Q579">
        <v>0.11374613256529199</v>
      </c>
    </row>
    <row r="580" spans="1:17" x14ac:dyDescent="0.3">
      <c r="A580" t="s">
        <v>1286</v>
      </c>
      <c r="B580" t="s">
        <v>1287</v>
      </c>
      <c r="C580" t="str">
        <f>IFERROR(VLOOKUP(Table1[[#This Row],[Ticker]],[1]!Table1[[Symbol]:[Industry]],2,FALSE),"-")</f>
        <v>-</v>
      </c>
      <c r="D580" t="s">
        <v>271</v>
      </c>
      <c r="E580">
        <v>8444.0545886700002</v>
      </c>
      <c r="F580">
        <v>684.3</v>
      </c>
      <c r="G580">
        <v>5.1109362635881297</v>
      </c>
      <c r="H580">
        <v>2.06412700376521</v>
      </c>
      <c r="I580">
        <v>-2.5616831379388798</v>
      </c>
      <c r="J580">
        <v>-2.7353921974420801</v>
      </c>
      <c r="K580">
        <v>676.07384374863602</v>
      </c>
      <c r="L580">
        <v>641.54109115837798</v>
      </c>
      <c r="M580">
        <v>33.750550028749799</v>
      </c>
      <c r="N580">
        <v>0.74214552292775904</v>
      </c>
      <c r="O580">
        <v>22.417068537191199</v>
      </c>
      <c r="P580">
        <v>38.480218557118199</v>
      </c>
    </row>
    <row r="581" spans="1:17" x14ac:dyDescent="0.3">
      <c r="A581" t="s">
        <v>1288</v>
      </c>
      <c r="B581" t="s">
        <v>1289</v>
      </c>
      <c r="C581" t="str">
        <f>IFERROR(VLOOKUP(Table1[[#This Row],[Ticker]],[1]!Table1[[Symbol]:[Industry]],2,FALSE),"-")</f>
        <v>-</v>
      </c>
      <c r="D581" t="s">
        <v>119</v>
      </c>
      <c r="E581">
        <v>8411.1928693699992</v>
      </c>
      <c r="F581">
        <v>1430.05</v>
      </c>
      <c r="G581">
        <v>47.854461087226802</v>
      </c>
      <c r="H581">
        <v>-3.0984534981362999</v>
      </c>
      <c r="I581">
        <v>7.4677940578834399</v>
      </c>
      <c r="J581">
        <v>3.8199492792265</v>
      </c>
      <c r="K581">
        <v>1356.49391319447</v>
      </c>
      <c r="L581">
        <v>1174.3075751470601</v>
      </c>
      <c r="M581">
        <v>52.716257489713897</v>
      </c>
      <c r="N581">
        <v>0.91474077834242096</v>
      </c>
      <c r="O581">
        <v>9.5031642250270991</v>
      </c>
      <c r="P581">
        <v>78.745078432597893</v>
      </c>
      <c r="Q581">
        <v>0.114179216542021</v>
      </c>
    </row>
    <row r="582" spans="1:17" x14ac:dyDescent="0.3">
      <c r="A582" t="s">
        <v>1290</v>
      </c>
      <c r="B582" t="s">
        <v>1291</v>
      </c>
      <c r="C582" t="str">
        <f>IFERROR(VLOOKUP(Table1[[#This Row],[Ticker]],[1]!Table1[[Symbol]:[Industry]],2,FALSE),"-")</f>
        <v>-</v>
      </c>
      <c r="D582" t="s">
        <v>62</v>
      </c>
      <c r="E582">
        <v>8400.2963596019999</v>
      </c>
      <c r="F582">
        <v>185.37</v>
      </c>
      <c r="G582">
        <v>47.389595963821797</v>
      </c>
      <c r="H582">
        <v>13.352125450312601</v>
      </c>
      <c r="I582">
        <v>3.9085957744077802</v>
      </c>
      <c r="J582">
        <v>-2.1622734818119702</v>
      </c>
      <c r="K582">
        <v>169.558042064864</v>
      </c>
      <c r="L582">
        <v>149.70859133572301</v>
      </c>
      <c r="M582">
        <v>59.177626085160298</v>
      </c>
      <c r="N582">
        <v>2.0622780314857101</v>
      </c>
      <c r="O582">
        <v>6.3009116901332396</v>
      </c>
      <c r="P582">
        <v>90.220625962031804</v>
      </c>
      <c r="Q582">
        <v>6.7468221574595005E-2</v>
      </c>
    </row>
    <row r="583" spans="1:17" hidden="1" x14ac:dyDescent="0.3">
      <c r="A583" t="s">
        <v>1292</v>
      </c>
      <c r="B583" t="s">
        <v>1293</v>
      </c>
      <c r="C583" t="str">
        <f>IFERROR(VLOOKUP(Table1[[#This Row],[Ticker]],[1]!Table1[[Symbol]:[Industry]],2,FALSE),"-")</f>
        <v>-</v>
      </c>
      <c r="D583" t="s">
        <v>244</v>
      </c>
      <c r="E583">
        <v>8398.9309711999995</v>
      </c>
      <c r="F583">
        <v>2028.4</v>
      </c>
      <c r="G583">
        <v>75.581270864357506</v>
      </c>
      <c r="H583">
        <v>9.3641977509475804</v>
      </c>
      <c r="I583">
        <v>52.037780012482102</v>
      </c>
      <c r="J583">
        <v>5.95157683899878</v>
      </c>
      <c r="K583">
        <v>1818.68123532441</v>
      </c>
      <c r="L583">
        <v>1468.42943628642</v>
      </c>
      <c r="M583">
        <v>55.367894861654399</v>
      </c>
      <c r="N583">
        <v>0.35362993390340403</v>
      </c>
      <c r="O583">
        <v>6.2906724511930499</v>
      </c>
      <c r="P583">
        <v>93.651248269607095</v>
      </c>
      <c r="Q583">
        <v>0.16411879761148301</v>
      </c>
    </row>
    <row r="584" spans="1:17" x14ac:dyDescent="0.3">
      <c r="A584" t="s">
        <v>1294</v>
      </c>
      <c r="B584" t="s">
        <v>1295</v>
      </c>
      <c r="C584" t="str">
        <f>IFERROR(VLOOKUP(Table1[[#This Row],[Ticker]],[1]!Table1[[Symbol]:[Industry]],2,FALSE),"-")</f>
        <v>-</v>
      </c>
      <c r="D584" t="s">
        <v>24</v>
      </c>
      <c r="E584">
        <v>8398.6446145739992</v>
      </c>
      <c r="F584">
        <v>43.43</v>
      </c>
      <c r="G584">
        <v>-21.0149586042123</v>
      </c>
      <c r="H584">
        <v>-17.276545996259401</v>
      </c>
      <c r="I584">
        <v>-39.8411587606575</v>
      </c>
      <c r="J584">
        <v>-1.4207074284033701</v>
      </c>
      <c r="K584">
        <v>47.645758937273001</v>
      </c>
      <c r="L584">
        <v>49.459938473198903</v>
      </c>
      <c r="M584">
        <v>32.5509188096146</v>
      </c>
      <c r="N584">
        <v>1.04118497412343</v>
      </c>
      <c r="O584">
        <v>45.061017729679897</v>
      </c>
      <c r="P584">
        <v>8.5749999999999993</v>
      </c>
      <c r="Q584">
        <v>2.3845349117792E-2</v>
      </c>
    </row>
    <row r="585" spans="1:17" hidden="1" x14ac:dyDescent="0.3">
      <c r="A585" t="s">
        <v>1296</v>
      </c>
      <c r="B585" t="s">
        <v>1297</v>
      </c>
      <c r="C585" t="str">
        <f>IFERROR(VLOOKUP(Table1[[#This Row],[Ticker]],[1]!Table1[[Symbol]:[Industry]],2,FALSE),"-")</f>
        <v>-</v>
      </c>
      <c r="D585" t="s">
        <v>709</v>
      </c>
      <c r="E585">
        <v>8375.5088797930002</v>
      </c>
      <c r="F585">
        <v>258.52999999999997</v>
      </c>
      <c r="G585">
        <v>1.92950588442576</v>
      </c>
      <c r="H585">
        <v>1.02270941809921</v>
      </c>
      <c r="I585">
        <v>0.90705631896760097</v>
      </c>
      <c r="J585">
        <v>1.6987902531600501</v>
      </c>
      <c r="K585">
        <v>247.77664360042701</v>
      </c>
      <c r="L585">
        <v>229.943345520153</v>
      </c>
      <c r="M585">
        <v>59.785019392106697</v>
      </c>
      <c r="N585">
        <v>1.3279503971867499</v>
      </c>
      <c r="O585">
        <v>1.05210227052954</v>
      </c>
      <c r="P585">
        <v>31.300152361604798</v>
      </c>
      <c r="Q585">
        <v>1.1816369177710001E-3</v>
      </c>
    </row>
    <row r="586" spans="1:17" hidden="1" x14ac:dyDescent="0.3">
      <c r="A586" t="s">
        <v>1298</v>
      </c>
      <c r="B586" t="s">
        <v>1299</v>
      </c>
      <c r="C586" t="str">
        <f>IFERROR(VLOOKUP(Table1[[#This Row],[Ticker]],[1]!Table1[[Symbol]:[Industry]],2,FALSE),"-")</f>
        <v>-</v>
      </c>
      <c r="D586" t="s">
        <v>1300</v>
      </c>
      <c r="E586">
        <v>8369.7008711939998</v>
      </c>
      <c r="F586">
        <v>1230.3900000000001</v>
      </c>
      <c r="K586">
        <v>1221.0284065276701</v>
      </c>
      <c r="L586">
        <v>1201.49851616978</v>
      </c>
      <c r="M586">
        <v>68.273684852772604</v>
      </c>
      <c r="N586">
        <v>1</v>
      </c>
      <c r="Q586">
        <v>-6.1080809493942997E-2</v>
      </c>
    </row>
    <row r="587" spans="1:17" hidden="1" x14ac:dyDescent="0.3">
      <c r="A587" t="s">
        <v>1301</v>
      </c>
      <c r="B587" t="s">
        <v>1302</v>
      </c>
      <c r="C587" t="str">
        <f>IFERROR(VLOOKUP(Table1[[#This Row],[Ticker]],[1]!Table1[[Symbol]:[Industry]],2,FALSE),"-")</f>
        <v>-</v>
      </c>
      <c r="D587" t="s">
        <v>138</v>
      </c>
      <c r="E587">
        <v>8324.822307204</v>
      </c>
      <c r="F587">
        <v>130.91999999999999</v>
      </c>
      <c r="G587">
        <v>75.583052989427202</v>
      </c>
      <c r="H587">
        <v>-6.6572130510911602</v>
      </c>
      <c r="I587">
        <v>20.072384139453899</v>
      </c>
      <c r="J587">
        <v>-5.2440972052668098</v>
      </c>
      <c r="K587">
        <v>138.223340831706</v>
      </c>
      <c r="L587">
        <v>115.454539108239</v>
      </c>
      <c r="M587">
        <v>22.9149892447358</v>
      </c>
      <c r="N587">
        <v>0.41575753978455898</v>
      </c>
      <c r="O587">
        <v>25.5423159181179</v>
      </c>
      <c r="P587">
        <v>110.14446227929299</v>
      </c>
      <c r="Q587">
        <v>-2.6893716408113999E-2</v>
      </c>
    </row>
    <row r="588" spans="1:17" x14ac:dyDescent="0.3">
      <c r="A588" t="s">
        <v>1303</v>
      </c>
      <c r="B588" t="s">
        <v>1304</v>
      </c>
      <c r="C588" t="str">
        <f>IFERROR(VLOOKUP(Table1[[#This Row],[Ticker]],[1]!Table1[[Symbol]:[Industry]],2,FALSE),"-")</f>
        <v>-</v>
      </c>
      <c r="D588" t="s">
        <v>380</v>
      </c>
      <c r="E588">
        <v>8317.1992215999999</v>
      </c>
      <c r="F588">
        <v>188.92</v>
      </c>
      <c r="G588">
        <v>-29.696303652022898</v>
      </c>
      <c r="H588">
        <v>4.4737336582050897</v>
      </c>
      <c r="I588">
        <v>-16.5444290472585</v>
      </c>
      <c r="J588">
        <v>1.55971175293856</v>
      </c>
      <c r="K588">
        <v>180.87889199423699</v>
      </c>
      <c r="L588">
        <v>191.13310650500301</v>
      </c>
      <c r="M588">
        <v>52.676163107656699</v>
      </c>
      <c r="N588">
        <v>1.26365380930613</v>
      </c>
      <c r="O588">
        <v>36.565742113063699</v>
      </c>
      <c r="P588">
        <v>30.289655172413699</v>
      </c>
    </row>
    <row r="589" spans="1:17" x14ac:dyDescent="0.3">
      <c r="A589" t="s">
        <v>1305</v>
      </c>
      <c r="B589" t="s">
        <v>1306</v>
      </c>
      <c r="C589" t="str">
        <f>IFERROR(VLOOKUP(Table1[[#This Row],[Ticker]],[1]!Table1[[Symbol]:[Industry]],2,FALSE),"-")</f>
        <v>-</v>
      </c>
      <c r="D589" t="s">
        <v>80</v>
      </c>
      <c r="E589">
        <v>8315.6078993579995</v>
      </c>
      <c r="F589">
        <v>205.74</v>
      </c>
      <c r="G589">
        <v>19.636530609272398</v>
      </c>
      <c r="H589">
        <v>-10.826802598462001</v>
      </c>
      <c r="I589">
        <v>4.0808054239096201</v>
      </c>
      <c r="J589">
        <v>-2.1931660257727801</v>
      </c>
      <c r="K589">
        <v>213.54266692277</v>
      </c>
      <c r="L589">
        <v>196.588435491383</v>
      </c>
      <c r="M589">
        <v>34.735247492328703</v>
      </c>
      <c r="N589">
        <v>0.473328701916987</v>
      </c>
      <c r="O589">
        <v>24.4288908330903</v>
      </c>
      <c r="P589">
        <v>46.852248394004299</v>
      </c>
      <c r="Q589">
        <v>4.3751496009703003E-2</v>
      </c>
    </row>
    <row r="590" spans="1:17" x14ac:dyDescent="0.3">
      <c r="A590" t="s">
        <v>1307</v>
      </c>
      <c r="B590" t="s">
        <v>1308</v>
      </c>
      <c r="C590" t="str">
        <f>IFERROR(VLOOKUP(Table1[[#This Row],[Ticker]],[1]!Table1[[Symbol]:[Industry]],2,FALSE),"-")</f>
        <v>-</v>
      </c>
      <c r="D590" t="s">
        <v>359</v>
      </c>
      <c r="E590">
        <v>8291.720569862</v>
      </c>
      <c r="F590">
        <v>215.51</v>
      </c>
      <c r="G590">
        <v>91.500865767976293</v>
      </c>
      <c r="H590">
        <v>-11.939289076292299</v>
      </c>
      <c r="I590">
        <v>-16.961514059212199</v>
      </c>
      <c r="J590">
        <v>-4.6820425242394599</v>
      </c>
      <c r="K590">
        <v>223.80073411928899</v>
      </c>
      <c r="L590">
        <v>197.66392576268601</v>
      </c>
      <c r="M590">
        <v>28.082351916456599</v>
      </c>
      <c r="N590">
        <v>1.4493857831418999</v>
      </c>
      <c r="O590">
        <v>21.572084822050002</v>
      </c>
      <c r="P590">
        <v>129.26595744680799</v>
      </c>
    </row>
    <row r="591" spans="1:17" x14ac:dyDescent="0.3">
      <c r="A591" t="s">
        <v>1309</v>
      </c>
      <c r="B591" t="s">
        <v>1310</v>
      </c>
      <c r="C591" t="str">
        <f>IFERROR(VLOOKUP(Table1[[#This Row],[Ticker]],[1]!Table1[[Symbol]:[Industry]],2,FALSE),"-")</f>
        <v>-</v>
      </c>
      <c r="D591" t="s">
        <v>405</v>
      </c>
      <c r="E591">
        <v>8287.8216728999996</v>
      </c>
      <c r="F591">
        <v>608.29999999999995</v>
      </c>
      <c r="G591">
        <v>26.252024708638501</v>
      </c>
      <c r="H591">
        <v>-8.7226435590126901</v>
      </c>
      <c r="I591">
        <v>-3.0821002743184498</v>
      </c>
      <c r="J591">
        <v>8.5981510358104099E-2</v>
      </c>
      <c r="K591">
        <v>581.91244343194899</v>
      </c>
      <c r="L591">
        <v>512.49172385171096</v>
      </c>
      <c r="M591">
        <v>51.673218621091799</v>
      </c>
      <c r="N591">
        <v>0.82055914358823001</v>
      </c>
      <c r="O591">
        <v>10.4718066743383</v>
      </c>
      <c r="P591">
        <v>57.631510754081297</v>
      </c>
      <c r="Q591">
        <v>-4.6763428799740998E-2</v>
      </c>
    </row>
    <row r="592" spans="1:17" x14ac:dyDescent="0.3">
      <c r="A592" t="s">
        <v>1311</v>
      </c>
      <c r="B592" t="s">
        <v>1312</v>
      </c>
      <c r="C592" t="str">
        <f>IFERROR(VLOOKUP(Table1[[#This Row],[Ticker]],[1]!Table1[[Symbol]:[Industry]],2,FALSE),"-")</f>
        <v>-</v>
      </c>
      <c r="D592" t="s">
        <v>1146</v>
      </c>
      <c r="E592">
        <v>8262.5177119479995</v>
      </c>
      <c r="F592">
        <v>78.92</v>
      </c>
      <c r="G592">
        <v>8.9523020589181197</v>
      </c>
      <c r="H592">
        <v>-8.9238610069497497</v>
      </c>
      <c r="I592">
        <v>-51.358487968941297</v>
      </c>
      <c r="J592">
        <v>-3.8103822054357002</v>
      </c>
      <c r="K592">
        <v>83.6480026033109</v>
      </c>
      <c r="L592">
        <v>85.098177185540607</v>
      </c>
      <c r="M592">
        <v>30.381347578380399</v>
      </c>
      <c r="N592">
        <v>1.2568699114122599</v>
      </c>
      <c r="O592">
        <v>71.946274708565596</v>
      </c>
      <c r="P592">
        <v>38.092738407699002</v>
      </c>
      <c r="Q592">
        <v>3.8169259529683003E-2</v>
      </c>
    </row>
    <row r="593" spans="1:17" x14ac:dyDescent="0.3">
      <c r="A593" t="s">
        <v>1313</v>
      </c>
      <c r="B593" t="s">
        <v>1314</v>
      </c>
      <c r="C593" t="str">
        <f>IFERROR(VLOOKUP(Table1[[#This Row],[Ticker]],[1]!Table1[[Symbol]:[Industry]],2,FALSE),"-")</f>
        <v>-</v>
      </c>
      <c r="D593" t="s">
        <v>69</v>
      </c>
      <c r="E593">
        <v>8157.1908013399998</v>
      </c>
      <c r="F593">
        <v>15.19</v>
      </c>
      <c r="G593">
        <v>210.15980044288699</v>
      </c>
      <c r="H593">
        <v>-21.481139328157202</v>
      </c>
      <c r="I593">
        <v>29.850558540269901</v>
      </c>
      <c r="J593">
        <v>-5.3425618671117396</v>
      </c>
      <c r="K593">
        <v>15.767989113595901</v>
      </c>
      <c r="L593">
        <v>11.5329566234872</v>
      </c>
      <c r="M593">
        <v>21.633941861528601</v>
      </c>
      <c r="N593">
        <v>0.54638042074898896</v>
      </c>
      <c r="O593">
        <v>38.907175773535201</v>
      </c>
      <c r="P593">
        <v>233.84615384615299</v>
      </c>
      <c r="Q593">
        <v>6.3995067480440995E-2</v>
      </c>
    </row>
    <row r="594" spans="1:17" x14ac:dyDescent="0.3">
      <c r="A594" t="s">
        <v>1315</v>
      </c>
      <c r="B594" t="s">
        <v>1316</v>
      </c>
      <c r="C594" t="str">
        <f>IFERROR(VLOOKUP(Table1[[#This Row],[Ticker]],[1]!Table1[[Symbol]:[Industry]],2,FALSE),"-")</f>
        <v>-</v>
      </c>
      <c r="D594" t="s">
        <v>21</v>
      </c>
      <c r="E594">
        <v>8136.7253114699997</v>
      </c>
      <c r="F594">
        <v>2636.9</v>
      </c>
      <c r="G594">
        <v>-2.2178042174639399</v>
      </c>
      <c r="H594">
        <v>-3.73129170786494E-2</v>
      </c>
      <c r="I594">
        <v>-22.926421801566601</v>
      </c>
      <c r="J594">
        <v>-4.0914128059796102</v>
      </c>
      <c r="K594">
        <v>2707.6044454732901</v>
      </c>
      <c r="L594">
        <v>2573.7476867466999</v>
      </c>
      <c r="M594">
        <v>31.036840657123701</v>
      </c>
      <c r="N594">
        <v>1.4526380278066</v>
      </c>
      <c r="O594">
        <v>19.268838408737501</v>
      </c>
      <c r="P594">
        <v>34.261710794297301</v>
      </c>
      <c r="Q594">
        <v>-3.4282478123786E-2</v>
      </c>
    </row>
    <row r="595" spans="1:17" x14ac:dyDescent="0.3">
      <c r="A595" t="s">
        <v>1317</v>
      </c>
      <c r="B595" t="s">
        <v>1318</v>
      </c>
      <c r="C595" t="str">
        <f>IFERROR(VLOOKUP(Table1[[#This Row],[Ticker]],[1]!Table1[[Symbol]:[Industry]],2,FALSE),"-")</f>
        <v>-</v>
      </c>
      <c r="D595" t="s">
        <v>127</v>
      </c>
      <c r="E595">
        <v>8046.3800201100003</v>
      </c>
      <c r="F595">
        <v>453.1</v>
      </c>
      <c r="G595">
        <v>-28.457265551228001</v>
      </c>
      <c r="H595">
        <v>-6.7625261912895098</v>
      </c>
      <c r="I595">
        <v>-39.288139775220799</v>
      </c>
      <c r="J595">
        <v>-4.6088183145762498</v>
      </c>
      <c r="K595">
        <v>479.689663351994</v>
      </c>
      <c r="L595">
        <v>492.93079849523701</v>
      </c>
      <c r="M595">
        <v>21.578617543779199</v>
      </c>
      <c r="N595">
        <v>0.40415404827131002</v>
      </c>
      <c r="O595">
        <v>55.6389318031339</v>
      </c>
      <c r="P595">
        <v>17.3530173530173</v>
      </c>
    </row>
    <row r="596" spans="1:17" x14ac:dyDescent="0.3">
      <c r="A596" t="s">
        <v>1319</v>
      </c>
      <c r="B596" t="s">
        <v>1320</v>
      </c>
      <c r="C596" t="str">
        <f>IFERROR(VLOOKUP(Table1[[#This Row],[Ticker]],[1]!Table1[[Symbol]:[Industry]],2,FALSE),"-")</f>
        <v>-</v>
      </c>
      <c r="D596" t="s">
        <v>143</v>
      </c>
      <c r="E596">
        <v>8025.5257240499996</v>
      </c>
      <c r="F596">
        <v>671.85</v>
      </c>
      <c r="G596">
        <v>-50.115394139140598</v>
      </c>
      <c r="H596">
        <v>-9.3104939921575394</v>
      </c>
      <c r="I596">
        <v>-22.3035871044417</v>
      </c>
      <c r="J596">
        <v>0.76662470353260004</v>
      </c>
      <c r="K596">
        <v>687.19159125714805</v>
      </c>
      <c r="L596">
        <v>715.59315008627698</v>
      </c>
      <c r="M596">
        <v>40.009420749095703</v>
      </c>
      <c r="N596">
        <v>2.9123236981820102</v>
      </c>
      <c r="O596">
        <v>45.568207189104697</v>
      </c>
      <c r="P596">
        <v>12.236886067490801</v>
      </c>
      <c r="Q596">
        <v>-0.107281462152721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Row],[Ticker]],[1]!Table1[[Symbol]:[Industry]],2,FALSE),"-")</f>
        <v>-</v>
      </c>
      <c r="D597" t="s">
        <v>389</v>
      </c>
      <c r="E597">
        <v>7965.5603381199999</v>
      </c>
      <c r="F597">
        <v>503.8</v>
      </c>
      <c r="G597">
        <v>-6.8631649974696396</v>
      </c>
      <c r="H597">
        <v>-15.174793704749201</v>
      </c>
      <c r="I597">
        <v>-10.4352767237093</v>
      </c>
      <c r="J597">
        <v>-1.58874141701144</v>
      </c>
      <c r="K597">
        <v>523.15575710889095</v>
      </c>
      <c r="L597">
        <v>488.822968765415</v>
      </c>
      <c r="M597">
        <v>21.258544714187099</v>
      </c>
      <c r="N597">
        <v>0.32901465680567599</v>
      </c>
      <c r="O597">
        <v>25.823739579198001</v>
      </c>
      <c r="P597">
        <v>25.074478649453798</v>
      </c>
      <c r="Q597">
        <v>-1.9065584455481999E-2</v>
      </c>
    </row>
    <row r="598" spans="1:17" hidden="1" x14ac:dyDescent="0.3">
      <c r="A598" t="s">
        <v>1323</v>
      </c>
      <c r="B598" t="s">
        <v>1324</v>
      </c>
      <c r="C598" t="str">
        <f>IFERROR(VLOOKUP(Table1[[#This Row],[Ticker]],[1]!Table1[[Symbol]:[Industry]],2,FALSE),"-")</f>
        <v>-</v>
      </c>
      <c r="D598" t="s">
        <v>490</v>
      </c>
      <c r="E598">
        <v>7928.6819163</v>
      </c>
      <c r="F598">
        <v>739.5</v>
      </c>
      <c r="G598">
        <v>12.076451810612401</v>
      </c>
      <c r="H598">
        <v>-2.6192332733106198</v>
      </c>
      <c r="I598">
        <v>14.9898354473394</v>
      </c>
      <c r="J598">
        <v>3.3488435433506201</v>
      </c>
      <c r="K598">
        <v>676.588395316478</v>
      </c>
      <c r="M598">
        <v>61.335023737068802</v>
      </c>
      <c r="N598">
        <v>1.13706470242562</v>
      </c>
      <c r="O598">
        <v>3.8539553752535398</v>
      </c>
      <c r="P598">
        <v>42.444380236925703</v>
      </c>
    </row>
    <row r="599" spans="1:17" hidden="1" x14ac:dyDescent="0.3">
      <c r="A599" t="s">
        <v>1325</v>
      </c>
      <c r="B599" t="s">
        <v>1326</v>
      </c>
      <c r="C599" t="str">
        <f>IFERROR(VLOOKUP(Table1[[#This Row],[Ticker]],[1]!Table1[[Symbol]:[Industry]],2,FALSE),"-")</f>
        <v>-</v>
      </c>
      <c r="D599" t="s">
        <v>138</v>
      </c>
      <c r="E599">
        <v>7927.6512873600004</v>
      </c>
      <c r="F599">
        <v>537.79999999999995</v>
      </c>
      <c r="G599">
        <v>66.315413069087896</v>
      </c>
      <c r="H599">
        <v>15.2098982951176</v>
      </c>
      <c r="I599">
        <v>69.941681125481097</v>
      </c>
      <c r="J599">
        <v>10.9399756110779</v>
      </c>
      <c r="K599">
        <v>437.985383020092</v>
      </c>
      <c r="M599">
        <v>63.457830021813599</v>
      </c>
      <c r="N599">
        <v>0.91738603923900996</v>
      </c>
      <c r="O599">
        <v>7.9955373744886504</v>
      </c>
      <c r="P599">
        <v>121.54479917610701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Row],[Ticker]],[1]!Table1[[Symbol]:[Industry]],2,FALSE),"-")</f>
        <v>-</v>
      </c>
      <c r="D600" t="s">
        <v>549</v>
      </c>
      <c r="E600">
        <v>7914.5326958059904</v>
      </c>
      <c r="F600">
        <v>239.62</v>
      </c>
      <c r="G600">
        <v>16.7297028522269</v>
      </c>
      <c r="H600">
        <v>-6.8112341029412798E-2</v>
      </c>
      <c r="I600">
        <v>-4.0108167198695899</v>
      </c>
      <c r="J600">
        <v>-5.1504701224797804</v>
      </c>
      <c r="K600">
        <v>232.62431586841501</v>
      </c>
      <c r="L600">
        <v>220.895913353308</v>
      </c>
      <c r="M600">
        <v>44.547718387032198</v>
      </c>
      <c r="N600">
        <v>1.0802707929531099</v>
      </c>
      <c r="O600">
        <v>17.1020782906268</v>
      </c>
      <c r="P600">
        <v>47.186732186732101</v>
      </c>
      <c r="Q600">
        <v>1.9761748406346001E-2</v>
      </c>
    </row>
    <row r="601" spans="1:17" x14ac:dyDescent="0.3">
      <c r="A601" t="s">
        <v>1329</v>
      </c>
      <c r="B601" t="s">
        <v>1330</v>
      </c>
      <c r="C601" t="str">
        <f>IFERROR(VLOOKUP(Table1[[#This Row],[Ticker]],[1]!Table1[[Symbol]:[Industry]],2,FALSE),"-")</f>
        <v>-</v>
      </c>
      <c r="D601" t="s">
        <v>62</v>
      </c>
      <c r="E601">
        <v>7906.8717294600001</v>
      </c>
      <c r="F601">
        <v>485.65</v>
      </c>
      <c r="G601">
        <v>24.830466168598601</v>
      </c>
      <c r="H601">
        <v>2.7835844306880002</v>
      </c>
      <c r="I601">
        <v>-3.60061574370068</v>
      </c>
      <c r="J601">
        <v>-1.8235829001184201</v>
      </c>
      <c r="K601">
        <v>471.48267288282398</v>
      </c>
      <c r="L601">
        <v>429.48751808104498</v>
      </c>
      <c r="M601">
        <v>44.460252074783703</v>
      </c>
      <c r="N601">
        <v>0.92471622580156099</v>
      </c>
      <c r="O601">
        <v>7.4127458045917898</v>
      </c>
      <c r="P601">
        <v>49.430769230769201</v>
      </c>
      <c r="Q601">
        <v>-1.5355753710833E-2</v>
      </c>
    </row>
    <row r="602" spans="1:17" x14ac:dyDescent="0.3">
      <c r="A602" t="s">
        <v>1331</v>
      </c>
      <c r="B602" t="s">
        <v>1332</v>
      </c>
      <c r="C602" t="str">
        <f>IFERROR(VLOOKUP(Table1[[#This Row],[Ticker]],[1]!Table1[[Symbol]:[Industry]],2,FALSE),"-")</f>
        <v>-</v>
      </c>
      <c r="D602" t="s">
        <v>21</v>
      </c>
      <c r="E602">
        <v>7901.9269622639904</v>
      </c>
      <c r="F602">
        <v>28.53</v>
      </c>
      <c r="G602">
        <v>62.784234832027302</v>
      </c>
      <c r="H602">
        <v>-14.1322987589164</v>
      </c>
      <c r="I602">
        <v>-5.3831464340010902</v>
      </c>
      <c r="J602">
        <v>-2.46833001936997</v>
      </c>
      <c r="K602">
        <v>31.05577107469</v>
      </c>
      <c r="L602">
        <v>28.662270168192698</v>
      </c>
      <c r="M602">
        <v>19.499766383971298</v>
      </c>
      <c r="N602">
        <v>0.77956369264724001</v>
      </c>
      <c r="O602">
        <v>48.966000701016398</v>
      </c>
      <c r="P602">
        <v>108.24817518248101</v>
      </c>
      <c r="Q602">
        <v>1.3121659068574E-2</v>
      </c>
    </row>
    <row r="603" spans="1:17" x14ac:dyDescent="0.3">
      <c r="A603" t="s">
        <v>1333</v>
      </c>
      <c r="B603" t="s">
        <v>1334</v>
      </c>
      <c r="C603" t="str">
        <f>IFERROR(VLOOKUP(Table1[[#This Row],[Ticker]],[1]!Table1[[Symbol]:[Industry]],2,FALSE),"-")</f>
        <v>-</v>
      </c>
      <c r="D603" t="s">
        <v>232</v>
      </c>
      <c r="E603">
        <v>7893.7458646499999</v>
      </c>
      <c r="F603">
        <v>2045.25</v>
      </c>
      <c r="G603">
        <v>2.10551571537522</v>
      </c>
      <c r="H603">
        <v>-9.1860408342242206</v>
      </c>
      <c r="I603">
        <v>-0.38850175062124298</v>
      </c>
      <c r="J603">
        <v>-2.3181296781831899</v>
      </c>
      <c r="K603">
        <v>2194.1204300080599</v>
      </c>
      <c r="L603">
        <v>1974.15532085679</v>
      </c>
      <c r="M603">
        <v>21.201127058636398</v>
      </c>
      <c r="N603">
        <v>0.720201076451916</v>
      </c>
      <c r="O603">
        <v>34.1156337856007</v>
      </c>
      <c r="P603">
        <v>39.903550174430499</v>
      </c>
      <c r="Q603">
        <v>-3.4318478044327999E-2</v>
      </c>
    </row>
    <row r="604" spans="1:17" hidden="1" x14ac:dyDescent="0.3">
      <c r="A604" t="s">
        <v>1335</v>
      </c>
      <c r="B604" t="s">
        <v>1336</v>
      </c>
      <c r="C604" t="str">
        <f>IFERROR(VLOOKUP(Table1[[#This Row],[Ticker]],[1]!Table1[[Symbol]:[Industry]],2,FALSE),"-")</f>
        <v>-</v>
      </c>
      <c r="D604" t="s">
        <v>21</v>
      </c>
      <c r="E604">
        <v>7893.0600135000004</v>
      </c>
      <c r="F604">
        <v>1429.5</v>
      </c>
      <c r="G604">
        <v>168.779505120593</v>
      </c>
      <c r="H604">
        <v>0.55199393526932194</v>
      </c>
      <c r="I604">
        <v>14.870036200240699</v>
      </c>
      <c r="J604">
        <v>-10.112195564679601</v>
      </c>
      <c r="K604">
        <v>1368.9088066639299</v>
      </c>
      <c r="L604">
        <v>1082.4440861210701</v>
      </c>
      <c r="M604">
        <v>37.600091029318698</v>
      </c>
      <c r="N604">
        <v>1.3706013483923001</v>
      </c>
      <c r="O604">
        <v>22.973067506121001</v>
      </c>
      <c r="P604">
        <v>200.31512605041999</v>
      </c>
      <c r="Q604">
        <v>0.22311332736739301</v>
      </c>
    </row>
    <row r="605" spans="1:17" x14ac:dyDescent="0.3">
      <c r="A605" t="s">
        <v>1337</v>
      </c>
      <c r="B605" t="s">
        <v>1338</v>
      </c>
      <c r="C605" t="str">
        <f>IFERROR(VLOOKUP(Table1[[#This Row],[Ticker]],[1]!Table1[[Symbol]:[Industry]],2,FALSE),"-")</f>
        <v>-</v>
      </c>
      <c r="D605" t="s">
        <v>222</v>
      </c>
      <c r="E605">
        <v>7886.1589551999996</v>
      </c>
      <c r="F605">
        <v>590.6</v>
      </c>
      <c r="G605">
        <v>-28.366792396165302</v>
      </c>
      <c r="H605">
        <v>-6.6391151039345102</v>
      </c>
      <c r="I605">
        <v>-20.2452996875178</v>
      </c>
      <c r="J605">
        <v>-0.47121698095326803</v>
      </c>
      <c r="K605">
        <v>593.29334332813903</v>
      </c>
      <c r="L605">
        <v>602.47291458192694</v>
      </c>
      <c r="M605">
        <v>42.795280017829</v>
      </c>
      <c r="N605">
        <v>1.31553168323762</v>
      </c>
      <c r="O605">
        <v>16.576363020656899</v>
      </c>
      <c r="P605">
        <v>7.0703408266860004</v>
      </c>
      <c r="Q605">
        <v>4.5456499390769999E-3</v>
      </c>
    </row>
    <row r="606" spans="1:17" x14ac:dyDescent="0.3">
      <c r="A606" t="s">
        <v>1339</v>
      </c>
      <c r="B606" t="s">
        <v>1340</v>
      </c>
      <c r="C606" t="str">
        <f>IFERROR(VLOOKUP(Table1[[#This Row],[Ticker]],[1]!Table1[[Symbol]:[Industry]],2,FALSE),"-")</f>
        <v>-</v>
      </c>
      <c r="D606" t="s">
        <v>80</v>
      </c>
      <c r="E606">
        <v>7857.3962137999997</v>
      </c>
      <c r="F606">
        <v>156.1</v>
      </c>
      <c r="G606">
        <v>8.1032041893996496</v>
      </c>
      <c r="H606">
        <v>-3.9880952104468999</v>
      </c>
      <c r="I606">
        <v>-27.987326062202001</v>
      </c>
      <c r="J606">
        <v>-3.2348285844590401</v>
      </c>
      <c r="K606">
        <v>164.639029812053</v>
      </c>
      <c r="L606">
        <v>159.86163733334999</v>
      </c>
      <c r="M606">
        <v>25.783373210093099</v>
      </c>
      <c r="N606">
        <v>1.08813418988072</v>
      </c>
      <c r="O606">
        <v>27.482383087764202</v>
      </c>
      <c r="P606">
        <v>30.137557315548101</v>
      </c>
      <c r="Q606">
        <v>-3.5318695263817E-2</v>
      </c>
    </row>
    <row r="607" spans="1:17" hidden="1" x14ac:dyDescent="0.3">
      <c r="A607" t="s">
        <v>1341</v>
      </c>
      <c r="B607" t="s">
        <v>1342</v>
      </c>
      <c r="C607" t="str">
        <f>IFERROR(VLOOKUP(Table1[[#This Row],[Ticker]],[1]!Table1[[Symbol]:[Industry]],2,FALSE),"-")</f>
        <v>-</v>
      </c>
      <c r="D607" t="s">
        <v>266</v>
      </c>
      <c r="E607">
        <v>7816.0932119999998</v>
      </c>
      <c r="F607">
        <v>3901.2</v>
      </c>
      <c r="G607">
        <v>473.51226886998199</v>
      </c>
      <c r="H607">
        <v>32.346152747690397</v>
      </c>
      <c r="I607">
        <v>229.72249300045601</v>
      </c>
      <c r="J607">
        <v>-4.79603280021015</v>
      </c>
      <c r="K607">
        <v>3246.2815517464301</v>
      </c>
      <c r="L607">
        <v>1982.96620428549</v>
      </c>
      <c r="M607">
        <v>43.095402589882099</v>
      </c>
      <c r="N607">
        <v>0.81045133069946595</v>
      </c>
      <c r="O607">
        <v>20.2194196657438</v>
      </c>
      <c r="P607">
        <v>552.32004013042297</v>
      </c>
      <c r="Q607">
        <v>0.139555354156678</v>
      </c>
    </row>
    <row r="608" spans="1:17" x14ac:dyDescent="0.3">
      <c r="A608" t="s">
        <v>1343</v>
      </c>
      <c r="B608" t="s">
        <v>1344</v>
      </c>
      <c r="C608" t="str">
        <f>IFERROR(VLOOKUP(Table1[[#This Row],[Ticker]],[1]!Table1[[Symbol]:[Industry]],2,FALSE),"-")</f>
        <v>-</v>
      </c>
      <c r="D608" t="s">
        <v>295</v>
      </c>
      <c r="E608">
        <v>7801.5100979999997</v>
      </c>
      <c r="F608">
        <v>760.4</v>
      </c>
      <c r="G608">
        <v>41.384741788310301</v>
      </c>
      <c r="H608">
        <v>-7.12106552550134</v>
      </c>
      <c r="I608">
        <v>3.56929347758008</v>
      </c>
      <c r="J608">
        <v>-4.1769782908027002</v>
      </c>
      <c r="K608">
        <v>767.50621741192106</v>
      </c>
      <c r="L608">
        <v>668.86798588810905</v>
      </c>
      <c r="M608">
        <v>32.7475705744435</v>
      </c>
      <c r="N608">
        <v>1.05634510852193</v>
      </c>
      <c r="O608">
        <v>15.7285639137296</v>
      </c>
      <c r="P608">
        <v>73.905088622069698</v>
      </c>
      <c r="Q608">
        <v>3.582247844327E-3</v>
      </c>
    </row>
    <row r="609" spans="1:17" x14ac:dyDescent="0.3">
      <c r="A609" t="s">
        <v>1345</v>
      </c>
      <c r="B609" t="s">
        <v>1346</v>
      </c>
      <c r="C609" t="str">
        <f>IFERROR(VLOOKUP(Table1[[#This Row],[Ticker]],[1]!Table1[[Symbol]:[Industry]],2,FALSE),"-")</f>
        <v>-</v>
      </c>
      <c r="D609" t="s">
        <v>46</v>
      </c>
      <c r="E609">
        <v>7733.31536563999</v>
      </c>
      <c r="F609">
        <v>46.04</v>
      </c>
      <c r="G609">
        <v>111.989224582888</v>
      </c>
      <c r="H609">
        <v>-5.3591565195434798</v>
      </c>
      <c r="I609">
        <v>33.215277619934902</v>
      </c>
      <c r="J609">
        <v>-6.19500654479915</v>
      </c>
      <c r="K609">
        <v>44.980083364271501</v>
      </c>
      <c r="L609">
        <v>36.290754775660098</v>
      </c>
      <c r="M609">
        <v>30.021370929887201</v>
      </c>
      <c r="N609">
        <v>1.36476140076301</v>
      </c>
      <c r="O609">
        <v>15.986099044309199</v>
      </c>
      <c r="P609">
        <v>158.544367224703</v>
      </c>
      <c r="Q609">
        <v>0.112512919841986</v>
      </c>
    </row>
    <row r="610" spans="1:17" x14ac:dyDescent="0.3">
      <c r="A610" t="s">
        <v>1347</v>
      </c>
      <c r="B610" t="s">
        <v>1348</v>
      </c>
      <c r="C610" t="str">
        <f>IFERROR(VLOOKUP(Table1[[#This Row],[Ticker]],[1]!Table1[[Symbol]:[Industry]],2,FALSE),"-")</f>
        <v>-</v>
      </c>
      <c r="D610" t="s">
        <v>371</v>
      </c>
      <c r="E610">
        <v>7675.84554483999</v>
      </c>
      <c r="F610">
        <v>1684.1</v>
      </c>
      <c r="G610">
        <v>93.099383869050897</v>
      </c>
      <c r="H610">
        <v>4.7472792274676099</v>
      </c>
      <c r="I610">
        <v>29.220647349307999</v>
      </c>
      <c r="J610">
        <v>0.17321451587088299</v>
      </c>
      <c r="K610">
        <v>1541.7454227165899</v>
      </c>
      <c r="L610">
        <v>1218.67905026686</v>
      </c>
      <c r="M610">
        <v>47.985838833736899</v>
      </c>
      <c r="N610">
        <v>0.99229246834356699</v>
      </c>
      <c r="O610">
        <v>7.1165607743008197</v>
      </c>
      <c r="P610">
        <v>139.43982370085999</v>
      </c>
      <c r="Q610">
        <v>2.9906361018402002E-2</v>
      </c>
    </row>
    <row r="611" spans="1:17" x14ac:dyDescent="0.3">
      <c r="A611" t="s">
        <v>1349</v>
      </c>
      <c r="B611" t="s">
        <v>1350</v>
      </c>
      <c r="C611" t="str">
        <f>IFERROR(VLOOKUP(Table1[[#This Row],[Ticker]],[1]!Table1[[Symbol]:[Industry]],2,FALSE),"-")</f>
        <v>-</v>
      </c>
      <c r="D611" t="s">
        <v>1351</v>
      </c>
      <c r="E611">
        <v>7653.6498170000004</v>
      </c>
      <c r="F611">
        <v>622.6</v>
      </c>
      <c r="G611">
        <v>-5.8254920686713803</v>
      </c>
      <c r="H611">
        <v>16.697472578309</v>
      </c>
      <c r="I611">
        <v>-4.0312931027980303</v>
      </c>
      <c r="J611">
        <v>-5.9810567155513397</v>
      </c>
      <c r="K611">
        <v>579.25002363976103</v>
      </c>
      <c r="L611">
        <v>528.16643187506202</v>
      </c>
      <c r="M611">
        <v>44.425101404947902</v>
      </c>
      <c r="N611">
        <v>1.0841546034193901</v>
      </c>
      <c r="O611">
        <v>14.0379055573401</v>
      </c>
      <c r="P611">
        <v>52.991768030470503</v>
      </c>
      <c r="Q611">
        <v>0.13913299963769701</v>
      </c>
    </row>
    <row r="612" spans="1:17" x14ac:dyDescent="0.3">
      <c r="A612" t="s">
        <v>1352</v>
      </c>
      <c r="B612" t="s">
        <v>1353</v>
      </c>
      <c r="C612" t="str">
        <f>IFERROR(VLOOKUP(Table1[[#This Row],[Ticker]],[1]!Table1[[Symbol]:[Industry]],2,FALSE),"-")</f>
        <v>-</v>
      </c>
      <c r="D612" t="s">
        <v>1354</v>
      </c>
      <c r="E612">
        <v>7614.9069564600004</v>
      </c>
      <c r="F612">
        <v>1224.45</v>
      </c>
      <c r="G612">
        <v>115.768032047011</v>
      </c>
      <c r="H612">
        <v>5.3805178194528596</v>
      </c>
      <c r="I612">
        <v>82.257134946090801</v>
      </c>
      <c r="J612">
        <v>-6.2524677054598801</v>
      </c>
      <c r="K612">
        <v>1136.2876752054101</v>
      </c>
      <c r="L612">
        <v>836.34824991168603</v>
      </c>
      <c r="M612">
        <v>35.376703396370701</v>
      </c>
      <c r="N612">
        <v>0.53457703939475099</v>
      </c>
      <c r="O612">
        <v>12.6219935481236</v>
      </c>
      <c r="P612">
        <v>181.19187047881499</v>
      </c>
      <c r="Q612">
        <v>0.133711287666782</v>
      </c>
    </row>
    <row r="613" spans="1:17" x14ac:dyDescent="0.3">
      <c r="A613" t="s">
        <v>1355</v>
      </c>
      <c r="B613" t="s">
        <v>1356</v>
      </c>
      <c r="C613" t="str">
        <f>IFERROR(VLOOKUP(Table1[[#This Row],[Ticker]],[1]!Table1[[Symbol]:[Industry]],2,FALSE),"-")</f>
        <v>-</v>
      </c>
      <c r="D613" t="s">
        <v>632</v>
      </c>
      <c r="E613">
        <v>7613.7595879999999</v>
      </c>
      <c r="F613">
        <v>379.7</v>
      </c>
      <c r="G613">
        <v>-5.3813214668280498</v>
      </c>
      <c r="H613">
        <v>-2.2861634944315501</v>
      </c>
      <c r="I613">
        <v>20.552553872397901</v>
      </c>
      <c r="J613">
        <v>9.3910531137802398</v>
      </c>
      <c r="K613">
        <v>347.10829638565099</v>
      </c>
      <c r="L613">
        <v>341.54302882634801</v>
      </c>
      <c r="M613">
        <v>78.3309073185481</v>
      </c>
      <c r="N613">
        <v>3.0977690337423498</v>
      </c>
      <c r="O613">
        <v>15.077692915459499</v>
      </c>
      <c r="P613">
        <v>41.811391223155901</v>
      </c>
      <c r="Q613">
        <v>0.128497016829278</v>
      </c>
    </row>
    <row r="614" spans="1:17" x14ac:dyDescent="0.3">
      <c r="A614" t="s">
        <v>1357</v>
      </c>
      <c r="B614" t="s">
        <v>1358</v>
      </c>
      <c r="C614" t="str">
        <f>IFERROR(VLOOKUP(Table1[[#This Row],[Ticker]],[1]!Table1[[Symbol]:[Industry]],2,FALSE),"-")</f>
        <v>-</v>
      </c>
      <c r="D614" t="s">
        <v>244</v>
      </c>
      <c r="E614">
        <v>7598.1542431999997</v>
      </c>
      <c r="F614">
        <v>6847</v>
      </c>
      <c r="G614">
        <v>29.5846746341164</v>
      </c>
      <c r="H614">
        <v>-3.00322659511898</v>
      </c>
      <c r="I614">
        <v>11.801344823157001</v>
      </c>
      <c r="J614">
        <v>-1.26374792223427</v>
      </c>
      <c r="K614">
        <v>6908.1540893498004</v>
      </c>
      <c r="L614">
        <v>6144.3034333625701</v>
      </c>
      <c r="M614">
        <v>28.4324742608941</v>
      </c>
      <c r="N614">
        <v>0.41722144754245999</v>
      </c>
      <c r="O614">
        <v>14.2836278662187</v>
      </c>
      <c r="P614">
        <v>58.7857424456761</v>
      </c>
      <c r="Q614">
        <v>7.1822620999149999E-3</v>
      </c>
    </row>
    <row r="615" spans="1:17" x14ac:dyDescent="0.3">
      <c r="A615" t="s">
        <v>1359</v>
      </c>
      <c r="B615" t="s">
        <v>1360</v>
      </c>
      <c r="C615" t="str">
        <f>IFERROR(VLOOKUP(Table1[[#This Row],[Ticker]],[1]!Table1[[Symbol]:[Industry]],2,FALSE),"-")</f>
        <v>-</v>
      </c>
      <c r="D615" t="s">
        <v>549</v>
      </c>
      <c r="E615">
        <v>7578.3957899999996</v>
      </c>
      <c r="F615">
        <v>380.1</v>
      </c>
      <c r="G615">
        <v>95.328339768729705</v>
      </c>
      <c r="H615">
        <v>-0.96017002418651698</v>
      </c>
      <c r="I615">
        <v>26.8976055611652</v>
      </c>
      <c r="J615">
        <v>-1.44471379568358</v>
      </c>
      <c r="K615">
        <v>364.51752991032299</v>
      </c>
      <c r="L615">
        <v>292.842401302295</v>
      </c>
      <c r="M615">
        <v>37.600510835370102</v>
      </c>
      <c r="N615">
        <v>0.68856119995808596</v>
      </c>
      <c r="O615">
        <v>18.705603788476701</v>
      </c>
      <c r="P615">
        <v>121.956204379562</v>
      </c>
      <c r="Q615">
        <v>0.31849333170473199</v>
      </c>
    </row>
    <row r="616" spans="1:17" hidden="1" x14ac:dyDescent="0.3">
      <c r="A616" t="s">
        <v>1361</v>
      </c>
      <c r="B616" t="s">
        <v>1362</v>
      </c>
      <c r="C616" t="str">
        <f>IFERROR(VLOOKUP(Table1[[#This Row],[Ticker]],[1]!Table1[[Symbol]:[Industry]],2,FALSE),"-")</f>
        <v>-</v>
      </c>
      <c r="D616" t="s">
        <v>359</v>
      </c>
      <c r="E616">
        <v>7549.067575</v>
      </c>
      <c r="F616">
        <v>1094.75</v>
      </c>
      <c r="G616">
        <v>1.9303993219197</v>
      </c>
      <c r="H616">
        <v>-11.2493350888933</v>
      </c>
      <c r="I616">
        <v>4.0994072787952804</v>
      </c>
      <c r="J616">
        <v>0.91509221317634704</v>
      </c>
      <c r="K616">
        <v>1108.59483560947</v>
      </c>
      <c r="L616">
        <v>992.34335960696205</v>
      </c>
      <c r="M616">
        <v>33.198772379988696</v>
      </c>
      <c r="N616">
        <v>0.31645805474815603</v>
      </c>
      <c r="O616">
        <v>17.835122174012302</v>
      </c>
      <c r="P616">
        <v>33.506097560975597</v>
      </c>
      <c r="Q616">
        <v>-6.4269918496730999E-2</v>
      </c>
    </row>
    <row r="617" spans="1:17" x14ac:dyDescent="0.3">
      <c r="A617" t="s">
        <v>1363</v>
      </c>
      <c r="B617" t="s">
        <v>1364</v>
      </c>
      <c r="C617" t="str">
        <f>IFERROR(VLOOKUP(Table1[[#This Row],[Ticker]],[1]!Table1[[Symbol]:[Industry]],2,FALSE),"-")</f>
        <v>-</v>
      </c>
      <c r="D617" t="s">
        <v>138</v>
      </c>
      <c r="E617">
        <v>7464.3953613499998</v>
      </c>
      <c r="F617">
        <v>895.15</v>
      </c>
      <c r="G617">
        <v>65.723295348320093</v>
      </c>
      <c r="H617">
        <v>-16.0220587617071</v>
      </c>
      <c r="I617">
        <v>35.145949304257897</v>
      </c>
      <c r="J617">
        <v>-10.3647035372387</v>
      </c>
      <c r="K617">
        <v>919.644191078017</v>
      </c>
      <c r="L617">
        <v>715.76781061865302</v>
      </c>
      <c r="M617">
        <v>29.134122585023601</v>
      </c>
      <c r="N617">
        <v>1.6531015038555401</v>
      </c>
      <c r="O617">
        <v>24.001563983689799</v>
      </c>
      <c r="P617">
        <v>147.41569928137</v>
      </c>
      <c r="Q617">
        <v>0.17497189426078399</v>
      </c>
    </row>
    <row r="618" spans="1:17" hidden="1" x14ac:dyDescent="0.3">
      <c r="A618" t="s">
        <v>1365</v>
      </c>
      <c r="B618" t="s">
        <v>1366</v>
      </c>
      <c r="C618" t="str">
        <f>IFERROR(VLOOKUP(Table1[[#This Row],[Ticker]],[1]!Table1[[Symbol]:[Industry]],2,FALSE),"-")</f>
        <v>-</v>
      </c>
      <c r="D618" t="s">
        <v>632</v>
      </c>
      <c r="E618">
        <v>7449.1075404899902</v>
      </c>
      <c r="F618">
        <v>3752.1</v>
      </c>
      <c r="G618">
        <v>-4.4774574541007404</v>
      </c>
      <c r="H618">
        <v>-13.206150445953501</v>
      </c>
      <c r="I618">
        <v>-4.4008443390257099</v>
      </c>
      <c r="J618">
        <v>-2.4990286787509701</v>
      </c>
      <c r="K618">
        <v>3753.7462888063101</v>
      </c>
      <c r="L618">
        <v>3471.0919157683502</v>
      </c>
      <c r="M618">
        <v>30.153286008723899</v>
      </c>
      <c r="N618">
        <v>0.47260745325647302</v>
      </c>
      <c r="O618">
        <v>14.303989765731099</v>
      </c>
      <c r="P618">
        <v>24.778849351513099</v>
      </c>
      <c r="Q618">
        <v>-5.0599465986922998E-2</v>
      </c>
    </row>
    <row r="619" spans="1:17" x14ac:dyDescent="0.3">
      <c r="A619" t="s">
        <v>1367</v>
      </c>
      <c r="B619" t="s">
        <v>1368</v>
      </c>
      <c r="C619" t="str">
        <f>IFERROR(VLOOKUP(Table1[[#This Row],[Ticker]],[1]!Table1[[Symbol]:[Industry]],2,FALSE),"-")</f>
        <v>-</v>
      </c>
      <c r="D619" t="s">
        <v>632</v>
      </c>
      <c r="E619">
        <v>7428.0280217</v>
      </c>
      <c r="F619">
        <v>375.05</v>
      </c>
      <c r="G619">
        <v>54.993970560525497</v>
      </c>
      <c r="H619">
        <v>0.45441465416608301</v>
      </c>
      <c r="I619">
        <v>21.774920170387801</v>
      </c>
      <c r="J619">
        <v>-4.2962582105139804</v>
      </c>
      <c r="K619">
        <v>382.58260437176398</v>
      </c>
      <c r="L619">
        <v>325.70692257039201</v>
      </c>
      <c r="M619">
        <v>28.8354333534148</v>
      </c>
      <c r="N619">
        <v>1.0362620867018799</v>
      </c>
      <c r="O619">
        <v>20.1573123583522</v>
      </c>
      <c r="P619">
        <v>87.431284357821099</v>
      </c>
      <c r="Q619">
        <v>3.8754526086197998E-2</v>
      </c>
    </row>
    <row r="620" spans="1:17" hidden="1" x14ac:dyDescent="0.3">
      <c r="A620" t="s">
        <v>1369</v>
      </c>
      <c r="B620" t="s">
        <v>1370</v>
      </c>
      <c r="C620" t="str">
        <f>IFERROR(VLOOKUP(Table1[[#This Row],[Ticker]],[1]!Table1[[Symbol]:[Industry]],2,FALSE),"-")</f>
        <v>-</v>
      </c>
      <c r="D620" t="s">
        <v>130</v>
      </c>
      <c r="E620">
        <v>7427.8338918250001</v>
      </c>
      <c r="F620">
        <v>307.85000000000002</v>
      </c>
      <c r="G620">
        <v>317.99226926531202</v>
      </c>
      <c r="H620">
        <v>-13.244615262704301</v>
      </c>
      <c r="I620">
        <v>58.148448782376697</v>
      </c>
      <c r="J620">
        <v>-10.3473695037239</v>
      </c>
      <c r="K620">
        <v>314.222971250238</v>
      </c>
      <c r="L620">
        <v>224.4021367405</v>
      </c>
      <c r="M620">
        <v>26.220556629526602</v>
      </c>
      <c r="N620">
        <v>0.60785486391877697</v>
      </c>
      <c r="O620">
        <v>24.736072762709099</v>
      </c>
      <c r="P620">
        <v>352.38795003673698</v>
      </c>
      <c r="Q620">
        <v>0.115049233798138</v>
      </c>
    </row>
    <row r="621" spans="1:17" x14ac:dyDescent="0.3">
      <c r="A621" t="s">
        <v>1371</v>
      </c>
      <c r="B621" t="s">
        <v>1372</v>
      </c>
      <c r="C621" t="str">
        <f>IFERROR(VLOOKUP(Table1[[#This Row],[Ticker]],[1]!Table1[[Symbol]:[Industry]],2,FALSE),"-")</f>
        <v>-</v>
      </c>
      <c r="D621" t="s">
        <v>389</v>
      </c>
      <c r="E621">
        <v>7422.5180386649899</v>
      </c>
      <c r="F621">
        <v>671.35</v>
      </c>
      <c r="G621">
        <v>-17.190477768748899</v>
      </c>
      <c r="H621">
        <v>-4.0686201239387998</v>
      </c>
      <c r="I621">
        <v>-16.902827497167401</v>
      </c>
      <c r="J621">
        <v>1.6463708335765399</v>
      </c>
      <c r="K621">
        <v>663.53381669832299</v>
      </c>
      <c r="L621">
        <v>648.47668811489996</v>
      </c>
      <c r="M621">
        <v>41.652621289689698</v>
      </c>
      <c r="N621">
        <v>0.85456661713318205</v>
      </c>
      <c r="O621">
        <v>15.5879943397631</v>
      </c>
      <c r="P621">
        <v>28.771458712956701</v>
      </c>
      <c r="Q621">
        <v>-6.0558498522316997E-2</v>
      </c>
    </row>
    <row r="622" spans="1:17" x14ac:dyDescent="0.3">
      <c r="A622" t="s">
        <v>1373</v>
      </c>
      <c r="B622" t="s">
        <v>1374</v>
      </c>
      <c r="C622" t="str">
        <f>IFERROR(VLOOKUP(Table1[[#This Row],[Ticker]],[1]!Table1[[Symbol]:[Industry]],2,FALSE),"-")</f>
        <v>-</v>
      </c>
      <c r="D622" t="s">
        <v>46</v>
      </c>
      <c r="E622">
        <v>7421.87192796</v>
      </c>
      <c r="F622">
        <v>507.6</v>
      </c>
      <c r="G622">
        <v>86.412984345077604</v>
      </c>
      <c r="H622">
        <v>2.0040686908261902</v>
      </c>
      <c r="I622">
        <v>16.7860033706522</v>
      </c>
      <c r="J622">
        <v>-3.2194757288390199</v>
      </c>
      <c r="K622">
        <v>495.31771374299001</v>
      </c>
      <c r="L622">
        <v>422.19147653095098</v>
      </c>
      <c r="M622">
        <v>33.033256752451102</v>
      </c>
      <c r="N622">
        <v>0.55609809616782002</v>
      </c>
      <c r="O622">
        <v>11.1111111111111</v>
      </c>
      <c r="P622">
        <v>114.08688317165701</v>
      </c>
      <c r="Q622">
        <v>-3.1118965570234001E-2</v>
      </c>
    </row>
    <row r="623" spans="1:17" hidden="1" x14ac:dyDescent="0.3">
      <c r="A623" t="s">
        <v>1375</v>
      </c>
      <c r="B623" t="s">
        <v>1376</v>
      </c>
      <c r="C623" t="str">
        <f>IFERROR(VLOOKUP(Table1[[#This Row],[Ticker]],[1]!Table1[[Symbol]:[Industry]],2,FALSE),"-")</f>
        <v>-</v>
      </c>
      <c r="D623" t="s">
        <v>380</v>
      </c>
      <c r="E623">
        <v>7412.2571919000002</v>
      </c>
      <c r="F623">
        <v>951.8</v>
      </c>
      <c r="G623">
        <v>3.5426266796098602</v>
      </c>
      <c r="H623">
        <v>2.5820850189359299</v>
      </c>
      <c r="I623">
        <v>-3.5563969509475002</v>
      </c>
      <c r="J623">
        <v>4.6687868122598299</v>
      </c>
      <c r="K623">
        <v>913.28720073898796</v>
      </c>
      <c r="L623">
        <v>854.71407094305403</v>
      </c>
      <c r="M623">
        <v>54.882792033068</v>
      </c>
      <c r="N623">
        <v>1.9116209440811001</v>
      </c>
      <c r="O623">
        <v>13.416684177348101</v>
      </c>
      <c r="P623">
        <v>28.909053971693599</v>
      </c>
      <c r="Q623">
        <v>7.5764012737846997E-2</v>
      </c>
    </row>
    <row r="624" spans="1:17" x14ac:dyDescent="0.3">
      <c r="A624" t="s">
        <v>1377</v>
      </c>
      <c r="B624" t="s">
        <v>1378</v>
      </c>
      <c r="C624" t="str">
        <f>IFERROR(VLOOKUP(Table1[[#This Row],[Ticker]],[1]!Table1[[Symbol]:[Industry]],2,FALSE),"-")</f>
        <v>-</v>
      </c>
      <c r="D624" t="s">
        <v>97</v>
      </c>
      <c r="E624">
        <v>7397.82579046499</v>
      </c>
      <c r="F624">
        <v>952.05</v>
      </c>
      <c r="G624">
        <v>123.47096746900699</v>
      </c>
      <c r="H624">
        <v>-11.8301253416168</v>
      </c>
      <c r="I624">
        <v>10.7156101240805</v>
      </c>
      <c r="J624">
        <v>-1.6892957404264899</v>
      </c>
      <c r="K624">
        <v>972.81338340942</v>
      </c>
      <c r="L624">
        <v>791.80914057072403</v>
      </c>
      <c r="M624">
        <v>27.008021794331899</v>
      </c>
      <c r="N624">
        <v>0.61585719650247295</v>
      </c>
      <c r="O624">
        <v>23.627960716348898</v>
      </c>
      <c r="P624">
        <v>165.601897056772</v>
      </c>
    </row>
    <row r="625" spans="1:17" x14ac:dyDescent="0.3">
      <c r="A625" t="s">
        <v>1379</v>
      </c>
      <c r="B625" t="s">
        <v>1380</v>
      </c>
      <c r="C625" t="str">
        <f>IFERROR(VLOOKUP(Table1[[#This Row],[Ticker]],[1]!Table1[[Symbol]:[Industry]],2,FALSE),"-")</f>
        <v>-</v>
      </c>
      <c r="D625" t="s">
        <v>1381</v>
      </c>
      <c r="E625">
        <v>7351.7306007999996</v>
      </c>
      <c r="F625">
        <v>275.75</v>
      </c>
      <c r="G625">
        <v>24.208524580106801</v>
      </c>
      <c r="H625">
        <v>-14.9839399966512</v>
      </c>
      <c r="I625">
        <v>-12.8493581682719</v>
      </c>
      <c r="J625">
        <v>-5.9660761376848397</v>
      </c>
      <c r="K625">
        <v>302.25670892039602</v>
      </c>
      <c r="L625">
        <v>287.88233738158198</v>
      </c>
      <c r="M625">
        <v>15.7785328752407</v>
      </c>
      <c r="N625">
        <v>1.9562360893958299</v>
      </c>
      <c r="O625">
        <v>32.348141432456899</v>
      </c>
      <c r="P625">
        <v>51.510989010989</v>
      </c>
      <c r="Q625">
        <v>5.9405495155973001E-2</v>
      </c>
    </row>
    <row r="626" spans="1:17" hidden="1" x14ac:dyDescent="0.3">
      <c r="A626" t="s">
        <v>1382</v>
      </c>
      <c r="B626" t="s">
        <v>1383</v>
      </c>
      <c r="C626" t="str">
        <f>IFERROR(VLOOKUP(Table1[[#This Row],[Ticker]],[1]!Table1[[Symbol]:[Industry]],2,FALSE),"-")</f>
        <v>-</v>
      </c>
      <c r="D626" t="s">
        <v>198</v>
      </c>
      <c r="E626">
        <v>7335.6761459999998</v>
      </c>
      <c r="F626">
        <v>372.1</v>
      </c>
      <c r="G626">
        <v>-3.6928029356756502</v>
      </c>
      <c r="H626">
        <v>2.2041133937453399</v>
      </c>
      <c r="I626">
        <v>9.4959706078864805</v>
      </c>
      <c r="J626">
        <v>-3.4843831148093298</v>
      </c>
      <c r="K626">
        <v>349.89930165071598</v>
      </c>
      <c r="M626">
        <v>38.167516402981299</v>
      </c>
      <c r="N626">
        <v>0.60588537992965297</v>
      </c>
      <c r="O626">
        <v>9.2448266595001201</v>
      </c>
      <c r="P626">
        <v>54.9770928779675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Row],[Ticker]],[1]!Table1[[Symbol]:[Industry]],2,FALSE),"-")</f>
        <v>-</v>
      </c>
      <c r="D627" t="s">
        <v>335</v>
      </c>
      <c r="E627">
        <v>7335.4820584500003</v>
      </c>
      <c r="F627">
        <v>323.25</v>
      </c>
      <c r="G627">
        <v>109.79143641255099</v>
      </c>
      <c r="H627">
        <v>7.5629426367462598</v>
      </c>
      <c r="I627">
        <v>71.8984423900189</v>
      </c>
      <c r="J627">
        <v>1.4620857407849499</v>
      </c>
      <c r="K627">
        <v>305.423395082203</v>
      </c>
      <c r="L627">
        <v>235.66312394737801</v>
      </c>
      <c r="M627">
        <v>43.103394494179703</v>
      </c>
      <c r="N627">
        <v>0.98008178307340199</v>
      </c>
      <c r="O627">
        <v>12.142304717710701</v>
      </c>
      <c r="P627">
        <v>149.61389961389901</v>
      </c>
      <c r="Q627">
        <v>0.12637587117277399</v>
      </c>
    </row>
    <row r="628" spans="1:17" x14ac:dyDescent="0.3">
      <c r="A628" t="s">
        <v>1386</v>
      </c>
      <c r="B628" t="s">
        <v>1387</v>
      </c>
      <c r="C628" t="str">
        <f>IFERROR(VLOOKUP(Table1[[#This Row],[Ticker]],[1]!Table1[[Symbol]:[Industry]],2,FALSE),"-")</f>
        <v>-</v>
      </c>
      <c r="D628" t="s">
        <v>543</v>
      </c>
      <c r="E628">
        <v>7335.424395</v>
      </c>
      <c r="F628">
        <v>2263.9499999999998</v>
      </c>
      <c r="G628">
        <v>-21.131484883867401</v>
      </c>
      <c r="H628">
        <v>-1.3729100862900501</v>
      </c>
      <c r="I628">
        <v>-22.0026178125004</v>
      </c>
      <c r="J628">
        <v>-0.64955974637823699</v>
      </c>
      <c r="K628">
        <v>2279.0802138198901</v>
      </c>
      <c r="L628">
        <v>2260.98898588783</v>
      </c>
      <c r="M628">
        <v>33.283978246922601</v>
      </c>
      <c r="N628">
        <v>0.71404298185724802</v>
      </c>
      <c r="O628">
        <v>20.806554915082</v>
      </c>
      <c r="P628">
        <v>15.507653061224399</v>
      </c>
      <c r="Q628">
        <v>-6.3598175690780995E-2</v>
      </c>
    </row>
    <row r="629" spans="1:17" x14ac:dyDescent="0.3">
      <c r="A629" t="s">
        <v>1388</v>
      </c>
      <c r="B629" t="s">
        <v>1389</v>
      </c>
      <c r="C629" t="str">
        <f>IFERROR(VLOOKUP(Table1[[#This Row],[Ticker]],[1]!Table1[[Symbol]:[Industry]],2,FALSE),"-")</f>
        <v>-</v>
      </c>
      <c r="D629" t="s">
        <v>24</v>
      </c>
      <c r="E629">
        <v>7330.0888056599997</v>
      </c>
      <c r="F629">
        <v>462.9</v>
      </c>
      <c r="G629">
        <v>-15.088112934058501</v>
      </c>
      <c r="H629">
        <v>-6.5844354142471104</v>
      </c>
      <c r="I629">
        <v>-21.533139213263102</v>
      </c>
      <c r="J629">
        <v>-4.4355184600683399</v>
      </c>
      <c r="K629">
        <v>475.16978448189298</v>
      </c>
      <c r="L629">
        <v>485.28400283503998</v>
      </c>
      <c r="M629">
        <v>25.595621934817899</v>
      </c>
      <c r="N629">
        <v>1.18753658259711</v>
      </c>
      <c r="O629">
        <v>32.069561460358599</v>
      </c>
      <c r="P629">
        <v>9.1101944608132008</v>
      </c>
    </row>
    <row r="630" spans="1:17" x14ac:dyDescent="0.3">
      <c r="A630" t="s">
        <v>1390</v>
      </c>
      <c r="B630" t="s">
        <v>1391</v>
      </c>
      <c r="C630" t="str">
        <f>IFERROR(VLOOKUP(Table1[[#This Row],[Ticker]],[1]!Table1[[Symbol]:[Industry]],2,FALSE),"-")</f>
        <v>-</v>
      </c>
      <c r="D630" t="s">
        <v>198</v>
      </c>
      <c r="E630">
        <v>7325.95261708</v>
      </c>
      <c r="F630">
        <v>1356.7</v>
      </c>
      <c r="G630">
        <v>24.134522604578098</v>
      </c>
      <c r="H630">
        <v>7.1453304778067501</v>
      </c>
      <c r="I630">
        <v>19.6628789691671</v>
      </c>
      <c r="J630">
        <v>1.1820136829510499</v>
      </c>
      <c r="K630">
        <v>1228.0934284631101</v>
      </c>
      <c r="L630">
        <v>1052.8181071383699</v>
      </c>
      <c r="M630">
        <v>49.332284904633099</v>
      </c>
      <c r="N630">
        <v>0.90752669586589996</v>
      </c>
      <c r="O630">
        <v>7.1497014815360798</v>
      </c>
      <c r="P630">
        <v>65.350396099939005</v>
      </c>
      <c r="Q630">
        <v>5.2059775023512E-2</v>
      </c>
    </row>
    <row r="631" spans="1:17" x14ac:dyDescent="0.3">
      <c r="A631" t="s">
        <v>1392</v>
      </c>
      <c r="B631" t="s">
        <v>1393</v>
      </c>
      <c r="C631" t="str">
        <f>IFERROR(VLOOKUP(Table1[[#This Row],[Ticker]],[1]!Table1[[Symbol]:[Industry]],2,FALSE),"-")</f>
        <v>-</v>
      </c>
      <c r="D631" t="s">
        <v>225</v>
      </c>
      <c r="E631">
        <v>7191.1100197559999</v>
      </c>
      <c r="F631">
        <v>181.74</v>
      </c>
      <c r="G631">
        <v>-6.3211612818589202</v>
      </c>
      <c r="H631">
        <v>-14.8388443473129</v>
      </c>
      <c r="I631">
        <v>-29.603577387131001</v>
      </c>
      <c r="J631">
        <v>-2.5614236119451599</v>
      </c>
      <c r="K631">
        <v>192.47889819236701</v>
      </c>
      <c r="L631">
        <v>194.619603215479</v>
      </c>
      <c r="M631">
        <v>32.3902000366216</v>
      </c>
      <c r="N631">
        <v>0.92556185948168801</v>
      </c>
      <c r="O631">
        <v>69.472873335534203</v>
      </c>
      <c r="P631">
        <v>29.767940021420898</v>
      </c>
      <c r="Q631">
        <v>7.9680756733431002E-2</v>
      </c>
    </row>
    <row r="632" spans="1:17" hidden="1" x14ac:dyDescent="0.3">
      <c r="A632" t="s">
        <v>1394</v>
      </c>
      <c r="B632" t="s">
        <v>1395</v>
      </c>
      <c r="C632" t="str">
        <f>IFERROR(VLOOKUP(Table1[[#This Row],[Ticker]],[1]!Table1[[Symbol]:[Industry]],2,FALSE),"-")</f>
        <v>-</v>
      </c>
      <c r="D632" t="s">
        <v>21</v>
      </c>
      <c r="E632">
        <v>7186.8911857599996</v>
      </c>
      <c r="F632">
        <v>614.9</v>
      </c>
      <c r="G632">
        <v>104.082180521673</v>
      </c>
      <c r="H632">
        <v>-0.85043846279508595</v>
      </c>
      <c r="I632">
        <v>26.282792870416699</v>
      </c>
      <c r="J632">
        <v>-2.75708819468155</v>
      </c>
      <c r="K632">
        <v>608.76216595114897</v>
      </c>
      <c r="L632">
        <v>518.67746794883703</v>
      </c>
      <c r="M632">
        <v>36.954305838939199</v>
      </c>
      <c r="N632">
        <v>0.92032488719718697</v>
      </c>
      <c r="O632">
        <v>11.8881118881118</v>
      </c>
      <c r="P632">
        <v>132.60828447134401</v>
      </c>
      <c r="Q632">
        <v>0.264927549572261</v>
      </c>
    </row>
    <row r="633" spans="1:17" x14ac:dyDescent="0.3">
      <c r="A633" t="s">
        <v>1396</v>
      </c>
      <c r="B633" t="s">
        <v>1397</v>
      </c>
      <c r="C633" t="str">
        <f>IFERROR(VLOOKUP(Table1[[#This Row],[Ticker]],[1]!Table1[[Symbol]:[Industry]],2,FALSE),"-")</f>
        <v>-</v>
      </c>
      <c r="D633" t="s">
        <v>46</v>
      </c>
      <c r="E633">
        <v>7185.1803383699998</v>
      </c>
      <c r="F633">
        <v>193.54</v>
      </c>
      <c r="G633">
        <v>48.208613773976097</v>
      </c>
      <c r="H633">
        <v>-8.3284927198336902</v>
      </c>
      <c r="I633">
        <v>-25.398553001955399</v>
      </c>
      <c r="J633">
        <v>-3.13462059250381</v>
      </c>
      <c r="K633">
        <v>198.73417899525199</v>
      </c>
      <c r="L633">
        <v>188.61298508169401</v>
      </c>
      <c r="M633">
        <v>39.206138014089703</v>
      </c>
      <c r="N633">
        <v>1.15395340318508</v>
      </c>
      <c r="O633">
        <v>28.810581791877599</v>
      </c>
      <c r="P633">
        <v>70.519823788546205</v>
      </c>
      <c r="Q633">
        <v>0.14917959778676601</v>
      </c>
    </row>
    <row r="634" spans="1:17" x14ac:dyDescent="0.3">
      <c r="A634" t="s">
        <v>1398</v>
      </c>
      <c r="B634" t="s">
        <v>1399</v>
      </c>
      <c r="C634" t="str">
        <f>IFERROR(VLOOKUP(Table1[[#This Row],[Ticker]],[1]!Table1[[Symbol]:[Industry]],2,FALSE),"-")</f>
        <v>-</v>
      </c>
      <c r="D634" t="s">
        <v>62</v>
      </c>
      <c r="E634">
        <v>7171.9270948000003</v>
      </c>
      <c r="F634">
        <v>221</v>
      </c>
      <c r="G634">
        <v>-23.6184340009574</v>
      </c>
      <c r="H634">
        <v>-6.3581578788044801</v>
      </c>
      <c r="I634">
        <v>-54.384109222382001</v>
      </c>
      <c r="J634">
        <v>-3.67177969570379</v>
      </c>
      <c r="K634">
        <v>244.73993611091799</v>
      </c>
      <c r="L634">
        <v>273.27208332216901</v>
      </c>
      <c r="M634">
        <v>23.1089607298338</v>
      </c>
      <c r="N634">
        <v>0.49489634185257603</v>
      </c>
      <c r="O634">
        <v>113.93665158371</v>
      </c>
      <c r="P634">
        <v>12.697603263641</v>
      </c>
      <c r="Q634">
        <v>-2.8775796016911E-2</v>
      </c>
    </row>
    <row r="635" spans="1:17" x14ac:dyDescent="0.3">
      <c r="A635" t="s">
        <v>1400</v>
      </c>
      <c r="B635" t="s">
        <v>1401</v>
      </c>
      <c r="C635" t="str">
        <f>IFERROR(VLOOKUP(Table1[[#This Row],[Ticker]],[1]!Table1[[Symbol]:[Industry]],2,FALSE),"-")</f>
        <v>-</v>
      </c>
      <c r="D635" t="s">
        <v>198</v>
      </c>
      <c r="E635">
        <v>7170.8937916699997</v>
      </c>
      <c r="F635">
        <v>517.9</v>
      </c>
      <c r="G635">
        <v>-2.97781127530964</v>
      </c>
      <c r="H635">
        <v>-2.53449332284386</v>
      </c>
      <c r="I635">
        <v>19.531082840383501</v>
      </c>
      <c r="J635">
        <v>-1.52903621745397</v>
      </c>
      <c r="K635">
        <v>487.587644065321</v>
      </c>
      <c r="L635">
        <v>431.22700833284802</v>
      </c>
      <c r="M635">
        <v>45.954899327834603</v>
      </c>
      <c r="N635">
        <v>1.03917934220362</v>
      </c>
      <c r="O635">
        <v>6.9125313767136598</v>
      </c>
      <c r="P635">
        <v>46.4028268551236</v>
      </c>
      <c r="Q635">
        <v>3.1648609723766999E-2</v>
      </c>
    </row>
    <row r="636" spans="1:17" x14ac:dyDescent="0.3">
      <c r="A636" t="s">
        <v>1402</v>
      </c>
      <c r="B636" t="s">
        <v>1403</v>
      </c>
      <c r="C636" t="str">
        <f>IFERROR(VLOOKUP(Table1[[#This Row],[Ticker]],[1]!Table1[[Symbol]:[Industry]],2,FALSE),"-")</f>
        <v>-</v>
      </c>
      <c r="D636" t="s">
        <v>198</v>
      </c>
      <c r="E636">
        <v>7162.0418812949902</v>
      </c>
      <c r="F636">
        <v>2495.15</v>
      </c>
      <c r="G636">
        <v>180.730165842752</v>
      </c>
      <c r="H636">
        <v>36.392548335884698</v>
      </c>
      <c r="I636">
        <v>64.608330635992303</v>
      </c>
      <c r="J636">
        <v>-7.8982902365268703</v>
      </c>
      <c r="K636">
        <v>2074.75714351341</v>
      </c>
      <c r="L636">
        <v>1526.5942434011299</v>
      </c>
      <c r="M636">
        <v>47.698481041356203</v>
      </c>
      <c r="N636">
        <v>1.01643815211987</v>
      </c>
      <c r="O636">
        <v>18.313528244794799</v>
      </c>
      <c r="P636">
        <v>209.95652173913001</v>
      </c>
      <c r="Q636">
        <v>0.13269355650790901</v>
      </c>
    </row>
    <row r="637" spans="1:17" x14ac:dyDescent="0.3">
      <c r="A637" t="s">
        <v>1404</v>
      </c>
      <c r="B637" t="s">
        <v>1405</v>
      </c>
      <c r="C637" t="str">
        <f>IFERROR(VLOOKUP(Table1[[#This Row],[Ticker]],[1]!Table1[[Symbol]:[Industry]],2,FALSE),"-")</f>
        <v>-</v>
      </c>
      <c r="D637" t="s">
        <v>21</v>
      </c>
      <c r="E637">
        <v>7157.8298945449997</v>
      </c>
      <c r="F637">
        <v>864.35</v>
      </c>
      <c r="G637">
        <v>55.602175947490302</v>
      </c>
      <c r="H637">
        <v>-5.8333387913330297</v>
      </c>
      <c r="I637">
        <v>78.947113595340696</v>
      </c>
      <c r="J637">
        <v>-3.3338085394936399</v>
      </c>
      <c r="K637">
        <v>829.17773010568396</v>
      </c>
      <c r="L637">
        <v>653.55024577381198</v>
      </c>
      <c r="M637">
        <v>42.087520913780097</v>
      </c>
      <c r="N637">
        <v>1.3067033930699501</v>
      </c>
      <c r="O637">
        <v>6.5540579626308597</v>
      </c>
      <c r="P637">
        <v>108.277108433734</v>
      </c>
      <c r="Q637">
        <v>0.13544131851324101</v>
      </c>
    </row>
    <row r="638" spans="1:17" hidden="1" x14ac:dyDescent="0.3">
      <c r="A638" t="s">
        <v>1406</v>
      </c>
      <c r="B638" t="s">
        <v>1407</v>
      </c>
      <c r="C638" t="str">
        <f>IFERROR(VLOOKUP(Table1[[#This Row],[Ticker]],[1]!Table1[[Symbol]:[Industry]],2,FALSE),"-")</f>
        <v>-</v>
      </c>
      <c r="D638" t="s">
        <v>1408</v>
      </c>
      <c r="E638">
        <v>7144.1356560000004</v>
      </c>
      <c r="F638">
        <v>560</v>
      </c>
      <c r="G638">
        <v>-2.9055920531103698</v>
      </c>
      <c r="H638">
        <v>-15.0119070572069</v>
      </c>
      <c r="I638">
        <v>-6.6727983637283499</v>
      </c>
      <c r="J638">
        <v>-3.2380262970589402</v>
      </c>
      <c r="K638">
        <v>585.360970508798</v>
      </c>
      <c r="L638">
        <v>537.58213789528997</v>
      </c>
      <c r="M638">
        <v>16.703400278828799</v>
      </c>
      <c r="N638">
        <v>0.58217505946529402</v>
      </c>
      <c r="O638">
        <v>18.214285714285701</v>
      </c>
      <c r="P638">
        <v>44.255538382277102</v>
      </c>
      <c r="Q638">
        <v>5.8051758938307003E-2</v>
      </c>
    </row>
    <row r="639" spans="1:17" x14ac:dyDescent="0.3">
      <c r="A639" t="s">
        <v>1409</v>
      </c>
      <c r="B639" t="s">
        <v>1410</v>
      </c>
      <c r="C639" t="str">
        <f>IFERROR(VLOOKUP(Table1[[#This Row],[Ticker]],[1]!Table1[[Symbol]:[Industry]],2,FALSE),"-")</f>
        <v>-</v>
      </c>
      <c r="D639" t="s">
        <v>371</v>
      </c>
      <c r="E639">
        <v>7126.1418383999999</v>
      </c>
      <c r="F639">
        <v>145.26</v>
      </c>
      <c r="G639">
        <v>80.044361884250705</v>
      </c>
      <c r="H639">
        <v>14.3558250049179</v>
      </c>
      <c r="I639">
        <v>14.2497706489159</v>
      </c>
      <c r="J639">
        <v>0.69349227991204299</v>
      </c>
      <c r="K639">
        <v>126.280112904299</v>
      </c>
      <c r="L639">
        <v>102.37563836848</v>
      </c>
      <c r="M639">
        <v>51.273352226914298</v>
      </c>
      <c r="N639">
        <v>1.7200006542842601</v>
      </c>
      <c r="O639">
        <v>12.061131763734</v>
      </c>
      <c r="P639">
        <v>123.30514988470399</v>
      </c>
      <c r="Q639">
        <v>7.5642863088653006E-2</v>
      </c>
    </row>
    <row r="640" spans="1:17" x14ac:dyDescent="0.3">
      <c r="A640" t="s">
        <v>1411</v>
      </c>
      <c r="B640" t="s">
        <v>1412</v>
      </c>
      <c r="C640" t="str">
        <f>IFERROR(VLOOKUP(Table1[[#This Row],[Ticker]],[1]!Table1[[Symbol]:[Industry]],2,FALSE),"-")</f>
        <v>-</v>
      </c>
      <c r="D640" t="s">
        <v>24</v>
      </c>
      <c r="E640">
        <v>7118.5870710539903</v>
      </c>
      <c r="F640">
        <v>27.21</v>
      </c>
      <c r="G640">
        <v>6.2312553192437496</v>
      </c>
      <c r="H640">
        <v>-8.61181387831496</v>
      </c>
      <c r="I640">
        <v>-17.122174467687302</v>
      </c>
      <c r="J640">
        <v>-0.75451805118187298</v>
      </c>
      <c r="K640">
        <v>27.338572861270102</v>
      </c>
      <c r="L640">
        <v>26.200453245239999</v>
      </c>
      <c r="M640">
        <v>59.909738444150598</v>
      </c>
      <c r="N640">
        <v>1.0578677813423301</v>
      </c>
      <c r="O640">
        <v>35.544744826848301</v>
      </c>
      <c r="P640">
        <v>51.903665583242997</v>
      </c>
      <c r="Q640">
        <v>8.6901550454358004E-2</v>
      </c>
    </row>
    <row r="641" spans="1:17" x14ac:dyDescent="0.3">
      <c r="A641" t="s">
        <v>1413</v>
      </c>
      <c r="B641" t="s">
        <v>1414</v>
      </c>
      <c r="C641" t="str">
        <f>IFERROR(VLOOKUP(Table1[[#This Row],[Ticker]],[1]!Table1[[Symbol]:[Industry]],2,FALSE),"-")</f>
        <v>-</v>
      </c>
      <c r="D641" t="s">
        <v>817</v>
      </c>
      <c r="E641">
        <v>7100.5667563259904</v>
      </c>
      <c r="F641">
        <v>40.07</v>
      </c>
      <c r="G641">
        <v>-29.514790536051699</v>
      </c>
      <c r="H641">
        <v>-11.1443826143138</v>
      </c>
      <c r="I641">
        <v>-27.0935696314932</v>
      </c>
      <c r="J641">
        <v>-2.04690731241234</v>
      </c>
      <c r="K641">
        <v>42.390641829274301</v>
      </c>
      <c r="L641">
        <v>43.652962058318998</v>
      </c>
      <c r="M641">
        <v>26.301869937573301</v>
      </c>
      <c r="N641">
        <v>0.54988966527352501</v>
      </c>
      <c r="O641">
        <v>34.764162715248297</v>
      </c>
      <c r="P641">
        <v>8.2972972972972894</v>
      </c>
      <c r="Q641">
        <v>3.3329824474183999E-2</v>
      </c>
    </row>
    <row r="642" spans="1:17" x14ac:dyDescent="0.3">
      <c r="A642" t="s">
        <v>1415</v>
      </c>
      <c r="B642" t="s">
        <v>1416</v>
      </c>
      <c r="C642" t="str">
        <f>IFERROR(VLOOKUP(Table1[[#This Row],[Ticker]],[1]!Table1[[Symbol]:[Industry]],2,FALSE),"-")</f>
        <v>-</v>
      </c>
      <c r="D642" t="s">
        <v>1146</v>
      </c>
      <c r="E642">
        <v>7057.5820838999998</v>
      </c>
      <c r="F642">
        <v>552.1</v>
      </c>
      <c r="G642">
        <v>64.070830749088202</v>
      </c>
      <c r="H642">
        <v>23.651931626248299</v>
      </c>
      <c r="I642">
        <v>28.677645875761399</v>
      </c>
      <c r="J642">
        <v>6.97459581589957</v>
      </c>
      <c r="K642">
        <v>470.55770445572</v>
      </c>
      <c r="L642">
        <v>412.48527398683501</v>
      </c>
      <c r="M642">
        <v>65.496249256352499</v>
      </c>
      <c r="N642">
        <v>1.7672441046713401</v>
      </c>
      <c r="O642">
        <v>7.9424017388154402</v>
      </c>
      <c r="P642">
        <v>97.460658082975598</v>
      </c>
      <c r="Q642">
        <v>0.15523130247880901</v>
      </c>
    </row>
    <row r="643" spans="1:17" hidden="1" x14ac:dyDescent="0.3">
      <c r="A643" t="s">
        <v>1417</v>
      </c>
      <c r="B643" t="s">
        <v>1418</v>
      </c>
      <c r="C643" t="str">
        <f>IFERROR(VLOOKUP(Table1[[#This Row],[Ticker]],[1]!Table1[[Symbol]:[Industry]],2,FALSE),"-")</f>
        <v>-</v>
      </c>
      <c r="D643" t="s">
        <v>62</v>
      </c>
      <c r="E643">
        <v>7050.5021991249996</v>
      </c>
      <c r="F643">
        <v>406.45</v>
      </c>
      <c r="G643">
        <v>-25.3675338580321</v>
      </c>
      <c r="H643">
        <v>0.46847896194231697</v>
      </c>
      <c r="I643">
        <v>-4.8474538366852604</v>
      </c>
      <c r="J643">
        <v>-2.5629888157995602</v>
      </c>
      <c r="K643">
        <v>400.98129675175102</v>
      </c>
      <c r="M643">
        <v>36.935876017548303</v>
      </c>
      <c r="N643">
        <v>1.2607974718505199</v>
      </c>
      <c r="O643">
        <v>9.9766268913765508</v>
      </c>
      <c r="P643">
        <v>27.214397496087599</v>
      </c>
    </row>
    <row r="644" spans="1:17" x14ac:dyDescent="0.3">
      <c r="A644" t="s">
        <v>1419</v>
      </c>
      <c r="B644" t="s">
        <v>1420</v>
      </c>
      <c r="C644" t="str">
        <f>IFERROR(VLOOKUP(Table1[[#This Row],[Ticker]],[1]!Table1[[Symbol]:[Industry]],2,FALSE),"-")</f>
        <v>-</v>
      </c>
      <c r="D644" t="s">
        <v>371</v>
      </c>
      <c r="E644">
        <v>7046.2057306079996</v>
      </c>
      <c r="F644">
        <v>86.48</v>
      </c>
      <c r="G644">
        <v>17.7363775861036</v>
      </c>
      <c r="H644">
        <v>11.611712110148799</v>
      </c>
      <c r="I644">
        <v>0.56317405500232598</v>
      </c>
      <c r="J644">
        <v>2.1855561544832902</v>
      </c>
      <c r="K644">
        <v>80.033206824655196</v>
      </c>
      <c r="L644">
        <v>72.758251950372596</v>
      </c>
      <c r="M644">
        <v>48.379620734793299</v>
      </c>
      <c r="N644">
        <v>1.4849732750051401</v>
      </c>
      <c r="O644">
        <v>10.7076780758556</v>
      </c>
      <c r="P644">
        <v>47.450980392156801</v>
      </c>
      <c r="Q644">
        <v>7.3587623488942003E-2</v>
      </c>
    </row>
    <row r="645" spans="1:17" x14ac:dyDescent="0.3">
      <c r="A645" t="s">
        <v>1421</v>
      </c>
      <c r="B645" t="s">
        <v>1422</v>
      </c>
      <c r="C645" t="str">
        <f>IFERROR(VLOOKUP(Table1[[#This Row],[Ticker]],[1]!Table1[[Symbol]:[Industry]],2,FALSE),"-")</f>
        <v>-</v>
      </c>
      <c r="D645" t="s">
        <v>1423</v>
      </c>
      <c r="E645">
        <v>7043.4960064859997</v>
      </c>
      <c r="F645">
        <v>221.23</v>
      </c>
      <c r="G645">
        <v>-23.264201791827801</v>
      </c>
      <c r="H645">
        <v>10.7612170559395</v>
      </c>
      <c r="I645">
        <v>-1.69078265986162</v>
      </c>
      <c r="J645">
        <v>-4.7096076667418298</v>
      </c>
      <c r="K645">
        <v>205.83272129722999</v>
      </c>
      <c r="L645">
        <v>195.05860693971101</v>
      </c>
      <c r="M645">
        <v>45.086799565275598</v>
      </c>
      <c r="N645">
        <v>1.4243179418498999</v>
      </c>
      <c r="O645">
        <v>9.3432174659856297</v>
      </c>
      <c r="P645">
        <v>30.442216981131999</v>
      </c>
      <c r="Q645">
        <v>-6.3556303557022006E-2</v>
      </c>
    </row>
    <row r="646" spans="1:17" hidden="1" x14ac:dyDescent="0.3">
      <c r="A646" t="s">
        <v>1424</v>
      </c>
      <c r="B646" t="s">
        <v>1425</v>
      </c>
      <c r="C646" t="str">
        <f>IFERROR(VLOOKUP(Table1[[#This Row],[Ticker]],[1]!Table1[[Symbol]:[Industry]],2,FALSE),"-")</f>
        <v>-</v>
      </c>
      <c r="D646" t="s">
        <v>43</v>
      </c>
      <c r="E646">
        <v>7035.5771569999997</v>
      </c>
      <c r="F646">
        <v>4573.1000000000004</v>
      </c>
      <c r="G646">
        <v>3.4006852805927501</v>
      </c>
      <c r="H646">
        <v>-5.9812611879247299</v>
      </c>
      <c r="I646">
        <v>11.912927405259101</v>
      </c>
      <c r="J646">
        <v>-0.34924030523969701</v>
      </c>
      <c r="K646">
        <v>4069.2458990312098</v>
      </c>
      <c r="L646">
        <v>3768.3072559833599</v>
      </c>
      <c r="M646">
        <v>83.058019781214995</v>
      </c>
      <c r="N646">
        <v>2.4674178569144098</v>
      </c>
      <c r="O646">
        <v>6.0495068990400203</v>
      </c>
      <c r="P646">
        <v>44.764165875277001</v>
      </c>
      <c r="Q646">
        <v>-2.5425011029985001E-2</v>
      </c>
    </row>
    <row r="647" spans="1:17" hidden="1" x14ac:dyDescent="0.3">
      <c r="A647" t="s">
        <v>1426</v>
      </c>
      <c r="B647" t="s">
        <v>1427</v>
      </c>
      <c r="C647" t="str">
        <f>IFERROR(VLOOKUP(Table1[[#This Row],[Ticker]],[1]!Table1[[Symbol]:[Industry]],2,FALSE),"-")</f>
        <v>-</v>
      </c>
      <c r="D647" t="s">
        <v>24</v>
      </c>
      <c r="E647">
        <v>7023.7599176249996</v>
      </c>
      <c r="F647">
        <v>671.55</v>
      </c>
      <c r="G647">
        <v>60.423384475315302</v>
      </c>
      <c r="H647">
        <v>-10.0131763017963</v>
      </c>
      <c r="I647">
        <v>68.960732049324605</v>
      </c>
      <c r="J647">
        <v>-1.1684315323974801</v>
      </c>
      <c r="K647">
        <v>644.42153146136604</v>
      </c>
      <c r="M647">
        <v>43.7952989573525</v>
      </c>
      <c r="N647">
        <v>0.31303067392988299</v>
      </c>
      <c r="O647">
        <v>13.3050405777678</v>
      </c>
      <c r="P647">
        <v>83.986301369863</v>
      </c>
    </row>
    <row r="648" spans="1:17" x14ac:dyDescent="0.3">
      <c r="A648" t="s">
        <v>1428</v>
      </c>
      <c r="B648" t="s">
        <v>1429</v>
      </c>
      <c r="C648" t="str">
        <f>IFERROR(VLOOKUP(Table1[[#This Row],[Ticker]],[1]!Table1[[Symbol]:[Industry]],2,FALSE),"-")</f>
        <v>-</v>
      </c>
      <c r="D648" t="s">
        <v>543</v>
      </c>
      <c r="E648">
        <v>7003.8673877699903</v>
      </c>
      <c r="F648">
        <v>253.35</v>
      </c>
      <c r="G648">
        <v>-25.545737482290502</v>
      </c>
      <c r="H648">
        <v>0.203422637486078</v>
      </c>
      <c r="I648">
        <v>-22.236206740031701</v>
      </c>
      <c r="J648">
        <v>-4.7982655137095298</v>
      </c>
      <c r="K648">
        <v>256.269126190892</v>
      </c>
      <c r="L648">
        <v>260.31146648676599</v>
      </c>
      <c r="M648">
        <v>32.265642738677599</v>
      </c>
      <c r="N648">
        <v>1.4276269648045401</v>
      </c>
      <c r="O648">
        <v>26.682455101637998</v>
      </c>
      <c r="P648">
        <v>15.159090909090899</v>
      </c>
      <c r="Q648">
        <v>-3.7075075617029003E-2</v>
      </c>
    </row>
    <row r="649" spans="1:17" x14ac:dyDescent="0.3">
      <c r="A649" t="s">
        <v>1430</v>
      </c>
      <c r="B649" t="s">
        <v>1431</v>
      </c>
      <c r="C649" t="str">
        <f>IFERROR(VLOOKUP(Table1[[#This Row],[Ticker]],[1]!Table1[[Symbol]:[Industry]],2,FALSE),"-")</f>
        <v>-</v>
      </c>
      <c r="D649" t="s">
        <v>595</v>
      </c>
      <c r="E649">
        <v>6999.7325332800001</v>
      </c>
      <c r="F649">
        <v>40.83</v>
      </c>
      <c r="G649">
        <v>-28.511528228441499</v>
      </c>
      <c r="H649">
        <v>-7.1167109233744803</v>
      </c>
      <c r="I649">
        <v>-51.162998732732099</v>
      </c>
      <c r="J649">
        <v>-2.8507163036887002</v>
      </c>
      <c r="K649">
        <v>43.904085864528298</v>
      </c>
      <c r="L649">
        <v>46.500925114879301</v>
      </c>
      <c r="M649">
        <v>27.775238203310099</v>
      </c>
      <c r="N649">
        <v>1.17202777520241</v>
      </c>
      <c r="O649">
        <v>68.258633357825104</v>
      </c>
      <c r="P649">
        <v>5.6403622250970198</v>
      </c>
      <c r="Q649">
        <v>-1.0848744736635999E-2</v>
      </c>
    </row>
    <row r="650" spans="1:17" x14ac:dyDescent="0.3">
      <c r="A650" t="s">
        <v>1432</v>
      </c>
      <c r="B650" t="s">
        <v>1433</v>
      </c>
      <c r="C650" t="str">
        <f>IFERROR(VLOOKUP(Table1[[#This Row],[Ticker]],[1]!Table1[[Symbol]:[Industry]],2,FALSE),"-")</f>
        <v>-</v>
      </c>
      <c r="D650" t="s">
        <v>405</v>
      </c>
      <c r="E650">
        <v>6992.5862005999998</v>
      </c>
      <c r="F650">
        <v>305.5</v>
      </c>
      <c r="G650">
        <v>-39.973826636671397</v>
      </c>
      <c r="H650">
        <v>-2.5257117671800402</v>
      </c>
      <c r="I650">
        <v>-31.150681700458701</v>
      </c>
      <c r="J650">
        <v>-3.9161677707699498</v>
      </c>
      <c r="K650">
        <v>301.32540522101601</v>
      </c>
      <c r="L650">
        <v>322.70558911080002</v>
      </c>
      <c r="M650">
        <v>41.487987550258197</v>
      </c>
      <c r="N650">
        <v>1.6825803911421999</v>
      </c>
      <c r="O650">
        <v>54.140752864157101</v>
      </c>
      <c r="P650">
        <v>18.3420491962037</v>
      </c>
      <c r="Q650">
        <v>-1.9938219382827999E-2</v>
      </c>
    </row>
    <row r="651" spans="1:17" x14ac:dyDescent="0.3">
      <c r="A651" t="s">
        <v>1434</v>
      </c>
      <c r="B651" t="s">
        <v>1435</v>
      </c>
      <c r="C651" t="str">
        <f>IFERROR(VLOOKUP(Table1[[#This Row],[Ticker]],[1]!Table1[[Symbol]:[Industry]],2,FALSE),"-")</f>
        <v>-</v>
      </c>
      <c r="D651" t="s">
        <v>97</v>
      </c>
      <c r="E651">
        <v>6950.3649743449996</v>
      </c>
      <c r="F651">
        <v>2839.15</v>
      </c>
      <c r="G651">
        <v>66.331382433161906</v>
      </c>
      <c r="H651">
        <v>2.5280638205005399</v>
      </c>
      <c r="I651">
        <v>6.2935051514442399</v>
      </c>
      <c r="J651">
        <v>-4.0049086026044396</v>
      </c>
      <c r="K651">
        <v>2670.73331505959</v>
      </c>
      <c r="L651">
        <v>2306.69088532979</v>
      </c>
      <c r="M651">
        <v>50.677197605204697</v>
      </c>
      <c r="N651">
        <v>1.02376681509321</v>
      </c>
      <c r="O651">
        <v>7.2151876441892604</v>
      </c>
      <c r="P651">
        <v>104.977979929247</v>
      </c>
      <c r="Q651">
        <v>0.184887674027123</v>
      </c>
    </row>
    <row r="652" spans="1:17" x14ac:dyDescent="0.3">
      <c r="A652" t="s">
        <v>1436</v>
      </c>
      <c r="B652" t="s">
        <v>1437</v>
      </c>
      <c r="C652" t="str">
        <f>IFERROR(VLOOKUP(Table1[[#This Row],[Ticker]],[1]!Table1[[Symbol]:[Industry]],2,FALSE),"-")</f>
        <v>-</v>
      </c>
      <c r="D652" t="s">
        <v>100</v>
      </c>
      <c r="E652">
        <v>6918.3769913599999</v>
      </c>
      <c r="F652">
        <v>1452.8</v>
      </c>
      <c r="G652">
        <v>-26.120791467804501</v>
      </c>
      <c r="H652">
        <v>4.8652384489101204</v>
      </c>
      <c r="I652">
        <v>-14.570947105339201</v>
      </c>
      <c r="J652">
        <v>-3.69960939852455</v>
      </c>
      <c r="K652">
        <v>1405.0534560715</v>
      </c>
      <c r="L652">
        <v>1406.76569340638</v>
      </c>
      <c r="M652">
        <v>49.060746233023302</v>
      </c>
      <c r="N652">
        <v>3.1974576281677898</v>
      </c>
      <c r="O652">
        <v>15.6353248898678</v>
      </c>
      <c r="P652">
        <v>16.223999999999901</v>
      </c>
      <c r="Q652">
        <v>-0.14944578871856601</v>
      </c>
    </row>
    <row r="653" spans="1:17" x14ac:dyDescent="0.3">
      <c r="A653" t="s">
        <v>1438</v>
      </c>
      <c r="B653" t="s">
        <v>1439</v>
      </c>
      <c r="C653" t="str">
        <f>IFERROR(VLOOKUP(Table1[[#This Row],[Ticker]],[1]!Table1[[Symbol]:[Industry]],2,FALSE),"-")</f>
        <v>-</v>
      </c>
      <c r="D653" t="s">
        <v>119</v>
      </c>
      <c r="E653">
        <v>6905.6192151249998</v>
      </c>
      <c r="F653">
        <v>1160.75</v>
      </c>
      <c r="G653">
        <v>64.091693996231697</v>
      </c>
      <c r="H653">
        <v>10.1581486518405</v>
      </c>
      <c r="I653">
        <v>22.316845325219202</v>
      </c>
      <c r="J653">
        <v>6.2598323883257496</v>
      </c>
      <c r="K653">
        <v>1034.4480040407</v>
      </c>
      <c r="L653">
        <v>898.44310978373198</v>
      </c>
      <c r="M653">
        <v>59.2735974481689</v>
      </c>
      <c r="N653">
        <v>0.86185756418202197</v>
      </c>
      <c r="O653">
        <v>6.6551798406202902</v>
      </c>
      <c r="P653">
        <v>88.770531793787598</v>
      </c>
      <c r="Q653">
        <v>5.2028558854923003E-2</v>
      </c>
    </row>
    <row r="654" spans="1:17" hidden="1" x14ac:dyDescent="0.3">
      <c r="A654" t="s">
        <v>1440</v>
      </c>
      <c r="B654" t="s">
        <v>1441</v>
      </c>
      <c r="C654" t="str">
        <f>IFERROR(VLOOKUP(Table1[[#This Row],[Ticker]],[1]!Table1[[Symbol]:[Industry]],2,FALSE),"-")</f>
        <v>-</v>
      </c>
      <c r="E654">
        <v>6844.3536095999998</v>
      </c>
      <c r="F654">
        <v>3114.15</v>
      </c>
      <c r="G654">
        <v>-5.0272057723345398</v>
      </c>
      <c r="H654">
        <v>-16.4296083505788</v>
      </c>
      <c r="I654">
        <v>6.3858949213879699</v>
      </c>
      <c r="J654">
        <v>-5.8987554917361198</v>
      </c>
      <c r="K654">
        <v>3237.1878586631101</v>
      </c>
      <c r="L654">
        <v>2790.3086825195401</v>
      </c>
      <c r="M654">
        <v>27.3982054158407</v>
      </c>
      <c r="N654">
        <v>1.2019768110748501</v>
      </c>
      <c r="O654">
        <v>24.913700367676501</v>
      </c>
      <c r="P654">
        <v>48.3635064316341</v>
      </c>
      <c r="Q654">
        <v>8.7722269136267003E-2</v>
      </c>
    </row>
    <row r="655" spans="1:17" x14ac:dyDescent="0.3">
      <c r="A655" t="s">
        <v>1442</v>
      </c>
      <c r="B655" t="s">
        <v>1443</v>
      </c>
      <c r="C655" t="str">
        <f>IFERROR(VLOOKUP(Table1[[#This Row],[Ticker]],[1]!Table1[[Symbol]:[Industry]],2,FALSE),"-")</f>
        <v>-</v>
      </c>
      <c r="D655" t="s">
        <v>1444</v>
      </c>
      <c r="E655">
        <v>6822.1563732000004</v>
      </c>
      <c r="F655">
        <v>891.3</v>
      </c>
      <c r="G655">
        <v>10.6973631440381</v>
      </c>
      <c r="H655">
        <v>0.57674893920303205</v>
      </c>
      <c r="I655">
        <v>-15.8120665991183</v>
      </c>
      <c r="J655">
        <v>-6.8782477018159094E-2</v>
      </c>
      <c r="K655">
        <v>822.81539351191304</v>
      </c>
      <c r="L655">
        <v>766.55049053407197</v>
      </c>
      <c r="M655">
        <v>44.502471635286298</v>
      </c>
      <c r="N655">
        <v>0.98777817464650997</v>
      </c>
      <c r="O655">
        <v>11.006395153147</v>
      </c>
      <c r="P655">
        <v>50.684699915469103</v>
      </c>
      <c r="Q655">
        <v>-2.0327004996448999E-2</v>
      </c>
    </row>
    <row r="656" spans="1:17" hidden="1" x14ac:dyDescent="0.3">
      <c r="A656" t="s">
        <v>1445</v>
      </c>
      <c r="B656" t="s">
        <v>1446</v>
      </c>
      <c r="C656" t="str">
        <f>IFERROR(VLOOKUP(Table1[[#This Row],[Ticker]],[1]!Table1[[Symbol]:[Industry]],2,FALSE),"-")</f>
        <v>-</v>
      </c>
      <c r="D656" t="s">
        <v>1010</v>
      </c>
      <c r="E656">
        <v>6746.8437323999997</v>
      </c>
      <c r="F656">
        <v>128</v>
      </c>
      <c r="G656">
        <v>-13.8151087680736</v>
      </c>
      <c r="H656">
        <v>-7.6098315371886596</v>
      </c>
      <c r="I656">
        <v>-9.9333339133232403</v>
      </c>
      <c r="K656">
        <v>119.765858003508</v>
      </c>
      <c r="M656">
        <v>1.05563603616817</v>
      </c>
      <c r="N656">
        <v>0.61788617886178798</v>
      </c>
      <c r="O656">
        <v>3.4062500000000102</v>
      </c>
      <c r="P656">
        <v>9.9184199227135998</v>
      </c>
    </row>
    <row r="657" spans="1:17" x14ac:dyDescent="0.3">
      <c r="A657" t="s">
        <v>1447</v>
      </c>
      <c r="B657" t="s">
        <v>1448</v>
      </c>
      <c r="C657" t="str">
        <f>IFERROR(VLOOKUP(Table1[[#This Row],[Ticker]],[1]!Table1[[Symbol]:[Industry]],2,FALSE),"-")</f>
        <v>-</v>
      </c>
      <c r="D657" t="s">
        <v>198</v>
      </c>
      <c r="E657">
        <v>6732.5914677999999</v>
      </c>
      <c r="F657">
        <v>468.7</v>
      </c>
      <c r="G657">
        <v>108.68846067705</v>
      </c>
      <c r="H657">
        <v>9.4849358489646391</v>
      </c>
      <c r="I657">
        <v>7.5659709990435102</v>
      </c>
      <c r="J657">
        <v>-1.01841996678276</v>
      </c>
      <c r="K657">
        <v>436.907365732166</v>
      </c>
      <c r="L657">
        <v>369.20690728098401</v>
      </c>
      <c r="M657">
        <v>36.6068780277513</v>
      </c>
      <c r="N657">
        <v>0.66266453672011405</v>
      </c>
      <c r="O657">
        <v>10.3050992105824</v>
      </c>
      <c r="P657">
        <v>136.06144547972801</v>
      </c>
      <c r="Q657">
        <v>0.140851609548762</v>
      </c>
    </row>
    <row r="658" spans="1:17" x14ac:dyDescent="0.3">
      <c r="A658" t="s">
        <v>1449</v>
      </c>
      <c r="B658" t="s">
        <v>1450</v>
      </c>
      <c r="C658" t="str">
        <f>IFERROR(VLOOKUP(Table1[[#This Row],[Ticker]],[1]!Table1[[Symbol]:[Industry]],2,FALSE),"-")</f>
        <v>-</v>
      </c>
      <c r="D658" t="s">
        <v>632</v>
      </c>
      <c r="E658">
        <v>6729.3881806500003</v>
      </c>
      <c r="F658">
        <v>510.5</v>
      </c>
      <c r="G658">
        <v>24.0063993813419</v>
      </c>
      <c r="H658">
        <v>-6.7076806920363001</v>
      </c>
      <c r="I658">
        <v>-29.390732171168501</v>
      </c>
      <c r="J658">
        <v>-0.18456030461581299</v>
      </c>
      <c r="K658">
        <v>503.90289195907599</v>
      </c>
      <c r="L658">
        <v>487.44218703734799</v>
      </c>
      <c r="M658">
        <v>34.717860797622798</v>
      </c>
      <c r="N658">
        <v>0.84800189535553805</v>
      </c>
      <c r="O658">
        <v>30.460333006856001</v>
      </c>
      <c r="P658">
        <v>61.576198765627403</v>
      </c>
      <c r="Q658">
        <v>6.1291275613175003E-2</v>
      </c>
    </row>
    <row r="659" spans="1:17" x14ac:dyDescent="0.3">
      <c r="A659" t="s">
        <v>1451</v>
      </c>
      <c r="B659" t="s">
        <v>1452</v>
      </c>
      <c r="C659" t="str">
        <f>IFERROR(VLOOKUP(Table1[[#This Row],[Ticker]],[1]!Table1[[Symbol]:[Industry]],2,FALSE),"-")</f>
        <v>-</v>
      </c>
      <c r="D659" t="s">
        <v>639</v>
      </c>
      <c r="E659">
        <v>6719.4307221029903</v>
      </c>
      <c r="F659">
        <v>137.79</v>
      </c>
      <c r="G659">
        <v>-33.656951247108601</v>
      </c>
      <c r="H659">
        <v>-0.203499179001606</v>
      </c>
      <c r="I659">
        <v>-18.094926868099801</v>
      </c>
      <c r="J659">
        <v>2.6166729990948201</v>
      </c>
      <c r="K659">
        <v>136.30479073853601</v>
      </c>
      <c r="L659">
        <v>139.43350548561</v>
      </c>
      <c r="M659">
        <v>40.557488966738902</v>
      </c>
      <c r="N659">
        <v>1.1152923678557201</v>
      </c>
      <c r="O659">
        <v>29.9441178605123</v>
      </c>
      <c r="P659">
        <v>25.835616438356102</v>
      </c>
      <c r="Q659">
        <v>-0.114562752604058</v>
      </c>
    </row>
    <row r="660" spans="1:17" x14ac:dyDescent="0.3">
      <c r="A660" t="s">
        <v>1453</v>
      </c>
      <c r="B660" t="s">
        <v>1454</v>
      </c>
      <c r="C660" t="str">
        <f>IFERROR(VLOOKUP(Table1[[#This Row],[Ticker]],[1]!Table1[[Symbol]:[Industry]],2,FALSE),"-")</f>
        <v>-</v>
      </c>
      <c r="D660" t="s">
        <v>80</v>
      </c>
      <c r="E660">
        <v>6669.5024818000002</v>
      </c>
      <c r="F660">
        <v>325.55</v>
      </c>
      <c r="G660">
        <v>97.475331379341895</v>
      </c>
      <c r="H660">
        <v>31.828641740788399</v>
      </c>
      <c r="I660">
        <v>7.5260035947141297</v>
      </c>
      <c r="J660">
        <v>2.9461554216055199</v>
      </c>
      <c r="K660">
        <v>262.47063358953699</v>
      </c>
      <c r="L660">
        <v>228.152220651009</v>
      </c>
      <c r="M660">
        <v>74.460227040670205</v>
      </c>
      <c r="N660">
        <v>1.4576619306027601</v>
      </c>
      <c r="O660">
        <v>2.2577177084933</v>
      </c>
      <c r="P660">
        <v>134.884559884559</v>
      </c>
      <c r="Q660">
        <v>6.8834102637352998E-2</v>
      </c>
    </row>
    <row r="661" spans="1:17" hidden="1" x14ac:dyDescent="0.3">
      <c r="A661" t="s">
        <v>1455</v>
      </c>
      <c r="B661" t="s">
        <v>1456</v>
      </c>
      <c r="C661" t="str">
        <f>IFERROR(VLOOKUP(Table1[[#This Row],[Ticker]],[1]!Table1[[Symbol]:[Industry]],2,FALSE),"-")</f>
        <v>-</v>
      </c>
      <c r="D661" t="s">
        <v>979</v>
      </c>
      <c r="E661">
        <v>6638.1834372000003</v>
      </c>
      <c r="F661">
        <v>703.65</v>
      </c>
      <c r="G661">
        <v>953.87873082337899</v>
      </c>
      <c r="H661">
        <v>-8.6784656807599898</v>
      </c>
      <c r="I661">
        <v>115.601406122817</v>
      </c>
      <c r="J661">
        <v>-4.9800817399257502</v>
      </c>
      <c r="K661">
        <v>713.91181621508804</v>
      </c>
      <c r="L661">
        <v>474.38936419671597</v>
      </c>
      <c r="M661">
        <v>28.715726570980699</v>
      </c>
      <c r="N661">
        <v>0.58575966825950299</v>
      </c>
      <c r="O661">
        <v>28.337952106871299</v>
      </c>
      <c r="P661">
        <v>985.04240555127205</v>
      </c>
      <c r="Q661">
        <v>0.23514628680636099</v>
      </c>
    </row>
    <row r="662" spans="1:17" hidden="1" x14ac:dyDescent="0.3">
      <c r="A662" t="s">
        <v>1457</v>
      </c>
      <c r="B662" t="s">
        <v>1458</v>
      </c>
      <c r="C662" t="str">
        <f>IFERROR(VLOOKUP(Table1[[#This Row],[Ticker]],[1]!Table1[[Symbol]:[Industry]],2,FALSE),"-")</f>
        <v>-</v>
      </c>
      <c r="D662" t="s">
        <v>1300</v>
      </c>
      <c r="E662">
        <v>6636.6662775300001</v>
      </c>
      <c r="F662">
        <v>1387.71</v>
      </c>
      <c r="G662">
        <v>-15.794951532654601</v>
      </c>
      <c r="H662">
        <v>-3.2256031792667299</v>
      </c>
      <c r="I662">
        <v>-8.9912767639935893</v>
      </c>
      <c r="J662">
        <v>0.66134742554142201</v>
      </c>
      <c r="K662">
        <v>1374.37547787782</v>
      </c>
      <c r="L662">
        <v>1342.1832418670001</v>
      </c>
      <c r="M662">
        <v>77.088001342421407</v>
      </c>
      <c r="N662">
        <v>1.01166973928315</v>
      </c>
      <c r="O662">
        <v>3.8077119859336501</v>
      </c>
      <c r="P662">
        <v>11.315124533750399</v>
      </c>
      <c r="Q662">
        <v>-5.5078309021881003E-2</v>
      </c>
    </row>
    <row r="663" spans="1:17" hidden="1" x14ac:dyDescent="0.3">
      <c r="A663" t="s">
        <v>1459</v>
      </c>
      <c r="B663" t="s">
        <v>1460</v>
      </c>
      <c r="C663" t="str">
        <f>IFERROR(VLOOKUP(Table1[[#This Row],[Ticker]],[1]!Table1[[Symbol]:[Industry]],2,FALSE),"-")</f>
        <v>-</v>
      </c>
      <c r="D663" t="s">
        <v>143</v>
      </c>
      <c r="E663">
        <v>6616.4128972600001</v>
      </c>
      <c r="F663">
        <v>170.78</v>
      </c>
      <c r="G663">
        <v>-20.633010415093899</v>
      </c>
      <c r="H663">
        <v>-15.2124290163902</v>
      </c>
      <c r="I663">
        <v>-10.39798526401</v>
      </c>
      <c r="J663">
        <v>0.236286546519276</v>
      </c>
      <c r="M663">
        <v>55.247765727935302</v>
      </c>
      <c r="O663">
        <v>15.6458601709801</v>
      </c>
      <c r="P663">
        <v>26.5037037037036</v>
      </c>
    </row>
    <row r="664" spans="1:17" hidden="1" x14ac:dyDescent="0.3">
      <c r="A664" t="s">
        <v>1461</v>
      </c>
      <c r="B664" t="s">
        <v>1462</v>
      </c>
      <c r="C664" t="str">
        <f>IFERROR(VLOOKUP(Table1[[#This Row],[Ticker]],[1]!Table1[[Symbol]:[Industry]],2,FALSE),"-")</f>
        <v>-</v>
      </c>
      <c r="D664" t="s">
        <v>119</v>
      </c>
      <c r="E664">
        <v>6594.8421986800004</v>
      </c>
      <c r="F664">
        <v>575.6</v>
      </c>
      <c r="G664">
        <v>-24.015357732270999</v>
      </c>
      <c r="H664">
        <v>11.843115838871601</v>
      </c>
      <c r="I664">
        <v>-7.4964271937383602</v>
      </c>
      <c r="J664">
        <v>5.5237354334484898</v>
      </c>
      <c r="K664">
        <v>527.20153860751805</v>
      </c>
      <c r="L664">
        <v>524.92483965123495</v>
      </c>
      <c r="M664">
        <v>70.010956224757507</v>
      </c>
      <c r="N664">
        <v>1.42680549940738</v>
      </c>
      <c r="O664">
        <v>9.4423210562890798</v>
      </c>
      <c r="P664">
        <v>23.254817987151998</v>
      </c>
      <c r="Q664">
        <v>1.9721385114731999E-2</v>
      </c>
    </row>
    <row r="665" spans="1:17" x14ac:dyDescent="0.3">
      <c r="A665" t="s">
        <v>1463</v>
      </c>
      <c r="B665" t="s">
        <v>1464</v>
      </c>
      <c r="C665" t="str">
        <f>IFERROR(VLOOKUP(Table1[[#This Row],[Ticker]],[1]!Table1[[Symbol]:[Industry]],2,FALSE),"-")</f>
        <v>-</v>
      </c>
      <c r="D665" t="s">
        <v>472</v>
      </c>
      <c r="E665">
        <v>6586.8188233949904</v>
      </c>
      <c r="F665">
        <v>463.95</v>
      </c>
      <c r="G665">
        <v>-46.348463754991997</v>
      </c>
      <c r="H665">
        <v>-4.7372368992502496</v>
      </c>
      <c r="I665">
        <v>-32.063730673023102</v>
      </c>
      <c r="J665">
        <v>0.21175040694574501</v>
      </c>
      <c r="K665">
        <v>490.16732885914098</v>
      </c>
      <c r="L665">
        <v>542.36842938176505</v>
      </c>
      <c r="M665">
        <v>34.595309653452901</v>
      </c>
      <c r="N665">
        <v>0.99236610876911202</v>
      </c>
      <c r="O665">
        <v>55.803427093436703</v>
      </c>
      <c r="P665">
        <v>8.2730455075845803</v>
      </c>
      <c r="Q665">
        <v>-2.8015995384702001E-2</v>
      </c>
    </row>
    <row r="666" spans="1:17" hidden="1" x14ac:dyDescent="0.3">
      <c r="A666" t="s">
        <v>1465</v>
      </c>
      <c r="B666" t="s">
        <v>1466</v>
      </c>
      <c r="C666" t="str">
        <f>IFERROR(VLOOKUP(Table1[[#This Row],[Ticker]],[1]!Table1[[Symbol]:[Industry]],2,FALSE),"-")</f>
        <v>-</v>
      </c>
      <c r="D666" t="s">
        <v>62</v>
      </c>
      <c r="E666">
        <v>6583.5927755000002</v>
      </c>
      <c r="F666">
        <v>1298.05</v>
      </c>
      <c r="G666">
        <v>88.378668651952907</v>
      </c>
      <c r="H666">
        <v>4.3443457215056904</v>
      </c>
      <c r="I666">
        <v>57.919719341717602</v>
      </c>
      <c r="J666">
        <v>-0.224632779225584</v>
      </c>
      <c r="K666">
        <v>1113.22960462743</v>
      </c>
      <c r="L666">
        <v>922.692609350608</v>
      </c>
      <c r="M666">
        <v>81.439193472161193</v>
      </c>
      <c r="N666">
        <v>1.81183087212842</v>
      </c>
      <c r="O666">
        <v>4.76869149878664</v>
      </c>
      <c r="P666">
        <v>200.439763916213</v>
      </c>
      <c r="Q666">
        <v>8.3706977721449999E-2</v>
      </c>
    </row>
    <row r="667" spans="1:17" hidden="1" x14ac:dyDescent="0.3">
      <c r="A667" t="s">
        <v>1467</v>
      </c>
      <c r="B667" t="s">
        <v>1468</v>
      </c>
      <c r="C667" t="str">
        <f>IFERROR(VLOOKUP(Table1[[#This Row],[Ticker]],[1]!Table1[[Symbol]:[Industry]],2,FALSE),"-")</f>
        <v>-</v>
      </c>
      <c r="D667" t="s">
        <v>232</v>
      </c>
      <c r="E667">
        <v>6522.3208096199996</v>
      </c>
      <c r="F667">
        <v>1237.7</v>
      </c>
      <c r="G667">
        <v>5188.3308139786996</v>
      </c>
      <c r="H667">
        <v>5.4872668123456201</v>
      </c>
      <c r="I667">
        <v>461.95545928849498</v>
      </c>
      <c r="J667">
        <v>-7.0571862659466698</v>
      </c>
      <c r="K667">
        <v>1093.7087903090201</v>
      </c>
      <c r="L667">
        <v>501.85964938348798</v>
      </c>
      <c r="M667">
        <v>40.541252650762601</v>
      </c>
      <c r="N667">
        <v>1.0664273837509299</v>
      </c>
      <c r="O667">
        <v>8.8187767633513605</v>
      </c>
    </row>
    <row r="668" spans="1:17" hidden="1" x14ac:dyDescent="0.3">
      <c r="A668" t="s">
        <v>1469</v>
      </c>
      <c r="B668" t="s">
        <v>1470</v>
      </c>
      <c r="C668" t="str">
        <f>IFERROR(VLOOKUP(Table1[[#This Row],[Ticker]],[1]!Table1[[Symbol]:[Industry]],2,FALSE),"-")</f>
        <v>-</v>
      </c>
      <c r="D668" t="s">
        <v>286</v>
      </c>
      <c r="E668">
        <v>6516.2712393000002</v>
      </c>
      <c r="F668">
        <v>387.7</v>
      </c>
      <c r="G668">
        <v>66.595855185690297</v>
      </c>
      <c r="H668">
        <v>44.639828579574903</v>
      </c>
      <c r="I668">
        <v>17.4178700600533</v>
      </c>
      <c r="J668">
        <v>-1.51239837028158</v>
      </c>
      <c r="K668">
        <v>318.29860259432502</v>
      </c>
      <c r="L668">
        <v>261.62602133706702</v>
      </c>
      <c r="M668">
        <v>56.022636704680799</v>
      </c>
      <c r="N668">
        <v>1.2769255046620001</v>
      </c>
      <c r="O668">
        <v>10.9104978075831</v>
      </c>
      <c r="P668">
        <v>119.473535239173</v>
      </c>
      <c r="Q668">
        <v>3.5935676651944998E-2</v>
      </c>
    </row>
    <row r="669" spans="1:17" hidden="1" x14ac:dyDescent="0.3">
      <c r="A669" t="s">
        <v>1471</v>
      </c>
      <c r="B669" t="s">
        <v>1472</v>
      </c>
      <c r="C669" t="str">
        <f>IFERROR(VLOOKUP(Table1[[#This Row],[Ticker]],[1]!Table1[[Symbol]:[Industry]],2,FALSE),"-")</f>
        <v>-</v>
      </c>
      <c r="D669" t="s">
        <v>1300</v>
      </c>
      <c r="E669">
        <v>6496.9056107910001</v>
      </c>
      <c r="F669">
        <v>1158.25</v>
      </c>
      <c r="G669">
        <v>-16.362477605229302</v>
      </c>
      <c r="H669">
        <v>-3.7689147445861599</v>
      </c>
      <c r="I669">
        <v>-8.8689354756592103</v>
      </c>
      <c r="J669">
        <v>-4.1127870896445198E-3</v>
      </c>
      <c r="K669">
        <v>1151.0497034442601</v>
      </c>
      <c r="L669">
        <v>1124.52611159352</v>
      </c>
      <c r="M669">
        <v>63.340787818078198</v>
      </c>
      <c r="N669">
        <v>1.2592763724645599</v>
      </c>
      <c r="O669">
        <v>14.429527304122599</v>
      </c>
      <c r="P669">
        <v>33.776463658308401</v>
      </c>
    </row>
    <row r="670" spans="1:17" hidden="1" x14ac:dyDescent="0.3">
      <c r="A670" t="s">
        <v>1473</v>
      </c>
      <c r="B670" t="s">
        <v>1474</v>
      </c>
      <c r="C670" t="str">
        <f>IFERROR(VLOOKUP(Table1[[#This Row],[Ticker]],[1]!Table1[[Symbol]:[Industry]],2,FALSE),"-")</f>
        <v>-</v>
      </c>
      <c r="D670" t="s">
        <v>817</v>
      </c>
      <c r="E670">
        <v>6493.6012739999996</v>
      </c>
      <c r="F670">
        <v>757.1</v>
      </c>
      <c r="G670">
        <v>103.910219571331</v>
      </c>
      <c r="H670">
        <v>-6.8512437648641402</v>
      </c>
      <c r="I670">
        <v>13.674857626416699</v>
      </c>
      <c r="J670">
        <v>-6.8384610337418996</v>
      </c>
      <c r="K670">
        <v>763.65633867011798</v>
      </c>
      <c r="L670">
        <v>627.32482533118502</v>
      </c>
      <c r="M670">
        <v>27.5782511354981</v>
      </c>
      <c r="N670">
        <v>0.93903402424101201</v>
      </c>
      <c r="O670">
        <v>22.9428080834764</v>
      </c>
      <c r="P670">
        <v>130.15655874753</v>
      </c>
      <c r="Q670">
        <v>5.1249551168404003E-2</v>
      </c>
    </row>
    <row r="671" spans="1:17" x14ac:dyDescent="0.3">
      <c r="A671" t="s">
        <v>1475</v>
      </c>
      <c r="B671" t="s">
        <v>1476</v>
      </c>
      <c r="C671" t="str">
        <f>IFERROR(VLOOKUP(Table1[[#This Row],[Ticker]],[1]!Table1[[Symbol]:[Industry]],2,FALSE),"-")</f>
        <v>-</v>
      </c>
      <c r="D671" t="s">
        <v>51</v>
      </c>
      <c r="E671">
        <v>6482.9794916199999</v>
      </c>
      <c r="F671">
        <v>72.19</v>
      </c>
      <c r="G671">
        <v>174.00436824621701</v>
      </c>
      <c r="H671">
        <v>-3.1036637853273299</v>
      </c>
      <c r="I671">
        <v>30.281872345129099</v>
      </c>
      <c r="J671">
        <v>-7.3395588641087404</v>
      </c>
      <c r="K671">
        <v>71.871189921641104</v>
      </c>
      <c r="L671">
        <v>61.283094041829102</v>
      </c>
      <c r="M671">
        <v>41.581455085956897</v>
      </c>
      <c r="N671">
        <v>1.0928005777932499</v>
      </c>
      <c r="O671">
        <v>38.010804820612201</v>
      </c>
      <c r="P671">
        <v>202.05020920502</v>
      </c>
      <c r="Q671">
        <v>6.3976578810433005E-2</v>
      </c>
    </row>
    <row r="672" spans="1:17" hidden="1" x14ac:dyDescent="0.3">
      <c r="A672" t="s">
        <v>1477</v>
      </c>
      <c r="B672" t="s">
        <v>1478</v>
      </c>
      <c r="C672" t="str">
        <f>IFERROR(VLOOKUP(Table1[[#This Row],[Ticker]],[1]!Table1[[Symbol]:[Industry]],2,FALSE),"-")</f>
        <v>-</v>
      </c>
      <c r="E672">
        <v>6461.9822400000003</v>
      </c>
      <c r="F672">
        <v>3101.95</v>
      </c>
      <c r="G672">
        <v>2047.3350242689401</v>
      </c>
      <c r="H672">
        <v>19.316031304566</v>
      </c>
      <c r="I672">
        <v>203.575602096838</v>
      </c>
      <c r="J672">
        <v>-1.47025933201852</v>
      </c>
      <c r="K672">
        <v>2654.5854503056398</v>
      </c>
      <c r="L672">
        <v>1635.6908851373601</v>
      </c>
      <c r="M672">
        <v>49.151974388566401</v>
      </c>
      <c r="N672">
        <v>0.58723634247068901</v>
      </c>
      <c r="O672">
        <v>11.5749770305775</v>
      </c>
      <c r="P672">
        <v>2099.96453900709</v>
      </c>
    </row>
    <row r="673" spans="1:17" x14ac:dyDescent="0.3">
      <c r="A673" t="s">
        <v>1479</v>
      </c>
      <c r="B673" t="s">
        <v>1480</v>
      </c>
      <c r="C673" t="str">
        <f>IFERROR(VLOOKUP(Table1[[#This Row],[Ticker]],[1]!Table1[[Symbol]:[Industry]],2,FALSE),"-")</f>
        <v>-</v>
      </c>
      <c r="D673" t="s">
        <v>632</v>
      </c>
      <c r="E673">
        <v>6459.8686420000004</v>
      </c>
      <c r="F673">
        <v>362</v>
      </c>
      <c r="G673">
        <v>80.142475425561997</v>
      </c>
      <c r="H673">
        <v>-6.3444708741767997</v>
      </c>
      <c r="I673">
        <v>-18.9836873336025</v>
      </c>
      <c r="J673">
        <v>-4.9378237119342199</v>
      </c>
      <c r="K673">
        <v>359.041635549516</v>
      </c>
      <c r="L673">
        <v>313.26095826748201</v>
      </c>
      <c r="M673">
        <v>26.530812448667199</v>
      </c>
      <c r="N673">
        <v>0.85308815329568599</v>
      </c>
      <c r="O673">
        <v>21.077348066298299</v>
      </c>
      <c r="P673">
        <v>111.634025138848</v>
      </c>
      <c r="Q673">
        <v>7.3444325148983997E-2</v>
      </c>
    </row>
    <row r="674" spans="1:17" x14ac:dyDescent="0.3">
      <c r="A674" t="s">
        <v>1481</v>
      </c>
      <c r="B674" t="s">
        <v>1482</v>
      </c>
      <c r="C674" t="str">
        <f>IFERROR(VLOOKUP(Table1[[#This Row],[Ticker]],[1]!Table1[[Symbol]:[Industry]],2,FALSE),"-")</f>
        <v>-</v>
      </c>
      <c r="D674" t="s">
        <v>940</v>
      </c>
      <c r="E674">
        <v>6420.4204824899998</v>
      </c>
      <c r="F674">
        <v>216.9</v>
      </c>
      <c r="G674">
        <v>71.807112121744495</v>
      </c>
      <c r="H674">
        <v>-2.6974787931550801</v>
      </c>
      <c r="I674">
        <v>-10.995022158654301</v>
      </c>
      <c r="J674">
        <v>-4.4481677172651901</v>
      </c>
      <c r="K674">
        <v>213.61493055725899</v>
      </c>
      <c r="L674">
        <v>190.52489767214701</v>
      </c>
      <c r="M674">
        <v>48.849324571418002</v>
      </c>
      <c r="N674">
        <v>1.22194865796598</v>
      </c>
      <c r="O674">
        <v>17.381281696634399</v>
      </c>
      <c r="P674">
        <v>97.002724795640304</v>
      </c>
      <c r="Q674">
        <v>6.8649141653560994E-2</v>
      </c>
    </row>
    <row r="675" spans="1:17" x14ac:dyDescent="0.3">
      <c r="A675" t="s">
        <v>1483</v>
      </c>
      <c r="B675" t="s">
        <v>1484</v>
      </c>
      <c r="C675" t="str">
        <f>IFERROR(VLOOKUP(Table1[[#This Row],[Ticker]],[1]!Table1[[Symbol]:[Industry]],2,FALSE),"-")</f>
        <v>-</v>
      </c>
      <c r="D675" t="s">
        <v>130</v>
      </c>
      <c r="E675">
        <v>6408.9990703200001</v>
      </c>
      <c r="F675">
        <v>590.70000000000005</v>
      </c>
      <c r="G675">
        <v>23.9517370741139</v>
      </c>
      <c r="H675">
        <v>-5.8854912843649698</v>
      </c>
      <c r="I675">
        <v>-39.627670188069899</v>
      </c>
      <c r="J675">
        <v>-3.9817273483825</v>
      </c>
      <c r="K675">
        <v>613.84630316823404</v>
      </c>
      <c r="L675">
        <v>575.42626987996903</v>
      </c>
      <c r="M675">
        <v>25.360711672503101</v>
      </c>
      <c r="N675">
        <v>0.52264478090431499</v>
      </c>
      <c r="O675">
        <v>42.483494159471697</v>
      </c>
      <c r="P675">
        <v>62.046498868390401</v>
      </c>
      <c r="Q675">
        <v>6.5193185326603995E-2</v>
      </c>
    </row>
    <row r="676" spans="1:17" x14ac:dyDescent="0.3">
      <c r="A676" t="s">
        <v>1485</v>
      </c>
      <c r="B676" t="s">
        <v>1486</v>
      </c>
      <c r="C676" t="str">
        <f>IFERROR(VLOOKUP(Table1[[#This Row],[Ticker]],[1]!Table1[[Symbol]:[Industry]],2,FALSE),"-")</f>
        <v>-</v>
      </c>
      <c r="D676" t="s">
        <v>472</v>
      </c>
      <c r="E676">
        <v>6404.2379596800001</v>
      </c>
      <c r="F676">
        <v>896.85</v>
      </c>
      <c r="G676">
        <v>40.002275908651498</v>
      </c>
      <c r="H676">
        <v>7.9244689099710399</v>
      </c>
      <c r="I676">
        <v>-16.4001433154877</v>
      </c>
      <c r="J676">
        <v>-2.43649444884921</v>
      </c>
      <c r="K676">
        <v>885.02446086813495</v>
      </c>
      <c r="L676">
        <v>808.249873433115</v>
      </c>
      <c r="M676">
        <v>38.572960644464303</v>
      </c>
      <c r="N676">
        <v>2.3969874063788001</v>
      </c>
      <c r="O676">
        <v>14.0603222389474</v>
      </c>
      <c r="P676">
        <v>86.049165024375</v>
      </c>
      <c r="Q676">
        <v>0.14319685613862901</v>
      </c>
    </row>
    <row r="677" spans="1:17" x14ac:dyDescent="0.3">
      <c r="A677" t="s">
        <v>1487</v>
      </c>
      <c r="B677" t="s">
        <v>1488</v>
      </c>
      <c r="C677" t="str">
        <f>IFERROR(VLOOKUP(Table1[[#This Row],[Ticker]],[1]!Table1[[Symbol]:[Industry]],2,FALSE),"-")</f>
        <v>-</v>
      </c>
      <c r="D677" t="s">
        <v>1489</v>
      </c>
      <c r="E677">
        <v>6392.3414296949904</v>
      </c>
      <c r="F677">
        <v>471.15</v>
      </c>
      <c r="G677">
        <v>-0.67068760692210805</v>
      </c>
      <c r="H677">
        <v>4.0362329397711703</v>
      </c>
      <c r="I677">
        <v>-3.7156813440660001</v>
      </c>
      <c r="J677">
        <v>6.0914545669046802</v>
      </c>
      <c r="K677">
        <v>460.83581979109698</v>
      </c>
      <c r="L677">
        <v>443.93082374253402</v>
      </c>
      <c r="M677">
        <v>56.730141368232097</v>
      </c>
      <c r="N677">
        <v>0.87104590717462504</v>
      </c>
      <c r="O677">
        <v>22.4450811843361</v>
      </c>
      <c r="P677">
        <v>37.642418930762403</v>
      </c>
    </row>
    <row r="678" spans="1:17" x14ac:dyDescent="0.3">
      <c r="A678" t="s">
        <v>1490</v>
      </c>
      <c r="B678" t="s">
        <v>1491</v>
      </c>
      <c r="C678" t="str">
        <f>IFERROR(VLOOKUP(Table1[[#This Row],[Ticker]],[1]!Table1[[Symbol]:[Industry]],2,FALSE),"-")</f>
        <v>-</v>
      </c>
      <c r="D678" t="s">
        <v>138</v>
      </c>
      <c r="E678">
        <v>6389.3091727999999</v>
      </c>
      <c r="F678">
        <v>906.8</v>
      </c>
      <c r="G678">
        <v>20.398813832770401</v>
      </c>
      <c r="H678">
        <v>-8.0104048377658206</v>
      </c>
      <c r="I678">
        <v>-7.95426583580225</v>
      </c>
      <c r="J678">
        <v>-2.7962376596579701</v>
      </c>
      <c r="K678">
        <v>908.63438682145102</v>
      </c>
      <c r="L678">
        <v>832.94129788995497</v>
      </c>
      <c r="M678">
        <v>37.880527153161601</v>
      </c>
      <c r="N678">
        <v>0.93819765724528303</v>
      </c>
      <c r="O678">
        <v>10.608734009704399</v>
      </c>
      <c r="P678">
        <v>47.195844493141799</v>
      </c>
      <c r="Q678">
        <v>1.0999925672314E-2</v>
      </c>
    </row>
    <row r="679" spans="1:17" hidden="1" x14ac:dyDescent="0.3">
      <c r="A679" t="s">
        <v>1492</v>
      </c>
      <c r="B679" t="s">
        <v>1493</v>
      </c>
      <c r="C679" t="str">
        <f>IFERROR(VLOOKUP(Table1[[#This Row],[Ticker]],[1]!Table1[[Symbol]:[Industry]],2,FALSE),"-")</f>
        <v>-</v>
      </c>
      <c r="D679" t="s">
        <v>46</v>
      </c>
      <c r="E679">
        <v>6347.84</v>
      </c>
      <c r="F679">
        <v>90</v>
      </c>
      <c r="G679">
        <v>-34.577442512177598</v>
      </c>
      <c r="H679">
        <v>-6.4896980409268101</v>
      </c>
      <c r="I679">
        <v>-22.080769876548398</v>
      </c>
      <c r="J679">
        <v>-4.37265579082269</v>
      </c>
      <c r="K679">
        <v>91.827336499597493</v>
      </c>
      <c r="L679">
        <v>92.950807595919898</v>
      </c>
      <c r="M679">
        <v>53.081674366169402</v>
      </c>
      <c r="N679">
        <v>3.05</v>
      </c>
      <c r="O679">
        <v>12.2222222222222</v>
      </c>
      <c r="P679">
        <v>5.8823529411764701</v>
      </c>
    </row>
    <row r="680" spans="1:17" hidden="1" x14ac:dyDescent="0.3">
      <c r="A680" t="s">
        <v>1494</v>
      </c>
      <c r="B680" t="s">
        <v>1495</v>
      </c>
      <c r="C680" t="str">
        <f>IFERROR(VLOOKUP(Table1[[#This Row],[Ticker]],[1]!Table1[[Symbol]:[Industry]],2,FALSE),"-")</f>
        <v>-</v>
      </c>
      <c r="D680" t="s">
        <v>621</v>
      </c>
      <c r="E680">
        <v>6344.5959529800002</v>
      </c>
      <c r="F680">
        <v>440.2</v>
      </c>
      <c r="G680">
        <v>-20.158601756982598</v>
      </c>
      <c r="H680">
        <v>-6.4650054874262697</v>
      </c>
      <c r="I680">
        <v>-20.9626214552504</v>
      </c>
      <c r="J680">
        <v>-2.9052556594769601</v>
      </c>
      <c r="K680">
        <v>440.28095119513199</v>
      </c>
      <c r="L680">
        <v>441.836576777456</v>
      </c>
      <c r="M680">
        <v>44.477684194134497</v>
      </c>
      <c r="N680">
        <v>1.2109722009325801</v>
      </c>
      <c r="O680">
        <v>28.248523398455202</v>
      </c>
      <c r="P680">
        <v>12.0101781170483</v>
      </c>
      <c r="Q680">
        <v>-6.6057135564687994E-2</v>
      </c>
    </row>
    <row r="681" spans="1:17" x14ac:dyDescent="0.3">
      <c r="A681" t="s">
        <v>1496</v>
      </c>
      <c r="B681" t="s">
        <v>1497</v>
      </c>
      <c r="C681" t="str">
        <f>IFERROR(VLOOKUP(Table1[[#This Row],[Ticker]],[1]!Table1[[Symbol]:[Industry]],2,FALSE),"-")</f>
        <v>-</v>
      </c>
      <c r="D681" t="s">
        <v>46</v>
      </c>
      <c r="E681">
        <v>6342.4316126000003</v>
      </c>
      <c r="F681">
        <v>464.6</v>
      </c>
      <c r="G681">
        <v>70.869760499580806</v>
      </c>
      <c r="H681">
        <v>0.57992450217320002</v>
      </c>
      <c r="I681">
        <v>26.446292946251202</v>
      </c>
      <c r="J681">
        <v>-4.4822987071146203</v>
      </c>
      <c r="K681">
        <v>446.21727498323003</v>
      </c>
      <c r="L681">
        <v>356.78685702745798</v>
      </c>
      <c r="M681">
        <v>34.414631289811801</v>
      </c>
      <c r="N681">
        <v>0.80357719799653704</v>
      </c>
      <c r="O681">
        <v>16.401205337924999</v>
      </c>
      <c r="P681">
        <v>103.370540599693</v>
      </c>
      <c r="Q681">
        <v>0.15270854045561699</v>
      </c>
    </row>
    <row r="682" spans="1:17" x14ac:dyDescent="0.3">
      <c r="A682" t="s">
        <v>1498</v>
      </c>
      <c r="B682" t="s">
        <v>1499</v>
      </c>
      <c r="C682" t="str">
        <f>IFERROR(VLOOKUP(Table1[[#This Row],[Ticker]],[1]!Table1[[Symbol]:[Industry]],2,FALSE),"-")</f>
        <v>-</v>
      </c>
      <c r="D682" t="s">
        <v>266</v>
      </c>
      <c r="E682">
        <v>6334.4728616000002</v>
      </c>
      <c r="F682">
        <v>1409</v>
      </c>
      <c r="G682">
        <v>-27.238957962100301</v>
      </c>
      <c r="H682">
        <v>0.83065391608101402</v>
      </c>
      <c r="I682">
        <v>-21.317672331173299</v>
      </c>
      <c r="J682">
        <v>0.10977726447266099</v>
      </c>
      <c r="K682">
        <v>1368.34179929313</v>
      </c>
      <c r="L682">
        <v>1429.2399692087599</v>
      </c>
      <c r="M682">
        <v>48.757015652604899</v>
      </c>
      <c r="N682">
        <v>0.99363795906211805</v>
      </c>
      <c r="O682">
        <v>34.701916252661398</v>
      </c>
      <c r="P682">
        <v>23.2613069722684</v>
      </c>
      <c r="Q682">
        <v>-6.6203046233602E-2</v>
      </c>
    </row>
    <row r="683" spans="1:17" x14ac:dyDescent="0.3">
      <c r="A683" t="s">
        <v>1500</v>
      </c>
      <c r="B683" t="s">
        <v>1501</v>
      </c>
      <c r="C683" t="str">
        <f>IFERROR(VLOOKUP(Table1[[#This Row],[Ticker]],[1]!Table1[[Symbol]:[Industry]],2,FALSE),"-")</f>
        <v>-</v>
      </c>
      <c r="D683" t="s">
        <v>77</v>
      </c>
      <c r="E683">
        <v>6331.8628642100002</v>
      </c>
      <c r="F683">
        <v>3201.65</v>
      </c>
      <c r="G683">
        <v>19.317867513721801</v>
      </c>
      <c r="H683">
        <v>14.6322700095269</v>
      </c>
      <c r="I683">
        <v>41.329914194034103</v>
      </c>
      <c r="J683">
        <v>0.40940628000546703</v>
      </c>
      <c r="K683">
        <v>2760.8232694706699</v>
      </c>
      <c r="L683">
        <v>2324.3305319902001</v>
      </c>
      <c r="M683">
        <v>56.132770020601299</v>
      </c>
      <c r="N683">
        <v>0.87434612816608404</v>
      </c>
      <c r="O683">
        <v>5.82043633751345</v>
      </c>
      <c r="P683">
        <v>100.73040752351</v>
      </c>
      <c r="Q683">
        <v>-4.4423324202305998E-2</v>
      </c>
    </row>
    <row r="684" spans="1:17" x14ac:dyDescent="0.3">
      <c r="A684" t="s">
        <v>1502</v>
      </c>
      <c r="B684" t="s">
        <v>1503</v>
      </c>
      <c r="C684" t="str">
        <f>IFERROR(VLOOKUP(Table1[[#This Row],[Ticker]],[1]!Table1[[Symbol]:[Industry]],2,FALSE),"-")</f>
        <v>-</v>
      </c>
      <c r="D684" t="s">
        <v>371</v>
      </c>
      <c r="E684">
        <v>6313.4325138499999</v>
      </c>
      <c r="F684">
        <v>324.64999999999998</v>
      </c>
      <c r="G684">
        <v>24.2179746149564</v>
      </c>
      <c r="H684">
        <v>-1.70918563026459</v>
      </c>
      <c r="I684">
        <v>13.6630022098374</v>
      </c>
      <c r="J684">
        <v>0.92123902576925798</v>
      </c>
      <c r="K684">
        <v>308.94629214764097</v>
      </c>
      <c r="L684">
        <v>268.68585163225299</v>
      </c>
      <c r="M684">
        <v>41.548012242329101</v>
      </c>
      <c r="N684">
        <v>1.1363752245994501</v>
      </c>
      <c r="O684">
        <v>10.180194055136299</v>
      </c>
      <c r="P684">
        <v>58.288639687957001</v>
      </c>
      <c r="Q684">
        <v>-4.1905795430080002E-2</v>
      </c>
    </row>
    <row r="685" spans="1:17" x14ac:dyDescent="0.3">
      <c r="A685" t="s">
        <v>1504</v>
      </c>
      <c r="B685" t="s">
        <v>1505</v>
      </c>
      <c r="C685" t="str">
        <f>IFERROR(VLOOKUP(Table1[[#This Row],[Ticker]],[1]!Table1[[Symbol]:[Industry]],2,FALSE),"-")</f>
        <v>-</v>
      </c>
      <c r="D685" t="s">
        <v>632</v>
      </c>
      <c r="E685">
        <v>6313.0860877949999</v>
      </c>
      <c r="F685">
        <v>473.95</v>
      </c>
      <c r="G685">
        <v>15.998291453791801</v>
      </c>
      <c r="H685">
        <v>-2.1371805374752699</v>
      </c>
      <c r="I685">
        <v>-14.6911698858565</v>
      </c>
      <c r="J685">
        <v>-4.7865600359421396</v>
      </c>
      <c r="K685">
        <v>491.32831046376202</v>
      </c>
      <c r="L685">
        <v>442.90912224985101</v>
      </c>
      <c r="M685">
        <v>21.738075629780099</v>
      </c>
      <c r="N685">
        <v>0.975831776387177</v>
      </c>
      <c r="O685">
        <v>18.113725076484801</v>
      </c>
      <c r="P685">
        <v>59.150436534586902</v>
      </c>
      <c r="Q685">
        <v>8.1728323860639995E-2</v>
      </c>
    </row>
    <row r="686" spans="1:17" x14ac:dyDescent="0.3">
      <c r="A686" t="s">
        <v>1506</v>
      </c>
      <c r="B686" t="s">
        <v>1507</v>
      </c>
      <c r="C686" t="str">
        <f>IFERROR(VLOOKUP(Table1[[#This Row],[Ticker]],[1]!Table1[[Symbol]:[Industry]],2,FALSE),"-")</f>
        <v>-</v>
      </c>
      <c r="D686" t="s">
        <v>394</v>
      </c>
      <c r="E686">
        <v>6301.1910766290002</v>
      </c>
      <c r="F686">
        <v>202.83</v>
      </c>
      <c r="G686">
        <v>175.395567500688</v>
      </c>
      <c r="H686">
        <v>1.2478024196709401</v>
      </c>
      <c r="I686">
        <v>6.0361533383914603</v>
      </c>
      <c r="J686">
        <v>0.14308002478014301</v>
      </c>
      <c r="K686">
        <v>197.63840408064499</v>
      </c>
      <c r="L686">
        <v>162.00076470787999</v>
      </c>
      <c r="M686">
        <v>32.121638265766897</v>
      </c>
      <c r="N686">
        <v>0.63354294401743005</v>
      </c>
      <c r="O686">
        <v>7.4643790366316596</v>
      </c>
      <c r="P686">
        <v>198.279411764705</v>
      </c>
      <c r="Q686">
        <v>8.8410942698813E-2</v>
      </c>
    </row>
    <row r="687" spans="1:17" x14ac:dyDescent="0.3">
      <c r="A687" t="s">
        <v>1508</v>
      </c>
      <c r="B687" t="s">
        <v>1509</v>
      </c>
      <c r="C687" t="str">
        <f>IFERROR(VLOOKUP(Table1[[#This Row],[Ticker]],[1]!Table1[[Symbol]:[Industry]],2,FALSE),"-")</f>
        <v>-</v>
      </c>
      <c r="D687" t="s">
        <v>380</v>
      </c>
      <c r="E687">
        <v>6277.0292471519997</v>
      </c>
      <c r="F687">
        <v>63.87</v>
      </c>
      <c r="G687">
        <v>-37.637178596934604</v>
      </c>
      <c r="H687">
        <v>-4.5775247972945898</v>
      </c>
      <c r="I687">
        <v>-33.111705610673397</v>
      </c>
      <c r="J687">
        <v>-1.3372207528959701</v>
      </c>
      <c r="K687">
        <v>65.6827268720955</v>
      </c>
      <c r="L687">
        <v>70.269246306626499</v>
      </c>
      <c r="M687">
        <v>50.544298055010998</v>
      </c>
      <c r="N687">
        <v>1.1664324598476099</v>
      </c>
      <c r="O687">
        <v>53.436668232346904</v>
      </c>
      <c r="P687">
        <v>7.7065767284991402</v>
      </c>
      <c r="Q687">
        <v>5.1897199550446999E-2</v>
      </c>
    </row>
    <row r="688" spans="1:17" hidden="1" x14ac:dyDescent="0.3">
      <c r="A688" t="s">
        <v>1510</v>
      </c>
      <c r="B688" t="s">
        <v>1511</v>
      </c>
      <c r="C688" t="str">
        <f>IFERROR(VLOOKUP(Table1[[#This Row],[Ticker]],[1]!Table1[[Symbol]:[Industry]],2,FALSE),"-")</f>
        <v>-</v>
      </c>
      <c r="D688" t="s">
        <v>1010</v>
      </c>
      <c r="E688">
        <v>6266.1528877000001</v>
      </c>
      <c r="F688">
        <v>101</v>
      </c>
      <c r="M688">
        <v>50</v>
      </c>
      <c r="N688">
        <v>1</v>
      </c>
    </row>
    <row r="689" spans="1:17" hidden="1" x14ac:dyDescent="0.3">
      <c r="A689" t="s">
        <v>1512</v>
      </c>
      <c r="B689" t="s">
        <v>1513</v>
      </c>
      <c r="C689" t="str">
        <f>IFERROR(VLOOKUP(Table1[[#This Row],[Ticker]],[1]!Table1[[Symbol]:[Industry]],2,FALSE),"-")</f>
        <v>-</v>
      </c>
      <c r="D689" t="s">
        <v>266</v>
      </c>
      <c r="E689">
        <v>6262.6853208149996</v>
      </c>
      <c r="F689">
        <v>2727.45</v>
      </c>
      <c r="G689">
        <v>32.516040503153199</v>
      </c>
      <c r="H689">
        <v>-6.34335280536318</v>
      </c>
      <c r="I689">
        <v>9.7898266888500096</v>
      </c>
      <c r="J689">
        <v>-6.1348757123840301</v>
      </c>
      <c r="K689">
        <v>2682.3278258486298</v>
      </c>
      <c r="L689">
        <v>2287.11647160967</v>
      </c>
      <c r="M689">
        <v>31.999079461321099</v>
      </c>
      <c r="N689">
        <v>1.16060021907383</v>
      </c>
      <c r="O689">
        <v>16.959064327485301</v>
      </c>
      <c r="P689">
        <v>77.973898858075003</v>
      </c>
      <c r="Q689">
        <v>0.14124783955464401</v>
      </c>
    </row>
    <row r="690" spans="1:17" x14ac:dyDescent="0.3">
      <c r="A690" t="s">
        <v>1514</v>
      </c>
      <c r="B690" t="s">
        <v>1515</v>
      </c>
      <c r="C690" t="str">
        <f>IFERROR(VLOOKUP(Table1[[#This Row],[Ticker]],[1]!Table1[[Symbol]:[Industry]],2,FALSE),"-")</f>
        <v>-</v>
      </c>
      <c r="D690" t="s">
        <v>1516</v>
      </c>
      <c r="E690">
        <v>6248.8740318999999</v>
      </c>
      <c r="F690">
        <v>350.75</v>
      </c>
      <c r="G690">
        <v>57.0194683381036</v>
      </c>
      <c r="H690">
        <v>9.3989485448711907</v>
      </c>
      <c r="I690">
        <v>-6.4337843925337896</v>
      </c>
      <c r="J690">
        <v>-8.4559342413811507</v>
      </c>
      <c r="K690">
        <v>326.01955021212098</v>
      </c>
      <c r="L690">
        <v>281.26742858738601</v>
      </c>
      <c r="M690">
        <v>41.8626914316458</v>
      </c>
      <c r="N690">
        <v>2.1256582217641</v>
      </c>
      <c r="O690">
        <v>15.1532430506058</v>
      </c>
      <c r="P690">
        <v>86.321381142098204</v>
      </c>
      <c r="Q690">
        <v>0.115519470577871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198</v>
      </c>
      <c r="E691">
        <v>6207.27695322</v>
      </c>
      <c r="F691">
        <v>1531.95</v>
      </c>
      <c r="G691">
        <v>59.659945441805299</v>
      </c>
      <c r="H691">
        <v>-4.9970562871763597</v>
      </c>
      <c r="I691">
        <v>37.168079868945703</v>
      </c>
      <c r="J691">
        <v>-1.7150082522528101</v>
      </c>
      <c r="K691">
        <v>1541.9392015876299</v>
      </c>
      <c r="L691">
        <v>1308.5923546515701</v>
      </c>
      <c r="M691">
        <v>32.009063416666997</v>
      </c>
      <c r="N691">
        <v>0.47224495103914799</v>
      </c>
      <c r="O691">
        <v>14.5598746695388</v>
      </c>
      <c r="P691">
        <v>87.279951100244503</v>
      </c>
      <c r="Q691">
        <v>1.9401076715138001E-2</v>
      </c>
    </row>
    <row r="692" spans="1:17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46</v>
      </c>
      <c r="E692">
        <v>6198.6493545769999</v>
      </c>
      <c r="F692">
        <v>220.81</v>
      </c>
      <c r="G692">
        <v>113.999330127411</v>
      </c>
      <c r="H692">
        <v>-5.1215341263684104</v>
      </c>
      <c r="I692">
        <v>22.641121670775401</v>
      </c>
      <c r="J692">
        <v>-5.9396084857437801</v>
      </c>
      <c r="K692">
        <v>213.50872203227399</v>
      </c>
      <c r="L692">
        <v>171.55123097114</v>
      </c>
      <c r="M692">
        <v>33.847615013438499</v>
      </c>
      <c r="N692">
        <v>0.55073419859457196</v>
      </c>
      <c r="O692">
        <v>12.766631946016901</v>
      </c>
      <c r="P692">
        <v>148.24058459808799</v>
      </c>
      <c r="Q692">
        <v>6.6326607636172E-2</v>
      </c>
    </row>
    <row r="693" spans="1:17" x14ac:dyDescent="0.3">
      <c r="A693" t="s">
        <v>1521</v>
      </c>
      <c r="B693" t="s">
        <v>1522</v>
      </c>
      <c r="C693" t="str">
        <f>IFERROR(VLOOKUP(Table1[[#This Row],[Ticker]],[1]!Table1[[Symbol]:[Industry]],2,FALSE),"-")</f>
        <v>-</v>
      </c>
      <c r="D693" t="s">
        <v>168</v>
      </c>
      <c r="E693">
        <v>6187.5316050000001</v>
      </c>
      <c r="F693">
        <v>893.8</v>
      </c>
      <c r="G693">
        <v>60.185277948306897</v>
      </c>
      <c r="H693">
        <v>5.5309377317218296</v>
      </c>
      <c r="I693">
        <v>57.627243859980901</v>
      </c>
      <c r="J693">
        <v>1.6620621202708501</v>
      </c>
      <c r="K693">
        <v>835.98777712857895</v>
      </c>
      <c r="L693">
        <v>665.90117373703299</v>
      </c>
      <c r="M693">
        <v>44.937822129884204</v>
      </c>
      <c r="N693">
        <v>0.57591313109033204</v>
      </c>
      <c r="O693">
        <v>7.8541060639964302</v>
      </c>
      <c r="P693">
        <v>104.484099748341</v>
      </c>
      <c r="Q693">
        <v>-1.6664998285820999E-2</v>
      </c>
    </row>
    <row r="694" spans="1:17" x14ac:dyDescent="0.3">
      <c r="A694" t="s">
        <v>1523</v>
      </c>
      <c r="B694" t="s">
        <v>1524</v>
      </c>
      <c r="C694" t="str">
        <f>IFERROR(VLOOKUP(Table1[[#This Row],[Ticker]],[1]!Table1[[Symbol]:[Industry]],2,FALSE),"-")</f>
        <v>-</v>
      </c>
      <c r="D694" t="s">
        <v>1525</v>
      </c>
      <c r="E694">
        <v>6179.6592153000001</v>
      </c>
      <c r="F694">
        <v>473.4</v>
      </c>
      <c r="G694">
        <v>-23.230119981516001</v>
      </c>
      <c r="H694">
        <v>-3.92453299102799</v>
      </c>
      <c r="I694">
        <v>-20.627798840418201</v>
      </c>
      <c r="J694">
        <v>-3.1690708019330298</v>
      </c>
      <c r="K694">
        <v>504.57644792163001</v>
      </c>
      <c r="L694">
        <v>500.14758429411899</v>
      </c>
      <c r="M694">
        <v>20.3377661592294</v>
      </c>
      <c r="N694">
        <v>1.23864533946457</v>
      </c>
      <c r="O694">
        <v>41.3920574566962</v>
      </c>
      <c r="P694">
        <v>21.058688147295701</v>
      </c>
      <c r="Q694">
        <v>3.5246815568088001E-2</v>
      </c>
    </row>
    <row r="695" spans="1:17" x14ac:dyDescent="0.3">
      <c r="A695" t="s">
        <v>1526</v>
      </c>
      <c r="B695" t="s">
        <v>1527</v>
      </c>
      <c r="C695" t="str">
        <f>IFERROR(VLOOKUP(Table1[[#This Row],[Ticker]],[1]!Table1[[Symbol]:[Industry]],2,FALSE),"-")</f>
        <v>-</v>
      </c>
      <c r="D695" t="s">
        <v>924</v>
      </c>
      <c r="E695">
        <v>6177.3764488799998</v>
      </c>
      <c r="F695">
        <v>134.68</v>
      </c>
      <c r="G695">
        <v>-15.4444406043919</v>
      </c>
      <c r="H695">
        <v>-7.8332675149310704</v>
      </c>
      <c r="I695">
        <v>-32.973288216329898</v>
      </c>
      <c r="J695">
        <v>1.28645580262324</v>
      </c>
      <c r="K695">
        <v>145.00723979511301</v>
      </c>
      <c r="L695">
        <v>157.57063131728901</v>
      </c>
      <c r="M695">
        <v>37.638955750806097</v>
      </c>
      <c r="N695">
        <v>1.22589389355852</v>
      </c>
      <c r="O695">
        <v>56.370656370656299</v>
      </c>
      <c r="P695">
        <v>13.654008438818501</v>
      </c>
      <c r="Q695">
        <v>2.2106286802851999E-2</v>
      </c>
    </row>
    <row r="696" spans="1:17" x14ac:dyDescent="0.3">
      <c r="A696" t="s">
        <v>1528</v>
      </c>
      <c r="B696" t="s">
        <v>1529</v>
      </c>
      <c r="C696" t="str">
        <f>IFERROR(VLOOKUP(Table1[[#This Row],[Ticker]],[1]!Table1[[Symbol]:[Industry]],2,FALSE),"-")</f>
        <v>-</v>
      </c>
      <c r="D696" t="s">
        <v>62</v>
      </c>
      <c r="E696">
        <v>6161.8051130800004</v>
      </c>
      <c r="F696">
        <v>630.1</v>
      </c>
      <c r="G696">
        <v>74.895430397552602</v>
      </c>
      <c r="H696">
        <v>15.7883138965006</v>
      </c>
      <c r="I696">
        <v>75.938512445141995</v>
      </c>
      <c r="J696">
        <v>-3.3160781206489802</v>
      </c>
      <c r="K696">
        <v>569.79053395036203</v>
      </c>
      <c r="L696">
        <v>460.987909336575</v>
      </c>
      <c r="M696">
        <v>49.842562513757699</v>
      </c>
      <c r="N696">
        <v>1.6542943091559901</v>
      </c>
      <c r="O696">
        <v>8.7129027138549393</v>
      </c>
      <c r="P696">
        <v>112.297843665768</v>
      </c>
      <c r="Q696">
        <v>-3.0402135240064E-2</v>
      </c>
    </row>
    <row r="697" spans="1:17" x14ac:dyDescent="0.3">
      <c r="A697" t="s">
        <v>1530</v>
      </c>
      <c r="B697" t="s">
        <v>1531</v>
      </c>
      <c r="C697" t="str">
        <f>IFERROR(VLOOKUP(Table1[[#This Row],[Ticker]],[1]!Table1[[Symbol]:[Industry]],2,FALSE),"-")</f>
        <v>-</v>
      </c>
      <c r="D697" t="s">
        <v>46</v>
      </c>
      <c r="E697">
        <v>6158.4155333400004</v>
      </c>
      <c r="F697">
        <v>813.9</v>
      </c>
      <c r="G697">
        <v>128.15376726038301</v>
      </c>
      <c r="H697">
        <v>-10.921669324554401</v>
      </c>
      <c r="I697">
        <v>26.345992256233401</v>
      </c>
      <c r="J697">
        <v>-4.2512288161989797</v>
      </c>
      <c r="K697">
        <v>794.24266380405697</v>
      </c>
      <c r="L697">
        <v>629.19826161069204</v>
      </c>
      <c r="M697">
        <v>30.579906478430502</v>
      </c>
      <c r="N697">
        <v>0.527071306196088</v>
      </c>
      <c r="O697">
        <v>15.100135151738501</v>
      </c>
      <c r="P697">
        <v>149.77750498695701</v>
      </c>
      <c r="Q697">
        <v>0.134028670906992</v>
      </c>
    </row>
    <row r="698" spans="1:17" hidden="1" x14ac:dyDescent="0.3">
      <c r="A698" t="s">
        <v>1532</v>
      </c>
      <c r="B698" t="s">
        <v>1533</v>
      </c>
      <c r="C698" t="str">
        <f>IFERROR(VLOOKUP(Table1[[#This Row],[Ticker]],[1]!Table1[[Symbol]:[Industry]],2,FALSE),"-")</f>
        <v>-</v>
      </c>
      <c r="D698" t="s">
        <v>266</v>
      </c>
      <c r="E698">
        <v>6153.50301296</v>
      </c>
      <c r="F698">
        <v>2259.5500000000002</v>
      </c>
      <c r="G698">
        <v>-24.203678283291399</v>
      </c>
      <c r="H698">
        <v>-11.9245666430181</v>
      </c>
      <c r="I698">
        <v>-17.1096308509421</v>
      </c>
      <c r="J698">
        <v>-4.6678066051067901</v>
      </c>
      <c r="K698">
        <v>2360.55620828153</v>
      </c>
      <c r="L698">
        <v>2213.9454859960802</v>
      </c>
      <c r="M698">
        <v>20.117910695736601</v>
      </c>
      <c r="N698">
        <v>1.25846169596546</v>
      </c>
      <c r="O698">
        <v>22.462437210948998</v>
      </c>
      <c r="P698">
        <v>31.369186046511601</v>
      </c>
      <c r="Q698">
        <v>6.6897192852406001E-2</v>
      </c>
    </row>
    <row r="699" spans="1:17" x14ac:dyDescent="0.3">
      <c r="A699" t="s">
        <v>1534</v>
      </c>
      <c r="B699" t="s">
        <v>1535</v>
      </c>
      <c r="C699" t="str">
        <f>IFERROR(VLOOKUP(Table1[[#This Row],[Ticker]],[1]!Table1[[Symbol]:[Industry]],2,FALSE),"-")</f>
        <v>-</v>
      </c>
      <c r="D699" t="s">
        <v>549</v>
      </c>
      <c r="E699">
        <v>6126.1748047499996</v>
      </c>
      <c r="F699">
        <v>300.3</v>
      </c>
      <c r="G699">
        <v>-1.1749304267654399</v>
      </c>
      <c r="H699">
        <v>-1.69798395032813</v>
      </c>
      <c r="I699">
        <v>-30.9671905863494</v>
      </c>
      <c r="J699">
        <v>3.3810131930969698</v>
      </c>
      <c r="K699">
        <v>311.10336670876302</v>
      </c>
      <c r="L699">
        <v>318.94352970414798</v>
      </c>
      <c r="M699">
        <v>42.648055270051898</v>
      </c>
      <c r="N699">
        <v>0.78317076537617603</v>
      </c>
      <c r="O699">
        <v>34.958374958374897</v>
      </c>
      <c r="P699">
        <v>28.3333333333333</v>
      </c>
      <c r="Q699">
        <v>9.5895782481342007E-2</v>
      </c>
    </row>
    <row r="700" spans="1:17" x14ac:dyDescent="0.3">
      <c r="A700" t="s">
        <v>1536</v>
      </c>
      <c r="B700" t="s">
        <v>1537</v>
      </c>
      <c r="C700" t="str">
        <f>IFERROR(VLOOKUP(Table1[[#This Row],[Ticker]],[1]!Table1[[Symbol]:[Industry]],2,FALSE),"-")</f>
        <v>-</v>
      </c>
      <c r="D700" t="s">
        <v>138</v>
      </c>
      <c r="E700">
        <v>6074.7749999999996</v>
      </c>
      <c r="F700">
        <v>213.15</v>
      </c>
      <c r="G700">
        <v>89.570274910890305</v>
      </c>
      <c r="H700">
        <v>8.7521093666109504</v>
      </c>
      <c r="I700">
        <v>6.5993616943110203</v>
      </c>
      <c r="J700">
        <v>0.32760717833819403</v>
      </c>
      <c r="K700">
        <v>203.55083015261999</v>
      </c>
      <c r="L700">
        <v>181.52324045638099</v>
      </c>
      <c r="M700">
        <v>49.764066202524802</v>
      </c>
      <c r="N700">
        <v>2.7254883457134702</v>
      </c>
      <c r="O700">
        <v>24.302134646962202</v>
      </c>
      <c r="P700">
        <v>115.738866396761</v>
      </c>
      <c r="Q700">
        <v>1.7802779611320999E-2</v>
      </c>
    </row>
    <row r="701" spans="1:17" x14ac:dyDescent="0.3">
      <c r="A701" t="s">
        <v>1538</v>
      </c>
      <c r="B701" t="s">
        <v>1539</v>
      </c>
      <c r="C701" t="str">
        <f>IFERROR(VLOOKUP(Table1[[#This Row],[Ticker]],[1]!Table1[[Symbol]:[Industry]],2,FALSE),"-")</f>
        <v>-</v>
      </c>
      <c r="D701" t="s">
        <v>24</v>
      </c>
      <c r="E701">
        <v>6052.3848677750002</v>
      </c>
      <c r="F701">
        <v>357.95</v>
      </c>
      <c r="G701">
        <v>4.3338957604309003E-2</v>
      </c>
      <c r="H701">
        <v>-0.72237053789235695</v>
      </c>
      <c r="I701">
        <v>-18.6175754372405</v>
      </c>
      <c r="J701">
        <v>-2.33355285810274</v>
      </c>
      <c r="K701">
        <v>359.937533981993</v>
      </c>
      <c r="L701">
        <v>353.374376432715</v>
      </c>
      <c r="M701">
        <v>38.0901248328544</v>
      </c>
      <c r="N701">
        <v>0.92299203351737502</v>
      </c>
      <c r="O701">
        <v>17.963402709875599</v>
      </c>
      <c r="P701">
        <v>26.707964601769898</v>
      </c>
      <c r="Q701">
        <v>-4.8036636338783002E-2</v>
      </c>
    </row>
    <row r="702" spans="1:17" x14ac:dyDescent="0.3">
      <c r="A702" t="s">
        <v>1540</v>
      </c>
      <c r="B702" t="s">
        <v>1541</v>
      </c>
      <c r="C702" t="str">
        <f>IFERROR(VLOOKUP(Table1[[#This Row],[Ticker]],[1]!Table1[[Symbol]:[Industry]],2,FALSE),"-")</f>
        <v>-</v>
      </c>
      <c r="D702" t="s">
        <v>266</v>
      </c>
      <c r="E702">
        <v>6049.0746080999998</v>
      </c>
      <c r="F702">
        <v>762.75</v>
      </c>
      <c r="G702">
        <v>27.428059672513299</v>
      </c>
      <c r="H702">
        <v>6.1132348839605797</v>
      </c>
      <c r="I702">
        <v>0.57064648434446597</v>
      </c>
      <c r="J702">
        <v>7.88783084267769E-2</v>
      </c>
      <c r="K702">
        <v>726.69508449948705</v>
      </c>
      <c r="L702">
        <v>679.02790827949696</v>
      </c>
      <c r="M702">
        <v>49.6429830245877</v>
      </c>
      <c r="N702">
        <v>1.14528850583362</v>
      </c>
      <c r="O702">
        <v>15.8702064896755</v>
      </c>
      <c r="P702">
        <v>69.481168759026701</v>
      </c>
    </row>
    <row r="703" spans="1:17" x14ac:dyDescent="0.3">
      <c r="A703" t="s">
        <v>1542</v>
      </c>
      <c r="B703" t="s">
        <v>1543</v>
      </c>
      <c r="C703" t="str">
        <f>IFERROR(VLOOKUP(Table1[[#This Row],[Ticker]],[1]!Table1[[Symbol]:[Industry]],2,FALSE),"-")</f>
        <v>-</v>
      </c>
      <c r="D703" t="s">
        <v>165</v>
      </c>
      <c r="E703">
        <v>5947.7382965850002</v>
      </c>
      <c r="F703">
        <v>380.85</v>
      </c>
      <c r="G703">
        <v>29.142699566235599</v>
      </c>
      <c r="H703">
        <v>-7.1536572295686698</v>
      </c>
      <c r="I703">
        <v>23.594371639864502</v>
      </c>
      <c r="J703">
        <v>-6.5626252094640298</v>
      </c>
      <c r="K703">
        <v>359.66914829375997</v>
      </c>
      <c r="L703">
        <v>303.653469766363</v>
      </c>
      <c r="M703">
        <v>43.707957260551602</v>
      </c>
      <c r="N703">
        <v>0.96001922576480703</v>
      </c>
      <c r="O703">
        <v>11.198634633057599</v>
      </c>
      <c r="P703">
        <v>68.480424684804206</v>
      </c>
      <c r="Q703">
        <v>0.21023259302989999</v>
      </c>
    </row>
    <row r="704" spans="1:17" hidden="1" x14ac:dyDescent="0.3">
      <c r="A704" t="s">
        <v>1544</v>
      </c>
      <c r="B704" t="s">
        <v>1545</v>
      </c>
      <c r="C704" t="str">
        <f>IFERROR(VLOOKUP(Table1[[#This Row],[Ticker]],[1]!Table1[[Symbol]:[Industry]],2,FALSE),"-")</f>
        <v>-</v>
      </c>
      <c r="D704" t="s">
        <v>543</v>
      </c>
      <c r="E704">
        <v>5934.2588752699903</v>
      </c>
      <c r="F704">
        <v>1491.95</v>
      </c>
      <c r="G704">
        <v>10.620708756340701</v>
      </c>
      <c r="H704">
        <v>14.509117726286799</v>
      </c>
      <c r="I704">
        <v>17.0152014142068</v>
      </c>
      <c r="J704">
        <v>-4.4349202989864001</v>
      </c>
      <c r="K704">
        <v>1367.51345981697</v>
      </c>
      <c r="L704">
        <v>1233.4522528407399</v>
      </c>
      <c r="M704">
        <v>42.461860858062003</v>
      </c>
      <c r="N704">
        <v>0.86265490007113699</v>
      </c>
      <c r="O704">
        <v>12.2624752840242</v>
      </c>
      <c r="P704">
        <v>53.020512820512799</v>
      </c>
      <c r="Q704">
        <v>-7.9178091978829995E-3</v>
      </c>
    </row>
    <row r="705" spans="1:17" x14ac:dyDescent="0.3">
      <c r="A705" t="s">
        <v>1546</v>
      </c>
      <c r="B705" t="s">
        <v>1547</v>
      </c>
      <c r="C705" t="str">
        <f>IFERROR(VLOOKUP(Table1[[#This Row],[Ticker]],[1]!Table1[[Symbol]:[Industry]],2,FALSE),"-")</f>
        <v>-</v>
      </c>
      <c r="D705" t="s">
        <v>198</v>
      </c>
      <c r="E705">
        <v>5921.6125803300001</v>
      </c>
      <c r="F705">
        <v>485.85</v>
      </c>
      <c r="G705">
        <v>60.766949558008903</v>
      </c>
      <c r="H705">
        <v>-7.6132409661373996</v>
      </c>
      <c r="I705">
        <v>16.125948718079702</v>
      </c>
      <c r="J705">
        <v>-2.1300275005024298</v>
      </c>
      <c r="K705">
        <v>468.66397533507899</v>
      </c>
      <c r="L705">
        <v>399.12621735062697</v>
      </c>
      <c r="M705">
        <v>38.0780395356988</v>
      </c>
      <c r="N705">
        <v>0.75021022547453797</v>
      </c>
      <c r="O705">
        <v>5.9997941751569401</v>
      </c>
      <c r="P705">
        <v>95.081308974101503</v>
      </c>
      <c r="Q705">
        <v>0.170639614431883</v>
      </c>
    </row>
    <row r="706" spans="1:17" hidden="1" x14ac:dyDescent="0.3">
      <c r="A706" t="s">
        <v>1548</v>
      </c>
      <c r="B706" t="s">
        <v>1549</v>
      </c>
      <c r="C706" t="str">
        <f>IFERROR(VLOOKUP(Table1[[#This Row],[Ticker]],[1]!Table1[[Symbol]:[Industry]],2,FALSE),"-")</f>
        <v>-</v>
      </c>
      <c r="D706" t="s">
        <v>1550</v>
      </c>
      <c r="E706">
        <v>5920.8805664250003</v>
      </c>
      <c r="F706">
        <v>4601.8500000000004</v>
      </c>
      <c r="G706">
        <v>105.306978603102</v>
      </c>
      <c r="H706">
        <v>13.939999064247999</v>
      </c>
      <c r="I706">
        <v>13.995497935919399</v>
      </c>
      <c r="J706">
        <v>3.0250400397278101</v>
      </c>
      <c r="K706">
        <v>4072.5717502423699</v>
      </c>
      <c r="L706">
        <v>3393.7037016402001</v>
      </c>
      <c r="M706">
        <v>67.902978811522502</v>
      </c>
      <c r="N706">
        <v>0.94779158236685301</v>
      </c>
      <c r="O706">
        <v>4.3058769842563196</v>
      </c>
      <c r="P706">
        <v>135.99230769230701</v>
      </c>
      <c r="Q706">
        <v>0.111796764569615</v>
      </c>
    </row>
    <row r="707" spans="1:17" x14ac:dyDescent="0.3">
      <c r="A707" t="s">
        <v>1551</v>
      </c>
      <c r="B707" t="s">
        <v>1552</v>
      </c>
      <c r="C707" t="str">
        <f>IFERROR(VLOOKUP(Table1[[#This Row],[Ticker]],[1]!Table1[[Symbol]:[Industry]],2,FALSE),"-")</f>
        <v>-</v>
      </c>
      <c r="D707" t="s">
        <v>72</v>
      </c>
      <c r="E707">
        <v>5917.4719999999998</v>
      </c>
      <c r="F707">
        <v>840.55</v>
      </c>
      <c r="G707">
        <v>77.811908612794596</v>
      </c>
      <c r="H707">
        <v>-9.1896978030937504</v>
      </c>
      <c r="I707">
        <v>-28.727006107237798</v>
      </c>
      <c r="J707">
        <v>-5.6885790398013798</v>
      </c>
      <c r="K707">
        <v>880.57860351752504</v>
      </c>
      <c r="L707">
        <v>765.10658248390496</v>
      </c>
      <c r="M707">
        <v>34.720026407111199</v>
      </c>
      <c r="N707">
        <v>1.36537563655197</v>
      </c>
      <c r="O707">
        <v>38.599726369638901</v>
      </c>
      <c r="P707">
        <v>123.550531914893</v>
      </c>
      <c r="Q707">
        <v>9.0795243453909005E-2</v>
      </c>
    </row>
    <row r="708" spans="1:17" x14ac:dyDescent="0.3">
      <c r="A708" t="s">
        <v>1553</v>
      </c>
      <c r="B708" t="s">
        <v>1554</v>
      </c>
      <c r="C708" t="str">
        <f>IFERROR(VLOOKUP(Table1[[#This Row],[Ticker]],[1]!Table1[[Symbol]:[Industry]],2,FALSE),"-")</f>
        <v>-</v>
      </c>
      <c r="D708" t="s">
        <v>271</v>
      </c>
      <c r="E708">
        <v>5878.7241046299996</v>
      </c>
      <c r="F708">
        <v>1414.85</v>
      </c>
      <c r="G708">
        <v>20.1650013829667</v>
      </c>
      <c r="H708">
        <v>2.42741607254698</v>
      </c>
      <c r="I708">
        <v>27.4559518991964</v>
      </c>
      <c r="J708">
        <v>-4.2834473823801904</v>
      </c>
      <c r="K708">
        <v>1370.3335997448601</v>
      </c>
      <c r="L708">
        <v>1195.2632718043999</v>
      </c>
      <c r="M708">
        <v>36.268633337815501</v>
      </c>
      <c r="N708">
        <v>0.670910435367846</v>
      </c>
      <c r="O708">
        <v>11.9553309538113</v>
      </c>
      <c r="P708">
        <v>64.126210776637095</v>
      </c>
      <c r="Q708">
        <v>0.108773071361393</v>
      </c>
    </row>
    <row r="709" spans="1:17" x14ac:dyDescent="0.3">
      <c r="A709" t="s">
        <v>1555</v>
      </c>
      <c r="B709" t="s">
        <v>1556</v>
      </c>
      <c r="C709" t="str">
        <f>IFERROR(VLOOKUP(Table1[[#This Row],[Ticker]],[1]!Table1[[Symbol]:[Industry]],2,FALSE),"-")</f>
        <v>-</v>
      </c>
      <c r="D709" t="s">
        <v>266</v>
      </c>
      <c r="E709">
        <v>5840.6311390800001</v>
      </c>
      <c r="F709">
        <v>1898.8</v>
      </c>
      <c r="G709">
        <v>-33.342592251845304</v>
      </c>
      <c r="H709">
        <v>-3.31474765305021</v>
      </c>
      <c r="I709">
        <v>-25.124778653392301</v>
      </c>
      <c r="J709">
        <v>-3.95437367892356</v>
      </c>
      <c r="K709">
        <v>1900.5358118501099</v>
      </c>
      <c r="L709">
        <v>1970.2636569500801</v>
      </c>
      <c r="M709">
        <v>41.143847009286901</v>
      </c>
      <c r="N709">
        <v>1.2445106860169399</v>
      </c>
      <c r="O709">
        <v>53.799768274699801</v>
      </c>
      <c r="P709">
        <v>18.674999999999901</v>
      </c>
      <c r="Q709">
        <v>4.196599010146E-3</v>
      </c>
    </row>
    <row r="710" spans="1:17" hidden="1" x14ac:dyDescent="0.3">
      <c r="A710" t="s">
        <v>1557</v>
      </c>
      <c r="B710" t="s">
        <v>1558</v>
      </c>
      <c r="C710" t="str">
        <f>IFERROR(VLOOKUP(Table1[[#This Row],[Ticker]],[1]!Table1[[Symbol]:[Industry]],2,FALSE),"-")</f>
        <v>-</v>
      </c>
      <c r="E710">
        <v>5793.7079690800001</v>
      </c>
      <c r="F710">
        <v>1431.8</v>
      </c>
      <c r="G710">
        <v>38.465401976121598</v>
      </c>
      <c r="H710">
        <v>11.761138079474501</v>
      </c>
      <c r="I710">
        <v>-5.3052502280883598</v>
      </c>
      <c r="J710">
        <v>-7.5107474945997001</v>
      </c>
      <c r="K710">
        <v>1282.62835033895</v>
      </c>
      <c r="M710">
        <v>54.568553273939699</v>
      </c>
      <c r="N710">
        <v>1.1703938374593901</v>
      </c>
      <c r="O710">
        <v>19.569772314569001</v>
      </c>
      <c r="P710">
        <v>84.748387096774195</v>
      </c>
    </row>
    <row r="711" spans="1:17" hidden="1" x14ac:dyDescent="0.3">
      <c r="A711" t="s">
        <v>1559</v>
      </c>
      <c r="B711" t="s">
        <v>1560</v>
      </c>
      <c r="C711" t="str">
        <f>IFERROR(VLOOKUP(Table1[[#This Row],[Ticker]],[1]!Table1[[Symbol]:[Industry]],2,FALSE),"-")</f>
        <v>-</v>
      </c>
      <c r="D711" t="s">
        <v>69</v>
      </c>
      <c r="E711">
        <v>5783.0391727679998</v>
      </c>
      <c r="F711">
        <v>95.81</v>
      </c>
      <c r="G711">
        <v>339.16388814262598</v>
      </c>
      <c r="H711">
        <v>12.2853710719156</v>
      </c>
      <c r="I711">
        <v>74.227418074947295</v>
      </c>
      <c r="J711">
        <v>0.13114760421226901</v>
      </c>
      <c r="K711">
        <v>82.070354284910493</v>
      </c>
      <c r="L711">
        <v>59.068295089373699</v>
      </c>
      <c r="M711">
        <v>51.370869238180902</v>
      </c>
      <c r="N711">
        <v>1.1413139178519001</v>
      </c>
      <c r="O711">
        <v>12.2012316042166</v>
      </c>
      <c r="P711">
        <v>409.627659574468</v>
      </c>
      <c r="Q711">
        <v>9.0256686487099003E-2</v>
      </c>
    </row>
    <row r="712" spans="1:17" hidden="1" x14ac:dyDescent="0.3">
      <c r="A712" t="s">
        <v>1561</v>
      </c>
      <c r="B712" t="s">
        <v>1562</v>
      </c>
      <c r="C712" t="str">
        <f>IFERROR(VLOOKUP(Table1[[#This Row],[Ticker]],[1]!Table1[[Symbol]:[Industry]],2,FALSE),"-")</f>
        <v>-</v>
      </c>
      <c r="D712" t="s">
        <v>412</v>
      </c>
      <c r="E712">
        <v>5764.4708085599996</v>
      </c>
      <c r="F712">
        <v>261.2</v>
      </c>
      <c r="G712">
        <v>138.03709349051999</v>
      </c>
      <c r="H712">
        <v>-8.0175017356459808</v>
      </c>
      <c r="I712">
        <v>44.087875607889401</v>
      </c>
      <c r="J712">
        <v>-3.9394477331528202</v>
      </c>
      <c r="K712">
        <v>261.84220157041801</v>
      </c>
      <c r="L712">
        <v>208.70270020212001</v>
      </c>
      <c r="M712">
        <v>37.017691745514298</v>
      </c>
      <c r="N712">
        <v>0.94516289709871504</v>
      </c>
      <c r="O712">
        <v>14.854517611026001</v>
      </c>
      <c r="P712">
        <v>166.666666666666</v>
      </c>
      <c r="Q712">
        <v>0.12416080768187</v>
      </c>
    </row>
    <row r="713" spans="1:17" x14ac:dyDescent="0.3">
      <c r="A713" t="s">
        <v>1563</v>
      </c>
      <c r="B713" t="s">
        <v>1564</v>
      </c>
      <c r="C713" t="str">
        <f>IFERROR(VLOOKUP(Table1[[#This Row],[Ticker]],[1]!Table1[[Symbol]:[Industry]],2,FALSE),"-")</f>
        <v>-</v>
      </c>
      <c r="D713" t="s">
        <v>359</v>
      </c>
      <c r="E713">
        <v>5733.1417061299999</v>
      </c>
      <c r="F713">
        <v>268.7</v>
      </c>
      <c r="G713">
        <v>-11.141850785465699</v>
      </c>
      <c r="H713">
        <v>2.3782701016331198</v>
      </c>
      <c r="I713">
        <v>6.23686773890838</v>
      </c>
      <c r="J713">
        <v>-1.12630525175201</v>
      </c>
      <c r="K713">
        <v>249.35271955528799</v>
      </c>
      <c r="L713">
        <v>231.61215619473299</v>
      </c>
      <c r="M713">
        <v>55.573037284547198</v>
      </c>
      <c r="N713">
        <v>0.65584751265246799</v>
      </c>
      <c r="O713">
        <v>6.8291775213993304</v>
      </c>
      <c r="P713">
        <v>42.1693121693121</v>
      </c>
      <c r="Q713">
        <v>-0.10512276660784201</v>
      </c>
    </row>
    <row r="714" spans="1:17" hidden="1" x14ac:dyDescent="0.3">
      <c r="A714" t="s">
        <v>1565</v>
      </c>
      <c r="B714" t="s">
        <v>1566</v>
      </c>
      <c r="C714" t="str">
        <f>IFERROR(VLOOKUP(Table1[[#This Row],[Ticker]],[1]!Table1[[Symbol]:[Industry]],2,FALSE),"-")</f>
        <v>-</v>
      </c>
      <c r="D714" t="s">
        <v>590</v>
      </c>
      <c r="E714">
        <v>5699.4239925000002</v>
      </c>
      <c r="F714">
        <v>5925</v>
      </c>
      <c r="G714">
        <v>-15.9953040289653</v>
      </c>
      <c r="H714">
        <v>2.3501821973193899</v>
      </c>
      <c r="I714">
        <v>-8.1282931711686199</v>
      </c>
      <c r="J714">
        <v>4.5733009621639296</v>
      </c>
      <c r="K714">
        <v>5703.8889303189098</v>
      </c>
      <c r="L714">
        <v>5510.4898568701601</v>
      </c>
      <c r="M714">
        <v>57.644566009754101</v>
      </c>
      <c r="N714">
        <v>1.3407929435300501</v>
      </c>
      <c r="O714">
        <v>8.86075949367088</v>
      </c>
      <c r="P714">
        <v>18.894730505277501</v>
      </c>
      <c r="Q714">
        <v>1.9309088890897001E-2</v>
      </c>
    </row>
    <row r="715" spans="1:17" x14ac:dyDescent="0.3">
      <c r="A715" t="s">
        <v>1567</v>
      </c>
      <c r="B715" t="s">
        <v>1568</v>
      </c>
      <c r="C715" t="str">
        <f>IFERROR(VLOOKUP(Table1[[#This Row],[Ticker]],[1]!Table1[[Symbol]:[Industry]],2,FALSE),"-")</f>
        <v>-</v>
      </c>
      <c r="D715" t="s">
        <v>412</v>
      </c>
      <c r="E715">
        <v>5695.140821385</v>
      </c>
      <c r="F715">
        <v>184.83</v>
      </c>
      <c r="G715">
        <v>162.871786131617</v>
      </c>
      <c r="H715">
        <v>-18.293439142466699</v>
      </c>
      <c r="I715">
        <v>-2.57550341714991</v>
      </c>
      <c r="J715">
        <v>-3.4799399476716402</v>
      </c>
      <c r="K715">
        <v>190.80994367817499</v>
      </c>
      <c r="L715">
        <v>150.70601217700101</v>
      </c>
      <c r="M715">
        <v>28.754084479593899</v>
      </c>
      <c r="N715">
        <v>0.51611467632798003</v>
      </c>
      <c r="O715">
        <v>29.794946707785499</v>
      </c>
      <c r="P715">
        <v>193.14829500396499</v>
      </c>
      <c r="Q715">
        <v>3.4839586748091997E-2</v>
      </c>
    </row>
    <row r="716" spans="1:17" x14ac:dyDescent="0.3">
      <c r="A716" t="s">
        <v>1569</v>
      </c>
      <c r="B716" t="s">
        <v>1570</v>
      </c>
      <c r="C716" t="str">
        <f>IFERROR(VLOOKUP(Table1[[#This Row],[Ticker]],[1]!Table1[[Symbol]:[Industry]],2,FALSE),"-")</f>
        <v>-</v>
      </c>
      <c r="D716" t="s">
        <v>271</v>
      </c>
      <c r="E716">
        <v>5678.4411436500004</v>
      </c>
      <c r="F716">
        <v>1154.25</v>
      </c>
      <c r="G716">
        <v>116.70727358829799</v>
      </c>
      <c r="H716">
        <v>12.2092849824169</v>
      </c>
      <c r="I716">
        <v>37.096474017283597</v>
      </c>
      <c r="J716">
        <v>-3.7404073161350899</v>
      </c>
      <c r="K716">
        <v>1100.61992090232</v>
      </c>
      <c r="L716">
        <v>894.20178296667098</v>
      </c>
      <c r="M716">
        <v>38.0320042211995</v>
      </c>
      <c r="N716">
        <v>1.12595914011363</v>
      </c>
      <c r="O716">
        <v>16.872427983539001</v>
      </c>
      <c r="P716">
        <v>141.146975869633</v>
      </c>
      <c r="Q716">
        <v>4.0662593548768E-2</v>
      </c>
    </row>
    <row r="717" spans="1:17" hidden="1" x14ac:dyDescent="0.3">
      <c r="A717" t="s">
        <v>1571</v>
      </c>
      <c r="B717" t="s">
        <v>1572</v>
      </c>
      <c r="C717" t="str">
        <f>IFERROR(VLOOKUP(Table1[[#This Row],[Ticker]],[1]!Table1[[Symbol]:[Industry]],2,FALSE),"-")</f>
        <v>-</v>
      </c>
      <c r="D717" t="s">
        <v>549</v>
      </c>
      <c r="E717">
        <v>5672.37771264</v>
      </c>
      <c r="F717">
        <v>5708.4</v>
      </c>
      <c r="G717">
        <v>49.326921737667902</v>
      </c>
      <c r="H717">
        <v>-9.9981511765194409</v>
      </c>
      <c r="I717">
        <v>29.885771559493101</v>
      </c>
      <c r="J717">
        <v>-4.0862400788750701</v>
      </c>
      <c r="K717">
        <v>5841.4010684740097</v>
      </c>
      <c r="L717">
        <v>4659.6755238811402</v>
      </c>
      <c r="M717">
        <v>22.904443072468499</v>
      </c>
      <c r="N717">
        <v>0.74167224080267502</v>
      </c>
      <c r="O717">
        <v>17.351622170835899</v>
      </c>
      <c r="P717">
        <v>99.762038073908101</v>
      </c>
      <c r="Q717">
        <v>0.122389120235982</v>
      </c>
    </row>
    <row r="718" spans="1:17" x14ac:dyDescent="0.3">
      <c r="A718" t="s">
        <v>1573</v>
      </c>
      <c r="B718" t="s">
        <v>1574</v>
      </c>
      <c r="C718" t="str">
        <f>IFERROR(VLOOKUP(Table1[[#This Row],[Ticker]],[1]!Table1[[Symbol]:[Industry]],2,FALSE),"-")</f>
        <v>-</v>
      </c>
      <c r="D718" t="s">
        <v>271</v>
      </c>
      <c r="E718">
        <v>5650.2372403199997</v>
      </c>
      <c r="F718">
        <v>769.4</v>
      </c>
      <c r="G718">
        <v>-9.7096109397455201</v>
      </c>
      <c r="H718">
        <v>-5.44399012565367</v>
      </c>
      <c r="I718">
        <v>-14.4803995153678</v>
      </c>
      <c r="J718">
        <v>-1.38477999100955</v>
      </c>
      <c r="K718">
        <v>776.202823942691</v>
      </c>
      <c r="L718">
        <v>760.30385865223195</v>
      </c>
      <c r="M718">
        <v>36.038306503125902</v>
      </c>
      <c r="N718">
        <v>0.80737590359970801</v>
      </c>
      <c r="O718">
        <v>12.919157785287201</v>
      </c>
      <c r="P718">
        <v>23.499197431781699</v>
      </c>
      <c r="Q718">
        <v>3.6902108548602999E-2</v>
      </c>
    </row>
    <row r="719" spans="1:17" hidden="1" x14ac:dyDescent="0.3">
      <c r="A719" t="s">
        <v>1575</v>
      </c>
      <c r="B719" t="s">
        <v>1576</v>
      </c>
      <c r="C719" t="str">
        <f>IFERROR(VLOOKUP(Table1[[#This Row],[Ticker]],[1]!Table1[[Symbol]:[Industry]],2,FALSE),"-")</f>
        <v>-</v>
      </c>
      <c r="D719" t="s">
        <v>21</v>
      </c>
      <c r="E719">
        <v>5646.0319126249997</v>
      </c>
      <c r="F719">
        <v>477.25</v>
      </c>
      <c r="G719">
        <v>-17.8659542901847</v>
      </c>
      <c r="H719">
        <v>-3.6498582493908298</v>
      </c>
      <c r="I719">
        <v>-22.320910073836501</v>
      </c>
      <c r="J719">
        <v>-0.59613963440522699</v>
      </c>
      <c r="K719">
        <v>485.168957117839</v>
      </c>
      <c r="L719">
        <v>465.45361966474002</v>
      </c>
      <c r="M719">
        <v>38.224426239197598</v>
      </c>
      <c r="N719">
        <v>0.76916331053005105</v>
      </c>
      <c r="O719">
        <v>25.510738606600299</v>
      </c>
      <c r="P719">
        <v>22.3404255319148</v>
      </c>
      <c r="Q719">
        <v>8.0756283097503004E-2</v>
      </c>
    </row>
    <row r="720" spans="1:17" x14ac:dyDescent="0.3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472</v>
      </c>
      <c r="E720">
        <v>5641.77846864</v>
      </c>
      <c r="F720">
        <v>1044.5999999999999</v>
      </c>
      <c r="G720">
        <v>-32.705209824466003</v>
      </c>
      <c r="H720">
        <v>-5.7460646148142498</v>
      </c>
      <c r="I720">
        <v>-23.395722407103399</v>
      </c>
      <c r="J720">
        <v>-0.42896454886326402</v>
      </c>
      <c r="K720">
        <v>1050.44782877332</v>
      </c>
      <c r="L720">
        <v>1113.4252057603601</v>
      </c>
      <c r="M720">
        <v>44.545768283551801</v>
      </c>
      <c r="N720">
        <v>1.2753730050808201</v>
      </c>
      <c r="O720">
        <v>34.472525368562103</v>
      </c>
      <c r="P720">
        <v>11.9254259080681</v>
      </c>
      <c r="Q720">
        <v>-7.4368291516908006E-2</v>
      </c>
    </row>
    <row r="721" spans="1:17" x14ac:dyDescent="0.3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138</v>
      </c>
      <c r="E721">
        <v>5604.174497985</v>
      </c>
      <c r="F721">
        <v>189.91</v>
      </c>
      <c r="G721">
        <v>135.39959475498699</v>
      </c>
      <c r="H721">
        <v>-0.36340155882275299</v>
      </c>
      <c r="I721">
        <v>4.90953182883921</v>
      </c>
      <c r="J721">
        <v>-9.4978837266801204</v>
      </c>
      <c r="K721">
        <v>189.14928560938799</v>
      </c>
      <c r="L721">
        <v>149.62065247364399</v>
      </c>
      <c r="M721">
        <v>31.543845772828</v>
      </c>
      <c r="N721">
        <v>1.35989942708136</v>
      </c>
      <c r="O721">
        <v>25.8332894528987</v>
      </c>
      <c r="P721">
        <v>168.61386138613801</v>
      </c>
      <c r="Q721">
        <v>0.12975436161540599</v>
      </c>
    </row>
    <row r="722" spans="1:17" hidden="1" x14ac:dyDescent="0.3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E722">
        <v>5591.3689412650001</v>
      </c>
      <c r="F722">
        <v>2588.35</v>
      </c>
      <c r="G722">
        <v>1606.2628512485101</v>
      </c>
      <c r="H722">
        <v>-2.7653238443760801</v>
      </c>
      <c r="I722">
        <v>378.911235947931</v>
      </c>
      <c r="J722">
        <v>1.78702625350681</v>
      </c>
      <c r="K722">
        <v>2286.5077600962099</v>
      </c>
      <c r="L722">
        <v>1163.2356354692299</v>
      </c>
      <c r="M722">
        <v>43.820477468807397</v>
      </c>
      <c r="N722">
        <v>0.57952933413977004</v>
      </c>
      <c r="O722">
        <v>17.824096432089899</v>
      </c>
      <c r="P722">
        <v>1716.3859649122801</v>
      </c>
    </row>
    <row r="723" spans="1:17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380</v>
      </c>
      <c r="E723">
        <v>5516.0679494400001</v>
      </c>
      <c r="F723">
        <v>110.4</v>
      </c>
      <c r="G723">
        <v>25.301500847745402</v>
      </c>
      <c r="H723">
        <v>4.0699998384185996</v>
      </c>
      <c r="I723">
        <v>-13.315273830414201</v>
      </c>
      <c r="J723">
        <v>-1.45713390940525</v>
      </c>
      <c r="K723">
        <v>105.44154084599499</v>
      </c>
      <c r="L723">
        <v>100.309598549048</v>
      </c>
      <c r="M723">
        <v>58.804767577997502</v>
      </c>
      <c r="N723">
        <v>2.2534300017875699</v>
      </c>
      <c r="O723">
        <v>10.0996376811594</v>
      </c>
      <c r="P723">
        <v>53.226925746009698</v>
      </c>
      <c r="Q723">
        <v>3.8775590133479997E-2</v>
      </c>
    </row>
    <row r="724" spans="1:17" hidden="1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244</v>
      </c>
      <c r="E724">
        <v>5504.84589375</v>
      </c>
      <c r="F724">
        <v>4971.75</v>
      </c>
      <c r="G724">
        <v>137.51042087501699</v>
      </c>
      <c r="H724">
        <v>26.0550436537048</v>
      </c>
      <c r="I724">
        <v>51.720346636938501</v>
      </c>
      <c r="J724">
        <v>0.13023617364745199</v>
      </c>
      <c r="K724">
        <v>4441.7301230973999</v>
      </c>
      <c r="L724">
        <v>3492.98128478238</v>
      </c>
      <c r="M724">
        <v>47.999652364655702</v>
      </c>
      <c r="N724">
        <v>0.51076265503760998</v>
      </c>
      <c r="O724">
        <v>8.1510534520038203</v>
      </c>
      <c r="P724">
        <v>161.939885672137</v>
      </c>
      <c r="Q724">
        <v>9.7636557885096995E-2</v>
      </c>
    </row>
    <row r="725" spans="1:17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412</v>
      </c>
      <c r="E725">
        <v>5502.3086149999999</v>
      </c>
      <c r="F725">
        <v>50</v>
      </c>
      <c r="G725">
        <v>-19.519686736600001</v>
      </c>
      <c r="H725">
        <v>-9.9065416131772093</v>
      </c>
      <c r="I725">
        <v>-29.276244077098699</v>
      </c>
      <c r="J725">
        <v>-0.35365015114214898</v>
      </c>
      <c r="K725">
        <v>51.951044899397203</v>
      </c>
      <c r="L725">
        <v>52.410245398248499</v>
      </c>
      <c r="M725">
        <v>36.2502474552008</v>
      </c>
      <c r="N725">
        <v>0.919597498991097</v>
      </c>
      <c r="O725">
        <v>36.599999999999902</v>
      </c>
      <c r="P725">
        <v>34.408602150537597</v>
      </c>
    </row>
    <row r="726" spans="1:17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412</v>
      </c>
      <c r="E726">
        <v>5496.844849002</v>
      </c>
      <c r="F726">
        <v>61.14</v>
      </c>
      <c r="G726">
        <v>-0.17120188811523401</v>
      </c>
      <c r="H726">
        <v>-14.860775062733801</v>
      </c>
      <c r="I726">
        <v>-30.380676078269801</v>
      </c>
      <c r="J726">
        <v>-5.5912418608427403</v>
      </c>
      <c r="K726">
        <v>68.968301954939804</v>
      </c>
      <c r="L726">
        <v>67.602753191640701</v>
      </c>
      <c r="M726">
        <v>22.0361526530037</v>
      </c>
      <c r="N726">
        <v>0.67336160704685399</v>
      </c>
      <c r="O726">
        <v>43.604841347726499</v>
      </c>
      <c r="P726">
        <v>39.9084668192219</v>
      </c>
      <c r="Q726">
        <v>5.9629203656209996E-3</v>
      </c>
    </row>
    <row r="727" spans="1:17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D727" t="s">
        <v>472</v>
      </c>
      <c r="E727">
        <v>5451.3943316799996</v>
      </c>
      <c r="F727">
        <v>1812.8</v>
      </c>
      <c r="G727">
        <v>-1.7887640545124299</v>
      </c>
      <c r="H727">
        <v>26.242820547432</v>
      </c>
      <c r="I727">
        <v>30.176608205448801</v>
      </c>
      <c r="J727">
        <v>2.3825286670946699</v>
      </c>
      <c r="K727">
        <v>1552.61030716491</v>
      </c>
      <c r="L727">
        <v>1417.5384311785399</v>
      </c>
      <c r="M727">
        <v>59.5871089081054</v>
      </c>
      <c r="N727">
        <v>2.5107698042645499</v>
      </c>
      <c r="O727">
        <v>11.6946160635481</v>
      </c>
      <c r="P727">
        <v>69.143923489619695</v>
      </c>
      <c r="Q727">
        <v>-0.12903012412345499</v>
      </c>
    </row>
    <row r="728" spans="1:17" hidden="1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130</v>
      </c>
      <c r="E728">
        <v>5429.3604153599999</v>
      </c>
      <c r="F728">
        <v>346.8</v>
      </c>
      <c r="G728">
        <v>-24.699625845110599</v>
      </c>
      <c r="H728">
        <v>-5.88881870531372</v>
      </c>
      <c r="I728">
        <v>-14.4646006940267</v>
      </c>
      <c r="J728">
        <v>-2.7840033085532001</v>
      </c>
      <c r="O728">
        <v>7.2664359861591699</v>
      </c>
      <c r="P728">
        <v>3.2142857142857202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531</v>
      </c>
      <c r="E729">
        <v>5425.2619832580003</v>
      </c>
      <c r="F729">
        <v>108.93</v>
      </c>
      <c r="G729">
        <v>-25.418423768625299</v>
      </c>
      <c r="H729">
        <v>-1.28687265233611</v>
      </c>
      <c r="I729">
        <v>-24.0545289087278</v>
      </c>
      <c r="J729">
        <v>-3.1410947412385801</v>
      </c>
      <c r="K729">
        <v>107.53496484927</v>
      </c>
      <c r="L729">
        <v>108.844599332573</v>
      </c>
      <c r="M729">
        <v>42.468347771025897</v>
      </c>
      <c r="N729">
        <v>2.23987348582251</v>
      </c>
      <c r="O729">
        <v>26.411456898925898</v>
      </c>
      <c r="P729">
        <v>19.0491803278688</v>
      </c>
      <c r="Q729">
        <v>-0.116636838984834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271</v>
      </c>
      <c r="E730">
        <v>5387.9214319009998</v>
      </c>
      <c r="F730">
        <v>160.19</v>
      </c>
      <c r="G730">
        <v>-28.136099898942199</v>
      </c>
      <c r="H730">
        <v>-7.18938198869259</v>
      </c>
      <c r="I730">
        <v>-6.9065992864363199</v>
      </c>
      <c r="J730">
        <v>-3.23574226908464</v>
      </c>
      <c r="K730">
        <v>166.88380269873301</v>
      </c>
      <c r="L730">
        <v>166.171175302823</v>
      </c>
      <c r="M730">
        <v>32.804453022334002</v>
      </c>
      <c r="N730">
        <v>1.4618049780326099</v>
      </c>
      <c r="O730">
        <v>37.087208939384404</v>
      </c>
      <c r="P730">
        <v>23.1757016532103</v>
      </c>
      <c r="Q730">
        <v>-8.6991833957296996E-2</v>
      </c>
    </row>
    <row r="731" spans="1:17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62</v>
      </c>
      <c r="E731">
        <v>5369.4684646650003</v>
      </c>
      <c r="F731">
        <v>1312.65</v>
      </c>
      <c r="G731">
        <v>-11.167066586877199</v>
      </c>
      <c r="H731">
        <v>-5.0089475516018798</v>
      </c>
      <c r="I731">
        <v>2.6199424171954502</v>
      </c>
      <c r="J731">
        <v>-3.4045656105918098</v>
      </c>
      <c r="K731">
        <v>1295.8697995070299</v>
      </c>
      <c r="L731">
        <v>1202.33285163304</v>
      </c>
      <c r="M731">
        <v>35.976905598732401</v>
      </c>
      <c r="N731">
        <v>0.87034982754110801</v>
      </c>
      <c r="O731">
        <v>11.9110196929874</v>
      </c>
      <c r="P731">
        <v>30.683458609189099</v>
      </c>
      <c r="Q731">
        <v>-1.0277817109838E-2</v>
      </c>
    </row>
    <row r="732" spans="1:17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359</v>
      </c>
      <c r="E732">
        <v>5287.4033482199902</v>
      </c>
      <c r="F732">
        <v>1944.55</v>
      </c>
      <c r="G732">
        <v>69.622160835480003</v>
      </c>
      <c r="H732">
        <v>3.44369536802053</v>
      </c>
      <c r="I732">
        <v>51.515797940818103</v>
      </c>
      <c r="J732">
        <v>3.5731117618583701</v>
      </c>
      <c r="K732">
        <v>1762.0419340344199</v>
      </c>
      <c r="L732">
        <v>1394.96593718892</v>
      </c>
      <c r="M732">
        <v>46.3858707642487</v>
      </c>
      <c r="N732">
        <v>0.50350797474382503</v>
      </c>
      <c r="O732">
        <v>8.8118073590290802</v>
      </c>
      <c r="P732">
        <v>107.30810234541499</v>
      </c>
      <c r="Q732">
        <v>-4.6490575444755003E-2</v>
      </c>
    </row>
    <row r="733" spans="1:17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271</v>
      </c>
      <c r="E733">
        <v>5253.8897411300004</v>
      </c>
      <c r="F733">
        <v>2261.4499999999998</v>
      </c>
      <c r="G733">
        <v>132.35100861201701</v>
      </c>
      <c r="H733">
        <v>11.985366375725899</v>
      </c>
      <c r="I733">
        <v>22.163795732105399</v>
      </c>
      <c r="J733">
        <v>-0.40152467607456599</v>
      </c>
      <c r="K733">
        <v>2112.21457999735</v>
      </c>
      <c r="L733">
        <v>1713.9684226278</v>
      </c>
      <c r="M733">
        <v>42.971647091114797</v>
      </c>
      <c r="N733">
        <v>1.1678924656482099</v>
      </c>
      <c r="O733">
        <v>16.739260209157798</v>
      </c>
      <c r="P733">
        <v>176.54539896056201</v>
      </c>
      <c r="Q733">
        <v>0.103637116701568</v>
      </c>
    </row>
    <row r="734" spans="1:17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211</v>
      </c>
      <c r="E734">
        <v>5235.9176121999999</v>
      </c>
      <c r="F734">
        <v>577.75</v>
      </c>
      <c r="G734">
        <v>48.084123778240503</v>
      </c>
      <c r="H734">
        <v>-7.7738872771774501</v>
      </c>
      <c r="I734">
        <v>-4.1635196831864096</v>
      </c>
      <c r="J734">
        <v>1.13468274422009</v>
      </c>
      <c r="K734">
        <v>592.39359937890299</v>
      </c>
      <c r="L734">
        <v>509.16685794736799</v>
      </c>
      <c r="M734">
        <v>30.516710017871301</v>
      </c>
      <c r="N734">
        <v>0.49487126266162601</v>
      </c>
      <c r="O734">
        <v>14.7209000432713</v>
      </c>
      <c r="P734">
        <v>75.049234964399304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412</v>
      </c>
      <c r="E735">
        <v>5230.3935920249996</v>
      </c>
      <c r="F735">
        <v>288.25</v>
      </c>
      <c r="G735">
        <v>-10.906883505009899</v>
      </c>
      <c r="H735">
        <v>-10.067206605896899</v>
      </c>
      <c r="I735">
        <v>-25.161982190617699</v>
      </c>
      <c r="J735">
        <v>-2.62153832255879</v>
      </c>
      <c r="K735">
        <v>296.71863021174698</v>
      </c>
      <c r="L735">
        <v>294.89378933681297</v>
      </c>
      <c r="M735">
        <v>33.406253019812802</v>
      </c>
      <c r="N735">
        <v>0.88034605392282705</v>
      </c>
      <c r="O735">
        <v>34.588031222896703</v>
      </c>
      <c r="P735">
        <v>16.858108108108102</v>
      </c>
      <c r="Q735">
        <v>-2.3077157647829E-2</v>
      </c>
    </row>
    <row r="736" spans="1:17" hidden="1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127</v>
      </c>
      <c r="E736">
        <v>5228.0761582699997</v>
      </c>
      <c r="F736">
        <v>432.7</v>
      </c>
      <c r="G736">
        <v>68.667503009269296</v>
      </c>
      <c r="H736">
        <v>26.899029817366198</v>
      </c>
      <c r="I736">
        <v>78.902528160353199</v>
      </c>
      <c r="J736">
        <v>-2.5732837784503899</v>
      </c>
      <c r="K736">
        <v>380.18262400037702</v>
      </c>
      <c r="M736">
        <v>41.031082805001702</v>
      </c>
      <c r="N736">
        <v>0.38531227074221702</v>
      </c>
      <c r="O736">
        <v>22.486711347353801</v>
      </c>
      <c r="P736">
        <v>155.43093270365901</v>
      </c>
    </row>
    <row r="737" spans="1:17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472</v>
      </c>
      <c r="E737">
        <v>5195.1137218049998</v>
      </c>
      <c r="F737">
        <v>313.35000000000002</v>
      </c>
      <c r="G737">
        <v>-32.635939339631598</v>
      </c>
      <c r="H737">
        <v>-6.7551789368424897</v>
      </c>
      <c r="I737">
        <v>-50.453740797418099</v>
      </c>
      <c r="J737">
        <v>-3.01282751807413</v>
      </c>
      <c r="K737">
        <v>339.44569365405499</v>
      </c>
      <c r="L737">
        <v>376.69929673491299</v>
      </c>
      <c r="M737">
        <v>35.823549838260703</v>
      </c>
      <c r="N737">
        <v>0.97455027544912698</v>
      </c>
      <c r="O737">
        <v>73.097175682144496</v>
      </c>
      <c r="P737">
        <v>19.303255282695599</v>
      </c>
      <c r="Q737">
        <v>-0.127982029892557</v>
      </c>
    </row>
    <row r="738" spans="1:17" hidden="1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1615</v>
      </c>
      <c r="E738">
        <v>5168.879891351</v>
      </c>
      <c r="F738">
        <v>62.41</v>
      </c>
      <c r="G738">
        <v>-1.36177480663799</v>
      </c>
      <c r="H738">
        <v>-1.31347552862638</v>
      </c>
      <c r="I738">
        <v>4.65995108165506</v>
      </c>
      <c r="J738">
        <v>0.65735670866220697</v>
      </c>
      <c r="K738">
        <v>60.925443039082403</v>
      </c>
      <c r="L738">
        <v>56.822658162787199</v>
      </c>
      <c r="M738">
        <v>56.425916595309197</v>
      </c>
      <c r="N738">
        <v>0.99017068435546396</v>
      </c>
      <c r="O738">
        <v>3.8295145008812699</v>
      </c>
      <c r="P738">
        <v>30.5648535564853</v>
      </c>
      <c r="Q738">
        <v>-3.0196124243903E-2</v>
      </c>
    </row>
    <row r="739" spans="1:17" x14ac:dyDescent="0.3">
      <c r="A739" t="s">
        <v>1616</v>
      </c>
      <c r="B739" t="s">
        <v>1617</v>
      </c>
      <c r="C739" t="str">
        <f>IFERROR(VLOOKUP(Table1[[#This Row],[Ticker]],[1]!Table1[[Symbol]:[Industry]],2,FALSE),"-")</f>
        <v>-</v>
      </c>
      <c r="D739" t="s">
        <v>198</v>
      </c>
      <c r="E739">
        <v>5139.5171223959996</v>
      </c>
      <c r="F739">
        <v>202.12</v>
      </c>
      <c r="G739">
        <v>5.3401387767523998</v>
      </c>
      <c r="H739">
        <v>2.24689138410002</v>
      </c>
      <c r="I739">
        <v>12.0890444186245</v>
      </c>
      <c r="J739">
        <v>-3.36899041995416</v>
      </c>
      <c r="K739">
        <v>194.17165932248801</v>
      </c>
      <c r="L739">
        <v>167.04671444692701</v>
      </c>
      <c r="M739">
        <v>32.909163990773401</v>
      </c>
      <c r="N739">
        <v>0.71825044726897103</v>
      </c>
      <c r="O739">
        <v>11.666336829606101</v>
      </c>
      <c r="P739">
        <v>60.349067830226097</v>
      </c>
      <c r="Q739">
        <v>4.7511233796461001E-2</v>
      </c>
    </row>
    <row r="740" spans="1:17" x14ac:dyDescent="0.3">
      <c r="A740" t="s">
        <v>1618</v>
      </c>
      <c r="B740" t="s">
        <v>1619</v>
      </c>
      <c r="C740" t="str">
        <f>IFERROR(VLOOKUP(Table1[[#This Row],[Ticker]],[1]!Table1[[Symbol]:[Industry]],2,FALSE),"-")</f>
        <v>-</v>
      </c>
      <c r="D740" t="s">
        <v>83</v>
      </c>
      <c r="E740">
        <v>5122.2680117399996</v>
      </c>
      <c r="F740">
        <v>1313.4</v>
      </c>
      <c r="G740">
        <v>71.469664427342394</v>
      </c>
      <c r="H740">
        <v>-13.542483815225401</v>
      </c>
      <c r="I740">
        <v>62.903153117404202</v>
      </c>
      <c r="J740">
        <v>-9.7073830076759098</v>
      </c>
      <c r="K740">
        <v>1186.82350194418</v>
      </c>
      <c r="L740">
        <v>877.66350032656203</v>
      </c>
      <c r="M740">
        <v>32.7713985187413</v>
      </c>
      <c r="N740">
        <v>0.32772248351623401</v>
      </c>
      <c r="O740">
        <v>21.265417999086299</v>
      </c>
      <c r="P740">
        <v>117.288444040036</v>
      </c>
      <c r="Q740">
        <v>8.3281030668538994E-2</v>
      </c>
    </row>
    <row r="741" spans="1:17" x14ac:dyDescent="0.3">
      <c r="A741" t="s">
        <v>1620</v>
      </c>
      <c r="B741" t="s">
        <v>1621</v>
      </c>
      <c r="C741" t="str">
        <f>IFERROR(VLOOKUP(Table1[[#This Row],[Ticker]],[1]!Table1[[Symbol]:[Industry]],2,FALSE),"-")</f>
        <v>-</v>
      </c>
      <c r="D741" t="s">
        <v>80</v>
      </c>
      <c r="E741">
        <v>5122.1362609480002</v>
      </c>
      <c r="F741">
        <v>226.03</v>
      </c>
      <c r="G741">
        <v>4.8493304181719799</v>
      </c>
      <c r="H741">
        <v>3.0945185904079202</v>
      </c>
      <c r="I741">
        <v>-13.6367996586744</v>
      </c>
      <c r="J741">
        <v>0.75527124614318397</v>
      </c>
      <c r="K741">
        <v>217.75583929378999</v>
      </c>
      <c r="L741">
        <v>206.62489479486899</v>
      </c>
      <c r="M741">
        <v>46.509652395683901</v>
      </c>
      <c r="N741">
        <v>1.7545972442658599</v>
      </c>
      <c r="O741">
        <v>9.2775295314781108</v>
      </c>
      <c r="P741">
        <v>30.4646464646464</v>
      </c>
      <c r="Q741">
        <v>-0.104482109186384</v>
      </c>
    </row>
    <row r="742" spans="1:17" x14ac:dyDescent="0.3">
      <c r="A742" t="s">
        <v>1622</v>
      </c>
      <c r="B742" t="s">
        <v>1623</v>
      </c>
      <c r="C742" t="str">
        <f>IFERROR(VLOOKUP(Table1[[#This Row],[Ticker]],[1]!Table1[[Symbol]:[Industry]],2,FALSE),"-")</f>
        <v>-</v>
      </c>
      <c r="D742" t="s">
        <v>51</v>
      </c>
      <c r="E742">
        <v>5070.5087898399997</v>
      </c>
      <c r="F742">
        <v>711.1</v>
      </c>
      <c r="G742">
        <v>-25.454553430894801</v>
      </c>
      <c r="H742">
        <v>-11.5664243836378</v>
      </c>
      <c r="I742">
        <v>-51.830877645597099</v>
      </c>
      <c r="J742">
        <v>-0.44714288072122499</v>
      </c>
      <c r="K742">
        <v>765.53619083737897</v>
      </c>
      <c r="L742">
        <v>832.29629757520001</v>
      </c>
      <c r="M742">
        <v>32.142139154706499</v>
      </c>
      <c r="N742">
        <v>0.61685655112521998</v>
      </c>
      <c r="O742">
        <v>74.827731683307505</v>
      </c>
      <c r="P742">
        <v>4.8742718088636598</v>
      </c>
      <c r="Q742">
        <v>-1.2013504381681001E-2</v>
      </c>
    </row>
    <row r="743" spans="1:17" x14ac:dyDescent="0.3">
      <c r="A743" t="s">
        <v>1624</v>
      </c>
      <c r="B743" t="s">
        <v>1625</v>
      </c>
      <c r="C743" t="str">
        <f>IFERROR(VLOOKUP(Table1[[#This Row],[Ticker]],[1]!Table1[[Symbol]:[Industry]],2,FALSE),"-")</f>
        <v>-</v>
      </c>
      <c r="D743" t="s">
        <v>1444</v>
      </c>
      <c r="E743">
        <v>5053.4117196750003</v>
      </c>
      <c r="F743">
        <v>893.25</v>
      </c>
      <c r="G743">
        <v>37.005470496104302</v>
      </c>
      <c r="H743">
        <v>-6.0465542282177802</v>
      </c>
      <c r="I743">
        <v>-12.336318064272501</v>
      </c>
      <c r="J743">
        <v>-2.3316614095191102</v>
      </c>
      <c r="K743">
        <v>909.06106110400401</v>
      </c>
      <c r="L743">
        <v>854.80171853810202</v>
      </c>
      <c r="M743">
        <v>37.691343356088097</v>
      </c>
      <c r="N743">
        <v>0.61568491067071396</v>
      </c>
      <c r="O743">
        <v>23.806325216904501</v>
      </c>
      <c r="P743">
        <v>62.7049180327868</v>
      </c>
      <c r="Q743">
        <v>0.13178698884759599</v>
      </c>
    </row>
    <row r="744" spans="1:17" x14ac:dyDescent="0.3">
      <c r="A744" t="s">
        <v>1626</v>
      </c>
      <c r="B744" t="s">
        <v>1627</v>
      </c>
      <c r="C744" t="str">
        <f>IFERROR(VLOOKUP(Table1[[#This Row],[Ticker]],[1]!Table1[[Symbol]:[Industry]],2,FALSE),"-")</f>
        <v>-</v>
      </c>
      <c r="D744" t="s">
        <v>271</v>
      </c>
      <c r="E744">
        <v>5035.7441957399997</v>
      </c>
      <c r="F744">
        <v>525.9</v>
      </c>
      <c r="G744">
        <v>-24.431847411004799</v>
      </c>
      <c r="H744">
        <v>-0.64975812604739502</v>
      </c>
      <c r="I744">
        <v>-24.293067677460499</v>
      </c>
      <c r="J744">
        <v>-2.2465384177314101</v>
      </c>
      <c r="K744">
        <v>534.10440147099598</v>
      </c>
      <c r="L744">
        <v>530.14071003729998</v>
      </c>
      <c r="M744">
        <v>30.626398495409699</v>
      </c>
      <c r="N744">
        <v>0.944995716693808</v>
      </c>
      <c r="O744">
        <v>25.480129302148601</v>
      </c>
      <c r="P744">
        <v>20.9104494769513</v>
      </c>
      <c r="Q744">
        <v>4.8087673367457E-2</v>
      </c>
    </row>
    <row r="745" spans="1:17" x14ac:dyDescent="0.3">
      <c r="A745" t="s">
        <v>1628</v>
      </c>
      <c r="B745" t="s">
        <v>1629</v>
      </c>
      <c r="C745" t="str">
        <f>IFERROR(VLOOKUP(Table1[[#This Row],[Ticker]],[1]!Table1[[Symbol]:[Industry]],2,FALSE),"-")</f>
        <v>-</v>
      </c>
      <c r="D745" t="s">
        <v>1423</v>
      </c>
      <c r="E745">
        <v>5034.10321561</v>
      </c>
      <c r="F745">
        <v>778.1</v>
      </c>
      <c r="G745">
        <v>1.12917434777592</v>
      </c>
      <c r="H745">
        <v>10.0092838730748</v>
      </c>
      <c r="I745">
        <v>-16.413228857034198</v>
      </c>
      <c r="J745">
        <v>-8.3656359616144194</v>
      </c>
      <c r="K745">
        <v>770.25245663041596</v>
      </c>
      <c r="L745">
        <v>757.62435037569298</v>
      </c>
      <c r="M745">
        <v>37.149153617924803</v>
      </c>
      <c r="N745">
        <v>1.76021304733354</v>
      </c>
      <c r="O745">
        <v>39.956303816990001</v>
      </c>
      <c r="P745">
        <v>35.3217391304347</v>
      </c>
      <c r="Q745">
        <v>8.5836682048047994E-2</v>
      </c>
    </row>
    <row r="746" spans="1:17" hidden="1" x14ac:dyDescent="0.3">
      <c r="A746" t="s">
        <v>1630</v>
      </c>
      <c r="B746" t="s">
        <v>1631</v>
      </c>
      <c r="C746" t="str">
        <f>IFERROR(VLOOKUP(Table1[[#This Row],[Ticker]],[1]!Table1[[Symbol]:[Industry]],2,FALSE),"-")</f>
        <v>-</v>
      </c>
      <c r="D746" t="s">
        <v>286</v>
      </c>
      <c r="E746">
        <v>5007.8895788600003</v>
      </c>
      <c r="F746">
        <v>264.95</v>
      </c>
      <c r="G746">
        <v>134.348317418704</v>
      </c>
      <c r="H746">
        <v>10.142548335884699</v>
      </c>
      <c r="I746">
        <v>143.532182902036</v>
      </c>
      <c r="J746">
        <v>-6.3630704302824297</v>
      </c>
      <c r="K746">
        <v>227.858549648234</v>
      </c>
      <c r="L746">
        <v>146.57699109916899</v>
      </c>
      <c r="M746">
        <v>36.185897095133697</v>
      </c>
      <c r="N746">
        <v>0.28837959668692698</v>
      </c>
      <c r="O746">
        <v>23.344027174938599</v>
      </c>
      <c r="P746">
        <v>244.09090909090901</v>
      </c>
      <c r="Q746">
        <v>0.12632824555136199</v>
      </c>
    </row>
    <row r="747" spans="1:17" x14ac:dyDescent="0.3">
      <c r="A747" t="s">
        <v>1632</v>
      </c>
      <c r="B747" t="s">
        <v>1633</v>
      </c>
      <c r="C747" t="str">
        <f>IFERROR(VLOOKUP(Table1[[#This Row],[Ticker]],[1]!Table1[[Symbol]:[Industry]],2,FALSE),"-")</f>
        <v>-</v>
      </c>
      <c r="D747" t="s">
        <v>979</v>
      </c>
      <c r="E747">
        <v>5002.8245325239996</v>
      </c>
      <c r="F747">
        <v>39.22</v>
      </c>
      <c r="G747">
        <v>106.34297210992899</v>
      </c>
      <c r="H747">
        <v>-3.5750442567078098</v>
      </c>
      <c r="I747">
        <v>35.39117649165</v>
      </c>
      <c r="J747">
        <v>-7.91394681137806</v>
      </c>
      <c r="K747">
        <v>38.220154282838401</v>
      </c>
      <c r="L747">
        <v>32.032297515193903</v>
      </c>
      <c r="M747">
        <v>35.332802119236803</v>
      </c>
      <c r="N747">
        <v>1.14464319878016</v>
      </c>
      <c r="O747">
        <v>14.609892911779699</v>
      </c>
      <c r="P747">
        <v>146.666666666666</v>
      </c>
      <c r="Q747">
        <v>6.8603232124921004E-2</v>
      </c>
    </row>
    <row r="748" spans="1:17" hidden="1" x14ac:dyDescent="0.3">
      <c r="A748" t="s">
        <v>1634</v>
      </c>
      <c r="B748" t="s">
        <v>1635</v>
      </c>
      <c r="C748" t="str">
        <f>IFERROR(VLOOKUP(Table1[[#This Row],[Ticker]],[1]!Table1[[Symbol]:[Industry]],2,FALSE),"-")</f>
        <v>-</v>
      </c>
      <c r="D748" t="s">
        <v>165</v>
      </c>
      <c r="E748">
        <v>4986.3713879999996</v>
      </c>
      <c r="F748">
        <v>4411.5</v>
      </c>
      <c r="G748">
        <v>107.052701986659</v>
      </c>
      <c r="H748">
        <v>-10.566216861621101</v>
      </c>
      <c r="I748">
        <v>77.250266871666099</v>
      </c>
      <c r="J748">
        <v>-13.9662118233088</v>
      </c>
      <c r="K748">
        <v>4556.0081646459103</v>
      </c>
      <c r="L748">
        <v>3279.5813731543799</v>
      </c>
      <c r="M748">
        <v>29.019124365051301</v>
      </c>
      <c r="N748">
        <v>1.2088637339483701</v>
      </c>
      <c r="O748">
        <v>28.973138388303202</v>
      </c>
      <c r="P748">
        <v>157.60583941605799</v>
      </c>
      <c r="Q748">
        <v>0.18777192927665801</v>
      </c>
    </row>
    <row r="749" spans="1:17" x14ac:dyDescent="0.3">
      <c r="A749" t="s">
        <v>1636</v>
      </c>
      <c r="B749" t="s">
        <v>1637</v>
      </c>
      <c r="C749" t="str">
        <f>IFERROR(VLOOKUP(Table1[[#This Row],[Ticker]],[1]!Table1[[Symbol]:[Industry]],2,FALSE),"-")</f>
        <v>-</v>
      </c>
      <c r="D749" t="s">
        <v>198</v>
      </c>
      <c r="E749">
        <v>4968.49073279</v>
      </c>
      <c r="F749">
        <v>124.54</v>
      </c>
      <c r="G749">
        <v>-9.0671555664032901</v>
      </c>
      <c r="H749">
        <v>-5.96311678399148</v>
      </c>
      <c r="I749">
        <v>-2.69988316547771</v>
      </c>
      <c r="J749">
        <v>-0.71918125654964804</v>
      </c>
      <c r="K749">
        <v>127.052992764395</v>
      </c>
      <c r="L749">
        <v>122.061342233343</v>
      </c>
      <c r="M749">
        <v>39.153565123459302</v>
      </c>
      <c r="N749">
        <v>0.81065388707328701</v>
      </c>
      <c r="O749">
        <v>15.625501846796199</v>
      </c>
      <c r="P749">
        <v>21.6805080605764</v>
      </c>
      <c r="Q749">
        <v>1.0055606748082001E-2</v>
      </c>
    </row>
    <row r="750" spans="1:17" x14ac:dyDescent="0.3">
      <c r="A750" t="s">
        <v>1638</v>
      </c>
      <c r="B750" t="s">
        <v>1639</v>
      </c>
      <c r="C750" t="str">
        <f>IFERROR(VLOOKUP(Table1[[#This Row],[Ticker]],[1]!Table1[[Symbol]:[Industry]],2,FALSE),"-")</f>
        <v>-</v>
      </c>
      <c r="D750" t="s">
        <v>380</v>
      </c>
      <c r="E750">
        <v>4941.9699675000002</v>
      </c>
      <c r="F750">
        <v>565</v>
      </c>
      <c r="G750">
        <v>-46.9721646727847</v>
      </c>
      <c r="H750">
        <v>-5.2452170112179104</v>
      </c>
      <c r="I750">
        <v>-36.207497505036798</v>
      </c>
      <c r="J750">
        <v>-3.3290400217419198</v>
      </c>
      <c r="K750">
        <v>575.23699514196903</v>
      </c>
      <c r="L750">
        <v>610.14412524126999</v>
      </c>
      <c r="M750">
        <v>33.310274779325901</v>
      </c>
      <c r="N750">
        <v>1.0778738609467799</v>
      </c>
      <c r="O750">
        <v>41.415929203539797</v>
      </c>
      <c r="P750">
        <v>10.513447432762799</v>
      </c>
      <c r="Q750">
        <v>5.2521470069307997E-2</v>
      </c>
    </row>
    <row r="751" spans="1:17" hidden="1" x14ac:dyDescent="0.3">
      <c r="A751" t="s">
        <v>1640</v>
      </c>
      <c r="B751" t="s">
        <v>1641</v>
      </c>
      <c r="C751" t="str">
        <f>IFERROR(VLOOKUP(Table1[[#This Row],[Ticker]],[1]!Table1[[Symbol]:[Industry]],2,FALSE),"-")</f>
        <v>-</v>
      </c>
      <c r="D751" t="s">
        <v>198</v>
      </c>
      <c r="E751">
        <v>4936.6651405499997</v>
      </c>
      <c r="F751">
        <v>643.5</v>
      </c>
      <c r="G751">
        <v>16.8311703438672</v>
      </c>
      <c r="H751">
        <v>17.6713355177308</v>
      </c>
      <c r="I751">
        <v>0.462638821635458</v>
      </c>
      <c r="J751">
        <v>-3.6669438574815199</v>
      </c>
      <c r="K751">
        <v>592.45184285744699</v>
      </c>
      <c r="L751">
        <v>535.04989286412695</v>
      </c>
      <c r="M751">
        <v>50.878248805403999</v>
      </c>
      <c r="N751">
        <v>1.9681757145430001</v>
      </c>
      <c r="O751">
        <v>9.2463092463092398</v>
      </c>
      <c r="P751">
        <v>60.3738317757009</v>
      </c>
      <c r="Q751">
        <v>0.14678902363628399</v>
      </c>
    </row>
    <row r="752" spans="1:17" x14ac:dyDescent="0.3">
      <c r="A752" t="s">
        <v>1642</v>
      </c>
      <c r="B752" t="s">
        <v>1643</v>
      </c>
      <c r="C752" t="str">
        <f>IFERROR(VLOOKUP(Table1[[#This Row],[Ticker]],[1]!Table1[[Symbol]:[Industry]],2,FALSE),"-")</f>
        <v>-</v>
      </c>
      <c r="D752" t="s">
        <v>119</v>
      </c>
      <c r="E752">
        <v>4927.4675999999999</v>
      </c>
      <c r="F752">
        <v>531</v>
      </c>
      <c r="G752">
        <v>99.751475336476503</v>
      </c>
      <c r="H752">
        <v>-14.156948120399999</v>
      </c>
      <c r="I752">
        <v>51.3787198620495</v>
      </c>
      <c r="J752">
        <v>-2.5102035329792298</v>
      </c>
      <c r="K752">
        <v>501.78337465524299</v>
      </c>
      <c r="L752">
        <v>370.43384753295499</v>
      </c>
      <c r="M752">
        <v>38.250201050018198</v>
      </c>
      <c r="N752">
        <v>0.32277165966019999</v>
      </c>
      <c r="O752">
        <v>36.977401129943502</v>
      </c>
      <c r="P752">
        <v>153.70281892021001</v>
      </c>
      <c r="Q752">
        <v>6.5241232229915E-2</v>
      </c>
    </row>
    <row r="753" spans="1:17" x14ac:dyDescent="0.3">
      <c r="A753" t="s">
        <v>1644</v>
      </c>
      <c r="B753" t="s">
        <v>1645</v>
      </c>
      <c r="C753" t="str">
        <f>IFERROR(VLOOKUP(Table1[[#This Row],[Ticker]],[1]!Table1[[Symbol]:[Industry]],2,FALSE),"-")</f>
        <v>-</v>
      </c>
      <c r="D753" t="s">
        <v>1646</v>
      </c>
      <c r="E753">
        <v>4921.9551149999998</v>
      </c>
      <c r="F753">
        <v>962.5</v>
      </c>
      <c r="G753">
        <v>42.960098992124401</v>
      </c>
      <c r="H753">
        <v>-2.9669967993452899</v>
      </c>
      <c r="I753">
        <v>29.331641633590699</v>
      </c>
      <c r="J753">
        <v>-5.1106689874192002</v>
      </c>
      <c r="K753">
        <v>913.69764149104901</v>
      </c>
      <c r="L753">
        <v>755.59563331780805</v>
      </c>
      <c r="M753">
        <v>45.632273003644301</v>
      </c>
      <c r="N753">
        <v>0.59310465076125596</v>
      </c>
      <c r="O753">
        <v>8.0051948051947903</v>
      </c>
      <c r="P753">
        <v>79.906542056074699</v>
      </c>
      <c r="Q753">
        <v>-4.16463741788E-4</v>
      </c>
    </row>
    <row r="754" spans="1:17" x14ac:dyDescent="0.3">
      <c r="A754" t="s">
        <v>1647</v>
      </c>
      <c r="B754" t="s">
        <v>1648</v>
      </c>
      <c r="C754" t="str">
        <f>IFERROR(VLOOKUP(Table1[[#This Row],[Ticker]],[1]!Table1[[Symbol]:[Industry]],2,FALSE),"-")</f>
        <v>-</v>
      </c>
      <c r="D754" t="s">
        <v>1237</v>
      </c>
      <c r="E754">
        <v>4911.9341212500003</v>
      </c>
      <c r="F754">
        <v>2930.25</v>
      </c>
      <c r="G754">
        <v>-4.9518017601693796</v>
      </c>
      <c r="H754">
        <v>-5.6762702660794</v>
      </c>
      <c r="I754">
        <v>-19.524027550192301</v>
      </c>
      <c r="J754">
        <v>-0.46750735010678501</v>
      </c>
      <c r="K754">
        <v>2968.1779101512102</v>
      </c>
      <c r="L754">
        <v>2908.6665626823901</v>
      </c>
      <c r="M754">
        <v>54.074518877838599</v>
      </c>
      <c r="N754">
        <v>2.0170673981706702</v>
      </c>
      <c r="O754">
        <v>26.269089668117001</v>
      </c>
      <c r="P754">
        <v>34.408972065501601</v>
      </c>
      <c r="Q754">
        <v>-7.2149588361657996E-2</v>
      </c>
    </row>
    <row r="755" spans="1:17" x14ac:dyDescent="0.3">
      <c r="A755" t="s">
        <v>1649</v>
      </c>
      <c r="B755" t="s">
        <v>1650</v>
      </c>
      <c r="C755" t="str">
        <f>IFERROR(VLOOKUP(Table1[[#This Row],[Ticker]],[1]!Table1[[Symbol]:[Industry]],2,FALSE),"-")</f>
        <v>-</v>
      </c>
      <c r="D755" t="s">
        <v>271</v>
      </c>
      <c r="E755">
        <v>4881.9313994499998</v>
      </c>
      <c r="F755">
        <v>292.89999999999998</v>
      </c>
      <c r="G755">
        <v>13.214791724099401</v>
      </c>
      <c r="H755">
        <v>5.9680928815016303</v>
      </c>
      <c r="I755">
        <v>-5.9453638550458301</v>
      </c>
      <c r="J755">
        <v>5.2382833478798103</v>
      </c>
      <c r="K755">
        <v>280.45008287615798</v>
      </c>
      <c r="L755">
        <v>261.31512767433901</v>
      </c>
      <c r="M755">
        <v>47.503018051080701</v>
      </c>
      <c r="N755">
        <v>1.7277823588452399</v>
      </c>
      <c r="O755">
        <v>9.1669511778764203</v>
      </c>
      <c r="P755">
        <v>40.851166145708</v>
      </c>
      <c r="Q755">
        <v>-1.9141414411437001E-2</v>
      </c>
    </row>
    <row r="756" spans="1:17" hidden="1" x14ac:dyDescent="0.3">
      <c r="A756" t="s">
        <v>1651</v>
      </c>
      <c r="B756" t="s">
        <v>1652</v>
      </c>
      <c r="C756" t="str">
        <f>IFERROR(VLOOKUP(Table1[[#This Row],[Ticker]],[1]!Table1[[Symbol]:[Industry]],2,FALSE),"-")</f>
        <v>-</v>
      </c>
      <c r="D756" t="s">
        <v>295</v>
      </c>
      <c r="E756">
        <v>4860.4562169599903</v>
      </c>
      <c r="F756">
        <v>348.8</v>
      </c>
      <c r="G756">
        <v>-14.7714431768811</v>
      </c>
      <c r="H756">
        <v>-11.6466361978593</v>
      </c>
      <c r="I756">
        <v>-17.1110437610905</v>
      </c>
      <c r="J756">
        <v>-1.2947736626970401</v>
      </c>
      <c r="K756">
        <v>367.108860691975</v>
      </c>
      <c r="L756">
        <v>356.72043431332099</v>
      </c>
      <c r="M756">
        <v>18.699307586619899</v>
      </c>
      <c r="N756">
        <v>0.70539439238069501</v>
      </c>
      <c r="O756">
        <v>14.965596330275201</v>
      </c>
      <c r="P756">
        <v>11.4376996805111</v>
      </c>
      <c r="Q756">
        <v>1.7435462879126999E-2</v>
      </c>
    </row>
    <row r="757" spans="1:17" hidden="1" x14ac:dyDescent="0.3">
      <c r="A757" t="s">
        <v>1653</v>
      </c>
      <c r="B757" t="s">
        <v>1654</v>
      </c>
      <c r="C757" t="str">
        <f>IFERROR(VLOOKUP(Table1[[#This Row],[Ticker]],[1]!Table1[[Symbol]:[Industry]],2,FALSE),"-")</f>
        <v>-</v>
      </c>
      <c r="D757" t="s">
        <v>62</v>
      </c>
      <c r="E757">
        <v>4833.4623267099996</v>
      </c>
      <c r="F757">
        <v>1111.3</v>
      </c>
      <c r="G757">
        <v>-27.013742381562601</v>
      </c>
      <c r="H757">
        <v>3.29448676456088</v>
      </c>
      <c r="I757">
        <v>-16.778717230478701</v>
      </c>
      <c r="J757">
        <v>3.6348055065756202</v>
      </c>
      <c r="K757">
        <v>1075.95944354581</v>
      </c>
      <c r="M757">
        <v>50.5673720124542</v>
      </c>
      <c r="N757">
        <v>0.54671981337446995</v>
      </c>
      <c r="O757">
        <v>13.2007558715018</v>
      </c>
      <c r="P757">
        <v>14.567010309278301</v>
      </c>
    </row>
    <row r="758" spans="1:17" x14ac:dyDescent="0.3">
      <c r="A758" t="s">
        <v>1655</v>
      </c>
      <c r="B758" t="s">
        <v>1656</v>
      </c>
      <c r="C758" t="str">
        <f>IFERROR(VLOOKUP(Table1[[#This Row],[Ticker]],[1]!Table1[[Symbol]:[Industry]],2,FALSE),"-")</f>
        <v>-</v>
      </c>
      <c r="D758" t="s">
        <v>198</v>
      </c>
      <c r="E758">
        <v>4786.3856512499997</v>
      </c>
      <c r="F758">
        <v>669.25</v>
      </c>
      <c r="G758">
        <v>81.542104125098703</v>
      </c>
      <c r="H758">
        <v>9.6519754149563202</v>
      </c>
      <c r="I758">
        <v>-16.395277204398099</v>
      </c>
      <c r="J758">
        <v>-1.61662942830803</v>
      </c>
      <c r="K758">
        <v>650.96830232035404</v>
      </c>
      <c r="L758">
        <v>585.20012412619303</v>
      </c>
      <c r="M758">
        <v>42.536893140810797</v>
      </c>
      <c r="N758">
        <v>1.32090039334511</v>
      </c>
      <c r="O758">
        <v>11.1916324243556</v>
      </c>
      <c r="P758">
        <v>107.13401423707801</v>
      </c>
      <c r="Q758">
        <v>0.13700066293931601</v>
      </c>
    </row>
    <row r="759" spans="1:17" x14ac:dyDescent="0.3">
      <c r="A759" t="s">
        <v>1657</v>
      </c>
      <c r="B759" t="s">
        <v>1658</v>
      </c>
      <c r="C759" t="str">
        <f>IFERROR(VLOOKUP(Table1[[#This Row],[Ticker]],[1]!Table1[[Symbol]:[Industry]],2,FALSE),"-")</f>
        <v>-</v>
      </c>
      <c r="D759" t="s">
        <v>46</v>
      </c>
      <c r="E759">
        <v>4754.0829736529904</v>
      </c>
      <c r="F759">
        <v>58.89</v>
      </c>
      <c r="G759">
        <v>0.68534670232986905</v>
      </c>
      <c r="H759">
        <v>-21.659212389052101</v>
      </c>
      <c r="I759">
        <v>-18.543995456050698</v>
      </c>
      <c r="J759">
        <v>-3.5739282817579099</v>
      </c>
      <c r="K759">
        <v>63.059981186204297</v>
      </c>
      <c r="L759">
        <v>57.916304166575799</v>
      </c>
      <c r="M759">
        <v>31.2583195401434</v>
      </c>
      <c r="N759">
        <v>1.24321644277565</v>
      </c>
      <c r="O759">
        <v>34.148412294107601</v>
      </c>
      <c r="P759">
        <v>40.047562425683701</v>
      </c>
      <c r="Q759">
        <v>0.11449320839725</v>
      </c>
    </row>
    <row r="760" spans="1:17" x14ac:dyDescent="0.3">
      <c r="A760" t="s">
        <v>1659</v>
      </c>
      <c r="B760" t="s">
        <v>1660</v>
      </c>
      <c r="C760" t="str">
        <f>IFERROR(VLOOKUP(Table1[[#This Row],[Ticker]],[1]!Table1[[Symbol]:[Industry]],2,FALSE),"-")</f>
        <v>-</v>
      </c>
      <c r="D760" t="s">
        <v>1661</v>
      </c>
      <c r="E760">
        <v>4747.3165299319999</v>
      </c>
      <c r="F760">
        <v>70.13</v>
      </c>
      <c r="G760">
        <v>50.684904081763101</v>
      </c>
      <c r="H760">
        <v>-7.4041769037318401</v>
      </c>
      <c r="I760">
        <v>2.6579432709958799</v>
      </c>
      <c r="J760">
        <v>-6.90350821679049</v>
      </c>
      <c r="K760">
        <v>70.601105384020101</v>
      </c>
      <c r="L760">
        <v>62.354632379904999</v>
      </c>
      <c r="M760">
        <v>36.886835863879199</v>
      </c>
      <c r="N760">
        <v>0.86746851679787895</v>
      </c>
      <c r="O760">
        <v>20.048481391701099</v>
      </c>
      <c r="P760">
        <v>70.840438489646701</v>
      </c>
      <c r="Q760">
        <v>6.7034437329765995E-2</v>
      </c>
    </row>
    <row r="761" spans="1:17" hidden="1" x14ac:dyDescent="0.3">
      <c r="A761" t="s">
        <v>1662</v>
      </c>
      <c r="B761" t="s">
        <v>1663</v>
      </c>
      <c r="C761" t="str">
        <f>IFERROR(VLOOKUP(Table1[[#This Row],[Ticker]],[1]!Table1[[Symbol]:[Industry]],2,FALSE),"-")</f>
        <v>-</v>
      </c>
      <c r="D761" t="s">
        <v>97</v>
      </c>
      <c r="E761">
        <v>4746.1521970800004</v>
      </c>
      <c r="F761">
        <v>1729.7</v>
      </c>
      <c r="G761">
        <v>73.082886116669499</v>
      </c>
      <c r="H761">
        <v>19.846869204217299</v>
      </c>
      <c r="I761">
        <v>15.5152688250613</v>
      </c>
      <c r="J761">
        <v>-0.32918309557689301</v>
      </c>
      <c r="K761">
        <v>1549.57028604267</v>
      </c>
      <c r="L761">
        <v>1332.73244897414</v>
      </c>
      <c r="M761">
        <v>49.029057915297102</v>
      </c>
      <c r="N761">
        <v>1.11963902490817</v>
      </c>
      <c r="O761">
        <v>8.6893680985141906</v>
      </c>
      <c r="P761">
        <v>102.86166656893199</v>
      </c>
      <c r="Q761">
        <v>0.12122006965292501</v>
      </c>
    </row>
    <row r="762" spans="1:17" x14ac:dyDescent="0.3">
      <c r="A762" t="s">
        <v>1664</v>
      </c>
      <c r="B762" t="s">
        <v>1665</v>
      </c>
      <c r="C762" t="str">
        <f>IFERROR(VLOOKUP(Table1[[#This Row],[Ticker]],[1]!Table1[[Symbol]:[Industry]],2,FALSE),"-")</f>
        <v>-</v>
      </c>
      <c r="D762" t="s">
        <v>62</v>
      </c>
      <c r="E762">
        <v>4717.6445249999997</v>
      </c>
      <c r="F762">
        <v>513.15</v>
      </c>
      <c r="G762">
        <v>-24.6322080505015</v>
      </c>
      <c r="H762">
        <v>-4.83790385068568</v>
      </c>
      <c r="I762">
        <v>-17.057978012678799</v>
      </c>
      <c r="J762">
        <v>-3.5188853144528802</v>
      </c>
      <c r="K762">
        <v>514.71579597530899</v>
      </c>
      <c r="L762">
        <v>501.271264931372</v>
      </c>
      <c r="M762">
        <v>34.132500017712303</v>
      </c>
      <c r="N762">
        <v>1.0017570252444801</v>
      </c>
      <c r="O762">
        <v>25.840397544577598</v>
      </c>
      <c r="P762">
        <v>19.0465143254842</v>
      </c>
      <c r="Q762">
        <v>-8.1668049268333001E-2</v>
      </c>
    </row>
    <row r="763" spans="1:17" x14ac:dyDescent="0.3">
      <c r="A763" t="s">
        <v>1666</v>
      </c>
      <c r="B763" t="s">
        <v>1667</v>
      </c>
      <c r="C763" t="str">
        <f>IFERROR(VLOOKUP(Table1[[#This Row],[Ticker]],[1]!Table1[[Symbol]:[Industry]],2,FALSE),"-")</f>
        <v>-</v>
      </c>
      <c r="D763" t="s">
        <v>621</v>
      </c>
      <c r="E763">
        <v>4690.0383599999996</v>
      </c>
      <c r="F763">
        <v>1083.45</v>
      </c>
      <c r="G763">
        <v>64.706969497098399</v>
      </c>
      <c r="H763">
        <v>-9.6803935438552795</v>
      </c>
      <c r="I763">
        <v>22.926039738250701</v>
      </c>
      <c r="J763">
        <v>-2.4296066641461</v>
      </c>
      <c r="K763">
        <v>1124.34492656515</v>
      </c>
      <c r="L763">
        <v>996.75513078658901</v>
      </c>
      <c r="M763">
        <v>44.3607729273118</v>
      </c>
      <c r="N763">
        <v>0.67104880650352405</v>
      </c>
      <c r="O763">
        <v>37.980525174211998</v>
      </c>
      <c r="P763">
        <v>94.637563998922104</v>
      </c>
      <c r="Q763">
        <v>0.15774564179940301</v>
      </c>
    </row>
    <row r="764" spans="1:17" hidden="1" x14ac:dyDescent="0.3">
      <c r="A764" t="s">
        <v>1668</v>
      </c>
      <c r="B764" t="s">
        <v>1669</v>
      </c>
      <c r="C764" t="str">
        <f>IFERROR(VLOOKUP(Table1[[#This Row],[Ticker]],[1]!Table1[[Symbol]:[Industry]],2,FALSE),"-")</f>
        <v>-</v>
      </c>
      <c r="D764" t="s">
        <v>412</v>
      </c>
      <c r="E764">
        <v>4688.5658870469997</v>
      </c>
      <c r="F764">
        <v>126.43</v>
      </c>
      <c r="G764">
        <v>-33.540185845334399</v>
      </c>
      <c r="H764">
        <v>-0.31087099253454598</v>
      </c>
      <c r="I764">
        <v>-20.760712416405699</v>
      </c>
      <c r="J764">
        <v>-1.09207151400132</v>
      </c>
      <c r="K764">
        <v>124.438029891019</v>
      </c>
      <c r="M764">
        <v>49.443056511999799</v>
      </c>
      <c r="N764">
        <v>1.2070229946315501</v>
      </c>
      <c r="O764">
        <v>21.490152653642301</v>
      </c>
      <c r="P764">
        <v>16.257471264367801</v>
      </c>
    </row>
    <row r="765" spans="1:17" hidden="1" x14ac:dyDescent="0.3">
      <c r="A765" t="s">
        <v>1670</v>
      </c>
      <c r="B765" t="s">
        <v>1671</v>
      </c>
      <c r="C765" t="str">
        <f>IFERROR(VLOOKUP(Table1[[#This Row],[Ticker]],[1]!Table1[[Symbol]:[Industry]],2,FALSE),"-")</f>
        <v>-</v>
      </c>
      <c r="D765" t="s">
        <v>286</v>
      </c>
      <c r="E765">
        <v>4680.2108639999997</v>
      </c>
      <c r="F765">
        <v>214.55</v>
      </c>
      <c r="G765">
        <v>253.511255598139</v>
      </c>
      <c r="H765">
        <v>52.142548335884698</v>
      </c>
      <c r="I765">
        <v>245.207983014951</v>
      </c>
      <c r="J765">
        <v>-6.2423366418865198</v>
      </c>
      <c r="K765">
        <v>163.89217801899699</v>
      </c>
      <c r="L765">
        <v>98.684930458502507</v>
      </c>
      <c r="M765">
        <v>45.796048135911199</v>
      </c>
      <c r="N765">
        <v>0.47057526056506599</v>
      </c>
      <c r="O765">
        <v>17.921230482405001</v>
      </c>
      <c r="P765">
        <v>365.60329861111097</v>
      </c>
      <c r="Q765">
        <v>0.233015899488101</v>
      </c>
    </row>
    <row r="766" spans="1:17" hidden="1" x14ac:dyDescent="0.3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165</v>
      </c>
      <c r="E766">
        <v>4665.3993399999999</v>
      </c>
      <c r="F766">
        <v>158.9</v>
      </c>
      <c r="G766">
        <v>154.59735938132101</v>
      </c>
      <c r="H766">
        <v>9.2757160306528696</v>
      </c>
      <c r="I766">
        <v>2.1123081114534399</v>
      </c>
      <c r="J766">
        <v>-1.7028473307226399</v>
      </c>
      <c r="K766">
        <v>154.04405737946999</v>
      </c>
      <c r="L766">
        <v>122.64927344833001</v>
      </c>
      <c r="M766">
        <v>30.4044134661453</v>
      </c>
      <c r="N766">
        <v>1.1709360988495201</v>
      </c>
      <c r="O766">
        <v>18.3134046570169</v>
      </c>
      <c r="P766">
        <v>179.75352112676001</v>
      </c>
    </row>
    <row r="767" spans="1:17" hidden="1" x14ac:dyDescent="0.3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E767">
        <v>4640.7179134079997</v>
      </c>
      <c r="F767">
        <v>36.479999999999997</v>
      </c>
      <c r="G767">
        <v>29.913646596733201</v>
      </c>
      <c r="H767">
        <v>3.33860758011016</v>
      </c>
      <c r="I767">
        <v>-9.0736458487494591</v>
      </c>
      <c r="J767">
        <v>-6.1173366418865198</v>
      </c>
      <c r="K767">
        <v>34.632340228872302</v>
      </c>
      <c r="L767">
        <v>32.882633197908298</v>
      </c>
      <c r="M767">
        <v>50.7538935183156</v>
      </c>
      <c r="N767">
        <v>1.8982687827245499</v>
      </c>
      <c r="O767">
        <v>30.893640350877199</v>
      </c>
      <c r="P767">
        <v>59.301310043668103</v>
      </c>
      <c r="Q767">
        <v>0.117816613942951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266</v>
      </c>
      <c r="E768">
        <v>4635.0553855500002</v>
      </c>
      <c r="F768">
        <v>509.1</v>
      </c>
      <c r="G768">
        <v>-10.250524526261399</v>
      </c>
      <c r="H768">
        <v>-8.0703975435740105</v>
      </c>
      <c r="I768">
        <v>13.8395831117375</v>
      </c>
      <c r="J768">
        <v>-6.7989108816002997</v>
      </c>
      <c r="K768">
        <v>520.46756422414296</v>
      </c>
      <c r="L768">
        <v>452.84576474491303</v>
      </c>
      <c r="M768">
        <v>26.2577489460514</v>
      </c>
      <c r="N768">
        <v>0.46423405657093703</v>
      </c>
      <c r="O768">
        <v>20.575525437045702</v>
      </c>
      <c r="P768">
        <v>41.377395168008803</v>
      </c>
    </row>
    <row r="769" spans="1:17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D769" t="s">
        <v>122</v>
      </c>
      <c r="E769">
        <v>4623.0889766099999</v>
      </c>
      <c r="F769">
        <v>270.35000000000002</v>
      </c>
      <c r="G769">
        <v>76.721356011114196</v>
      </c>
      <c r="H769">
        <v>-0.38669143019709001</v>
      </c>
      <c r="I769">
        <v>-12.215604604925799</v>
      </c>
      <c r="J769">
        <v>-5.4917126818199602</v>
      </c>
      <c r="K769">
        <v>276.13233188231999</v>
      </c>
      <c r="L769">
        <v>236.50769223816101</v>
      </c>
      <c r="M769">
        <v>32.765285284392299</v>
      </c>
      <c r="N769">
        <v>1.23302443384114</v>
      </c>
      <c r="O769">
        <v>18.531533197706601</v>
      </c>
      <c r="P769">
        <v>108.925811437403</v>
      </c>
      <c r="Q769">
        <v>5.7146112009399001E-2</v>
      </c>
    </row>
    <row r="770" spans="1:17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283</v>
      </c>
      <c r="E770">
        <v>4621.5371443800004</v>
      </c>
      <c r="F770">
        <v>239.7</v>
      </c>
      <c r="G770">
        <v>18.4001907579662</v>
      </c>
      <c r="H770">
        <v>-10.8007474034635</v>
      </c>
      <c r="I770">
        <v>-15.6545106267239</v>
      </c>
      <c r="J770">
        <v>3.2915180660743899</v>
      </c>
      <c r="K770">
        <v>242.72334990703899</v>
      </c>
      <c r="L770">
        <v>224.855722968089</v>
      </c>
      <c r="M770">
        <v>47.0435531221462</v>
      </c>
      <c r="N770">
        <v>1.0284159172475</v>
      </c>
      <c r="O770">
        <v>21.568627450980301</v>
      </c>
      <c r="P770">
        <v>46.0249771550411</v>
      </c>
      <c r="Q770">
        <v>0.165283356009191</v>
      </c>
    </row>
    <row r="771" spans="1:17" hidden="1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D771" t="s">
        <v>198</v>
      </c>
      <c r="E771">
        <v>4591.6606550850001</v>
      </c>
      <c r="F771">
        <v>6760.95</v>
      </c>
      <c r="G771">
        <v>45.618866524863698</v>
      </c>
      <c r="H771">
        <v>-17.171009245069801</v>
      </c>
      <c r="I771">
        <v>-1.42047438550741</v>
      </c>
      <c r="J771">
        <v>-2.78705495174568</v>
      </c>
      <c r="K771">
        <v>7420.1696337778703</v>
      </c>
      <c r="L771">
        <v>6485.5413299891898</v>
      </c>
      <c r="M771">
        <v>23.551814101430502</v>
      </c>
      <c r="N771">
        <v>1.06646868996218</v>
      </c>
      <c r="O771">
        <v>34.343546395107197</v>
      </c>
      <c r="P771">
        <v>87.804166666666603</v>
      </c>
      <c r="Q771">
        <v>0.13285832555737201</v>
      </c>
    </row>
    <row r="772" spans="1:17" hidden="1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127</v>
      </c>
      <c r="E772">
        <v>4582.6771820000004</v>
      </c>
      <c r="F772">
        <v>6008.65</v>
      </c>
      <c r="G772">
        <v>457.92723676225398</v>
      </c>
      <c r="H772">
        <v>8.7507705117914103</v>
      </c>
      <c r="I772">
        <v>110.059812617511</v>
      </c>
      <c r="J772">
        <v>-2.3277195933366102</v>
      </c>
      <c r="K772">
        <v>5596.6124546169704</v>
      </c>
      <c r="L772">
        <v>4119.9928422420398</v>
      </c>
      <c r="M772">
        <v>48.058349179536499</v>
      </c>
      <c r="N772">
        <v>0.70586504413744899</v>
      </c>
      <c r="O772">
        <v>12.6625781165486</v>
      </c>
      <c r="P772">
        <v>497.875621890547</v>
      </c>
      <c r="Q772">
        <v>0.30483470441580302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E773">
        <v>4578.4612660399998</v>
      </c>
      <c r="F773">
        <v>4184.2</v>
      </c>
      <c r="G773">
        <v>30.7463623271532</v>
      </c>
      <c r="H773">
        <v>-5.1613165164612402</v>
      </c>
      <c r="I773">
        <v>15.7305179966593</v>
      </c>
      <c r="J773">
        <v>-2.09754618787023</v>
      </c>
      <c r="K773">
        <v>4217.7178577103195</v>
      </c>
      <c r="L773">
        <v>3654.63774417281</v>
      </c>
      <c r="M773">
        <v>32.212266767787298</v>
      </c>
      <c r="N773">
        <v>1.1399416431882601</v>
      </c>
      <c r="O773">
        <v>14.167582811529099</v>
      </c>
      <c r="P773">
        <v>78.051063829787196</v>
      </c>
      <c r="Q773">
        <v>0.121016452583437</v>
      </c>
    </row>
    <row r="774" spans="1:17" hidden="1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371</v>
      </c>
      <c r="E774">
        <v>4562.4457179000001</v>
      </c>
      <c r="F774">
        <v>10738.35</v>
      </c>
      <c r="G774">
        <v>-9.7056503081196297</v>
      </c>
      <c r="H774">
        <v>-13.349444971122301</v>
      </c>
      <c r="I774">
        <v>1.53322568589362</v>
      </c>
      <c r="J774">
        <v>-1.06514571500842</v>
      </c>
      <c r="K774">
        <v>10765.583004042101</v>
      </c>
      <c r="L774">
        <v>9825.9898796125399</v>
      </c>
      <c r="M774">
        <v>27.756854363940299</v>
      </c>
      <c r="N774">
        <v>0.75401237180361902</v>
      </c>
      <c r="O774">
        <v>23.640037808415599</v>
      </c>
      <c r="P774">
        <v>28.8692208454591</v>
      </c>
      <c r="Q774">
        <v>-8.5518636316478006E-2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198</v>
      </c>
      <c r="E775">
        <v>4541.7129150000001</v>
      </c>
      <c r="F775">
        <v>696.2</v>
      </c>
      <c r="G775">
        <v>33.6469799300665</v>
      </c>
      <c r="H775">
        <v>-2.9128113032053098</v>
      </c>
      <c r="I775">
        <v>-5.52171039310221</v>
      </c>
      <c r="J775">
        <v>-4.91367138309921</v>
      </c>
      <c r="K775">
        <v>655.05472076016599</v>
      </c>
      <c r="L775">
        <v>567.25716723817197</v>
      </c>
      <c r="M775">
        <v>53.636187008388703</v>
      </c>
      <c r="N775">
        <v>0.96687951728880395</v>
      </c>
      <c r="O775">
        <v>11.5771330077563</v>
      </c>
      <c r="P775">
        <v>98.545558248966202</v>
      </c>
      <c r="Q775">
        <v>6.5536613109253003E-2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1525</v>
      </c>
      <c r="E776">
        <v>4525.5500286750002</v>
      </c>
      <c r="F776">
        <v>8558.4500000000007</v>
      </c>
      <c r="G776">
        <v>6.4722681254615599</v>
      </c>
      <c r="H776">
        <v>4.0677212003758703</v>
      </c>
      <c r="I776">
        <v>8.5329106152466097E-2</v>
      </c>
      <c r="J776">
        <v>4.8198085945612696</v>
      </c>
      <c r="K776">
        <v>7588.4991385471003</v>
      </c>
      <c r="L776">
        <v>7059.4202805822997</v>
      </c>
      <c r="M776">
        <v>81.196350386201203</v>
      </c>
      <c r="N776">
        <v>3.6682448957890199</v>
      </c>
      <c r="O776">
        <v>1.06970304202278</v>
      </c>
      <c r="P776">
        <v>47.3042400667808</v>
      </c>
      <c r="Q776">
        <v>-2.740320562535E-3</v>
      </c>
    </row>
    <row r="777" spans="1:17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46</v>
      </c>
      <c r="E777">
        <v>4512.3879511099904</v>
      </c>
      <c r="F777">
        <v>652.1</v>
      </c>
      <c r="G777">
        <v>26.844579191377701</v>
      </c>
      <c r="H777">
        <v>28.106623747427498</v>
      </c>
      <c r="I777">
        <v>-30.492228958244802</v>
      </c>
      <c r="J777">
        <v>2.3600047478415598</v>
      </c>
      <c r="K777">
        <v>581.031424615574</v>
      </c>
      <c r="L777">
        <v>576.07237770835695</v>
      </c>
      <c r="M777">
        <v>57.975871311077498</v>
      </c>
      <c r="N777">
        <v>1.6935616718947299</v>
      </c>
      <c r="O777">
        <v>54.738537034197201</v>
      </c>
      <c r="P777">
        <v>65.781110969874106</v>
      </c>
      <c r="Q777">
        <v>0.10813888780462499</v>
      </c>
    </row>
    <row r="778" spans="1:17" hidden="1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130</v>
      </c>
      <c r="E778">
        <v>4505.9418158999997</v>
      </c>
      <c r="F778">
        <v>430.5</v>
      </c>
      <c r="G778">
        <v>-1.33307785971126</v>
      </c>
      <c r="K778">
        <v>425.76520424318301</v>
      </c>
      <c r="L778">
        <v>384.46648021701702</v>
      </c>
      <c r="M778">
        <v>38.331602171758398</v>
      </c>
      <c r="N778">
        <v>1</v>
      </c>
      <c r="O778">
        <v>7.2938443670151001</v>
      </c>
      <c r="P778">
        <v>24.692251991310599</v>
      </c>
      <c r="Q778">
        <v>9.3594908740256E-2</v>
      </c>
    </row>
    <row r="779" spans="1:17" hidden="1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380</v>
      </c>
      <c r="E779">
        <v>4497.8914967999999</v>
      </c>
      <c r="F779">
        <v>1172.4000000000001</v>
      </c>
      <c r="G779">
        <v>-47.036358306669698</v>
      </c>
      <c r="H779">
        <v>-3.8145946704218598</v>
      </c>
      <c r="I779">
        <v>-26.254868470099598</v>
      </c>
      <c r="J779">
        <v>-2.45509385605917</v>
      </c>
      <c r="K779">
        <v>1159.4269150431801</v>
      </c>
      <c r="L779">
        <v>1230.11281854752</v>
      </c>
      <c r="M779">
        <v>34.102470746272999</v>
      </c>
      <c r="N779">
        <v>0.33356347882655402</v>
      </c>
      <c r="O779">
        <v>41.163425452064097</v>
      </c>
      <c r="P779">
        <v>17.492609109585601</v>
      </c>
      <c r="Q779">
        <v>-8.9111973998414001E-2</v>
      </c>
    </row>
    <row r="780" spans="1:17" hidden="1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621</v>
      </c>
      <c r="E780">
        <v>4492.1499517800003</v>
      </c>
      <c r="F780">
        <v>647.1</v>
      </c>
      <c r="G780">
        <v>29.745774634670401</v>
      </c>
      <c r="H780">
        <v>38.660769538738997</v>
      </c>
      <c r="I780">
        <v>39.980799785754201</v>
      </c>
      <c r="J780">
        <v>12.0099317248893</v>
      </c>
      <c r="M780">
        <v>63.184282529135999</v>
      </c>
      <c r="O780">
        <v>17.114819966002099</v>
      </c>
      <c r="P780">
        <v>74.232633279482997</v>
      </c>
    </row>
    <row r="781" spans="1:17" hidden="1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E781">
        <v>4473.2157944459996</v>
      </c>
      <c r="F781">
        <v>56.38</v>
      </c>
      <c r="G781">
        <v>66.273215329886895</v>
      </c>
      <c r="H781">
        <v>-2.7728018967872599</v>
      </c>
      <c r="I781">
        <v>-25.357578252182901</v>
      </c>
      <c r="J781">
        <v>5.7830464998759199</v>
      </c>
      <c r="K781">
        <v>55.722888036592799</v>
      </c>
      <c r="L781">
        <v>54.513907636707799</v>
      </c>
      <c r="M781">
        <v>59.843578604253999</v>
      </c>
      <c r="N781">
        <v>1.7728398442326401</v>
      </c>
      <c r="O781">
        <v>37.460092231287597</v>
      </c>
      <c r="P781">
        <v>101.35714285714199</v>
      </c>
      <c r="Q781">
        <v>-4.7403582021167998E-2</v>
      </c>
    </row>
    <row r="782" spans="1:17" hidden="1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371</v>
      </c>
      <c r="E782">
        <v>4469.0722198249996</v>
      </c>
      <c r="F782">
        <v>495.35</v>
      </c>
      <c r="G782">
        <v>-32.696272580342402</v>
      </c>
      <c r="H782">
        <v>8.8705285185228</v>
      </c>
      <c r="I782">
        <v>1.0275254570844701</v>
      </c>
      <c r="J782">
        <v>-1.86393226059581</v>
      </c>
      <c r="K782">
        <v>447.23219094506499</v>
      </c>
      <c r="L782">
        <v>420.09609337801299</v>
      </c>
      <c r="M782">
        <v>52.9078887961861</v>
      </c>
      <c r="N782">
        <v>1.0841957658440899</v>
      </c>
      <c r="O782">
        <v>11.840113051377701</v>
      </c>
      <c r="P782">
        <v>55.745951894356203</v>
      </c>
      <c r="Q782">
        <v>2.5876201271301E-2</v>
      </c>
    </row>
    <row r="783" spans="1:17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130</v>
      </c>
      <c r="E783">
        <v>4462.5939713759999</v>
      </c>
      <c r="F783">
        <v>247.62</v>
      </c>
      <c r="G783">
        <v>-11.8940283468333</v>
      </c>
      <c r="H783">
        <v>6.7770512598613903</v>
      </c>
      <c r="I783">
        <v>-1.30458912174814</v>
      </c>
      <c r="J783">
        <v>-6.3960030515993704</v>
      </c>
      <c r="K783">
        <v>228.33540080997099</v>
      </c>
      <c r="L783">
        <v>207.86055492689599</v>
      </c>
      <c r="M783">
        <v>50.353051996278403</v>
      </c>
      <c r="N783">
        <v>1.3447862529364001</v>
      </c>
      <c r="O783">
        <v>10.9724577982392</v>
      </c>
      <c r="P783">
        <v>55.686890914806597</v>
      </c>
      <c r="Q783">
        <v>8.8732078627090996E-2</v>
      </c>
    </row>
    <row r="784" spans="1:17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266</v>
      </c>
      <c r="E784">
        <v>4452.5433233599997</v>
      </c>
      <c r="F784">
        <v>1418.35</v>
      </c>
      <c r="G784">
        <v>-5.3820744809212799</v>
      </c>
      <c r="H784">
        <v>11.622765170578299</v>
      </c>
      <c r="I784">
        <v>-6.0737826393432002</v>
      </c>
      <c r="J784">
        <v>0.89698940642466796</v>
      </c>
      <c r="K784">
        <v>1344.0079399172801</v>
      </c>
      <c r="L784">
        <v>1219.2236247645901</v>
      </c>
      <c r="M784">
        <v>47.623143166886301</v>
      </c>
      <c r="N784">
        <v>0.99467289591094099</v>
      </c>
      <c r="O784">
        <v>7.6321077308139698</v>
      </c>
      <c r="P784">
        <v>47.1470069509285</v>
      </c>
      <c r="Q784">
        <v>0.111964428042476</v>
      </c>
    </row>
    <row r="785" spans="1:17" hidden="1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709</v>
      </c>
      <c r="E785">
        <v>4449.3999170859997</v>
      </c>
      <c r="F785">
        <v>273.29000000000002</v>
      </c>
      <c r="G785">
        <v>1.6932859966506699</v>
      </c>
      <c r="H785">
        <v>0.894138666673576</v>
      </c>
      <c r="I785">
        <v>0.82423102024025097</v>
      </c>
      <c r="J785">
        <v>1.50852974950116</v>
      </c>
      <c r="K785">
        <v>262.08278320150703</v>
      </c>
      <c r="L785">
        <v>243.23005300980401</v>
      </c>
      <c r="M785">
        <v>58.987597709054498</v>
      </c>
      <c r="N785">
        <v>0.62239756871992402</v>
      </c>
      <c r="O785">
        <v>1.16725822386476</v>
      </c>
      <c r="P785">
        <v>31.928554187786599</v>
      </c>
      <c r="Q785">
        <v>3.7892634135868998E-2</v>
      </c>
    </row>
    <row r="786" spans="1:17" hidden="1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891</v>
      </c>
      <c r="E786">
        <v>4445.7497469999998</v>
      </c>
      <c r="F786">
        <v>182.75</v>
      </c>
      <c r="G786">
        <v>194.324087432</v>
      </c>
      <c r="H786">
        <v>-1.10999389093356</v>
      </c>
      <c r="I786">
        <v>33.453816442350799</v>
      </c>
      <c r="J786">
        <v>-3.69221586893967</v>
      </c>
      <c r="K786">
        <v>162.86956345469599</v>
      </c>
      <c r="L786">
        <v>121.07465981806899</v>
      </c>
      <c r="M786">
        <v>36.188212715273799</v>
      </c>
      <c r="N786">
        <v>1.4982652344973699</v>
      </c>
      <c r="O786">
        <v>22.462380300957498</v>
      </c>
      <c r="P786">
        <v>270.43918918918899</v>
      </c>
      <c r="Q786">
        <v>0.22060829845030999</v>
      </c>
    </row>
    <row r="787" spans="1:17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543</v>
      </c>
      <c r="E787">
        <v>4426.4269759199997</v>
      </c>
      <c r="F787">
        <v>801.2</v>
      </c>
      <c r="G787">
        <v>-33.593021569239902</v>
      </c>
      <c r="H787">
        <v>2.2100765078152902</v>
      </c>
      <c r="I787">
        <v>-11.8277869026141</v>
      </c>
      <c r="J787">
        <v>0.50029043488451697</v>
      </c>
      <c r="K787">
        <v>774.89397596023503</v>
      </c>
      <c r="L787">
        <v>761.97454353226203</v>
      </c>
      <c r="M787">
        <v>41.621933211423602</v>
      </c>
      <c r="N787">
        <v>0.73216941135213598</v>
      </c>
      <c r="O787">
        <v>12.8120319520718</v>
      </c>
      <c r="P787">
        <v>21.957531014536801</v>
      </c>
      <c r="Q787">
        <v>-0.14051566521452599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266</v>
      </c>
      <c r="E788">
        <v>4397.139416</v>
      </c>
      <c r="F788">
        <v>450.2</v>
      </c>
      <c r="G788">
        <v>37.266061597984503</v>
      </c>
      <c r="H788">
        <v>2.1982995095937001</v>
      </c>
      <c r="I788">
        <v>-11.2353623998534</v>
      </c>
      <c r="J788">
        <v>-8.0787970881339906</v>
      </c>
      <c r="K788">
        <v>422.86999497803203</v>
      </c>
      <c r="L788">
        <v>365.341185197382</v>
      </c>
      <c r="M788">
        <v>47.021611296228599</v>
      </c>
      <c r="N788">
        <v>1.5341096659309601</v>
      </c>
      <c r="O788">
        <v>9.8178587294535706</v>
      </c>
      <c r="P788">
        <v>65.207977835269006</v>
      </c>
      <c r="Q788">
        <v>0.124319474189432</v>
      </c>
    </row>
    <row r="789" spans="1:17" hidden="1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130</v>
      </c>
      <c r="E789">
        <v>4392.7960558559998</v>
      </c>
      <c r="F789">
        <v>45.24</v>
      </c>
      <c r="G789">
        <v>38.755298302298698</v>
      </c>
      <c r="H789">
        <v>-5.2824874679104097</v>
      </c>
      <c r="I789">
        <v>-17.907505654506</v>
      </c>
      <c r="J789">
        <v>-3.9755222518969502</v>
      </c>
      <c r="K789">
        <v>48.084581058648403</v>
      </c>
      <c r="L789">
        <v>45.828839313134701</v>
      </c>
      <c r="M789">
        <v>34.636145606470798</v>
      </c>
      <c r="N789">
        <v>1.0335836383621499</v>
      </c>
      <c r="O789">
        <v>44.562334217506603</v>
      </c>
      <c r="P789">
        <v>76.031128404669204</v>
      </c>
      <c r="Q789">
        <v>4.7095491366305003E-2</v>
      </c>
    </row>
    <row r="790" spans="1:17" hidden="1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29</v>
      </c>
      <c r="E790">
        <v>4367.16</v>
      </c>
      <c r="F790">
        <v>69.319999999999993</v>
      </c>
      <c r="G790">
        <v>229.98711598448801</v>
      </c>
      <c r="H790">
        <v>44.189429371033398</v>
      </c>
      <c r="I790">
        <v>80.450769649914903</v>
      </c>
      <c r="J790">
        <v>50.446573132549503</v>
      </c>
      <c r="K790">
        <v>42.998229180782602</v>
      </c>
      <c r="L790">
        <v>36.586848634824499</v>
      </c>
      <c r="M790">
        <v>95.135648378118105</v>
      </c>
      <c r="N790">
        <v>4.3362948131386601</v>
      </c>
      <c r="O790">
        <v>1.6733987305251199</v>
      </c>
      <c r="P790">
        <v>259.17098445595798</v>
      </c>
      <c r="Q790">
        <v>9.8030383725054002E-2</v>
      </c>
    </row>
    <row r="791" spans="1:17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D791" t="s">
        <v>51</v>
      </c>
      <c r="E791">
        <v>4363.3865168250004</v>
      </c>
      <c r="F791">
        <v>433.65</v>
      </c>
      <c r="G791">
        <v>-55.049126432706402</v>
      </c>
      <c r="H791">
        <v>-13.9495184538966</v>
      </c>
      <c r="I791">
        <v>-45.714683453682397</v>
      </c>
      <c r="J791">
        <v>-0.47932759211277698</v>
      </c>
      <c r="K791">
        <v>462.66011722778899</v>
      </c>
      <c r="L791">
        <v>502.689120031882</v>
      </c>
      <c r="M791">
        <v>30.907892964068701</v>
      </c>
      <c r="N791">
        <v>0.82718383130783102</v>
      </c>
      <c r="O791">
        <v>59.3450939697913</v>
      </c>
      <c r="P791">
        <v>4.1926958193176196</v>
      </c>
    </row>
    <row r="792" spans="1:17" hidden="1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271</v>
      </c>
      <c r="E792">
        <v>4343.2976625000001</v>
      </c>
      <c r="F792">
        <v>2469.8000000000002</v>
      </c>
      <c r="G792">
        <v>83.5811860394993</v>
      </c>
      <c r="H792">
        <v>13.584894804371899</v>
      </c>
      <c r="I792">
        <v>44.808315474588802</v>
      </c>
      <c r="J792">
        <v>8.7424263317937694</v>
      </c>
      <c r="K792">
        <v>2073.32047355025</v>
      </c>
      <c r="L792">
        <v>1638.3678585606001</v>
      </c>
      <c r="M792">
        <v>63.940950701133197</v>
      </c>
      <c r="N792">
        <v>1.5480924821611499</v>
      </c>
      <c r="O792">
        <v>10.583852943558099</v>
      </c>
      <c r="P792">
        <v>149.16015132408501</v>
      </c>
      <c r="Q792">
        <v>5.6087129938789997E-2</v>
      </c>
    </row>
    <row r="793" spans="1:17" hidden="1" x14ac:dyDescent="0.3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D793" t="s">
        <v>138</v>
      </c>
      <c r="E793">
        <v>4342.6441702299999</v>
      </c>
      <c r="F793">
        <v>93.23</v>
      </c>
      <c r="G793">
        <v>86.2911240742107</v>
      </c>
      <c r="H793">
        <v>21.4470134195053</v>
      </c>
      <c r="I793">
        <v>96.526149225294503</v>
      </c>
      <c r="J793">
        <v>-3.4061644447532</v>
      </c>
      <c r="K793">
        <v>78.465813900549406</v>
      </c>
      <c r="M793">
        <v>53.065946092828703</v>
      </c>
      <c r="N793">
        <v>2.1063762622771698</v>
      </c>
      <c r="O793">
        <v>16.4324788158318</v>
      </c>
      <c r="P793">
        <v>158.972222222222</v>
      </c>
    </row>
    <row r="794" spans="1:17" x14ac:dyDescent="0.3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692</v>
      </c>
      <c r="E794">
        <v>4328.8454303199997</v>
      </c>
      <c r="F794">
        <v>655.4</v>
      </c>
      <c r="G794">
        <v>15.396954122282899</v>
      </c>
      <c r="H794">
        <v>-8.9519684629072103</v>
      </c>
      <c r="I794">
        <v>-24.450785069130198</v>
      </c>
      <c r="J794">
        <v>-1.9033112737570601</v>
      </c>
      <c r="K794">
        <v>662.54359049469497</v>
      </c>
      <c r="L794">
        <v>645.32045212924004</v>
      </c>
      <c r="M794">
        <v>33.776984134652601</v>
      </c>
      <c r="N794">
        <v>0.900683676727424</v>
      </c>
      <c r="O794">
        <v>24.3515410436374</v>
      </c>
      <c r="P794">
        <v>40.855362131957797</v>
      </c>
      <c r="Q794">
        <v>9.2325696370557001E-2</v>
      </c>
    </row>
    <row r="795" spans="1:17" hidden="1" x14ac:dyDescent="0.3">
      <c r="A795" t="s">
        <v>1730</v>
      </c>
      <c r="B795" t="s">
        <v>1731</v>
      </c>
      <c r="C795" t="str">
        <f>IFERROR(VLOOKUP(Table1[[#This Row],[Ticker]],[1]!Table1[[Symbol]:[Industry]],2,FALSE),"-")</f>
        <v>-</v>
      </c>
      <c r="E795">
        <v>4297.3092500000002</v>
      </c>
      <c r="F795">
        <v>383.5</v>
      </c>
      <c r="G795">
        <v>207.33800947194001</v>
      </c>
      <c r="H795">
        <v>-19.250567606144202</v>
      </c>
      <c r="I795">
        <v>-52.1900813821374</v>
      </c>
      <c r="J795">
        <v>-7.8731122194442698</v>
      </c>
      <c r="K795">
        <v>441.79316757809102</v>
      </c>
      <c r="L795">
        <v>412.51244177522102</v>
      </c>
      <c r="M795">
        <v>13.979448321389301</v>
      </c>
      <c r="N795">
        <v>1.52435766046362</v>
      </c>
      <c r="O795">
        <v>66.492829204693606</v>
      </c>
      <c r="P795">
        <v>231.024362875207</v>
      </c>
      <c r="Q795">
        <v>0.26741189908692498</v>
      </c>
    </row>
    <row r="796" spans="1:17" hidden="1" x14ac:dyDescent="0.3">
      <c r="A796" t="s">
        <v>1732</v>
      </c>
      <c r="B796" t="s">
        <v>1733</v>
      </c>
      <c r="C796" t="str">
        <f>IFERROR(VLOOKUP(Table1[[#This Row],[Ticker]],[1]!Table1[[Symbol]:[Industry]],2,FALSE),"-")</f>
        <v>-</v>
      </c>
      <c r="D796" t="s">
        <v>130</v>
      </c>
      <c r="E796">
        <v>4266.218134451</v>
      </c>
      <c r="F796">
        <v>141.97</v>
      </c>
      <c r="G796">
        <v>54.332455374162699</v>
      </c>
      <c r="H796">
        <v>15.409356473852901</v>
      </c>
      <c r="I796">
        <v>38.550813075440097</v>
      </c>
      <c r="J796">
        <v>13.8408043245646</v>
      </c>
      <c r="K796">
        <v>126.036946131641</v>
      </c>
      <c r="L796">
        <v>103.703019789994</v>
      </c>
      <c r="M796">
        <v>57.797850545112397</v>
      </c>
      <c r="N796">
        <v>1.3914858180385901</v>
      </c>
      <c r="O796">
        <v>11.2206804254419</v>
      </c>
      <c r="P796">
        <v>108.16715542521899</v>
      </c>
      <c r="Q796">
        <v>0.13478722574902399</v>
      </c>
    </row>
    <row r="797" spans="1:17" x14ac:dyDescent="0.3">
      <c r="A797" t="s">
        <v>1734</v>
      </c>
      <c r="B797" t="s">
        <v>1735</v>
      </c>
      <c r="C797" t="str">
        <f>IFERROR(VLOOKUP(Table1[[#This Row],[Ticker]],[1]!Table1[[Symbol]:[Industry]],2,FALSE),"-")</f>
        <v>-</v>
      </c>
      <c r="D797" t="s">
        <v>538</v>
      </c>
      <c r="E797">
        <v>4262.2016291549999</v>
      </c>
      <c r="F797">
        <v>382.65</v>
      </c>
      <c r="G797">
        <v>11.4540315517041</v>
      </c>
      <c r="H797">
        <v>4.9639933959032403</v>
      </c>
      <c r="I797">
        <v>-8.4575019385596502</v>
      </c>
      <c r="J797">
        <v>-9.8117397550832806</v>
      </c>
      <c r="K797">
        <v>366.43052747981199</v>
      </c>
      <c r="L797">
        <v>324.720593655058</v>
      </c>
      <c r="M797">
        <v>36.430993584825202</v>
      </c>
      <c r="N797">
        <v>0.61380944818883898</v>
      </c>
      <c r="O797">
        <v>18.0974781131582</v>
      </c>
      <c r="P797">
        <v>62.622184445388797</v>
      </c>
    </row>
    <row r="798" spans="1:17" x14ac:dyDescent="0.3">
      <c r="A798" t="s">
        <v>1736</v>
      </c>
      <c r="B798" t="s">
        <v>1737</v>
      </c>
      <c r="C798" t="str">
        <f>IFERROR(VLOOKUP(Table1[[#This Row],[Ticker]],[1]!Table1[[Symbol]:[Industry]],2,FALSE),"-")</f>
        <v>-</v>
      </c>
      <c r="D798" t="s">
        <v>632</v>
      </c>
      <c r="E798">
        <v>4249.6621023999996</v>
      </c>
      <c r="F798">
        <v>205.76</v>
      </c>
      <c r="G798">
        <v>59.618769091165298</v>
      </c>
      <c r="H798">
        <v>17.981820475755502</v>
      </c>
      <c r="I798">
        <v>18.9553641545094</v>
      </c>
      <c r="J798">
        <v>-3.3167951256410402</v>
      </c>
      <c r="K798">
        <v>193.550755377927</v>
      </c>
      <c r="L798">
        <v>166.69995682776599</v>
      </c>
      <c r="M798">
        <v>41.3198699506247</v>
      </c>
      <c r="N798">
        <v>1.1438668776385399</v>
      </c>
      <c r="O798">
        <v>12.5291601866251</v>
      </c>
      <c r="P798">
        <v>89.990766389658305</v>
      </c>
      <c r="Q798">
        <v>5.9363758034218998E-2</v>
      </c>
    </row>
    <row r="799" spans="1:17" x14ac:dyDescent="0.3">
      <c r="A799" t="s">
        <v>1738</v>
      </c>
      <c r="B799" t="s">
        <v>1739</v>
      </c>
      <c r="C799" t="str">
        <f>IFERROR(VLOOKUP(Table1[[#This Row],[Ticker]],[1]!Table1[[Symbol]:[Industry]],2,FALSE),"-")</f>
        <v>-</v>
      </c>
      <c r="D799" t="s">
        <v>106</v>
      </c>
      <c r="E799">
        <v>4247.9399999999996</v>
      </c>
      <c r="F799">
        <v>7079.9</v>
      </c>
      <c r="G799">
        <v>60.700447648898702</v>
      </c>
      <c r="H799">
        <v>-15.922803391945299</v>
      </c>
      <c r="I799">
        <v>-9.7575514312915494</v>
      </c>
      <c r="J799">
        <v>-1.9719799797061801</v>
      </c>
      <c r="K799">
        <v>6920.8960521224699</v>
      </c>
      <c r="L799">
        <v>6290.27629205835</v>
      </c>
      <c r="M799">
        <v>40.175306393461298</v>
      </c>
      <c r="N799">
        <v>0.83227597966081002</v>
      </c>
      <c r="O799">
        <v>20.058192912329201</v>
      </c>
      <c r="P799">
        <v>93.9698630136986</v>
      </c>
      <c r="Q799">
        <v>7.4911252722263996E-2</v>
      </c>
    </row>
    <row r="800" spans="1:17" hidden="1" x14ac:dyDescent="0.3">
      <c r="A800" t="s">
        <v>1740</v>
      </c>
      <c r="B800" t="s">
        <v>1741</v>
      </c>
      <c r="C800" t="str">
        <f>IFERROR(VLOOKUP(Table1[[#This Row],[Ticker]],[1]!Table1[[Symbol]:[Industry]],2,FALSE),"-")</f>
        <v>-</v>
      </c>
      <c r="D800" t="s">
        <v>130</v>
      </c>
      <c r="E800">
        <v>4245.0328870499998</v>
      </c>
      <c r="F800">
        <v>2091.5500000000002</v>
      </c>
      <c r="G800">
        <v>51.221657969872503</v>
      </c>
      <c r="H800">
        <v>-2.1190504776731802</v>
      </c>
      <c r="I800">
        <v>36.4805713893941</v>
      </c>
      <c r="J800">
        <v>-1.65390140363906</v>
      </c>
      <c r="K800">
        <v>2081.3471084725702</v>
      </c>
      <c r="L800">
        <v>1746.0994050781301</v>
      </c>
      <c r="M800">
        <v>43.0331055825528</v>
      </c>
      <c r="N800">
        <v>0.88328569238245902</v>
      </c>
      <c r="O800">
        <v>8.7710071478090299</v>
      </c>
      <c r="P800">
        <v>75.179027597470593</v>
      </c>
      <c r="Q800">
        <v>0.30417591773374297</v>
      </c>
    </row>
    <row r="801" spans="1:17" hidden="1" x14ac:dyDescent="0.3">
      <c r="A801" t="s">
        <v>1742</v>
      </c>
      <c r="B801" t="s">
        <v>1743</v>
      </c>
      <c r="C801" t="str">
        <f>IFERROR(VLOOKUP(Table1[[#This Row],[Ticker]],[1]!Table1[[Symbol]:[Industry]],2,FALSE),"-")</f>
        <v>-</v>
      </c>
      <c r="D801" t="s">
        <v>46</v>
      </c>
      <c r="E801">
        <v>4211.3480040000004</v>
      </c>
      <c r="F801">
        <v>2195.4</v>
      </c>
      <c r="G801">
        <v>568.65044886731005</v>
      </c>
      <c r="H801">
        <v>-14.0443006224485</v>
      </c>
      <c r="I801">
        <v>274.84014680972001</v>
      </c>
      <c r="J801">
        <v>-4.6235349889939696</v>
      </c>
      <c r="K801">
        <v>2250.99480948167</v>
      </c>
      <c r="L801">
        <v>1231.9473080390201</v>
      </c>
      <c r="M801">
        <v>33.8312512380908</v>
      </c>
      <c r="N801">
        <v>0.70270554131832097</v>
      </c>
      <c r="O801">
        <v>35.920561173362401</v>
      </c>
      <c r="P801">
        <v>707.42920191246697</v>
      </c>
    </row>
    <row r="802" spans="1:17" hidden="1" x14ac:dyDescent="0.3">
      <c r="A802" t="s">
        <v>1744</v>
      </c>
      <c r="B802" t="s">
        <v>1745</v>
      </c>
      <c r="C802" t="str">
        <f>IFERROR(VLOOKUP(Table1[[#This Row],[Ticker]],[1]!Table1[[Symbol]:[Industry]],2,FALSE),"-")</f>
        <v>-</v>
      </c>
      <c r="D802" t="s">
        <v>1525</v>
      </c>
      <c r="E802">
        <v>4205.2924290000001</v>
      </c>
      <c r="F802">
        <v>352.5</v>
      </c>
      <c r="G802">
        <v>-22.4133672062692</v>
      </c>
      <c r="H802">
        <v>-3.5854401728479403E-2</v>
      </c>
      <c r="I802">
        <v>-11.7197265205811</v>
      </c>
      <c r="J802">
        <v>-0.31108145229338902</v>
      </c>
      <c r="K802">
        <v>351.90213018247698</v>
      </c>
      <c r="L802">
        <v>349.11267409179698</v>
      </c>
      <c r="M802">
        <v>43.176673342686101</v>
      </c>
      <c r="N802">
        <v>1.1004819173332001</v>
      </c>
      <c r="O802">
        <v>19.1489361702127</v>
      </c>
      <c r="P802">
        <v>23.5758106923751</v>
      </c>
      <c r="Q802">
        <v>5.0870081088538001E-2</v>
      </c>
    </row>
    <row r="803" spans="1:17" hidden="1" x14ac:dyDescent="0.3">
      <c r="A803" t="s">
        <v>1746</v>
      </c>
      <c r="B803" t="s">
        <v>1747</v>
      </c>
      <c r="C803" t="str">
        <f>IFERROR(VLOOKUP(Table1[[#This Row],[Ticker]],[1]!Table1[[Symbol]:[Industry]],2,FALSE),"-")</f>
        <v>-</v>
      </c>
      <c r="D803" t="s">
        <v>46</v>
      </c>
      <c r="E803">
        <v>4171.9652345000004</v>
      </c>
      <c r="F803">
        <v>397.55</v>
      </c>
      <c r="G803">
        <v>88.057987475561404</v>
      </c>
      <c r="H803">
        <v>22.515043272458701</v>
      </c>
      <c r="I803">
        <v>31.349254519625401</v>
      </c>
      <c r="J803">
        <v>-6.7996895830629898</v>
      </c>
      <c r="K803">
        <v>331.96106840557502</v>
      </c>
      <c r="L803">
        <v>261.70244005864299</v>
      </c>
      <c r="M803">
        <v>60.545920065061303</v>
      </c>
      <c r="N803">
        <v>1.5462950747006301</v>
      </c>
      <c r="O803">
        <v>7.9864168029178702</v>
      </c>
      <c r="P803">
        <v>157.230669686185</v>
      </c>
    </row>
    <row r="804" spans="1:17" x14ac:dyDescent="0.3">
      <c r="A804" t="s">
        <v>1748</v>
      </c>
      <c r="B804" t="s">
        <v>1749</v>
      </c>
      <c r="C804" t="str">
        <f>IFERROR(VLOOKUP(Table1[[#This Row],[Ticker]],[1]!Table1[[Symbol]:[Industry]],2,FALSE),"-")</f>
        <v>-</v>
      </c>
      <c r="D804" t="s">
        <v>543</v>
      </c>
      <c r="E804">
        <v>4164.8876733750003</v>
      </c>
      <c r="F804">
        <v>372.45</v>
      </c>
      <c r="G804">
        <v>0.525752649759748</v>
      </c>
      <c r="H804">
        <v>-5.7017682610468601</v>
      </c>
      <c r="I804">
        <v>-16.066049130729098</v>
      </c>
      <c r="J804">
        <v>-1.8246219279545399</v>
      </c>
      <c r="K804">
        <v>377.51809351012702</v>
      </c>
      <c r="L804">
        <v>360.98765870093598</v>
      </c>
      <c r="M804">
        <v>38.0986182684819</v>
      </c>
      <c r="N804">
        <v>1.03087534631976</v>
      </c>
      <c r="O804">
        <v>14.1495502752047</v>
      </c>
      <c r="P804">
        <v>27.945723119202999</v>
      </c>
      <c r="Q804">
        <v>-6.6301702995277004E-2</v>
      </c>
    </row>
    <row r="805" spans="1:17" hidden="1" x14ac:dyDescent="0.3">
      <c r="A805" t="s">
        <v>1750</v>
      </c>
      <c r="B805" t="s">
        <v>1751</v>
      </c>
      <c r="C805" t="str">
        <f>IFERROR(VLOOKUP(Table1[[#This Row],[Ticker]],[1]!Table1[[Symbol]:[Industry]],2,FALSE),"-")</f>
        <v>-</v>
      </c>
      <c r="D805" t="s">
        <v>472</v>
      </c>
      <c r="E805">
        <v>4127.6548912999997</v>
      </c>
      <c r="F805">
        <v>669.8</v>
      </c>
      <c r="G805">
        <v>-22.3532197903248</v>
      </c>
      <c r="H805">
        <v>-9.9643205623021096</v>
      </c>
      <c r="I805">
        <v>-25.769694530491599</v>
      </c>
      <c r="J805">
        <v>-1.6457209213625099</v>
      </c>
      <c r="K805">
        <v>698.37854641201704</v>
      </c>
      <c r="L805">
        <v>693.96247612426203</v>
      </c>
      <c r="M805">
        <v>32.456816902023697</v>
      </c>
      <c r="N805">
        <v>0.74384861950465297</v>
      </c>
      <c r="O805">
        <v>23.5368766796058</v>
      </c>
      <c r="P805">
        <v>8.0061275497863296</v>
      </c>
      <c r="Q805">
        <v>0.12697294473711301</v>
      </c>
    </row>
    <row r="806" spans="1:17" x14ac:dyDescent="0.3">
      <c r="A806" t="s">
        <v>1752</v>
      </c>
      <c r="B806" t="s">
        <v>1753</v>
      </c>
      <c r="C806" t="str">
        <f>IFERROR(VLOOKUP(Table1[[#This Row],[Ticker]],[1]!Table1[[Symbol]:[Industry]],2,FALSE),"-")</f>
        <v>-</v>
      </c>
      <c r="D806" t="s">
        <v>24</v>
      </c>
      <c r="E806">
        <v>4121.5771702449902</v>
      </c>
      <c r="F806">
        <v>131.59</v>
      </c>
      <c r="G806">
        <v>-18.330068375244299</v>
      </c>
      <c r="H806">
        <v>-6.8625475873766</v>
      </c>
      <c r="I806">
        <v>-24.388722499221799</v>
      </c>
      <c r="J806">
        <v>1.88567540630624</v>
      </c>
      <c r="K806">
        <v>134.23119566921301</v>
      </c>
      <c r="L806">
        <v>129.11963534309299</v>
      </c>
      <c r="M806">
        <v>38.891124358526604</v>
      </c>
      <c r="N806">
        <v>0.66429830596629902</v>
      </c>
      <c r="O806">
        <v>24.211566228436801</v>
      </c>
      <c r="P806">
        <v>19.7361237488626</v>
      </c>
      <c r="Q806">
        <v>5.42118799428E-4</v>
      </c>
    </row>
    <row r="807" spans="1:17" x14ac:dyDescent="0.3">
      <c r="A807" t="s">
        <v>1754</v>
      </c>
      <c r="B807" t="s">
        <v>1755</v>
      </c>
      <c r="C807" t="str">
        <f>IFERROR(VLOOKUP(Table1[[#This Row],[Ticker]],[1]!Table1[[Symbol]:[Industry]],2,FALSE),"-")</f>
        <v>-</v>
      </c>
      <c r="D807" t="s">
        <v>283</v>
      </c>
      <c r="E807">
        <v>4120.8118859249998</v>
      </c>
      <c r="F807">
        <v>488.25</v>
      </c>
      <c r="G807">
        <v>-21.026555253561099</v>
      </c>
      <c r="H807">
        <v>-7.7728162474485396</v>
      </c>
      <c r="I807">
        <v>-36.3551652962378</v>
      </c>
      <c r="J807">
        <v>-1.77853230487269</v>
      </c>
      <c r="K807">
        <v>507.96272346624397</v>
      </c>
      <c r="L807">
        <v>510.43893747257198</v>
      </c>
      <c r="M807">
        <v>26.296277041344698</v>
      </c>
      <c r="N807">
        <v>0.92750940404997795</v>
      </c>
      <c r="O807">
        <v>43.164362519201198</v>
      </c>
      <c r="P807">
        <v>9.2281879194630907</v>
      </c>
    </row>
    <row r="808" spans="1:17" x14ac:dyDescent="0.3">
      <c r="A808" t="s">
        <v>1756</v>
      </c>
      <c r="B808" t="s">
        <v>1757</v>
      </c>
      <c r="C808" t="str">
        <f>IFERROR(VLOOKUP(Table1[[#This Row],[Ticker]],[1]!Table1[[Symbol]:[Industry]],2,FALSE),"-")</f>
        <v>-</v>
      </c>
      <c r="D808" t="s">
        <v>62</v>
      </c>
      <c r="E808">
        <v>4116.39553875</v>
      </c>
      <c r="F808">
        <v>333.85</v>
      </c>
      <c r="G808">
        <v>-15.7141671160739</v>
      </c>
      <c r="H808">
        <v>10.1589875418401</v>
      </c>
      <c r="I808">
        <v>0.25779981321217299</v>
      </c>
      <c r="J808">
        <v>-1.9613082730922</v>
      </c>
      <c r="K808">
        <v>322.98490932982298</v>
      </c>
      <c r="L808">
        <v>303.331291318843</v>
      </c>
      <c r="M808">
        <v>38.378618093471502</v>
      </c>
      <c r="N808">
        <v>1.35585303894318</v>
      </c>
      <c r="O808">
        <v>13.2095252358843</v>
      </c>
      <c r="P808">
        <v>33.486605357856803</v>
      </c>
      <c r="Q808">
        <v>-6.7679099031447004E-2</v>
      </c>
    </row>
    <row r="809" spans="1:17" hidden="1" x14ac:dyDescent="0.3">
      <c r="A809" t="s">
        <v>1758</v>
      </c>
      <c r="B809" t="s">
        <v>1759</v>
      </c>
      <c r="C809" t="str">
        <f>IFERROR(VLOOKUP(Table1[[#This Row],[Ticker]],[1]!Table1[[Symbol]:[Industry]],2,FALSE),"-")</f>
        <v>-</v>
      </c>
      <c r="D809" t="s">
        <v>543</v>
      </c>
      <c r="E809">
        <v>4108.4180920199997</v>
      </c>
      <c r="F809">
        <v>1557.3</v>
      </c>
      <c r="G809">
        <v>-24.693886060673801</v>
      </c>
      <c r="H809">
        <v>-3.25647640245964</v>
      </c>
      <c r="I809">
        <v>-6.99475375719026</v>
      </c>
      <c r="J809">
        <v>-4.7161390370960996</v>
      </c>
      <c r="K809">
        <v>1561.7794831654701</v>
      </c>
      <c r="L809">
        <v>1493.0113481201399</v>
      </c>
      <c r="M809">
        <v>29.8476129216474</v>
      </c>
      <c r="N809">
        <v>0.377357282160385</v>
      </c>
      <c r="O809">
        <v>19.3925383676876</v>
      </c>
      <c r="P809">
        <v>32.423469387754999</v>
      </c>
      <c r="Q809">
        <v>3.7148819516113998E-2</v>
      </c>
    </row>
    <row r="810" spans="1:17" hidden="1" x14ac:dyDescent="0.3">
      <c r="A810" t="s">
        <v>1760</v>
      </c>
      <c r="B810" t="s">
        <v>1761</v>
      </c>
      <c r="C810" t="str">
        <f>IFERROR(VLOOKUP(Table1[[#This Row],[Ticker]],[1]!Table1[[Symbol]:[Industry]],2,FALSE),"-")</f>
        <v>-</v>
      </c>
      <c r="D810" t="s">
        <v>46</v>
      </c>
      <c r="E810">
        <v>4093.14313485</v>
      </c>
      <c r="F810">
        <v>735.9</v>
      </c>
      <c r="G810">
        <v>-17.7328583345171</v>
      </c>
      <c r="H810">
        <v>-11.438087155721901</v>
      </c>
      <c r="I810">
        <v>-7.49783318343336</v>
      </c>
      <c r="J810">
        <v>-2.56066157891423</v>
      </c>
      <c r="K810">
        <v>719.00375736045498</v>
      </c>
      <c r="M810">
        <v>30.1061788894168</v>
      </c>
      <c r="O810">
        <v>21.925533360510901</v>
      </c>
      <c r="P810">
        <v>33.799999999999898</v>
      </c>
    </row>
    <row r="811" spans="1:17" hidden="1" x14ac:dyDescent="0.3">
      <c r="A811" t="s">
        <v>1762</v>
      </c>
      <c r="B811" t="s">
        <v>1763</v>
      </c>
      <c r="C811" t="str">
        <f>IFERROR(VLOOKUP(Table1[[#This Row],[Ticker]],[1]!Table1[[Symbol]:[Industry]],2,FALSE),"-")</f>
        <v>-</v>
      </c>
      <c r="D811" t="s">
        <v>119</v>
      </c>
      <c r="E811">
        <v>4083.9082267499998</v>
      </c>
      <c r="F811">
        <v>327.75</v>
      </c>
      <c r="G811">
        <v>-33.322416265135999</v>
      </c>
      <c r="H811">
        <v>-2.98442405070299</v>
      </c>
      <c r="I811">
        <v>-23.087391114052199</v>
      </c>
      <c r="J811">
        <v>5.4947509313481202</v>
      </c>
      <c r="K811">
        <v>331.26941624997698</v>
      </c>
      <c r="M811">
        <v>46.837434775075401</v>
      </c>
      <c r="N811">
        <v>1.07650300914594</v>
      </c>
      <c r="O811">
        <v>19.8627002288329</v>
      </c>
      <c r="P811">
        <v>8.8689586447433904</v>
      </c>
    </row>
    <row r="812" spans="1:17" hidden="1" x14ac:dyDescent="0.3">
      <c r="A812" t="s">
        <v>1764</v>
      </c>
      <c r="B812" t="s">
        <v>1765</v>
      </c>
      <c r="C812" t="str">
        <f>IFERROR(VLOOKUP(Table1[[#This Row],[Ticker]],[1]!Table1[[Symbol]:[Industry]],2,FALSE),"-")</f>
        <v>-</v>
      </c>
      <c r="D812" t="s">
        <v>138</v>
      </c>
      <c r="E812">
        <v>4075.7803270650002</v>
      </c>
      <c r="F812">
        <v>405.45</v>
      </c>
      <c r="G812">
        <v>71.147860916771606</v>
      </c>
      <c r="H812">
        <v>-5.4292907445749901</v>
      </c>
      <c r="I812">
        <v>24.363083712466899</v>
      </c>
      <c r="J812">
        <v>-3.6224190113222101</v>
      </c>
      <c r="K812">
        <v>396.52885065101702</v>
      </c>
      <c r="L812">
        <v>322.11921819048001</v>
      </c>
      <c r="M812">
        <v>40.500304695417903</v>
      </c>
      <c r="N812">
        <v>0.88825438942106405</v>
      </c>
      <c r="O812">
        <v>15.673942532988001</v>
      </c>
      <c r="P812">
        <v>109.10263022176299</v>
      </c>
      <c r="Q812">
        <v>8.6892849113516996E-2</v>
      </c>
    </row>
    <row r="813" spans="1:17" hidden="1" x14ac:dyDescent="0.3">
      <c r="A813" t="s">
        <v>1766</v>
      </c>
      <c r="B813" t="s">
        <v>1767</v>
      </c>
      <c r="C813" t="str">
        <f>IFERROR(VLOOKUP(Table1[[#This Row],[Ticker]],[1]!Table1[[Symbol]:[Industry]],2,FALSE),"-")</f>
        <v>-</v>
      </c>
      <c r="D813" t="s">
        <v>97</v>
      </c>
      <c r="E813">
        <v>4064.9094449099998</v>
      </c>
      <c r="F813">
        <v>3242.3</v>
      </c>
      <c r="G813">
        <v>98.884572184112201</v>
      </c>
      <c r="H813">
        <v>17.147097905407701</v>
      </c>
      <c r="I813">
        <v>1.43422202774055</v>
      </c>
      <c r="J813">
        <v>-3.1512599457213302</v>
      </c>
      <c r="K813">
        <v>2916.0429506032301</v>
      </c>
      <c r="L813">
        <v>2526.6068591543099</v>
      </c>
      <c r="M813">
        <v>52.294545731824897</v>
      </c>
      <c r="N813">
        <v>1.3596472014441201</v>
      </c>
      <c r="O813">
        <v>7.5471116182956397</v>
      </c>
      <c r="P813">
        <v>124.40391736166301</v>
      </c>
      <c r="Q813">
        <v>0.204691901097238</v>
      </c>
    </row>
    <row r="814" spans="1:17" hidden="1" x14ac:dyDescent="0.3">
      <c r="A814" t="s">
        <v>1768</v>
      </c>
      <c r="B814" t="s">
        <v>1769</v>
      </c>
      <c r="C814" t="str">
        <f>IFERROR(VLOOKUP(Table1[[#This Row],[Ticker]],[1]!Table1[[Symbol]:[Industry]],2,FALSE),"-")</f>
        <v>-</v>
      </c>
      <c r="D814" t="s">
        <v>872</v>
      </c>
      <c r="E814">
        <v>4061.4534819249998</v>
      </c>
      <c r="F814">
        <v>873.05</v>
      </c>
      <c r="G814">
        <v>-42.3437651241276</v>
      </c>
      <c r="H814">
        <v>-1.1900641208626199</v>
      </c>
      <c r="I814">
        <v>-22.142433204334701</v>
      </c>
      <c r="J814">
        <v>-0.88315240215289603</v>
      </c>
      <c r="K814">
        <v>861.29758310956697</v>
      </c>
      <c r="L814">
        <v>910.33064676410902</v>
      </c>
      <c r="M814">
        <v>40.689216603409001</v>
      </c>
      <c r="N814">
        <v>1.5324360687165</v>
      </c>
      <c r="O814">
        <v>24.6205830135731</v>
      </c>
      <c r="P814">
        <v>21.4593767390094</v>
      </c>
      <c r="Q814">
        <v>-9.9893969280703002E-2</v>
      </c>
    </row>
    <row r="815" spans="1:17" hidden="1" x14ac:dyDescent="0.3">
      <c r="A815" t="s">
        <v>1770</v>
      </c>
      <c r="B815" t="s">
        <v>1771</v>
      </c>
      <c r="C815" t="str">
        <f>IFERROR(VLOOKUP(Table1[[#This Row],[Ticker]],[1]!Table1[[Symbol]:[Industry]],2,FALSE),"-")</f>
        <v>-</v>
      </c>
      <c r="D815" t="s">
        <v>1010</v>
      </c>
      <c r="E815">
        <v>4060.8879999999999</v>
      </c>
      <c r="F815">
        <v>118</v>
      </c>
      <c r="G815">
        <v>-21.962215472232199</v>
      </c>
      <c r="I815">
        <v>-11.727190321148401</v>
      </c>
      <c r="K815">
        <v>104.378999999999</v>
      </c>
      <c r="M815">
        <v>99.990560428137201</v>
      </c>
      <c r="N815">
        <v>1</v>
      </c>
      <c r="O815">
        <v>0</v>
      </c>
      <c r="P815">
        <v>5.3571428571428603</v>
      </c>
    </row>
    <row r="816" spans="1:17" hidden="1" x14ac:dyDescent="0.3">
      <c r="A816" t="s">
        <v>1772</v>
      </c>
      <c r="B816" t="s">
        <v>1773</v>
      </c>
      <c r="C816" t="str">
        <f>IFERROR(VLOOKUP(Table1[[#This Row],[Ticker]],[1]!Table1[[Symbol]:[Industry]],2,FALSE),"-")</f>
        <v>-</v>
      </c>
      <c r="E816">
        <v>4059.3895287199998</v>
      </c>
      <c r="F816">
        <v>392.3</v>
      </c>
      <c r="G816">
        <v>75.653077491042097</v>
      </c>
      <c r="H816">
        <v>1.98786965057695</v>
      </c>
      <c r="I816">
        <v>63.499506208800398</v>
      </c>
      <c r="J816">
        <v>7.2396115869962996</v>
      </c>
      <c r="K816">
        <v>354.00623693696798</v>
      </c>
      <c r="L816">
        <v>254.52088307496999</v>
      </c>
      <c r="M816">
        <v>40.761228933256099</v>
      </c>
      <c r="N816">
        <v>0.61377412412188403</v>
      </c>
      <c r="O816">
        <v>14.835585011470799</v>
      </c>
      <c r="P816">
        <v>145.1875</v>
      </c>
    </row>
    <row r="817" spans="1:17" x14ac:dyDescent="0.3">
      <c r="A817" t="s">
        <v>1774</v>
      </c>
      <c r="B817" t="s">
        <v>1775</v>
      </c>
      <c r="C817" t="str">
        <f>IFERROR(VLOOKUP(Table1[[#This Row],[Ticker]],[1]!Table1[[Symbol]:[Industry]],2,FALSE),"-")</f>
        <v>-</v>
      </c>
      <c r="D817" t="s">
        <v>1776</v>
      </c>
      <c r="E817">
        <v>4035.83826</v>
      </c>
      <c r="F817">
        <v>22.8</v>
      </c>
      <c r="G817">
        <v>25.821843318044699</v>
      </c>
      <c r="H817">
        <v>-3.52975879657519</v>
      </c>
      <c r="I817">
        <v>-18.648833449688102</v>
      </c>
      <c r="J817">
        <v>-0.20391672846662801</v>
      </c>
      <c r="K817">
        <v>22.375413019441901</v>
      </c>
      <c r="L817">
        <v>21.137570954695001</v>
      </c>
      <c r="M817">
        <v>44.328557801756297</v>
      </c>
      <c r="N817">
        <v>1.78243913659427</v>
      </c>
      <c r="O817">
        <v>22.587719298245599</v>
      </c>
      <c r="P817">
        <v>51.495016611295597</v>
      </c>
      <c r="Q817">
        <v>-6.1420765164142001E-2</v>
      </c>
    </row>
    <row r="818" spans="1:17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543</v>
      </c>
      <c r="E818">
        <v>4034.1917778449902</v>
      </c>
      <c r="F818">
        <v>361.05</v>
      </c>
      <c r="G818">
        <v>7.9156148854155797</v>
      </c>
      <c r="H818">
        <v>-1.9807738117662299</v>
      </c>
      <c r="I818">
        <v>-4.8648620867693797</v>
      </c>
      <c r="J818">
        <v>-2.9323678462418599</v>
      </c>
      <c r="K818">
        <v>372.58739933858902</v>
      </c>
      <c r="L818">
        <v>355.27865878817403</v>
      </c>
      <c r="M818">
        <v>29.612489052213299</v>
      </c>
      <c r="N818">
        <v>0.65913379079726397</v>
      </c>
      <c r="O818">
        <v>27.087660988782702</v>
      </c>
      <c r="P818">
        <v>34.394193188163001</v>
      </c>
      <c r="Q818">
        <v>0.11863727991103901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266</v>
      </c>
      <c r="E819">
        <v>4022.3869511150001</v>
      </c>
      <c r="F819">
        <v>3965.65</v>
      </c>
      <c r="G819">
        <v>58.961491106681599</v>
      </c>
      <c r="H819">
        <v>10.0028147246293</v>
      </c>
      <c r="I819">
        <v>47.806397837602397</v>
      </c>
      <c r="J819">
        <v>-2.3688968915264699</v>
      </c>
      <c r="K819">
        <v>3402.6102377760999</v>
      </c>
      <c r="L819">
        <v>2755.3669496612201</v>
      </c>
      <c r="M819">
        <v>49.378214425383398</v>
      </c>
      <c r="N819">
        <v>0.52685289048179196</v>
      </c>
      <c r="O819">
        <v>7.0442424318837897</v>
      </c>
      <c r="P819">
        <v>88.3829746805377</v>
      </c>
      <c r="Q819">
        <v>0.102637090595994</v>
      </c>
    </row>
    <row r="820" spans="1:17" hidden="1" x14ac:dyDescent="0.3">
      <c r="A820" t="s">
        <v>1781</v>
      </c>
      <c r="B820" t="s">
        <v>1782</v>
      </c>
      <c r="C820" t="str">
        <f>IFERROR(VLOOKUP(Table1[[#This Row],[Ticker]],[1]!Table1[[Symbol]:[Industry]],2,FALSE),"-")</f>
        <v>-</v>
      </c>
      <c r="D820" t="s">
        <v>266</v>
      </c>
      <c r="E820">
        <v>4014.2625230399999</v>
      </c>
      <c r="F820">
        <v>1131.9000000000001</v>
      </c>
      <c r="G820">
        <v>172.119213041264</v>
      </c>
      <c r="H820">
        <v>10.684965040053299</v>
      </c>
      <c r="I820">
        <v>56.096305061178299</v>
      </c>
      <c r="J820">
        <v>-4.11616788119027</v>
      </c>
      <c r="K820">
        <v>1009.30343339129</v>
      </c>
      <c r="L820">
        <v>798.16007469312694</v>
      </c>
      <c r="M820">
        <v>54.024228935127297</v>
      </c>
      <c r="N820">
        <v>1.1391204483369299</v>
      </c>
      <c r="O820">
        <v>6.3698206555349302</v>
      </c>
      <c r="P820">
        <v>200.159108989657</v>
      </c>
      <c r="Q820">
        <v>0.18740560257938199</v>
      </c>
    </row>
    <row r="821" spans="1:17" hidden="1" x14ac:dyDescent="0.3">
      <c r="A821" t="s">
        <v>1783</v>
      </c>
      <c r="B821" t="s">
        <v>1784</v>
      </c>
      <c r="C821" t="str">
        <f>IFERROR(VLOOKUP(Table1[[#This Row],[Ticker]],[1]!Table1[[Symbol]:[Industry]],2,FALSE),"-")</f>
        <v>-</v>
      </c>
      <c r="D821" t="s">
        <v>130</v>
      </c>
      <c r="E821">
        <v>4012.1527446</v>
      </c>
      <c r="F821">
        <v>919.1</v>
      </c>
      <c r="G821">
        <v>135.19655372997599</v>
      </c>
      <c r="H821">
        <v>8.8379299269587595</v>
      </c>
      <c r="I821">
        <v>39.744771422789903</v>
      </c>
      <c r="J821">
        <v>-6.5118083923366701</v>
      </c>
      <c r="K821">
        <v>912.24250602765801</v>
      </c>
      <c r="L821">
        <v>747.23445536683698</v>
      </c>
      <c r="M821">
        <v>31.224606961994201</v>
      </c>
      <c r="N821">
        <v>1.1923940013545</v>
      </c>
      <c r="O821">
        <v>17.8326623871178</v>
      </c>
      <c r="P821">
        <v>149.68758489540801</v>
      </c>
      <c r="Q821">
        <v>6.3656778266517E-2</v>
      </c>
    </row>
    <row r="822" spans="1:17" x14ac:dyDescent="0.3">
      <c r="A822" t="s">
        <v>1785</v>
      </c>
      <c r="B822" t="s">
        <v>1786</v>
      </c>
      <c r="C822" t="str">
        <f>IFERROR(VLOOKUP(Table1[[#This Row],[Ticker]],[1]!Table1[[Symbol]:[Industry]],2,FALSE),"-")</f>
        <v>-</v>
      </c>
      <c r="D822" t="s">
        <v>286</v>
      </c>
      <c r="E822">
        <v>3998.4620727800002</v>
      </c>
      <c r="F822">
        <v>1493.45</v>
      </c>
      <c r="G822">
        <v>9.9497255193765408</v>
      </c>
      <c r="H822">
        <v>7.1174176563511899</v>
      </c>
      <c r="I822">
        <v>-27.430535117949098</v>
      </c>
      <c r="J822">
        <v>4.8689900264375101</v>
      </c>
      <c r="K822">
        <v>1369.2466828562999</v>
      </c>
      <c r="L822">
        <v>1298.46795838651</v>
      </c>
      <c r="M822">
        <v>68.771483853350901</v>
      </c>
      <c r="N822">
        <v>1.49913016050449</v>
      </c>
      <c r="O822">
        <v>22.063008470320302</v>
      </c>
      <c r="P822">
        <v>58.037037037037003</v>
      </c>
      <c r="Q822">
        <v>6.2788878564518993E-2</v>
      </c>
    </row>
    <row r="823" spans="1:17" hidden="1" x14ac:dyDescent="0.3">
      <c r="A823" t="s">
        <v>1787</v>
      </c>
      <c r="B823" t="s">
        <v>1788</v>
      </c>
      <c r="C823" t="str">
        <f>IFERROR(VLOOKUP(Table1[[#This Row],[Ticker]],[1]!Table1[[Symbol]:[Industry]],2,FALSE),"-")</f>
        <v>-</v>
      </c>
      <c r="D823" t="s">
        <v>271</v>
      </c>
      <c r="E823">
        <v>3988.8214558750001</v>
      </c>
      <c r="F823">
        <v>577.25</v>
      </c>
      <c r="G823">
        <v>69.180335537595198</v>
      </c>
      <c r="H823">
        <v>8.1000997528120795</v>
      </c>
      <c r="I823">
        <v>49.590614976174599</v>
      </c>
      <c r="J823">
        <v>-5.5244663970504302</v>
      </c>
      <c r="K823">
        <v>556.03536900544805</v>
      </c>
      <c r="L823">
        <v>456.88076074439601</v>
      </c>
      <c r="M823">
        <v>37.974707215985497</v>
      </c>
      <c r="N823">
        <v>0.72278232795102004</v>
      </c>
      <c r="O823">
        <v>13.469034213945401</v>
      </c>
      <c r="P823">
        <v>99.154735207866096</v>
      </c>
      <c r="Q823">
        <v>5.3029714716707997E-2</v>
      </c>
    </row>
    <row r="824" spans="1:17" hidden="1" x14ac:dyDescent="0.3">
      <c r="A824" t="s">
        <v>1789</v>
      </c>
      <c r="B824" t="s">
        <v>1790</v>
      </c>
      <c r="C824" t="str">
        <f>IFERROR(VLOOKUP(Table1[[#This Row],[Ticker]],[1]!Table1[[Symbol]:[Industry]],2,FALSE),"-")</f>
        <v>-</v>
      </c>
      <c r="D824" t="s">
        <v>1791</v>
      </c>
      <c r="E824">
        <v>3983.473488225</v>
      </c>
      <c r="F824">
        <v>238.15</v>
      </c>
      <c r="G824">
        <v>-34.206736645799097</v>
      </c>
      <c r="H824">
        <v>-6.15064738276965</v>
      </c>
      <c r="I824">
        <v>-10.378400314506999</v>
      </c>
      <c r="J824">
        <v>-1.8520305194375399</v>
      </c>
      <c r="K824">
        <v>236.42552759274801</v>
      </c>
      <c r="M824">
        <v>37.760723454769703</v>
      </c>
      <c r="N824">
        <v>0.80087257086110997</v>
      </c>
      <c r="O824">
        <v>17.992861641822302</v>
      </c>
      <c r="P824">
        <v>21.134282807731399</v>
      </c>
    </row>
    <row r="825" spans="1:17" hidden="1" x14ac:dyDescent="0.3">
      <c r="A825" t="s">
        <v>1792</v>
      </c>
      <c r="B825" t="s">
        <v>1793</v>
      </c>
      <c r="C825" t="str">
        <f>IFERROR(VLOOKUP(Table1[[#This Row],[Ticker]],[1]!Table1[[Symbol]:[Industry]],2,FALSE),"-")</f>
        <v>-</v>
      </c>
      <c r="D825" t="s">
        <v>266</v>
      </c>
      <c r="E825">
        <v>3931.9922947499999</v>
      </c>
      <c r="F825">
        <v>857.25</v>
      </c>
      <c r="G825">
        <v>175.246589373174</v>
      </c>
      <c r="H825">
        <v>15.442737729824101</v>
      </c>
      <c r="I825">
        <v>148.424339992814</v>
      </c>
      <c r="J825">
        <v>-2.0824529209562899</v>
      </c>
      <c r="K825">
        <v>752.20743045771405</v>
      </c>
      <c r="L825">
        <v>552.34662762134997</v>
      </c>
      <c r="M825">
        <v>53.518183803568398</v>
      </c>
      <c r="N825">
        <v>0.79082277516949995</v>
      </c>
      <c r="O825">
        <v>7.8740157480314998</v>
      </c>
      <c r="P825">
        <v>229.43278764122601</v>
      </c>
      <c r="Q825">
        <v>8.1489512599735997E-2</v>
      </c>
    </row>
    <row r="826" spans="1:17" hidden="1" x14ac:dyDescent="0.3">
      <c r="A826" t="s">
        <v>1794</v>
      </c>
      <c r="B826" t="s">
        <v>1795</v>
      </c>
      <c r="C826" t="str">
        <f>IFERROR(VLOOKUP(Table1[[#This Row],[Ticker]],[1]!Table1[[Symbol]:[Industry]],2,FALSE),"-")</f>
        <v>-</v>
      </c>
      <c r="D826" t="s">
        <v>1444</v>
      </c>
      <c r="E826">
        <v>3931.8155847500002</v>
      </c>
      <c r="F826">
        <v>72.5</v>
      </c>
      <c r="G826">
        <v>26.107035026485299</v>
      </c>
      <c r="H826">
        <v>-7.3645654852534204</v>
      </c>
      <c r="I826">
        <v>-13.451328252182901</v>
      </c>
      <c r="J826">
        <v>-2.17500374542518</v>
      </c>
      <c r="K826">
        <v>77.645725718497502</v>
      </c>
      <c r="L826">
        <v>70.673332011613894</v>
      </c>
      <c r="M826">
        <v>22.8546502827331</v>
      </c>
      <c r="N826">
        <v>0.65027440637789502</v>
      </c>
      <c r="O826">
        <v>25.103448275862</v>
      </c>
      <c r="P826">
        <v>68.997668997668995</v>
      </c>
      <c r="Q826">
        <v>0.159130686749719</v>
      </c>
    </row>
    <row r="827" spans="1:17" hidden="1" x14ac:dyDescent="0.3">
      <c r="A827" t="s">
        <v>1796</v>
      </c>
      <c r="B827" t="s">
        <v>1797</v>
      </c>
      <c r="C827" t="str">
        <f>IFERROR(VLOOKUP(Table1[[#This Row],[Ticker]],[1]!Table1[[Symbol]:[Industry]],2,FALSE),"-")</f>
        <v>-</v>
      </c>
      <c r="D827" t="s">
        <v>37</v>
      </c>
      <c r="E827">
        <v>3923.5850352000002</v>
      </c>
      <c r="F827">
        <v>558</v>
      </c>
      <c r="G827">
        <v>-3.4536449352641601</v>
      </c>
      <c r="H827">
        <v>-9.4025905530040994</v>
      </c>
      <c r="I827">
        <v>6.7813802158196603</v>
      </c>
      <c r="J827">
        <v>-3.2619907299368398</v>
      </c>
      <c r="K827">
        <v>535.13156958583295</v>
      </c>
      <c r="M827">
        <v>57.375920165260403</v>
      </c>
      <c r="N827">
        <v>0.860513274559632</v>
      </c>
      <c r="O827">
        <v>8.4229390681003604</v>
      </c>
      <c r="P827">
        <v>29.601672279642301</v>
      </c>
    </row>
    <row r="828" spans="1:17" x14ac:dyDescent="0.3">
      <c r="A828" t="s">
        <v>1798</v>
      </c>
      <c r="B828" t="s">
        <v>1799</v>
      </c>
      <c r="C828" t="str">
        <f>IFERROR(VLOOKUP(Table1[[#This Row],[Ticker]],[1]!Table1[[Symbol]:[Industry]],2,FALSE),"-")</f>
        <v>-</v>
      </c>
      <c r="D828" t="s">
        <v>933</v>
      </c>
      <c r="E828">
        <v>3921.6240920999999</v>
      </c>
      <c r="F828">
        <v>319.8</v>
      </c>
      <c r="G828">
        <v>-34.902344519313303</v>
      </c>
      <c r="H828">
        <v>-5.1909217375641896</v>
      </c>
      <c r="I828">
        <v>-32.622312708141401</v>
      </c>
      <c r="J828">
        <v>-2.1408151713891499</v>
      </c>
      <c r="K828">
        <v>317.81423373709799</v>
      </c>
      <c r="L828">
        <v>335.34704744912</v>
      </c>
      <c r="M828">
        <v>46.754034740707702</v>
      </c>
      <c r="N828">
        <v>0.707640460680526</v>
      </c>
      <c r="O828">
        <v>40.681676047529699</v>
      </c>
      <c r="P828">
        <v>19.350625116626201</v>
      </c>
      <c r="Q828">
        <v>7.214575564059E-3</v>
      </c>
    </row>
    <row r="829" spans="1:17" x14ac:dyDescent="0.3">
      <c r="A829" t="s">
        <v>1800</v>
      </c>
      <c r="B829" t="s">
        <v>1801</v>
      </c>
      <c r="C829" t="str">
        <f>IFERROR(VLOOKUP(Table1[[#This Row],[Ticker]],[1]!Table1[[Symbol]:[Industry]],2,FALSE),"-")</f>
        <v>-</v>
      </c>
      <c r="D829" t="s">
        <v>143</v>
      </c>
      <c r="E829">
        <v>3921.3866112750002</v>
      </c>
      <c r="F829">
        <v>830.15</v>
      </c>
      <c r="G829">
        <v>38.420656946274299</v>
      </c>
      <c r="H829">
        <v>-3.9773141603376398</v>
      </c>
      <c r="I829">
        <v>1.20235588565286</v>
      </c>
      <c r="J829">
        <v>-0.834997068894482</v>
      </c>
      <c r="K829">
        <v>816.37332526039802</v>
      </c>
      <c r="L829">
        <v>739.62199560018496</v>
      </c>
      <c r="M829">
        <v>54.820887449639599</v>
      </c>
      <c r="N829">
        <v>0.225083089821175</v>
      </c>
      <c r="O829">
        <v>17.280009636812601</v>
      </c>
      <c r="P829">
        <v>71.483164635405899</v>
      </c>
      <c r="Q829">
        <v>-6.6535891878478998E-2</v>
      </c>
    </row>
    <row r="830" spans="1:17" x14ac:dyDescent="0.3">
      <c r="A830" t="s">
        <v>1802</v>
      </c>
      <c r="B830" t="s">
        <v>1803</v>
      </c>
      <c r="C830" t="str">
        <f>IFERROR(VLOOKUP(Table1[[#This Row],[Ticker]],[1]!Table1[[Symbol]:[Industry]],2,FALSE),"-")</f>
        <v>-</v>
      </c>
      <c r="D830" t="s">
        <v>130</v>
      </c>
      <c r="E830">
        <v>3919.9035595999999</v>
      </c>
      <c r="F830">
        <v>221.2</v>
      </c>
      <c r="G830">
        <v>6.6804087743836797</v>
      </c>
      <c r="H830">
        <v>9.9692121934568306E-2</v>
      </c>
      <c r="I830">
        <v>-22.9624757261039</v>
      </c>
      <c r="J830">
        <v>0.78304480049793002</v>
      </c>
      <c r="K830">
        <v>220.24439617168699</v>
      </c>
      <c r="L830">
        <v>217.45431124802201</v>
      </c>
      <c r="M830">
        <v>48.170360656938698</v>
      </c>
      <c r="N830">
        <v>1.42327964377526</v>
      </c>
      <c r="O830">
        <v>25.678119349005399</v>
      </c>
      <c r="P830">
        <v>32.534451767525397</v>
      </c>
      <c r="Q830">
        <v>6.8285069642440993E-2</v>
      </c>
    </row>
    <row r="831" spans="1:17" hidden="1" x14ac:dyDescent="0.3">
      <c r="A831" t="s">
        <v>1804</v>
      </c>
      <c r="B831" t="s">
        <v>1805</v>
      </c>
      <c r="C831" t="str">
        <f>IFERROR(VLOOKUP(Table1[[#This Row],[Ticker]],[1]!Table1[[Symbol]:[Industry]],2,FALSE),"-")</f>
        <v>-</v>
      </c>
      <c r="D831" t="s">
        <v>286</v>
      </c>
      <c r="E831">
        <v>3894.3566099999998</v>
      </c>
      <c r="F831">
        <v>2008.85</v>
      </c>
      <c r="G831">
        <v>705.66981098029498</v>
      </c>
      <c r="H831">
        <v>11.004215002551399</v>
      </c>
      <c r="I831">
        <v>132.54536542293999</v>
      </c>
      <c r="J831">
        <v>10.161351882703601</v>
      </c>
      <c r="K831">
        <v>1637.30131879397</v>
      </c>
      <c r="L831">
        <v>1169.83081220186</v>
      </c>
      <c r="M831">
        <v>69.8328055811224</v>
      </c>
      <c r="N831">
        <v>0.80192595052299498</v>
      </c>
      <c r="O831">
        <v>12.9999751101376</v>
      </c>
      <c r="P831">
        <v>725.55479452054794</v>
      </c>
      <c r="Q831">
        <v>0.29790790754698598</v>
      </c>
    </row>
    <row r="832" spans="1:17" hidden="1" x14ac:dyDescent="0.3">
      <c r="A832" t="s">
        <v>1806</v>
      </c>
      <c r="B832" t="s">
        <v>1807</v>
      </c>
      <c r="C832" t="str">
        <f>IFERROR(VLOOKUP(Table1[[#This Row],[Ticker]],[1]!Table1[[Symbol]:[Industry]],2,FALSE),"-")</f>
        <v>-</v>
      </c>
      <c r="D832" t="s">
        <v>979</v>
      </c>
      <c r="E832">
        <v>3868.3093545000002</v>
      </c>
      <c r="F832">
        <v>3084.85</v>
      </c>
      <c r="G832">
        <v>-12.340026025537099</v>
      </c>
      <c r="H832">
        <v>2.4297238347644101</v>
      </c>
      <c r="I832">
        <v>12.586954928957301</v>
      </c>
      <c r="J832">
        <v>-6.3476471317248997</v>
      </c>
      <c r="K832">
        <v>2922.95371741093</v>
      </c>
      <c r="L832">
        <v>2685.9916685074099</v>
      </c>
      <c r="M832">
        <v>39.766555484085401</v>
      </c>
      <c r="N832">
        <v>1.3746867136699901</v>
      </c>
      <c r="O832">
        <v>13.130298069598201</v>
      </c>
      <c r="P832">
        <v>40.912205371825301</v>
      </c>
      <c r="Q832">
        <v>3.7041679847439002E-2</v>
      </c>
    </row>
    <row r="833" spans="1:17" x14ac:dyDescent="0.3">
      <c r="A833" t="s">
        <v>1808</v>
      </c>
      <c r="B833" t="s">
        <v>1809</v>
      </c>
      <c r="C833" t="str">
        <f>IFERROR(VLOOKUP(Table1[[#This Row],[Ticker]],[1]!Table1[[Symbol]:[Industry]],2,FALSE),"-")</f>
        <v>-</v>
      </c>
      <c r="D833" t="s">
        <v>1423</v>
      </c>
      <c r="E833">
        <v>3864.03661586</v>
      </c>
      <c r="F833">
        <v>535.1</v>
      </c>
      <c r="G833">
        <v>-1.2798567773946099</v>
      </c>
      <c r="H833">
        <v>10.231561516599299</v>
      </c>
      <c r="I833">
        <v>0.218347796675288</v>
      </c>
      <c r="J833">
        <v>-3.12200665686583</v>
      </c>
      <c r="K833">
        <v>499.99725584726298</v>
      </c>
      <c r="L833">
        <v>464.20663408644799</v>
      </c>
      <c r="M833">
        <v>38.721135583234997</v>
      </c>
      <c r="N833">
        <v>0.72411123031797497</v>
      </c>
      <c r="O833">
        <v>8.8768454494487106</v>
      </c>
      <c r="P833">
        <v>44.251246798759901</v>
      </c>
      <c r="Q833">
        <v>-2.5713994320371001E-2</v>
      </c>
    </row>
    <row r="834" spans="1:17" hidden="1" x14ac:dyDescent="0.3">
      <c r="A834" t="s">
        <v>1810</v>
      </c>
      <c r="B834" t="s">
        <v>1811</v>
      </c>
      <c r="C834" t="str">
        <f>IFERROR(VLOOKUP(Table1[[#This Row],[Ticker]],[1]!Table1[[Symbol]:[Industry]],2,FALSE),"-")</f>
        <v>-</v>
      </c>
      <c r="E834">
        <v>3859.4386880000002</v>
      </c>
      <c r="F834">
        <v>85.12</v>
      </c>
      <c r="G834">
        <v>31.1476620583067</v>
      </c>
      <c r="H834">
        <v>-10.517251779156901</v>
      </c>
      <c r="I834">
        <v>-16.778982993806899</v>
      </c>
      <c r="J834">
        <v>-1.2990205414434</v>
      </c>
      <c r="K834">
        <v>87.772145396316105</v>
      </c>
      <c r="L834">
        <v>80.327837982541098</v>
      </c>
      <c r="M834">
        <v>38.131406820749604</v>
      </c>
      <c r="N834">
        <v>1.0171054923096601</v>
      </c>
      <c r="O834">
        <v>24.236372180451099</v>
      </c>
      <c r="P834">
        <v>60.376825247291499</v>
      </c>
      <c r="Q834">
        <v>8.2682797847232994E-2</v>
      </c>
    </row>
    <row r="835" spans="1:17" x14ac:dyDescent="0.3">
      <c r="A835" t="s">
        <v>1812</v>
      </c>
      <c r="B835" t="s">
        <v>1813</v>
      </c>
      <c r="C835" t="str">
        <f>IFERROR(VLOOKUP(Table1[[#This Row],[Ticker]],[1]!Table1[[Symbol]:[Industry]],2,FALSE),"-")</f>
        <v>-</v>
      </c>
      <c r="D835" t="s">
        <v>174</v>
      </c>
      <c r="E835">
        <v>3851.8628359250001</v>
      </c>
      <c r="F835">
        <v>269.75</v>
      </c>
      <c r="G835">
        <v>7.4512255952748196</v>
      </c>
      <c r="H835">
        <v>-0.22193506809628299</v>
      </c>
      <c r="I835">
        <v>8.1398369495299505</v>
      </c>
      <c r="J835">
        <v>2.88119168776762</v>
      </c>
      <c r="K835">
        <v>257.20997632929499</v>
      </c>
      <c r="L835">
        <v>234.27130678475001</v>
      </c>
      <c r="M835">
        <v>49.502378204735699</v>
      </c>
      <c r="N835">
        <v>1.14617217937688</v>
      </c>
      <c r="O835">
        <v>6.3577386468952604</v>
      </c>
      <c r="P835">
        <v>35.043804755944898</v>
      </c>
      <c r="Q835">
        <v>-6.7399576691743998E-2</v>
      </c>
    </row>
    <row r="836" spans="1:17" x14ac:dyDescent="0.3">
      <c r="A836" t="s">
        <v>1814</v>
      </c>
      <c r="B836" t="s">
        <v>1815</v>
      </c>
      <c r="C836" t="str">
        <f>IFERROR(VLOOKUP(Table1[[#This Row],[Ticker]],[1]!Table1[[Symbol]:[Industry]],2,FALSE),"-")</f>
        <v>-</v>
      </c>
      <c r="D836" t="s">
        <v>21</v>
      </c>
      <c r="E836">
        <v>3845.609999025</v>
      </c>
      <c r="F836">
        <v>651.45000000000005</v>
      </c>
      <c r="G836">
        <v>-12.5553400972278</v>
      </c>
      <c r="H836">
        <v>5.4071542556920402</v>
      </c>
      <c r="I836">
        <v>-21.936261875839499</v>
      </c>
      <c r="J836">
        <v>-1.0649830610258799</v>
      </c>
      <c r="K836">
        <v>613.78760132659204</v>
      </c>
      <c r="L836">
        <v>593.86736790721102</v>
      </c>
      <c r="M836">
        <v>55.330604299661502</v>
      </c>
      <c r="N836">
        <v>1.25391572989406</v>
      </c>
      <c r="O836">
        <v>21.498196331260999</v>
      </c>
      <c r="P836">
        <v>44.766666666666602</v>
      </c>
      <c r="Q836">
        <v>6.9750489670236004E-2</v>
      </c>
    </row>
    <row r="837" spans="1:17" x14ac:dyDescent="0.3">
      <c r="A837" t="s">
        <v>1816</v>
      </c>
      <c r="B837" t="s">
        <v>1817</v>
      </c>
      <c r="C837" t="str">
        <f>IFERROR(VLOOKUP(Table1[[#This Row],[Ticker]],[1]!Table1[[Symbol]:[Industry]],2,FALSE),"-")</f>
        <v>-</v>
      </c>
      <c r="D837" t="s">
        <v>312</v>
      </c>
      <c r="E837">
        <v>3844.0994982839902</v>
      </c>
      <c r="F837">
        <v>174.69</v>
      </c>
      <c r="G837">
        <v>-1.8662697212583901</v>
      </c>
      <c r="H837">
        <v>-13.979050303571</v>
      </c>
      <c r="I837">
        <v>-17.992311858740202</v>
      </c>
      <c r="J837">
        <v>-6.3355569808695797</v>
      </c>
      <c r="K837">
        <v>188.97618964432201</v>
      </c>
      <c r="L837">
        <v>183.38728475517499</v>
      </c>
      <c r="M837">
        <v>18.9187510041119</v>
      </c>
      <c r="N837">
        <v>0.965508111220307</v>
      </c>
      <c r="O837">
        <v>36.155475413589699</v>
      </c>
      <c r="P837">
        <v>37.280943025540203</v>
      </c>
    </row>
    <row r="838" spans="1:17" x14ac:dyDescent="0.3">
      <c r="A838" t="s">
        <v>1818</v>
      </c>
      <c r="B838" t="s">
        <v>1819</v>
      </c>
      <c r="C838" t="str">
        <f>IFERROR(VLOOKUP(Table1[[#This Row],[Ticker]],[1]!Table1[[Symbol]:[Industry]],2,FALSE),"-")</f>
        <v>-</v>
      </c>
      <c r="D838" t="s">
        <v>271</v>
      </c>
      <c r="E838">
        <v>3838.9689254</v>
      </c>
      <c r="F838">
        <v>2258.9</v>
      </c>
      <c r="G838">
        <v>82.220396516973906</v>
      </c>
      <c r="H838">
        <v>18.0990386726052</v>
      </c>
      <c r="I838">
        <v>52.339497435890401</v>
      </c>
      <c r="J838">
        <v>-3.5432720596210299</v>
      </c>
      <c r="K838">
        <v>2076.0761490270502</v>
      </c>
      <c r="L838">
        <v>1662.52016304583</v>
      </c>
      <c r="M838">
        <v>41.062805424319201</v>
      </c>
      <c r="N838">
        <v>0.58449722282289895</v>
      </c>
      <c r="O838">
        <v>9.3895258754260897</v>
      </c>
      <c r="P838">
        <v>115.133333333333</v>
      </c>
      <c r="Q838">
        <v>-6.4892684868530004E-2</v>
      </c>
    </row>
    <row r="839" spans="1:17" hidden="1" x14ac:dyDescent="0.3">
      <c r="A839" t="s">
        <v>1820</v>
      </c>
      <c r="B839" t="s">
        <v>1821</v>
      </c>
      <c r="C839" t="str">
        <f>IFERROR(VLOOKUP(Table1[[#This Row],[Ticker]],[1]!Table1[[Symbol]:[Industry]],2,FALSE),"-")</f>
        <v>-</v>
      </c>
      <c r="D839" t="s">
        <v>405</v>
      </c>
      <c r="E839">
        <v>3817.3191525000002</v>
      </c>
      <c r="F839">
        <v>640.5</v>
      </c>
      <c r="G839">
        <v>63.824624991252797</v>
      </c>
      <c r="H839">
        <v>-13.3922839636787</v>
      </c>
      <c r="I839">
        <v>49.025524186872303</v>
      </c>
      <c r="J839">
        <v>1.7905885859830799</v>
      </c>
      <c r="K839">
        <v>623.74737560648896</v>
      </c>
      <c r="L839">
        <v>495.27442569238502</v>
      </c>
      <c r="M839">
        <v>41.424434766738898</v>
      </c>
      <c r="N839">
        <v>0.50076876494115796</v>
      </c>
      <c r="O839">
        <v>13.895394223263001</v>
      </c>
      <c r="P839">
        <v>112.402586635715</v>
      </c>
      <c r="Q839">
        <v>0.133163225420386</v>
      </c>
    </row>
    <row r="840" spans="1:17" hidden="1" x14ac:dyDescent="0.3">
      <c r="A840" t="s">
        <v>1822</v>
      </c>
      <c r="B840" t="s">
        <v>1823</v>
      </c>
      <c r="C840" t="str">
        <f>IFERROR(VLOOKUP(Table1[[#This Row],[Ticker]],[1]!Table1[[Symbol]:[Industry]],2,FALSE),"-")</f>
        <v>-</v>
      </c>
      <c r="D840" t="s">
        <v>138</v>
      </c>
      <c r="E840">
        <v>3816.0484038</v>
      </c>
      <c r="F840">
        <v>423.45</v>
      </c>
      <c r="G840">
        <v>-18.559739699195202</v>
      </c>
      <c r="H840">
        <v>-3.9994405334766601</v>
      </c>
      <c r="I840">
        <v>-11.635988026167</v>
      </c>
      <c r="J840">
        <v>1.06441708063769</v>
      </c>
      <c r="K840">
        <v>426.462628114974</v>
      </c>
      <c r="L840">
        <v>421.69794035482403</v>
      </c>
      <c r="M840">
        <v>43.921480236792199</v>
      </c>
      <c r="N840">
        <v>0.138267274058856</v>
      </c>
      <c r="O840">
        <v>12.1856181367339</v>
      </c>
      <c r="P840">
        <v>11.141732283464499</v>
      </c>
      <c r="Q840">
        <v>4.024771336314E-3</v>
      </c>
    </row>
    <row r="841" spans="1:17" hidden="1" x14ac:dyDescent="0.3">
      <c r="A841" t="s">
        <v>1824</v>
      </c>
      <c r="B841" t="s">
        <v>1825</v>
      </c>
      <c r="C841" t="str">
        <f>IFERROR(VLOOKUP(Table1[[#This Row],[Ticker]],[1]!Table1[[Symbol]:[Industry]],2,FALSE),"-")</f>
        <v>-</v>
      </c>
      <c r="D841" t="s">
        <v>312</v>
      </c>
      <c r="E841">
        <v>3809.5837880839899</v>
      </c>
      <c r="F841">
        <v>178.54</v>
      </c>
      <c r="G841">
        <v>-35.9732607970275</v>
      </c>
      <c r="H841">
        <v>-1.1574769081408001</v>
      </c>
      <c r="I841">
        <v>-25.7382356459436</v>
      </c>
      <c r="J841">
        <v>-5.8147725393224299</v>
      </c>
      <c r="K841">
        <v>185.98811809862801</v>
      </c>
      <c r="M841">
        <v>28.735585128752199</v>
      </c>
      <c r="N841">
        <v>1.7416474598220699</v>
      </c>
      <c r="O841">
        <v>31.623165677159101</v>
      </c>
      <c r="P841">
        <v>21.870307167235399</v>
      </c>
    </row>
    <row r="842" spans="1:17" x14ac:dyDescent="0.3">
      <c r="A842" t="s">
        <v>1826</v>
      </c>
      <c r="B842" t="s">
        <v>1827</v>
      </c>
      <c r="C842" t="str">
        <f>IFERROR(VLOOKUP(Table1[[#This Row],[Ticker]],[1]!Table1[[Symbol]:[Industry]],2,FALSE),"-")</f>
        <v>-</v>
      </c>
      <c r="D842" t="s">
        <v>130</v>
      </c>
      <c r="E842">
        <v>3784.8805358999998</v>
      </c>
      <c r="F842">
        <v>701.5</v>
      </c>
      <c r="G842">
        <v>79.1765731438703</v>
      </c>
      <c r="H842">
        <v>-11.777605991069199</v>
      </c>
      <c r="I842">
        <v>28.437830323868798</v>
      </c>
      <c r="J842">
        <v>-2.4301044808090499</v>
      </c>
      <c r="K842">
        <v>729.24891696888801</v>
      </c>
      <c r="L842">
        <v>613.51223844675803</v>
      </c>
      <c r="M842">
        <v>28.440757021353601</v>
      </c>
      <c r="N842">
        <v>0.36027539603466502</v>
      </c>
      <c r="O842">
        <v>25.4454739843193</v>
      </c>
      <c r="P842">
        <v>113.351581508515</v>
      </c>
      <c r="Q842">
        <v>5.4247853932884997E-2</v>
      </c>
    </row>
    <row r="843" spans="1:17" x14ac:dyDescent="0.3">
      <c r="A843" t="s">
        <v>1828</v>
      </c>
      <c r="B843" t="s">
        <v>1829</v>
      </c>
      <c r="C843" t="str">
        <f>IFERROR(VLOOKUP(Table1[[#This Row],[Ticker]],[1]!Table1[[Symbol]:[Industry]],2,FALSE),"-")</f>
        <v>-</v>
      </c>
      <c r="D843" t="s">
        <v>933</v>
      </c>
      <c r="E843">
        <v>3744.9652234250002</v>
      </c>
      <c r="F843">
        <v>302.64999999999998</v>
      </c>
      <c r="G843">
        <v>48.665582815412002</v>
      </c>
      <c r="H843">
        <v>-1.9856879100699101</v>
      </c>
      <c r="I843">
        <v>13.525806213938299</v>
      </c>
      <c r="J843">
        <v>-1.30483664188653</v>
      </c>
      <c r="K843">
        <v>297.11875024947301</v>
      </c>
      <c r="L843">
        <v>247.96525941163799</v>
      </c>
      <c r="M843">
        <v>36.448955963189</v>
      </c>
      <c r="N843">
        <v>0.86096388702225501</v>
      </c>
      <c r="O843">
        <v>14.653890632744</v>
      </c>
      <c r="P843">
        <v>103.325495465233</v>
      </c>
      <c r="Q843">
        <v>2.3590868134024001E-2</v>
      </c>
    </row>
    <row r="844" spans="1:17" x14ac:dyDescent="0.3">
      <c r="A844" t="s">
        <v>1830</v>
      </c>
      <c r="B844" t="s">
        <v>1831</v>
      </c>
      <c r="C844" t="str">
        <f>IFERROR(VLOOKUP(Table1[[#This Row],[Ticker]],[1]!Table1[[Symbol]:[Industry]],2,FALSE),"-")</f>
        <v>-</v>
      </c>
      <c r="D844" t="s">
        <v>295</v>
      </c>
      <c r="E844">
        <v>3736.20214016</v>
      </c>
      <c r="F844">
        <v>435.2</v>
      </c>
      <c r="G844">
        <v>8.1093632359424603</v>
      </c>
      <c r="H844">
        <v>-1.1262915640526701</v>
      </c>
      <c r="I844">
        <v>1.5440476230978299</v>
      </c>
      <c r="J844">
        <v>0.20186080453389499</v>
      </c>
      <c r="K844">
        <v>428.00987034922798</v>
      </c>
      <c r="L844">
        <v>407.41313123891399</v>
      </c>
      <c r="M844">
        <v>57.801874456277098</v>
      </c>
      <c r="N844">
        <v>1.55212184782864</v>
      </c>
      <c r="O844">
        <v>16.015625</v>
      </c>
      <c r="P844">
        <v>42.175759555700701</v>
      </c>
    </row>
    <row r="845" spans="1:17" hidden="1" x14ac:dyDescent="0.3">
      <c r="A845" t="s">
        <v>1832</v>
      </c>
      <c r="B845" t="s">
        <v>1833</v>
      </c>
      <c r="C845" t="str">
        <f>IFERROR(VLOOKUP(Table1[[#This Row],[Ticker]],[1]!Table1[[Symbol]:[Industry]],2,FALSE),"-")</f>
        <v>-</v>
      </c>
      <c r="D845" t="s">
        <v>1010</v>
      </c>
      <c r="E845">
        <v>3730.8735000000001</v>
      </c>
      <c r="F845">
        <v>66.75</v>
      </c>
      <c r="G845">
        <v>-29.179769798566099</v>
      </c>
      <c r="H845">
        <v>-2.4684567531737498</v>
      </c>
      <c r="I845">
        <v>-17.916764061543098</v>
      </c>
      <c r="J845">
        <v>-1.68145055659805</v>
      </c>
      <c r="K845">
        <v>66.335872687135904</v>
      </c>
      <c r="L845">
        <v>67.527699186206505</v>
      </c>
      <c r="M845">
        <v>80.428401478298795</v>
      </c>
      <c r="N845">
        <v>1.1642679925810799</v>
      </c>
      <c r="O845">
        <v>11.8951310861423</v>
      </c>
      <c r="P845">
        <v>5.1181102362204598</v>
      </c>
      <c r="Q845">
        <v>-6.679688381315E-3</v>
      </c>
    </row>
    <row r="846" spans="1:17" hidden="1" x14ac:dyDescent="0.3">
      <c r="A846" t="s">
        <v>1834</v>
      </c>
      <c r="B846" t="s">
        <v>1835</v>
      </c>
      <c r="C846" t="str">
        <f>IFERROR(VLOOKUP(Table1[[#This Row],[Ticker]],[1]!Table1[[Symbol]:[Industry]],2,FALSE),"-")</f>
        <v>-</v>
      </c>
      <c r="D846" t="s">
        <v>46</v>
      </c>
      <c r="E846">
        <v>3725.839495665</v>
      </c>
      <c r="F846">
        <v>670.95</v>
      </c>
      <c r="G846">
        <v>116.024257529209</v>
      </c>
      <c r="H846">
        <v>21.693830387166798</v>
      </c>
      <c r="I846">
        <v>27.831046984709001</v>
      </c>
      <c r="J846">
        <v>1.62955776805136</v>
      </c>
      <c r="K846">
        <v>574.89268939202304</v>
      </c>
      <c r="L846">
        <v>457.39208181987499</v>
      </c>
      <c r="M846">
        <v>57.679292747821002</v>
      </c>
      <c r="N846">
        <v>0.84846528219384398</v>
      </c>
      <c r="O846">
        <v>6.2672330277963901</v>
      </c>
      <c r="P846">
        <v>172.19066937119601</v>
      </c>
    </row>
    <row r="847" spans="1:17" hidden="1" x14ac:dyDescent="0.3">
      <c r="A847" t="s">
        <v>1836</v>
      </c>
      <c r="B847" t="s">
        <v>1837</v>
      </c>
      <c r="C847" t="str">
        <f>IFERROR(VLOOKUP(Table1[[#This Row],[Ticker]],[1]!Table1[[Symbol]:[Industry]],2,FALSE),"-")</f>
        <v>-</v>
      </c>
      <c r="D847" t="s">
        <v>709</v>
      </c>
      <c r="E847">
        <v>3724.7253936799998</v>
      </c>
      <c r="F847">
        <v>161.96</v>
      </c>
      <c r="G847">
        <v>4.4465579891383102</v>
      </c>
      <c r="H847">
        <v>-2.5300707117342598</v>
      </c>
      <c r="I847">
        <v>4.2692706720793199</v>
      </c>
      <c r="J847">
        <v>-1.66001339452216</v>
      </c>
      <c r="K847">
        <v>158.94379843805899</v>
      </c>
      <c r="L847">
        <v>143.413403069628</v>
      </c>
      <c r="M847">
        <v>58.331342908403499</v>
      </c>
      <c r="N847">
        <v>1.63069235748897</v>
      </c>
      <c r="O847">
        <v>8.0513707088169806</v>
      </c>
      <c r="P847">
        <v>43.517944173681798</v>
      </c>
      <c r="Q847">
        <v>8.2626113561340003E-3</v>
      </c>
    </row>
    <row r="848" spans="1:17" hidden="1" x14ac:dyDescent="0.3">
      <c r="A848" t="s">
        <v>1838</v>
      </c>
      <c r="B848" t="s">
        <v>1839</v>
      </c>
      <c r="C848" t="str">
        <f>IFERROR(VLOOKUP(Table1[[#This Row],[Ticker]],[1]!Table1[[Symbol]:[Industry]],2,FALSE),"-")</f>
        <v>-</v>
      </c>
      <c r="D848" t="s">
        <v>1840</v>
      </c>
      <c r="E848">
        <v>3719.8046250000002</v>
      </c>
      <c r="F848">
        <v>1463.05</v>
      </c>
      <c r="G848">
        <v>75.911190935068802</v>
      </c>
      <c r="H848">
        <v>26.7075054977485</v>
      </c>
      <c r="I848">
        <v>10.331403673871399</v>
      </c>
      <c r="J848">
        <v>-5.0441348595822699</v>
      </c>
      <c r="K848">
        <v>1256.31078565502</v>
      </c>
      <c r="L848">
        <v>1066.40666964313</v>
      </c>
      <c r="M848">
        <v>56.9396660418167</v>
      </c>
      <c r="N848">
        <v>2.1660919979106601</v>
      </c>
      <c r="O848">
        <v>9.0803458528416705</v>
      </c>
      <c r="P848">
        <v>141.02965403624299</v>
      </c>
      <c r="Q848">
        <v>9.1276871395479006E-2</v>
      </c>
    </row>
    <row r="849" spans="1:17" hidden="1" x14ac:dyDescent="0.3">
      <c r="A849" t="s">
        <v>1841</v>
      </c>
      <c r="B849" t="s">
        <v>1842</v>
      </c>
      <c r="C849" t="str">
        <f>IFERROR(VLOOKUP(Table1[[#This Row],[Ticker]],[1]!Table1[[Symbol]:[Industry]],2,FALSE),"-")</f>
        <v>-</v>
      </c>
      <c r="D849" t="s">
        <v>198</v>
      </c>
      <c r="E849">
        <v>3708.4607290499998</v>
      </c>
      <c r="F849">
        <v>544.1</v>
      </c>
      <c r="G849">
        <v>22.518134034594301</v>
      </c>
      <c r="H849">
        <v>2.8632609828592699</v>
      </c>
      <c r="I849">
        <v>30.987217009298298</v>
      </c>
      <c r="J849">
        <v>-2.9343601315285399</v>
      </c>
      <c r="K849">
        <v>531.02478884915899</v>
      </c>
      <c r="L849">
        <v>453.017379226792</v>
      </c>
      <c r="M849">
        <v>32.157251321892502</v>
      </c>
      <c r="N849">
        <v>0.685064472139022</v>
      </c>
      <c r="O849">
        <v>12.102554677449</v>
      </c>
      <c r="P849">
        <v>63.712953211975297</v>
      </c>
      <c r="Q849">
        <v>0.11354598154736099</v>
      </c>
    </row>
    <row r="850" spans="1:17" hidden="1" x14ac:dyDescent="0.3">
      <c r="A850" t="s">
        <v>1843</v>
      </c>
      <c r="B850" t="s">
        <v>1844</v>
      </c>
      <c r="C850" t="str">
        <f>IFERROR(VLOOKUP(Table1[[#This Row],[Ticker]],[1]!Table1[[Symbol]:[Industry]],2,FALSE),"-")</f>
        <v>-</v>
      </c>
      <c r="D850" t="s">
        <v>225</v>
      </c>
      <c r="E850">
        <v>3707.8320321800002</v>
      </c>
      <c r="F850">
        <v>341.2</v>
      </c>
      <c r="G850">
        <v>82.0549392185914</v>
      </c>
      <c r="H850">
        <v>-11.9929503517792</v>
      </c>
      <c r="I850">
        <v>24.184815354109901</v>
      </c>
      <c r="J850">
        <v>-5.0754560690683697</v>
      </c>
      <c r="K850">
        <v>345.85961035381098</v>
      </c>
      <c r="L850">
        <v>288.83793408369701</v>
      </c>
      <c r="M850">
        <v>31.704276100406101</v>
      </c>
      <c r="N850">
        <v>0.58848898094067903</v>
      </c>
      <c r="O850">
        <v>18.889214536928399</v>
      </c>
      <c r="P850">
        <v>115.783654140008</v>
      </c>
      <c r="Q850">
        <v>0.116257171939707</v>
      </c>
    </row>
    <row r="851" spans="1:17" x14ac:dyDescent="0.3">
      <c r="A851" t="s">
        <v>1845</v>
      </c>
      <c r="B851" t="s">
        <v>1846</v>
      </c>
      <c r="C851" t="str">
        <f>IFERROR(VLOOKUP(Table1[[#This Row],[Ticker]],[1]!Table1[[Symbol]:[Industry]],2,FALSE),"-")</f>
        <v>-</v>
      </c>
      <c r="D851" t="s">
        <v>380</v>
      </c>
      <c r="E851">
        <v>3694.0209830699901</v>
      </c>
      <c r="F851">
        <v>512.70000000000005</v>
      </c>
      <c r="G851">
        <v>4.3446117609235397</v>
      </c>
      <c r="H851">
        <v>5.9263202657093297</v>
      </c>
      <c r="I851">
        <v>4.65509883834922</v>
      </c>
      <c r="J851">
        <v>-4.0259521111956502</v>
      </c>
      <c r="K851">
        <v>486.91279165818401</v>
      </c>
      <c r="L851">
        <v>439.42410258967999</v>
      </c>
      <c r="M851">
        <v>43.757386838235099</v>
      </c>
      <c r="N851">
        <v>0.92792321250688903</v>
      </c>
      <c r="O851">
        <v>8.1919251023990505</v>
      </c>
      <c r="P851">
        <v>47.306421491164997</v>
      </c>
      <c r="Q851">
        <v>-5.0456166628849997E-2</v>
      </c>
    </row>
    <row r="852" spans="1:17" x14ac:dyDescent="0.3">
      <c r="A852" t="s">
        <v>1847</v>
      </c>
      <c r="B852" t="s">
        <v>1848</v>
      </c>
      <c r="C852" t="str">
        <f>IFERROR(VLOOKUP(Table1[[#This Row],[Ticker]],[1]!Table1[[Symbol]:[Industry]],2,FALSE),"-")</f>
        <v>-</v>
      </c>
      <c r="D852" t="s">
        <v>130</v>
      </c>
      <c r="E852">
        <v>3691.8531779999998</v>
      </c>
      <c r="F852">
        <v>640.9</v>
      </c>
      <c r="G852">
        <v>-33.291430977314697</v>
      </c>
      <c r="H852">
        <v>21.957698505682501</v>
      </c>
      <c r="I852">
        <v>-2.4441402379801</v>
      </c>
      <c r="J852">
        <v>4.6194646605400003</v>
      </c>
      <c r="K852">
        <v>579.82760861487702</v>
      </c>
      <c r="L852">
        <v>553.883367869788</v>
      </c>
      <c r="M852">
        <v>56.841772809986097</v>
      </c>
      <c r="N852">
        <v>2.2068240882868499</v>
      </c>
      <c r="O852">
        <v>13.785301919176099</v>
      </c>
      <c r="P852">
        <v>39.326086956521699</v>
      </c>
      <c r="Q852">
        <v>0.18291951622536201</v>
      </c>
    </row>
    <row r="853" spans="1:17" x14ac:dyDescent="0.3">
      <c r="A853" t="s">
        <v>1849</v>
      </c>
      <c r="B853" t="s">
        <v>1850</v>
      </c>
      <c r="C853" t="str">
        <f>IFERROR(VLOOKUP(Table1[[#This Row],[Ticker]],[1]!Table1[[Symbol]:[Industry]],2,FALSE),"-")</f>
        <v>-</v>
      </c>
      <c r="D853" t="s">
        <v>198</v>
      </c>
      <c r="E853">
        <v>3687.0544908749998</v>
      </c>
      <c r="F853">
        <v>234.95</v>
      </c>
      <c r="G853">
        <v>-19.333699616902098</v>
      </c>
      <c r="H853">
        <v>3.42824677293819</v>
      </c>
      <c r="I853">
        <v>-28.278226928999999</v>
      </c>
      <c r="J853">
        <v>4.0811532983220804</v>
      </c>
      <c r="K853">
        <v>224.97340179748599</v>
      </c>
      <c r="L853">
        <v>232.907875270853</v>
      </c>
      <c r="M853">
        <v>59.439627685422103</v>
      </c>
      <c r="N853">
        <v>1.4631360072188799</v>
      </c>
      <c r="O853">
        <v>27.261119387103601</v>
      </c>
      <c r="P853">
        <v>23.300970873786301</v>
      </c>
      <c r="Q853">
        <v>5.2504324403251E-2</v>
      </c>
    </row>
    <row r="854" spans="1:17" hidden="1" x14ac:dyDescent="0.3">
      <c r="A854" t="s">
        <v>1851</v>
      </c>
      <c r="B854" t="s">
        <v>1852</v>
      </c>
      <c r="C854" t="str">
        <f>IFERROR(VLOOKUP(Table1[[#This Row],[Ticker]],[1]!Table1[[Symbol]:[Industry]],2,FALSE),"-")</f>
        <v>-</v>
      </c>
      <c r="D854" t="s">
        <v>1853</v>
      </c>
      <c r="E854">
        <v>3683.3234032519899</v>
      </c>
      <c r="F854">
        <v>122.83</v>
      </c>
      <c r="G854">
        <v>-17.3400330569464</v>
      </c>
      <c r="H854">
        <v>20.1631292051689</v>
      </c>
      <c r="I854">
        <v>-7.8365389142637403</v>
      </c>
      <c r="J854">
        <v>-10.446270226634001</v>
      </c>
      <c r="K854">
        <v>118.87884336789099</v>
      </c>
      <c r="L854">
        <v>108.39026332677</v>
      </c>
      <c r="M854">
        <v>32.777671678354402</v>
      </c>
      <c r="N854">
        <v>0.88483029481278597</v>
      </c>
      <c r="O854">
        <v>28.633070096881799</v>
      </c>
      <c r="P854">
        <v>55.088383838383798</v>
      </c>
      <c r="Q854">
        <v>5.9043896533717999E-2</v>
      </c>
    </row>
    <row r="855" spans="1:17" hidden="1" x14ac:dyDescent="0.3">
      <c r="A855" t="s">
        <v>1854</v>
      </c>
      <c r="B855" t="s">
        <v>1855</v>
      </c>
      <c r="C855" t="str">
        <f>IFERROR(VLOOKUP(Table1[[#This Row],[Ticker]],[1]!Table1[[Symbol]:[Industry]],2,FALSE),"-")</f>
        <v>-</v>
      </c>
      <c r="D855" t="s">
        <v>232</v>
      </c>
      <c r="E855">
        <v>3681.8458283599998</v>
      </c>
      <c r="F855">
        <v>572.6</v>
      </c>
      <c r="G855">
        <v>148.526624966117</v>
      </c>
      <c r="H855">
        <v>12.7933595453243</v>
      </c>
      <c r="I855">
        <v>87.179365510956501</v>
      </c>
      <c r="J855">
        <v>-7.0228108878637299</v>
      </c>
      <c r="K855">
        <v>459.50307050884101</v>
      </c>
      <c r="L855">
        <v>340.689372626048</v>
      </c>
      <c r="M855">
        <v>63.517042219003102</v>
      </c>
      <c r="N855">
        <v>2.3674417745387002</v>
      </c>
      <c r="O855">
        <v>16.625916870415601</v>
      </c>
      <c r="P855">
        <v>219.888268156424</v>
      </c>
      <c r="Q855">
        <v>0.16193549699219201</v>
      </c>
    </row>
    <row r="856" spans="1:17" hidden="1" x14ac:dyDescent="0.3">
      <c r="A856" t="s">
        <v>1856</v>
      </c>
      <c r="B856" t="s">
        <v>1857</v>
      </c>
      <c r="C856" t="str">
        <f>IFERROR(VLOOKUP(Table1[[#This Row],[Ticker]],[1]!Table1[[Symbol]:[Industry]],2,FALSE),"-")</f>
        <v>-</v>
      </c>
      <c r="D856" t="s">
        <v>286</v>
      </c>
      <c r="E856">
        <v>3665.2886030250002</v>
      </c>
      <c r="F856">
        <v>299.25</v>
      </c>
      <c r="G856">
        <v>75.492680382650505</v>
      </c>
      <c r="H856">
        <v>-2.96617060156166</v>
      </c>
      <c r="I856">
        <v>24.86621276931</v>
      </c>
      <c r="J856">
        <v>3.9922523992093502</v>
      </c>
      <c r="K856">
        <v>293.63257577207202</v>
      </c>
      <c r="L856">
        <v>262.12824999999998</v>
      </c>
      <c r="M856">
        <v>47.736302179922802</v>
      </c>
      <c r="N856">
        <v>1.2958408014274101</v>
      </c>
      <c r="O856">
        <v>30.142021720969002</v>
      </c>
      <c r="P856">
        <v>92.691564713457794</v>
      </c>
    </row>
    <row r="857" spans="1:17" x14ac:dyDescent="0.3">
      <c r="A857" t="s">
        <v>1858</v>
      </c>
      <c r="B857" t="s">
        <v>1859</v>
      </c>
      <c r="C857" t="str">
        <f>IFERROR(VLOOKUP(Table1[[#This Row],[Ticker]],[1]!Table1[[Symbol]:[Industry]],2,FALSE),"-")</f>
        <v>-</v>
      </c>
      <c r="D857" t="s">
        <v>286</v>
      </c>
      <c r="E857">
        <v>3663.3982719599999</v>
      </c>
      <c r="F857">
        <v>1341.9</v>
      </c>
      <c r="G857">
        <v>40.370129266823099</v>
      </c>
      <c r="H857">
        <v>-3.8762736744449802</v>
      </c>
      <c r="I857">
        <v>10.129276803764</v>
      </c>
      <c r="J857">
        <v>-0.46471284292126902</v>
      </c>
      <c r="K857">
        <v>1332.3750671816399</v>
      </c>
      <c r="L857">
        <v>1165.7425301488599</v>
      </c>
      <c r="M857">
        <v>33.520848568756001</v>
      </c>
      <c r="N857">
        <v>0.74193090265418404</v>
      </c>
      <c r="O857">
        <v>5.4474998136969797</v>
      </c>
      <c r="P857">
        <v>77.019985489083794</v>
      </c>
      <c r="Q857">
        <v>7.2027659455650997E-2</v>
      </c>
    </row>
    <row r="858" spans="1:17" hidden="1" x14ac:dyDescent="0.3">
      <c r="A858" t="s">
        <v>1860</v>
      </c>
      <c r="B858" t="s">
        <v>1861</v>
      </c>
      <c r="C858" t="str">
        <f>IFERROR(VLOOKUP(Table1[[#This Row],[Ticker]],[1]!Table1[[Symbol]:[Industry]],2,FALSE),"-")</f>
        <v>-</v>
      </c>
      <c r="D858" t="s">
        <v>62</v>
      </c>
      <c r="E858">
        <v>3662.8591437499999</v>
      </c>
      <c r="F858">
        <v>520.25</v>
      </c>
      <c r="G858">
        <v>14.219544542392599</v>
      </c>
      <c r="H858">
        <v>-7.4100966520714904</v>
      </c>
      <c r="I858">
        <v>-0.35350216522639799</v>
      </c>
      <c r="J858">
        <v>-2.6154723614987501</v>
      </c>
      <c r="K858">
        <v>536.67618208698195</v>
      </c>
      <c r="L858">
        <v>494.97894145414602</v>
      </c>
      <c r="M858">
        <v>32.773697226428297</v>
      </c>
      <c r="N858">
        <v>0.59434744267607098</v>
      </c>
      <c r="O858">
        <v>18.337337818356499</v>
      </c>
      <c r="P858">
        <v>38.493278317582799</v>
      </c>
      <c r="Q858">
        <v>2.6747667950826001E-2</v>
      </c>
    </row>
    <row r="859" spans="1:17" hidden="1" x14ac:dyDescent="0.3">
      <c r="A859" t="s">
        <v>1862</v>
      </c>
      <c r="B859" t="s">
        <v>1863</v>
      </c>
      <c r="C859" t="str">
        <f>IFERROR(VLOOKUP(Table1[[#This Row],[Ticker]],[1]!Table1[[Symbol]:[Industry]],2,FALSE),"-")</f>
        <v>-</v>
      </c>
      <c r="D859" t="s">
        <v>632</v>
      </c>
      <c r="E859">
        <v>3645.8402274</v>
      </c>
      <c r="F859">
        <v>1440.6</v>
      </c>
      <c r="G859">
        <v>14.4543187931181</v>
      </c>
      <c r="H859">
        <v>14.6224366428323</v>
      </c>
      <c r="I859">
        <v>34.987620743180202</v>
      </c>
      <c r="J859">
        <v>-2.2333241027015802</v>
      </c>
      <c r="K859">
        <v>1310.0329759127101</v>
      </c>
      <c r="L859">
        <v>1111.77876902354</v>
      </c>
      <c r="M859">
        <v>44.296047092993902</v>
      </c>
      <c r="N859">
        <v>0.84901830895604302</v>
      </c>
      <c r="O859">
        <v>8.9719561293905201</v>
      </c>
      <c r="P859">
        <v>77.599704123774799</v>
      </c>
      <c r="Q859">
        <v>0.10747675081554101</v>
      </c>
    </row>
    <row r="860" spans="1:17" hidden="1" x14ac:dyDescent="0.3">
      <c r="A860" t="s">
        <v>1864</v>
      </c>
      <c r="B860" t="s">
        <v>1865</v>
      </c>
      <c r="C860" t="str">
        <f>IFERROR(VLOOKUP(Table1[[#This Row],[Ticker]],[1]!Table1[[Symbol]:[Industry]],2,FALSE),"-")</f>
        <v>-</v>
      </c>
      <c r="D860" t="s">
        <v>1866</v>
      </c>
      <c r="E860">
        <v>3634.96</v>
      </c>
      <c r="F860">
        <v>1298.2</v>
      </c>
      <c r="G860">
        <v>237.67759927592601</v>
      </c>
      <c r="H860">
        <v>11.7203887383812</v>
      </c>
      <c r="I860">
        <v>38.955339979796399</v>
      </c>
      <c r="J860">
        <v>-0.22698576469354501</v>
      </c>
      <c r="K860">
        <v>1115.38909431206</v>
      </c>
      <c r="L860">
        <v>806.01185196596703</v>
      </c>
      <c r="M860">
        <v>48.096716709851897</v>
      </c>
      <c r="N860">
        <v>0.94679565293410906</v>
      </c>
      <c r="O860">
        <v>12.305499922970199</v>
      </c>
      <c r="P860">
        <v>267.70995609686997</v>
      </c>
      <c r="Q860">
        <v>0.10469999594842699</v>
      </c>
    </row>
    <row r="861" spans="1:17" hidden="1" x14ac:dyDescent="0.3">
      <c r="A861" t="s">
        <v>1867</v>
      </c>
      <c r="B861" t="s">
        <v>1868</v>
      </c>
      <c r="C861" t="str">
        <f>IFERROR(VLOOKUP(Table1[[#This Row],[Ticker]],[1]!Table1[[Symbol]:[Industry]],2,FALSE),"-")</f>
        <v>-</v>
      </c>
      <c r="D861" t="s">
        <v>487</v>
      </c>
      <c r="E861">
        <v>3616.6022311500001</v>
      </c>
      <c r="F861">
        <v>2977.3</v>
      </c>
      <c r="G861">
        <v>20.5067887896817</v>
      </c>
      <c r="H861">
        <v>-0.66406085951751403</v>
      </c>
      <c r="I861">
        <v>12.9947772434426</v>
      </c>
      <c r="J861">
        <v>3.3524234352192499</v>
      </c>
      <c r="K861">
        <v>2751.2841701418001</v>
      </c>
      <c r="L861">
        <v>2420.8152031338</v>
      </c>
      <c r="M861">
        <v>59.661474585098901</v>
      </c>
      <c r="N861">
        <v>1.36159474398758</v>
      </c>
      <c r="O861">
        <v>7.4799314815436597</v>
      </c>
      <c r="P861">
        <v>55.205129541781801</v>
      </c>
      <c r="Q861">
        <v>2.7668460115784999E-2</v>
      </c>
    </row>
    <row r="862" spans="1:17" x14ac:dyDescent="0.3">
      <c r="A862" t="s">
        <v>1869</v>
      </c>
      <c r="B862" t="s">
        <v>1870</v>
      </c>
      <c r="C862" t="str">
        <f>IFERROR(VLOOKUP(Table1[[#This Row],[Ticker]],[1]!Table1[[Symbol]:[Industry]],2,FALSE),"-")</f>
        <v>-</v>
      </c>
      <c r="D862" t="s">
        <v>1444</v>
      </c>
      <c r="E862">
        <v>3600.1823991649999</v>
      </c>
      <c r="F862">
        <v>134.44999999999999</v>
      </c>
      <c r="G862">
        <v>-52.303289957553901</v>
      </c>
      <c r="H862">
        <v>-2.4602805778415502</v>
      </c>
      <c r="I862">
        <v>-20.567045005205301</v>
      </c>
      <c r="J862">
        <v>-3.65269017724005</v>
      </c>
      <c r="K862">
        <v>131.80543223259301</v>
      </c>
      <c r="L862">
        <v>140.806698226485</v>
      </c>
      <c r="M862">
        <v>39.8281223491514</v>
      </c>
      <c r="N862">
        <v>1.69661176386441</v>
      </c>
      <c r="O862">
        <v>52.063964298995899</v>
      </c>
      <c r="P862">
        <v>28.721876495930999</v>
      </c>
      <c r="Q862">
        <v>-4.9718285233147003E-2</v>
      </c>
    </row>
    <row r="863" spans="1:17" hidden="1" x14ac:dyDescent="0.3">
      <c r="A863" t="s">
        <v>1871</v>
      </c>
      <c r="B863" t="s">
        <v>1872</v>
      </c>
      <c r="C863" t="str">
        <f>IFERROR(VLOOKUP(Table1[[#This Row],[Ticker]],[1]!Table1[[Symbol]:[Industry]],2,FALSE),"-")</f>
        <v>-</v>
      </c>
      <c r="D863" t="s">
        <v>62</v>
      </c>
      <c r="E863">
        <v>3591.864210064</v>
      </c>
      <c r="F863">
        <v>139.88</v>
      </c>
      <c r="G863">
        <v>60.245270528357104</v>
      </c>
      <c r="H863">
        <v>36.928029885640598</v>
      </c>
      <c r="I863">
        <v>34.726637849511903</v>
      </c>
      <c r="J863">
        <v>5.75132745527005</v>
      </c>
      <c r="K863">
        <v>115.159663675305</v>
      </c>
      <c r="L863">
        <v>97.171325498545599</v>
      </c>
      <c r="M863">
        <v>59.076912900059497</v>
      </c>
      <c r="N863">
        <v>2.0786591579756299</v>
      </c>
      <c r="O863">
        <v>11.381183871890199</v>
      </c>
      <c r="P863">
        <v>88.644639244773998</v>
      </c>
      <c r="Q863">
        <v>-2.62843428022E-2</v>
      </c>
    </row>
    <row r="864" spans="1:17" hidden="1" x14ac:dyDescent="0.3">
      <c r="A864" t="s">
        <v>1873</v>
      </c>
      <c r="B864" t="s">
        <v>1874</v>
      </c>
      <c r="C864" t="str">
        <f>IFERROR(VLOOKUP(Table1[[#This Row],[Ticker]],[1]!Table1[[Symbol]:[Industry]],2,FALSE),"-")</f>
        <v>-</v>
      </c>
      <c r="D864" t="s">
        <v>127</v>
      </c>
      <c r="E864">
        <v>3579.4915712400002</v>
      </c>
      <c r="F864">
        <v>116.79</v>
      </c>
      <c r="G864">
        <v>76.639547111312993</v>
      </c>
      <c r="H864">
        <v>4.3993991894337503</v>
      </c>
      <c r="I864">
        <v>-17.682570564605999</v>
      </c>
      <c r="J864">
        <v>13.765016299289901</v>
      </c>
      <c r="K864">
        <v>108.401123993189</v>
      </c>
      <c r="L864">
        <v>101.082581037645</v>
      </c>
      <c r="M864">
        <v>67.354383454670995</v>
      </c>
      <c r="N864">
        <v>2.2470963256753702</v>
      </c>
      <c r="O864">
        <v>38.453634729000697</v>
      </c>
      <c r="P864">
        <v>122.034220532319</v>
      </c>
      <c r="Q864">
        <v>0.18797979232279799</v>
      </c>
    </row>
    <row r="865" spans="1:17" hidden="1" x14ac:dyDescent="0.3">
      <c r="A865" t="s">
        <v>1875</v>
      </c>
      <c r="B865" t="s">
        <v>1876</v>
      </c>
      <c r="C865" t="str">
        <f>IFERROR(VLOOKUP(Table1[[#This Row],[Ticker]],[1]!Table1[[Symbol]:[Industry]],2,FALSE),"-")</f>
        <v>-</v>
      </c>
      <c r="D865" t="s">
        <v>69</v>
      </c>
      <c r="E865">
        <v>3573.3093165</v>
      </c>
      <c r="F865">
        <v>236.25</v>
      </c>
      <c r="G865">
        <v>90.405173556406993</v>
      </c>
      <c r="H865">
        <v>-7.22166735038972</v>
      </c>
      <c r="I865">
        <v>15.8944149725638</v>
      </c>
      <c r="J865">
        <v>-3.19046536095949</v>
      </c>
      <c r="K865">
        <v>226.00656251875</v>
      </c>
      <c r="L865">
        <v>186.484339081374</v>
      </c>
      <c r="M865">
        <v>39.168859781969097</v>
      </c>
      <c r="N865">
        <v>0.92336508540735796</v>
      </c>
      <c r="O865">
        <v>14.243386243386199</v>
      </c>
      <c r="P865">
        <v>118.54764107308</v>
      </c>
      <c r="Q865">
        <v>8.3910988229390998E-2</v>
      </c>
    </row>
    <row r="866" spans="1:17" x14ac:dyDescent="0.3">
      <c r="A866" t="s">
        <v>1877</v>
      </c>
      <c r="B866" t="s">
        <v>1878</v>
      </c>
      <c r="C866" t="str">
        <f>IFERROR(VLOOKUP(Table1[[#This Row],[Ticker]],[1]!Table1[[Symbol]:[Industry]],2,FALSE),"-")</f>
        <v>-</v>
      </c>
      <c r="D866" t="s">
        <v>266</v>
      </c>
      <c r="E866">
        <v>3569.7547530299998</v>
      </c>
      <c r="F866">
        <v>153.55000000000001</v>
      </c>
      <c r="G866">
        <v>-12.0136261305394</v>
      </c>
      <c r="H866">
        <v>15.691767872642</v>
      </c>
      <c r="I866">
        <v>-14.8321888815984</v>
      </c>
      <c r="J866">
        <v>-8.1138624091129294</v>
      </c>
      <c r="K866">
        <v>144.507171709528</v>
      </c>
      <c r="L866">
        <v>141.22522032101199</v>
      </c>
      <c r="M866">
        <v>42.598694951154897</v>
      </c>
      <c r="N866">
        <v>2.2155193571240899</v>
      </c>
      <c r="O866">
        <v>15.2718984044285</v>
      </c>
      <c r="P866">
        <v>37.037037037037003</v>
      </c>
      <c r="Q866">
        <v>-3.0846045093410001E-2</v>
      </c>
    </row>
    <row r="867" spans="1:17" hidden="1" x14ac:dyDescent="0.3">
      <c r="A867" t="s">
        <v>1879</v>
      </c>
      <c r="B867" t="s">
        <v>1880</v>
      </c>
      <c r="C867" t="str">
        <f>IFERROR(VLOOKUP(Table1[[#This Row],[Ticker]],[1]!Table1[[Symbol]:[Industry]],2,FALSE),"-")</f>
        <v>-</v>
      </c>
      <c r="D867" t="s">
        <v>472</v>
      </c>
      <c r="E867">
        <v>3565.8169509599902</v>
      </c>
      <c r="F867">
        <v>817.9</v>
      </c>
      <c r="G867">
        <v>136.335900610403</v>
      </c>
      <c r="H867">
        <v>24.703545507030402</v>
      </c>
      <c r="I867">
        <v>20.1051707680652</v>
      </c>
      <c r="J867">
        <v>10.911876233417701</v>
      </c>
      <c r="K867">
        <v>693.92134204114905</v>
      </c>
      <c r="L867">
        <v>597.30354275617105</v>
      </c>
      <c r="M867">
        <v>70.952438777982707</v>
      </c>
      <c r="N867">
        <v>1.8652954024108099</v>
      </c>
      <c r="O867">
        <v>4.8783469861841198</v>
      </c>
      <c r="P867">
        <v>169.889457185282</v>
      </c>
      <c r="Q867">
        <v>0.140501861020216</v>
      </c>
    </row>
    <row r="868" spans="1:17" hidden="1" x14ac:dyDescent="0.3">
      <c r="A868" t="s">
        <v>1881</v>
      </c>
      <c r="B868" t="s">
        <v>1882</v>
      </c>
      <c r="C868" t="str">
        <f>IFERROR(VLOOKUP(Table1[[#This Row],[Ticker]],[1]!Table1[[Symbol]:[Industry]],2,FALSE),"-")</f>
        <v>-</v>
      </c>
      <c r="E868">
        <v>3559.5480545239998</v>
      </c>
      <c r="F868">
        <v>66.44</v>
      </c>
      <c r="G868">
        <v>10007.295842695199</v>
      </c>
      <c r="H868">
        <v>46.926378921752701</v>
      </c>
      <c r="I868">
        <v>548.37162928188798</v>
      </c>
      <c r="J868">
        <v>5.9738685698398504</v>
      </c>
      <c r="K868">
        <v>46.132242851764502</v>
      </c>
      <c r="L868">
        <v>25.672064386795601</v>
      </c>
      <c r="M868">
        <v>99.624217731317003</v>
      </c>
      <c r="N868">
        <v>1.7871010955206501</v>
      </c>
      <c r="O868">
        <v>0</v>
      </c>
      <c r="P868">
        <v>10537.5313059033</v>
      </c>
      <c r="Q868">
        <v>0.33427834903498699</v>
      </c>
    </row>
    <row r="869" spans="1:17" hidden="1" x14ac:dyDescent="0.3">
      <c r="A869" t="s">
        <v>1883</v>
      </c>
      <c r="B869" t="s">
        <v>1884</v>
      </c>
      <c r="C869" t="str">
        <f>IFERROR(VLOOKUP(Table1[[#This Row],[Ticker]],[1]!Table1[[Symbol]:[Industry]],2,FALSE),"-")</f>
        <v>-</v>
      </c>
      <c r="D869" t="s">
        <v>46</v>
      </c>
      <c r="E869">
        <v>3554.5607479349901</v>
      </c>
      <c r="F869">
        <v>938.55</v>
      </c>
      <c r="G869">
        <v>77.338170924723798</v>
      </c>
      <c r="H869">
        <v>-10.577709560825999</v>
      </c>
      <c r="I869">
        <v>-0.57700474045712702</v>
      </c>
      <c r="J869">
        <v>-2.6604422824948299</v>
      </c>
      <c r="K869">
        <v>983.10813438054595</v>
      </c>
      <c r="L869">
        <v>881.04765731037401</v>
      </c>
      <c r="M869">
        <v>21.805071056409599</v>
      </c>
      <c r="N869">
        <v>0.536108572081338</v>
      </c>
      <c r="O869">
        <v>46.609131106493997</v>
      </c>
      <c r="P869">
        <v>103.951323747781</v>
      </c>
    </row>
    <row r="870" spans="1:17" hidden="1" x14ac:dyDescent="0.3">
      <c r="A870" t="s">
        <v>1885</v>
      </c>
      <c r="B870" t="s">
        <v>1886</v>
      </c>
      <c r="C870" t="str">
        <f>IFERROR(VLOOKUP(Table1[[#This Row],[Ticker]],[1]!Table1[[Symbol]:[Industry]],2,FALSE),"-")</f>
        <v>-</v>
      </c>
      <c r="D870" t="s">
        <v>632</v>
      </c>
      <c r="E870">
        <v>3536.2225124500001</v>
      </c>
      <c r="F870">
        <v>1775.75</v>
      </c>
      <c r="G870">
        <v>65.022467000558905</v>
      </c>
      <c r="H870">
        <v>-14.833791904207301</v>
      </c>
      <c r="I870">
        <v>5.2406041052798198</v>
      </c>
      <c r="J870">
        <v>0.65772794682919999</v>
      </c>
      <c r="K870">
        <v>1787.36517602856</v>
      </c>
      <c r="L870">
        <v>1516.3132668660501</v>
      </c>
      <c r="M870">
        <v>40.527647933494002</v>
      </c>
      <c r="N870">
        <v>0.83608932209430697</v>
      </c>
      <c r="O870">
        <v>23.046600028157101</v>
      </c>
      <c r="P870">
        <v>93.949157633181301</v>
      </c>
      <c r="Q870">
        <v>0.14063680313058499</v>
      </c>
    </row>
    <row r="871" spans="1:17" x14ac:dyDescent="0.3">
      <c r="A871" t="s">
        <v>1887</v>
      </c>
      <c r="B871" t="s">
        <v>1888</v>
      </c>
      <c r="C871" t="str">
        <f>IFERROR(VLOOKUP(Table1[[#This Row],[Ticker]],[1]!Table1[[Symbol]:[Industry]],2,FALSE),"-")</f>
        <v>-</v>
      </c>
      <c r="D871" t="s">
        <v>62</v>
      </c>
      <c r="E871">
        <v>3509.8767545400001</v>
      </c>
      <c r="F871">
        <v>140.91999999999999</v>
      </c>
      <c r="G871">
        <v>33.327574173334902</v>
      </c>
      <c r="H871">
        <v>10.987687900960999</v>
      </c>
      <c r="I871">
        <v>-10.889465078965999</v>
      </c>
      <c r="J871">
        <v>-0.95474068933943601</v>
      </c>
      <c r="K871">
        <v>125.271872307132</v>
      </c>
      <c r="L871">
        <v>118.0310599605</v>
      </c>
      <c r="M871">
        <v>64.098532128630694</v>
      </c>
      <c r="N871">
        <v>2.2600962074503799</v>
      </c>
      <c r="O871">
        <v>10.34629577065</v>
      </c>
      <c r="P871">
        <v>63.101851851851798</v>
      </c>
      <c r="Q871">
        <v>-8.3628401451465995E-2</v>
      </c>
    </row>
    <row r="872" spans="1:17" hidden="1" x14ac:dyDescent="0.3">
      <c r="A872" t="s">
        <v>1889</v>
      </c>
      <c r="B872" t="s">
        <v>1890</v>
      </c>
      <c r="C872" t="str">
        <f>IFERROR(VLOOKUP(Table1[[#This Row],[Ticker]],[1]!Table1[[Symbol]:[Industry]],2,FALSE),"-")</f>
        <v>-</v>
      </c>
      <c r="D872" t="s">
        <v>1516</v>
      </c>
      <c r="E872">
        <v>3501.8775872299998</v>
      </c>
      <c r="F872">
        <v>2064.6999999999998</v>
      </c>
      <c r="G872">
        <v>52.505138681897698</v>
      </c>
      <c r="H872">
        <v>-1.96413933490113</v>
      </c>
      <c r="I872">
        <v>7.5922009871545999</v>
      </c>
      <c r="J872">
        <v>-0.67368471606626201</v>
      </c>
      <c r="K872">
        <v>1929.8312767437401</v>
      </c>
      <c r="L872">
        <v>1671.6469549819301</v>
      </c>
      <c r="M872">
        <v>50.660170627437701</v>
      </c>
      <c r="N872">
        <v>0.85427040698385903</v>
      </c>
      <c r="O872">
        <v>4.7125490386012503</v>
      </c>
      <c r="P872">
        <v>91.388579903596593</v>
      </c>
      <c r="Q872">
        <v>0.103721505265315</v>
      </c>
    </row>
    <row r="873" spans="1:17" x14ac:dyDescent="0.3">
      <c r="A873" t="s">
        <v>1891</v>
      </c>
      <c r="B873" t="s">
        <v>1892</v>
      </c>
      <c r="C873" t="str">
        <f>IFERROR(VLOOKUP(Table1[[#This Row],[Ticker]],[1]!Table1[[Symbol]:[Industry]],2,FALSE),"-")</f>
        <v>-</v>
      </c>
      <c r="D873" t="s">
        <v>1525</v>
      </c>
      <c r="E873">
        <v>3500.94</v>
      </c>
      <c r="F873">
        <v>315.39999999999998</v>
      </c>
      <c r="G873">
        <v>-51.7430380127361</v>
      </c>
      <c r="H873">
        <v>-3.9325845069519199</v>
      </c>
      <c r="I873">
        <v>-25.522697084075801</v>
      </c>
      <c r="J873">
        <v>-1.9167068623093799</v>
      </c>
      <c r="K873">
        <v>327.843931737758</v>
      </c>
      <c r="L873">
        <v>348.92290982084802</v>
      </c>
      <c r="M873">
        <v>27.102011573246401</v>
      </c>
      <c r="N873">
        <v>0.99661407630856302</v>
      </c>
      <c r="O873">
        <v>52.108433734939702</v>
      </c>
      <c r="P873">
        <v>8.6088154269972499</v>
      </c>
      <c r="Q873">
        <v>-2.0308427396625001E-2</v>
      </c>
    </row>
    <row r="874" spans="1:17" hidden="1" x14ac:dyDescent="0.3">
      <c r="A874" t="s">
        <v>1893</v>
      </c>
      <c r="B874" t="s">
        <v>1894</v>
      </c>
      <c r="C874" t="str">
        <f>IFERROR(VLOOKUP(Table1[[#This Row],[Ticker]],[1]!Table1[[Symbol]:[Industry]],2,FALSE),"-")</f>
        <v>-</v>
      </c>
      <c r="D874" t="s">
        <v>232</v>
      </c>
      <c r="E874">
        <v>3496.9233247500001</v>
      </c>
      <c r="F874">
        <v>263.58999999999997</v>
      </c>
      <c r="G874">
        <v>297.04788442594298</v>
      </c>
      <c r="H874">
        <v>69.1029650025514</v>
      </c>
      <c r="I874">
        <v>161.551279989861</v>
      </c>
      <c r="J874">
        <v>15.639859853733</v>
      </c>
      <c r="K874">
        <v>164.39198161055501</v>
      </c>
      <c r="L874">
        <v>112.57849815624699</v>
      </c>
      <c r="M874">
        <v>79.317834788328994</v>
      </c>
      <c r="N874">
        <v>1.1655697390665301</v>
      </c>
      <c r="O874">
        <v>5.2657536325354002</v>
      </c>
      <c r="P874">
        <v>378.38475499092499</v>
      </c>
      <c r="Q874">
        <v>0.12428771626063</v>
      </c>
    </row>
    <row r="875" spans="1:17" x14ac:dyDescent="0.3">
      <c r="A875" t="s">
        <v>1895</v>
      </c>
      <c r="B875" t="s">
        <v>1896</v>
      </c>
      <c r="C875" t="str">
        <f>IFERROR(VLOOKUP(Table1[[#This Row],[Ticker]],[1]!Table1[[Symbol]:[Industry]],2,FALSE),"-")</f>
        <v>-</v>
      </c>
      <c r="D875" t="s">
        <v>487</v>
      </c>
      <c r="E875">
        <v>3486.4815244000001</v>
      </c>
      <c r="F875">
        <v>4035.5</v>
      </c>
      <c r="G875">
        <v>6.6361022328443999</v>
      </c>
      <c r="H875">
        <v>-6.9838118817500403</v>
      </c>
      <c r="I875">
        <v>6.31243842289238</v>
      </c>
      <c r="J875">
        <v>-2.6918200633185299</v>
      </c>
      <c r="K875">
        <v>3848.5507444546402</v>
      </c>
      <c r="L875">
        <v>3496.9005131751801</v>
      </c>
      <c r="M875">
        <v>35.642218322710796</v>
      </c>
      <c r="N875">
        <v>0.45133093771960497</v>
      </c>
      <c r="O875">
        <v>8.8340973857018792</v>
      </c>
      <c r="P875">
        <v>36.703929539295402</v>
      </c>
      <c r="Q875">
        <v>5.0681169701023002E-2</v>
      </c>
    </row>
    <row r="876" spans="1:17" x14ac:dyDescent="0.3">
      <c r="A876" t="s">
        <v>1897</v>
      </c>
      <c r="B876" t="s">
        <v>1898</v>
      </c>
      <c r="C876" t="str">
        <f>IFERROR(VLOOKUP(Table1[[#This Row],[Ticker]],[1]!Table1[[Symbol]:[Industry]],2,FALSE),"-")</f>
        <v>-</v>
      </c>
      <c r="D876" t="s">
        <v>472</v>
      </c>
      <c r="E876">
        <v>3481.0248006100001</v>
      </c>
      <c r="F876">
        <v>549.85</v>
      </c>
      <c r="G876">
        <v>8.15635130839852</v>
      </c>
      <c r="H876">
        <v>-5.7029110173941504</v>
      </c>
      <c r="I876">
        <v>31.398513686700099</v>
      </c>
      <c r="J876">
        <v>1.1676992087513201</v>
      </c>
      <c r="K876">
        <v>513.37440202613504</v>
      </c>
      <c r="L876">
        <v>449.58277785746901</v>
      </c>
      <c r="M876">
        <v>60.5576138061774</v>
      </c>
      <c r="N876">
        <v>0.55452754451550301</v>
      </c>
      <c r="O876">
        <v>3.96471765026824</v>
      </c>
      <c r="P876">
        <v>67.127659574467998</v>
      </c>
      <c r="Q876">
        <v>-3.3088016348179997E-2</v>
      </c>
    </row>
    <row r="877" spans="1:17" hidden="1" x14ac:dyDescent="0.3">
      <c r="A877" t="s">
        <v>1899</v>
      </c>
      <c r="B877" t="s">
        <v>1900</v>
      </c>
      <c r="C877" t="str">
        <f>IFERROR(VLOOKUP(Table1[[#This Row],[Ticker]],[1]!Table1[[Symbol]:[Industry]],2,FALSE),"-")</f>
        <v>-</v>
      </c>
      <c r="D877" t="s">
        <v>198</v>
      </c>
      <c r="E877">
        <v>3457.05331398</v>
      </c>
      <c r="F877">
        <v>574.35</v>
      </c>
      <c r="G877">
        <v>38.880869919688202</v>
      </c>
      <c r="H877">
        <v>1.02475171320596</v>
      </c>
      <c r="I877">
        <v>7.74512669611841</v>
      </c>
      <c r="J877">
        <v>-1.02544294864316</v>
      </c>
      <c r="K877">
        <v>556.08562199182904</v>
      </c>
      <c r="L877">
        <v>489.80871484242402</v>
      </c>
      <c r="M877">
        <v>45.219505274662701</v>
      </c>
      <c r="N877">
        <v>1.6997902476366999</v>
      </c>
      <c r="O877">
        <v>9.4976930443109602</v>
      </c>
      <c r="P877">
        <v>67.059336823734697</v>
      </c>
      <c r="Q877">
        <v>5.3260475860947003E-2</v>
      </c>
    </row>
    <row r="878" spans="1:17" hidden="1" x14ac:dyDescent="0.3">
      <c r="A878" t="s">
        <v>1901</v>
      </c>
      <c r="B878" t="s">
        <v>1902</v>
      </c>
      <c r="C878" t="str">
        <f>IFERROR(VLOOKUP(Table1[[#This Row],[Ticker]],[1]!Table1[[Symbol]:[Industry]],2,FALSE),"-")</f>
        <v>-</v>
      </c>
      <c r="D878" t="s">
        <v>271</v>
      </c>
      <c r="E878">
        <v>3449.5870771750001</v>
      </c>
      <c r="F878">
        <v>641.65</v>
      </c>
      <c r="G878">
        <v>236.97353080785101</v>
      </c>
      <c r="H878">
        <v>-21.949931338911899</v>
      </c>
      <c r="I878">
        <v>90.895805505778796</v>
      </c>
      <c r="J878">
        <v>-7.2086083937264096</v>
      </c>
      <c r="K878">
        <v>640.95720319384998</v>
      </c>
      <c r="L878">
        <v>425.78273155887803</v>
      </c>
      <c r="M878">
        <v>21.410400515260498</v>
      </c>
      <c r="N878">
        <v>0.28836314835385901</v>
      </c>
      <c r="O878">
        <v>41.6348476583807</v>
      </c>
      <c r="P878">
        <v>313.67416672039099</v>
      </c>
      <c r="Q878">
        <v>0.190281121241128</v>
      </c>
    </row>
    <row r="879" spans="1:17" x14ac:dyDescent="0.3">
      <c r="A879" t="s">
        <v>1903</v>
      </c>
      <c r="B879" t="s">
        <v>1904</v>
      </c>
      <c r="C879" t="str">
        <f>IFERROR(VLOOKUP(Table1[[#This Row],[Ticker]],[1]!Table1[[Symbol]:[Industry]],2,FALSE),"-")</f>
        <v>-</v>
      </c>
      <c r="D879" t="s">
        <v>271</v>
      </c>
      <c r="E879">
        <v>3439.9704925800002</v>
      </c>
      <c r="F879">
        <v>138.22999999999999</v>
      </c>
      <c r="G879">
        <v>26.400508703139302</v>
      </c>
      <c r="H879">
        <v>29.9188663591585</v>
      </c>
      <c r="I879">
        <v>13.307039469045799</v>
      </c>
      <c r="J879">
        <v>-4.9305220119042401</v>
      </c>
      <c r="K879">
        <v>122.53217852410801</v>
      </c>
      <c r="L879">
        <v>104.255014255695</v>
      </c>
      <c r="M879">
        <v>45.465383279381903</v>
      </c>
      <c r="N879">
        <v>1.8751862321678201</v>
      </c>
      <c r="O879">
        <v>19.004557621355701</v>
      </c>
      <c r="P879">
        <v>69.399509803921504</v>
      </c>
      <c r="Q879">
        <v>1.0064740868359E-2</v>
      </c>
    </row>
    <row r="880" spans="1:17" x14ac:dyDescent="0.3">
      <c r="A880" t="s">
        <v>1905</v>
      </c>
      <c r="B880" t="s">
        <v>1906</v>
      </c>
      <c r="C880" t="str">
        <f>IFERROR(VLOOKUP(Table1[[#This Row],[Ticker]],[1]!Table1[[Symbol]:[Industry]],2,FALSE),"-")</f>
        <v>-</v>
      </c>
      <c r="D880" t="s">
        <v>198</v>
      </c>
      <c r="E880">
        <v>3434.4524333999998</v>
      </c>
      <c r="F880">
        <v>1304.9000000000001</v>
      </c>
      <c r="G880">
        <v>12.691772168285</v>
      </c>
      <c r="H880">
        <v>-0.77175595661923102</v>
      </c>
      <c r="I880">
        <v>-1.3344772157743601</v>
      </c>
      <c r="J880">
        <v>1.6032515934075899</v>
      </c>
      <c r="K880">
        <v>1276.4553280273601</v>
      </c>
      <c r="L880">
        <v>1138.8199302559001</v>
      </c>
      <c r="M880">
        <v>41.056347938143098</v>
      </c>
      <c r="N880">
        <v>0.77231704445750204</v>
      </c>
      <c r="O880">
        <v>7.8090275116866996</v>
      </c>
      <c r="P880">
        <v>58.746958637469497</v>
      </c>
      <c r="Q880">
        <v>0.12045434679066699</v>
      </c>
    </row>
    <row r="881" spans="1:17" x14ac:dyDescent="0.3">
      <c r="A881" t="s">
        <v>1907</v>
      </c>
      <c r="B881" t="s">
        <v>1908</v>
      </c>
      <c r="C881" t="str">
        <f>IFERROR(VLOOKUP(Table1[[#This Row],[Ticker]],[1]!Table1[[Symbol]:[Industry]],2,FALSE),"-")</f>
        <v>-</v>
      </c>
      <c r="D881" t="s">
        <v>1516</v>
      </c>
      <c r="E881">
        <v>3423.962707616</v>
      </c>
      <c r="F881">
        <v>151.36000000000001</v>
      </c>
      <c r="G881">
        <v>-17.319522763772699</v>
      </c>
      <c r="H881">
        <v>-4.1922880848713602</v>
      </c>
      <c r="I881">
        <v>-10.8691527184655</v>
      </c>
      <c r="J881">
        <v>-1.5884892579796599</v>
      </c>
      <c r="K881">
        <v>152.66124091238601</v>
      </c>
      <c r="L881">
        <v>147.78882986130401</v>
      </c>
      <c r="M881">
        <v>38.532065819142801</v>
      </c>
      <c r="N881">
        <v>0.66350859171454801</v>
      </c>
      <c r="O881">
        <v>16.213002114164802</v>
      </c>
      <c r="P881">
        <v>17.3333333333333</v>
      </c>
      <c r="Q881">
        <v>2.3956780720889002E-2</v>
      </c>
    </row>
    <row r="882" spans="1:17" x14ac:dyDescent="0.3">
      <c r="A882" t="s">
        <v>1909</v>
      </c>
      <c r="B882" t="s">
        <v>1910</v>
      </c>
      <c r="C882" t="str">
        <f>IFERROR(VLOOKUP(Table1[[#This Row],[Ticker]],[1]!Table1[[Symbol]:[Industry]],2,FALSE),"-")</f>
        <v>-</v>
      </c>
      <c r="D882" t="s">
        <v>130</v>
      </c>
      <c r="E882">
        <v>3408.3802740000001</v>
      </c>
      <c r="F882">
        <v>1170.8</v>
      </c>
      <c r="G882">
        <v>-15.2488244600417</v>
      </c>
      <c r="H882">
        <v>-8.6495958857007</v>
      </c>
      <c r="I882">
        <v>-9.2041552488884602</v>
      </c>
      <c r="J882">
        <v>-2.2386721467725099</v>
      </c>
      <c r="K882">
        <v>1207.01609320588</v>
      </c>
      <c r="L882">
        <v>1138.6036894919901</v>
      </c>
      <c r="M882">
        <v>31.138717696361098</v>
      </c>
      <c r="N882">
        <v>0.52554000532696898</v>
      </c>
      <c r="O882">
        <v>16.074478988725598</v>
      </c>
      <c r="P882">
        <v>22.596858638743399</v>
      </c>
      <c r="Q882">
        <v>-1.7245714719704E-2</v>
      </c>
    </row>
    <row r="883" spans="1:17" x14ac:dyDescent="0.3">
      <c r="A883" t="s">
        <v>1911</v>
      </c>
      <c r="B883" t="s">
        <v>1912</v>
      </c>
      <c r="C883" t="str">
        <f>IFERROR(VLOOKUP(Table1[[#This Row],[Ticker]],[1]!Table1[[Symbol]:[Industry]],2,FALSE),"-")</f>
        <v>-</v>
      </c>
      <c r="D883" t="s">
        <v>62</v>
      </c>
      <c r="E883">
        <v>3398.4046783399999</v>
      </c>
      <c r="F883">
        <v>338.9</v>
      </c>
      <c r="G883">
        <v>25.674598557949601</v>
      </c>
      <c r="H883">
        <v>-5.70897385193771</v>
      </c>
      <c r="I883">
        <v>-14.933886391717801</v>
      </c>
      <c r="J883">
        <v>-3.5755896041350601</v>
      </c>
      <c r="K883">
        <v>344.66943936896598</v>
      </c>
      <c r="L883">
        <v>315.12106719999298</v>
      </c>
      <c r="M883">
        <v>26.0339603604662</v>
      </c>
      <c r="N883">
        <v>0.57839755170967999</v>
      </c>
      <c r="O883">
        <v>14.1782236647978</v>
      </c>
      <c r="P883">
        <v>57.811408614668203</v>
      </c>
      <c r="Q883">
        <v>4.8971115279440001E-2</v>
      </c>
    </row>
    <row r="884" spans="1:17" hidden="1" x14ac:dyDescent="0.3">
      <c r="A884" t="s">
        <v>1913</v>
      </c>
      <c r="B884" t="s">
        <v>1914</v>
      </c>
      <c r="C884" t="str">
        <f>IFERROR(VLOOKUP(Table1[[#This Row],[Ticker]],[1]!Table1[[Symbol]:[Industry]],2,FALSE),"-")</f>
        <v>-</v>
      </c>
      <c r="D884" t="s">
        <v>198</v>
      </c>
      <c r="E884">
        <v>3396.3632984800001</v>
      </c>
      <c r="F884">
        <v>1678.7</v>
      </c>
      <c r="G884">
        <v>-12.6428607622877</v>
      </c>
      <c r="H884">
        <v>2.5571320622257199</v>
      </c>
      <c r="I884">
        <v>-6.4562041245816504</v>
      </c>
      <c r="J884">
        <v>-0.343348558878523</v>
      </c>
      <c r="K884">
        <v>1618.84924115074</v>
      </c>
      <c r="M884">
        <v>46.931607384095898</v>
      </c>
      <c r="N884">
        <v>1.9304000297870501</v>
      </c>
      <c r="O884">
        <v>9.9094537439685393</v>
      </c>
      <c r="P884">
        <v>39.438491569067203</v>
      </c>
    </row>
    <row r="885" spans="1:17" hidden="1" x14ac:dyDescent="0.3">
      <c r="A885" t="s">
        <v>1915</v>
      </c>
      <c r="B885" t="s">
        <v>1916</v>
      </c>
      <c r="C885" t="str">
        <f>IFERROR(VLOOKUP(Table1[[#This Row],[Ticker]],[1]!Table1[[Symbol]:[Industry]],2,FALSE),"-")</f>
        <v>-</v>
      </c>
      <c r="D885" t="s">
        <v>62</v>
      </c>
      <c r="E885">
        <v>3389.5461765999999</v>
      </c>
      <c r="F885">
        <v>466.6</v>
      </c>
      <c r="G885">
        <v>173.66261422354901</v>
      </c>
      <c r="H885">
        <v>-6.1566522504655197</v>
      </c>
      <c r="I885">
        <v>35.171063848469998</v>
      </c>
      <c r="J885">
        <v>-4.8801864136666397</v>
      </c>
      <c r="K885">
        <v>452.40786164528299</v>
      </c>
      <c r="L885">
        <v>349.38226429403602</v>
      </c>
      <c r="M885">
        <v>32.9025921034346</v>
      </c>
      <c r="N885">
        <v>0.49514227742990402</v>
      </c>
      <c r="O885">
        <v>13.5876553793399</v>
      </c>
      <c r="P885">
        <v>206.530022336092</v>
      </c>
      <c r="Q885">
        <v>0.14856256371522999</v>
      </c>
    </row>
    <row r="886" spans="1:17" x14ac:dyDescent="0.3">
      <c r="A886" t="s">
        <v>1917</v>
      </c>
      <c r="B886" t="s">
        <v>1918</v>
      </c>
      <c r="C886" t="str">
        <f>IFERROR(VLOOKUP(Table1[[#This Row],[Ticker]],[1]!Table1[[Symbol]:[Industry]],2,FALSE),"-")</f>
        <v>-</v>
      </c>
      <c r="D886" t="s">
        <v>127</v>
      </c>
      <c r="E886">
        <v>3384.9939252300001</v>
      </c>
      <c r="F886">
        <v>514.1</v>
      </c>
      <c r="G886">
        <v>-45.221762438675697</v>
      </c>
      <c r="H886">
        <v>-5.74570033140904</v>
      </c>
      <c r="I886">
        <v>-16.010084885996399</v>
      </c>
      <c r="J886">
        <v>-3.0988181233680101</v>
      </c>
      <c r="K886">
        <v>521.31878690139297</v>
      </c>
      <c r="L886">
        <v>513.42319348951003</v>
      </c>
      <c r="M886">
        <v>29.785559529615</v>
      </c>
      <c r="N886">
        <v>0.74277513862717404</v>
      </c>
      <c r="O886">
        <v>31.287687220385099</v>
      </c>
      <c r="P886">
        <v>14.4351697273233</v>
      </c>
    </row>
    <row r="887" spans="1:17" x14ac:dyDescent="0.3">
      <c r="A887" t="s">
        <v>1919</v>
      </c>
      <c r="B887" t="s">
        <v>1920</v>
      </c>
      <c r="C887" t="str">
        <f>IFERROR(VLOOKUP(Table1[[#This Row],[Ticker]],[1]!Table1[[Symbol]:[Industry]],2,FALSE),"-")</f>
        <v>-</v>
      </c>
      <c r="D887" t="s">
        <v>83</v>
      </c>
      <c r="E887">
        <v>3376.11682716</v>
      </c>
      <c r="F887">
        <v>785.4</v>
      </c>
      <c r="G887">
        <v>-57.957003666887097</v>
      </c>
      <c r="H887">
        <v>-7.1455810856716004</v>
      </c>
      <c r="I887">
        <v>-11.185703252182901</v>
      </c>
      <c r="J887">
        <v>-2.82566997521986</v>
      </c>
      <c r="K887">
        <v>764.43613910417696</v>
      </c>
      <c r="L887">
        <v>805.49108641345197</v>
      </c>
      <c r="M887">
        <v>39.963398392296199</v>
      </c>
      <c r="N887">
        <v>1.09682400634009</v>
      </c>
      <c r="O887">
        <v>59.027247262541302</v>
      </c>
      <c r="P887">
        <v>26.923076923076898</v>
      </c>
    </row>
    <row r="888" spans="1:17" hidden="1" x14ac:dyDescent="0.3">
      <c r="A888" t="s">
        <v>1921</v>
      </c>
      <c r="B888" t="s">
        <v>1922</v>
      </c>
      <c r="C888" t="str">
        <f>IFERROR(VLOOKUP(Table1[[#This Row],[Ticker]],[1]!Table1[[Symbol]:[Industry]],2,FALSE),"-")</f>
        <v>-</v>
      </c>
      <c r="D888" t="s">
        <v>295</v>
      </c>
      <c r="E888">
        <v>3369.6203741200002</v>
      </c>
      <c r="F888">
        <v>636.35</v>
      </c>
      <c r="G888">
        <v>-15.7572489256548</v>
      </c>
      <c r="H888">
        <v>-6.0029366884173303</v>
      </c>
      <c r="I888">
        <v>-11.943910801233701</v>
      </c>
      <c r="J888">
        <v>-1.05579818034807</v>
      </c>
      <c r="K888">
        <v>635.54833568582706</v>
      </c>
      <c r="L888">
        <v>615.77703852469301</v>
      </c>
      <c r="M888">
        <v>44.636305795972902</v>
      </c>
      <c r="N888">
        <v>1.2387019573396001</v>
      </c>
      <c r="O888">
        <v>13.5617191796967</v>
      </c>
      <c r="P888">
        <v>25.5623520126282</v>
      </c>
      <c r="Q888">
        <v>-0.158277221574116</v>
      </c>
    </row>
    <row r="889" spans="1:17" hidden="1" x14ac:dyDescent="0.3">
      <c r="A889" t="s">
        <v>1923</v>
      </c>
      <c r="B889" t="s">
        <v>1924</v>
      </c>
      <c r="C889" t="str">
        <f>IFERROR(VLOOKUP(Table1[[#This Row],[Ticker]],[1]!Table1[[Symbol]:[Industry]],2,FALSE),"-")</f>
        <v>-</v>
      </c>
      <c r="D889" t="s">
        <v>1423</v>
      </c>
      <c r="E889">
        <v>3352.28777928</v>
      </c>
      <c r="F889">
        <v>765.6</v>
      </c>
      <c r="G889">
        <v>-3.0814384694293002</v>
      </c>
      <c r="H889">
        <v>25.860241825686401</v>
      </c>
      <c r="I889">
        <v>3.8730147100422001</v>
      </c>
      <c r="J889">
        <v>-1.20013918965722</v>
      </c>
      <c r="K889">
        <v>661.46906095919996</v>
      </c>
      <c r="L889">
        <v>620.73187265613103</v>
      </c>
      <c r="M889">
        <v>53.640088678593699</v>
      </c>
      <c r="N889">
        <v>0.54315429580019003</v>
      </c>
      <c r="O889">
        <v>10.638714733542299</v>
      </c>
      <c r="P889">
        <v>70.436331255565406</v>
      </c>
      <c r="Q889">
        <v>-6.0402083300077E-2</v>
      </c>
    </row>
    <row r="890" spans="1:17" hidden="1" x14ac:dyDescent="0.3">
      <c r="A890" t="s">
        <v>1925</v>
      </c>
      <c r="B890" t="s">
        <v>1926</v>
      </c>
      <c r="C890" t="str">
        <f>IFERROR(VLOOKUP(Table1[[#This Row],[Ticker]],[1]!Table1[[Symbol]:[Industry]],2,FALSE),"-")</f>
        <v>-</v>
      </c>
      <c r="D890" t="s">
        <v>46</v>
      </c>
      <c r="E890">
        <v>3348.0267216450002</v>
      </c>
      <c r="F890">
        <v>3087.95</v>
      </c>
      <c r="G890">
        <v>60.668870477330202</v>
      </c>
      <c r="H890">
        <v>13.785457692609899</v>
      </c>
      <c r="I890">
        <v>49.587214514448497</v>
      </c>
      <c r="J890">
        <v>-1.84330987789626</v>
      </c>
      <c r="K890">
        <v>3025.7038341970101</v>
      </c>
      <c r="L890">
        <v>2454.0751567486</v>
      </c>
      <c r="M890">
        <v>39.0827871394334</v>
      </c>
      <c r="N890">
        <v>1.1474188990744001</v>
      </c>
      <c r="O890">
        <v>20.0764261079356</v>
      </c>
      <c r="P890">
        <v>112.94004068544599</v>
      </c>
      <c r="Q890">
        <v>0.118610105650089</v>
      </c>
    </row>
    <row r="891" spans="1:17" hidden="1" x14ac:dyDescent="0.3">
      <c r="A891" t="s">
        <v>1927</v>
      </c>
      <c r="B891" t="s">
        <v>1928</v>
      </c>
      <c r="C891" t="str">
        <f>IFERROR(VLOOKUP(Table1[[#This Row],[Ticker]],[1]!Table1[[Symbol]:[Industry]],2,FALSE),"-")</f>
        <v>-</v>
      </c>
      <c r="D891" t="s">
        <v>51</v>
      </c>
      <c r="E891">
        <v>3336.6643134000001</v>
      </c>
      <c r="F891">
        <v>245.2</v>
      </c>
      <c r="G891">
        <v>40.381896847653202</v>
      </c>
      <c r="H891">
        <v>-16.068122323322399</v>
      </c>
      <c r="I891">
        <v>3.2272346790566599</v>
      </c>
      <c r="J891">
        <v>-6.1053366418865203</v>
      </c>
      <c r="K891">
        <v>241.09124741825099</v>
      </c>
      <c r="L891">
        <v>212.144772723637</v>
      </c>
      <c r="M891">
        <v>51.009514611648498</v>
      </c>
      <c r="N891">
        <v>1.0102096359555299</v>
      </c>
      <c r="O891">
        <v>14.1924959216965</v>
      </c>
      <c r="P891">
        <v>66.746004760285601</v>
      </c>
      <c r="Q891">
        <v>-3.9504374094223998E-2</v>
      </c>
    </row>
    <row r="892" spans="1:17" hidden="1" x14ac:dyDescent="0.3">
      <c r="A892" t="s">
        <v>1929</v>
      </c>
      <c r="B892" t="s">
        <v>1930</v>
      </c>
      <c r="C892" t="str">
        <f>IFERROR(VLOOKUP(Table1[[#This Row],[Ticker]],[1]!Table1[[Symbol]:[Industry]],2,FALSE),"-")</f>
        <v>-</v>
      </c>
      <c r="D892" t="s">
        <v>51</v>
      </c>
      <c r="E892">
        <v>3325.1363903000001</v>
      </c>
      <c r="F892">
        <v>531.5</v>
      </c>
      <c r="G892">
        <v>49.864667004896503</v>
      </c>
      <c r="H892">
        <v>0.49218086314889198</v>
      </c>
      <c r="I892">
        <v>15.616180247088501</v>
      </c>
      <c r="J892">
        <v>-1.38587335798444</v>
      </c>
      <c r="K892">
        <v>523.77379659769304</v>
      </c>
      <c r="L892">
        <v>450.51043781649599</v>
      </c>
      <c r="M892">
        <v>36.215723101203899</v>
      </c>
      <c r="N892">
        <v>1.0460696643884999</v>
      </c>
      <c r="O892">
        <v>9.2380056444026408</v>
      </c>
      <c r="P892">
        <v>79.348743040323896</v>
      </c>
      <c r="Q892">
        <v>2.9679375141079E-2</v>
      </c>
    </row>
    <row r="893" spans="1:17" hidden="1" x14ac:dyDescent="0.3">
      <c r="A893" t="s">
        <v>1931</v>
      </c>
      <c r="B893" t="s">
        <v>1932</v>
      </c>
      <c r="C893" t="str">
        <f>IFERROR(VLOOKUP(Table1[[#This Row],[Ticker]],[1]!Table1[[Symbol]:[Industry]],2,FALSE),"-")</f>
        <v>-</v>
      </c>
      <c r="D893" t="s">
        <v>237</v>
      </c>
      <c r="E893">
        <v>3317.018425273</v>
      </c>
      <c r="F893">
        <v>2.59</v>
      </c>
      <c r="G893">
        <v>200.06364659673301</v>
      </c>
      <c r="H893">
        <v>11.0033639387216</v>
      </c>
      <c r="I893">
        <v>38.901612924287598</v>
      </c>
      <c r="J893">
        <v>-15.1643585854601</v>
      </c>
      <c r="K893">
        <v>2.59262879522614</v>
      </c>
      <c r="L893">
        <v>1.86611432352767</v>
      </c>
      <c r="M893">
        <v>25.3479376277424</v>
      </c>
      <c r="N893">
        <v>2.2114564983970602</v>
      </c>
      <c r="O893">
        <v>67.181467181467198</v>
      </c>
      <c r="P893">
        <v>270</v>
      </c>
      <c r="Q893">
        <v>1.510250146682E-3</v>
      </c>
    </row>
    <row r="894" spans="1:17" hidden="1" x14ac:dyDescent="0.3">
      <c r="A894" t="s">
        <v>1933</v>
      </c>
      <c r="B894" t="s">
        <v>1934</v>
      </c>
      <c r="C894" t="str">
        <f>IFERROR(VLOOKUP(Table1[[#This Row],[Ticker]],[1]!Table1[[Symbol]:[Industry]],2,FALSE),"-")</f>
        <v>-</v>
      </c>
      <c r="E894">
        <v>3300.415</v>
      </c>
      <c r="F894">
        <v>616.9</v>
      </c>
      <c r="G894">
        <v>407.06633476877602</v>
      </c>
      <c r="H894">
        <v>-11.4974731233426</v>
      </c>
      <c r="I894">
        <v>116.39218888641599</v>
      </c>
      <c r="J894">
        <v>8.09715756209979</v>
      </c>
      <c r="K894">
        <v>603.39771732575605</v>
      </c>
      <c r="L894">
        <v>432.32940091194803</v>
      </c>
      <c r="M894">
        <v>48.988630897859402</v>
      </c>
      <c r="N894">
        <v>2.41622013490512</v>
      </c>
      <c r="O894">
        <v>28.4892202950235</v>
      </c>
      <c r="P894">
        <v>823.50299401197606</v>
      </c>
      <c r="Q894">
        <v>0.22318290604786101</v>
      </c>
    </row>
    <row r="895" spans="1:17" hidden="1" x14ac:dyDescent="0.3">
      <c r="A895" t="s">
        <v>1935</v>
      </c>
      <c r="B895" t="s">
        <v>1936</v>
      </c>
      <c r="C895" t="str">
        <f>IFERROR(VLOOKUP(Table1[[#This Row],[Ticker]],[1]!Table1[[Symbol]:[Industry]],2,FALSE),"-")</f>
        <v>-</v>
      </c>
      <c r="D895" t="s">
        <v>21</v>
      </c>
      <c r="E895">
        <v>3292.7147138549999</v>
      </c>
      <c r="F895">
        <v>614.54999999999995</v>
      </c>
      <c r="G895">
        <v>239.41556683306999</v>
      </c>
      <c r="H895">
        <v>14.950809766743999</v>
      </c>
      <c r="I895">
        <v>10.4498814252364</v>
      </c>
      <c r="J895">
        <v>19.1375653188977</v>
      </c>
      <c r="K895">
        <v>504.01505644912203</v>
      </c>
      <c r="L895">
        <v>429.65032655489398</v>
      </c>
      <c r="M895">
        <v>81.413927129968897</v>
      </c>
      <c r="N895">
        <v>2.8263746528568499</v>
      </c>
      <c r="O895">
        <v>3.0510129362948302</v>
      </c>
      <c r="P895">
        <v>315.236486486486</v>
      </c>
      <c r="Q895">
        <v>6.2390905759386002E-2</v>
      </c>
    </row>
    <row r="896" spans="1:17" hidden="1" x14ac:dyDescent="0.3">
      <c r="A896" t="s">
        <v>1937</v>
      </c>
      <c r="B896" t="s">
        <v>1938</v>
      </c>
      <c r="C896" t="str">
        <f>IFERROR(VLOOKUP(Table1[[#This Row],[Ticker]],[1]!Table1[[Symbol]:[Industry]],2,FALSE),"-")</f>
        <v>-</v>
      </c>
      <c r="D896" t="s">
        <v>493</v>
      </c>
      <c r="E896">
        <v>3291.4976549399998</v>
      </c>
      <c r="F896">
        <v>312.3</v>
      </c>
      <c r="G896">
        <v>-54.424876357358499</v>
      </c>
      <c r="H896">
        <v>2.32799182658579</v>
      </c>
      <c r="I896">
        <v>-19.157849991313299</v>
      </c>
      <c r="J896">
        <v>-0.69352102088779399</v>
      </c>
      <c r="K896">
        <v>303.68384127213699</v>
      </c>
      <c r="M896">
        <v>48.677484355911503</v>
      </c>
      <c r="N896">
        <v>1.3407715839443901</v>
      </c>
      <c r="O896">
        <v>64.713416586615395</v>
      </c>
      <c r="P896">
        <v>26.899634295001999</v>
      </c>
    </row>
    <row r="897" spans="1:17" hidden="1" x14ac:dyDescent="0.3">
      <c r="A897" t="s">
        <v>1939</v>
      </c>
      <c r="B897" t="s">
        <v>1940</v>
      </c>
      <c r="C897" t="str">
        <f>IFERROR(VLOOKUP(Table1[[#This Row],[Ticker]],[1]!Table1[[Symbol]:[Industry]],2,FALSE),"-")</f>
        <v>-</v>
      </c>
      <c r="D897" t="s">
        <v>394</v>
      </c>
      <c r="E897">
        <v>3290.4258112500002</v>
      </c>
      <c r="F897">
        <v>4297.25</v>
      </c>
      <c r="G897">
        <v>14.9435582039337</v>
      </c>
      <c r="H897">
        <v>-2.6114683927326401</v>
      </c>
      <c r="I897">
        <v>-15.533973256911001</v>
      </c>
      <c r="J897">
        <v>-3.22119700654352</v>
      </c>
      <c r="K897">
        <v>4303.2112869208104</v>
      </c>
      <c r="L897">
        <v>4076.1705818434302</v>
      </c>
      <c r="M897">
        <v>38.004152160716203</v>
      </c>
      <c r="N897">
        <v>2.25886066584463</v>
      </c>
      <c r="O897">
        <v>18.6107394263773</v>
      </c>
      <c r="P897">
        <v>55.980036297640602</v>
      </c>
      <c r="Q897">
        <v>5.3997149699346998E-2</v>
      </c>
    </row>
    <row r="898" spans="1:17" hidden="1" x14ac:dyDescent="0.3">
      <c r="A898" t="s">
        <v>1941</v>
      </c>
      <c r="B898" t="s">
        <v>1942</v>
      </c>
      <c r="C898" t="str">
        <f>IFERROR(VLOOKUP(Table1[[#This Row],[Ticker]],[1]!Table1[[Symbol]:[Industry]],2,FALSE),"-")</f>
        <v>-</v>
      </c>
      <c r="D898" t="s">
        <v>371</v>
      </c>
      <c r="E898">
        <v>3284.8346020399999</v>
      </c>
      <c r="F898">
        <v>263.98</v>
      </c>
      <c r="G898">
        <v>71.428026285561302</v>
      </c>
      <c r="H898">
        <v>-8.4674095461850101</v>
      </c>
      <c r="I898">
        <v>65.852458468822306</v>
      </c>
      <c r="J898">
        <v>-0.30530656669855799</v>
      </c>
      <c r="K898">
        <v>235.51814486137599</v>
      </c>
      <c r="L898">
        <v>186.96323393690699</v>
      </c>
      <c r="M898">
        <v>58.705344984793001</v>
      </c>
      <c r="N898">
        <v>0.99789060426227805</v>
      </c>
      <c r="O898">
        <v>7.9627244488218603</v>
      </c>
      <c r="P898">
        <v>134.659318191919</v>
      </c>
      <c r="Q898">
        <v>0.15997594905838899</v>
      </c>
    </row>
    <row r="899" spans="1:17" x14ac:dyDescent="0.3">
      <c r="A899" t="s">
        <v>1943</v>
      </c>
      <c r="B899" t="s">
        <v>1944</v>
      </c>
      <c r="C899" t="str">
        <f>IFERROR(VLOOKUP(Table1[[#This Row],[Ticker]],[1]!Table1[[Symbol]:[Industry]],2,FALSE),"-")</f>
        <v>-</v>
      </c>
      <c r="D899" t="s">
        <v>921</v>
      </c>
      <c r="E899">
        <v>3284.0375557500001</v>
      </c>
      <c r="F899">
        <v>382.5</v>
      </c>
      <c r="G899">
        <v>51.571378555496104</v>
      </c>
      <c r="H899">
        <v>33.439136087850201</v>
      </c>
      <c r="I899">
        <v>10.0154244915226</v>
      </c>
      <c r="J899">
        <v>-4.8161466038543903</v>
      </c>
      <c r="K899">
        <v>324.38421838054597</v>
      </c>
      <c r="L899">
        <v>295.488547545156</v>
      </c>
      <c r="M899">
        <v>55.9629837741901</v>
      </c>
      <c r="N899">
        <v>2.6648403884999601</v>
      </c>
      <c r="O899">
        <v>12.810457516339801</v>
      </c>
      <c r="P899">
        <v>89.403317652884297</v>
      </c>
      <c r="Q899">
        <v>7.3593047317352001E-2</v>
      </c>
    </row>
    <row r="900" spans="1:17" hidden="1" x14ac:dyDescent="0.3">
      <c r="A900" t="s">
        <v>1945</v>
      </c>
      <c r="B900" t="s">
        <v>1946</v>
      </c>
      <c r="C900" t="str">
        <f>IFERROR(VLOOKUP(Table1[[#This Row],[Ticker]],[1]!Table1[[Symbol]:[Industry]],2,FALSE),"-")</f>
        <v>-</v>
      </c>
      <c r="D900" t="s">
        <v>109</v>
      </c>
      <c r="E900">
        <v>3278.8564251749999</v>
      </c>
      <c r="F900">
        <v>51.05</v>
      </c>
      <c r="G900">
        <v>147.13592776384101</v>
      </c>
      <c r="H900">
        <v>5.9629977222790398</v>
      </c>
      <c r="I900">
        <v>-5.4090002098548799</v>
      </c>
      <c r="J900">
        <v>-1.1297530697757301</v>
      </c>
      <c r="K900">
        <v>46.320536253724697</v>
      </c>
      <c r="L900">
        <v>39.932380191661998</v>
      </c>
      <c r="M900">
        <v>49.575365777264103</v>
      </c>
      <c r="N900">
        <v>2.12996647602758</v>
      </c>
      <c r="O900">
        <v>33.104799216454403</v>
      </c>
      <c r="P900">
        <v>174.462365591397</v>
      </c>
      <c r="Q900">
        <v>7.5551866068571005E-2</v>
      </c>
    </row>
    <row r="901" spans="1:17" hidden="1" x14ac:dyDescent="0.3">
      <c r="A901" t="s">
        <v>1947</v>
      </c>
      <c r="B901" t="s">
        <v>1948</v>
      </c>
      <c r="C901" t="str">
        <f>IFERROR(VLOOKUP(Table1[[#This Row],[Ticker]],[1]!Table1[[Symbol]:[Industry]],2,FALSE),"-")</f>
        <v>-</v>
      </c>
      <c r="D901" t="s">
        <v>46</v>
      </c>
      <c r="E901">
        <v>3264.5659917599901</v>
      </c>
      <c r="F901">
        <v>485.6</v>
      </c>
      <c r="G901">
        <v>177.92855342903101</v>
      </c>
      <c r="H901">
        <v>9.4587248064730094</v>
      </c>
      <c r="I901">
        <v>81.216941942244802</v>
      </c>
      <c r="J901">
        <v>-26.870788318415102</v>
      </c>
      <c r="K901">
        <v>414.800808881416</v>
      </c>
      <c r="L901">
        <v>306.17452225201203</v>
      </c>
      <c r="M901">
        <v>48.285163605605099</v>
      </c>
      <c r="N901">
        <v>2.14836106974494</v>
      </c>
      <c r="O901">
        <v>33.031301482701799</v>
      </c>
      <c r="P901">
        <v>212.28295819935599</v>
      </c>
      <c r="Q901">
        <v>3.4465154709628E-2</v>
      </c>
    </row>
    <row r="902" spans="1:17" x14ac:dyDescent="0.3">
      <c r="A902" t="s">
        <v>1949</v>
      </c>
      <c r="B902" t="s">
        <v>1950</v>
      </c>
      <c r="C902" t="str">
        <f>IFERROR(VLOOKUP(Table1[[#This Row],[Ticker]],[1]!Table1[[Symbol]:[Industry]],2,FALSE),"-")</f>
        <v>-</v>
      </c>
      <c r="D902" t="s">
        <v>979</v>
      </c>
      <c r="E902">
        <v>3229.4781896999998</v>
      </c>
      <c r="F902">
        <v>399</v>
      </c>
      <c r="G902">
        <v>-16.658456407558599</v>
      </c>
      <c r="H902">
        <v>-7.7396338758428804</v>
      </c>
      <c r="I902">
        <v>-11.522601722613301</v>
      </c>
      <c r="J902">
        <v>-4.4336309453138201</v>
      </c>
      <c r="K902">
        <v>403.13314560333799</v>
      </c>
      <c r="L902">
        <v>396.18057393981201</v>
      </c>
      <c r="M902">
        <v>37.383049054868998</v>
      </c>
      <c r="N902">
        <v>1.0801412364185099</v>
      </c>
      <c r="O902">
        <v>22.807017543859601</v>
      </c>
      <c r="P902">
        <v>18.0298772370951</v>
      </c>
      <c r="Q902">
        <v>-4.4554057626001002E-2</v>
      </c>
    </row>
    <row r="903" spans="1:17" x14ac:dyDescent="0.3">
      <c r="A903" t="s">
        <v>1951</v>
      </c>
      <c r="B903" t="s">
        <v>1952</v>
      </c>
      <c r="C903" t="str">
        <f>IFERROR(VLOOKUP(Table1[[#This Row],[Ticker]],[1]!Table1[[Symbol]:[Industry]],2,FALSE),"-")</f>
        <v>-</v>
      </c>
      <c r="D903" t="s">
        <v>54</v>
      </c>
      <c r="E903">
        <v>3204.25489247</v>
      </c>
      <c r="F903">
        <v>242.3</v>
      </c>
      <c r="G903">
        <v>-11.1195705925814</v>
      </c>
      <c r="H903">
        <v>21.730915923343002</v>
      </c>
      <c r="I903">
        <v>23.0941775240921</v>
      </c>
      <c r="J903">
        <v>9.8706777408541804</v>
      </c>
      <c r="K903">
        <v>205.60308633627099</v>
      </c>
      <c r="L903">
        <v>189.15115158282401</v>
      </c>
      <c r="M903">
        <v>72.930974863562099</v>
      </c>
      <c r="N903">
        <v>2.3892949848026102</v>
      </c>
      <c r="O903">
        <v>6.4589352042921897</v>
      </c>
      <c r="P903">
        <v>56.625727213962499</v>
      </c>
      <c r="Q903">
        <v>6.1130283041019001E-2</v>
      </c>
    </row>
    <row r="904" spans="1:17" x14ac:dyDescent="0.3">
      <c r="A904" t="s">
        <v>1953</v>
      </c>
      <c r="B904" t="s">
        <v>1954</v>
      </c>
      <c r="C904" t="str">
        <f>IFERROR(VLOOKUP(Table1[[#This Row],[Ticker]],[1]!Table1[[Symbol]:[Industry]],2,FALSE),"-")</f>
        <v>-</v>
      </c>
      <c r="D904" t="s">
        <v>46</v>
      </c>
      <c r="E904">
        <v>3203.18334</v>
      </c>
      <c r="F904">
        <v>1890</v>
      </c>
      <c r="G904">
        <v>1.8741847133251699</v>
      </c>
      <c r="H904">
        <v>8.8835439998733197</v>
      </c>
      <c r="I904">
        <v>0.19528489835374699</v>
      </c>
      <c r="J904">
        <v>-4.4524026751642998</v>
      </c>
      <c r="K904">
        <v>1791.9777825394401</v>
      </c>
      <c r="L904">
        <v>1663.1138793431301</v>
      </c>
      <c r="M904">
        <v>41.006485802676799</v>
      </c>
      <c r="N904">
        <v>1.5608671719993701</v>
      </c>
      <c r="O904">
        <v>10.582010582010501</v>
      </c>
      <c r="P904">
        <v>33.663366336633601</v>
      </c>
      <c r="Q904">
        <v>1.6783890396164999E-2</v>
      </c>
    </row>
    <row r="905" spans="1:17" hidden="1" x14ac:dyDescent="0.3">
      <c r="A905" t="s">
        <v>1955</v>
      </c>
      <c r="B905" t="s">
        <v>1956</v>
      </c>
      <c r="C905" t="str">
        <f>IFERROR(VLOOKUP(Table1[[#This Row],[Ticker]],[1]!Table1[[Symbol]:[Industry]],2,FALSE),"-")</f>
        <v>-</v>
      </c>
      <c r="D905" t="s">
        <v>130</v>
      </c>
      <c r="E905">
        <v>3202.1623631590001</v>
      </c>
      <c r="F905">
        <v>178.81</v>
      </c>
      <c r="G905">
        <v>97.476293473665805</v>
      </c>
      <c r="H905">
        <v>-8.8072882654224092</v>
      </c>
      <c r="I905">
        <v>-13.333747065172799</v>
      </c>
      <c r="J905">
        <v>-10.9931600134405</v>
      </c>
      <c r="K905">
        <v>182.132088082904</v>
      </c>
      <c r="L905">
        <v>162.395660047116</v>
      </c>
      <c r="M905">
        <v>30.040326696858902</v>
      </c>
      <c r="N905">
        <v>1.6968873579083901</v>
      </c>
      <c r="O905">
        <v>25.0489346233432</v>
      </c>
      <c r="P905">
        <v>123.37289194253501</v>
      </c>
      <c r="Q905">
        <v>7.3098949593420004E-2</v>
      </c>
    </row>
    <row r="906" spans="1:17" hidden="1" x14ac:dyDescent="0.3">
      <c r="A906" t="s">
        <v>1957</v>
      </c>
      <c r="B906" t="s">
        <v>1958</v>
      </c>
      <c r="C906" t="str">
        <f>IFERROR(VLOOKUP(Table1[[#This Row],[Ticker]],[1]!Table1[[Symbol]:[Industry]],2,FALSE),"-")</f>
        <v>-</v>
      </c>
      <c r="D906" t="s">
        <v>162</v>
      </c>
      <c r="E906">
        <v>3196.98169461</v>
      </c>
      <c r="F906">
        <v>349.45</v>
      </c>
      <c r="G906">
        <v>136.708579532649</v>
      </c>
      <c r="H906">
        <v>-14.6545991479218</v>
      </c>
      <c r="I906">
        <v>-32.923617686449496</v>
      </c>
      <c r="J906">
        <v>-11.2421668678403</v>
      </c>
      <c r="K906">
        <v>383.48888162667902</v>
      </c>
      <c r="L906">
        <v>345.52222669090798</v>
      </c>
      <c r="M906">
        <v>19.593816113840401</v>
      </c>
      <c r="N906">
        <v>1.2301295288862799</v>
      </c>
      <c r="O906">
        <v>38.274431249105703</v>
      </c>
      <c r="P906">
        <v>162.54695717505601</v>
      </c>
      <c r="Q906">
        <v>7.7819849902223001E-2</v>
      </c>
    </row>
    <row r="907" spans="1:17" hidden="1" x14ac:dyDescent="0.3">
      <c r="A907" t="s">
        <v>1959</v>
      </c>
      <c r="B907" t="s">
        <v>1960</v>
      </c>
      <c r="C907" t="str">
        <f>IFERROR(VLOOKUP(Table1[[#This Row],[Ticker]],[1]!Table1[[Symbol]:[Industry]],2,FALSE),"-")</f>
        <v>-</v>
      </c>
      <c r="D907" t="s">
        <v>62</v>
      </c>
      <c r="E907">
        <v>3193.7232874900001</v>
      </c>
      <c r="F907">
        <v>558.1</v>
      </c>
      <c r="G907">
        <v>-20.601757910100801</v>
      </c>
      <c r="H907">
        <v>9.6355641440068904</v>
      </c>
      <c r="I907">
        <v>-9.9941033008435909</v>
      </c>
      <c r="J907">
        <v>10.345360276769901</v>
      </c>
      <c r="K907">
        <v>501.70086926936301</v>
      </c>
      <c r="M907">
        <v>85.505401897953703</v>
      </c>
      <c r="N907">
        <v>2.0880568797776098</v>
      </c>
      <c r="O907">
        <v>5.3574628202831098</v>
      </c>
      <c r="P907">
        <v>32.455203512519198</v>
      </c>
    </row>
    <row r="908" spans="1:17" hidden="1" x14ac:dyDescent="0.3">
      <c r="A908" t="s">
        <v>1961</v>
      </c>
      <c r="B908" t="s">
        <v>1962</v>
      </c>
      <c r="C908" t="str">
        <f>IFERROR(VLOOKUP(Table1[[#This Row],[Ticker]],[1]!Table1[[Symbol]:[Industry]],2,FALSE),"-")</f>
        <v>-</v>
      </c>
      <c r="D908" t="s">
        <v>77</v>
      </c>
      <c r="E908">
        <v>3181.2759014899998</v>
      </c>
      <c r="F908">
        <v>557.95000000000005</v>
      </c>
      <c r="G908">
        <v>-6.1613402384431497</v>
      </c>
      <c r="H908">
        <v>13.3324623002582</v>
      </c>
      <c r="I908">
        <v>4.0736849126406698</v>
      </c>
      <c r="J908">
        <v>-0.237405252521184</v>
      </c>
      <c r="M908">
        <v>56.094372452007399</v>
      </c>
      <c r="O908">
        <v>12.4652746661887</v>
      </c>
      <c r="P908">
        <v>18.662271373883399</v>
      </c>
    </row>
    <row r="909" spans="1:17" hidden="1" x14ac:dyDescent="0.3">
      <c r="A909" t="s">
        <v>1963</v>
      </c>
      <c r="B909" t="s">
        <v>1964</v>
      </c>
      <c r="C909" t="str">
        <f>IFERROR(VLOOKUP(Table1[[#This Row],[Ticker]],[1]!Table1[[Symbol]:[Industry]],2,FALSE),"-")</f>
        <v>-</v>
      </c>
      <c r="D909" t="s">
        <v>1423</v>
      </c>
      <c r="E909">
        <v>3181.04884128</v>
      </c>
      <c r="F909">
        <v>216.2</v>
      </c>
      <c r="G909">
        <v>-14.3563913299418</v>
      </c>
      <c r="K909">
        <v>198.53034696656701</v>
      </c>
      <c r="L909">
        <v>172.215069946667</v>
      </c>
      <c r="M909">
        <v>81.1750791682543</v>
      </c>
      <c r="N909">
        <v>1</v>
      </c>
      <c r="O909">
        <v>2.8445883441258202</v>
      </c>
      <c r="P909">
        <v>14.1499472016895</v>
      </c>
      <c r="Q909">
        <v>0.14788253940821999</v>
      </c>
    </row>
    <row r="910" spans="1:17" x14ac:dyDescent="0.3">
      <c r="A910" t="s">
        <v>1965</v>
      </c>
      <c r="B910" t="s">
        <v>1966</v>
      </c>
      <c r="C910" t="str">
        <f>IFERROR(VLOOKUP(Table1[[#This Row],[Ticker]],[1]!Table1[[Symbol]:[Industry]],2,FALSE),"-")</f>
        <v>-</v>
      </c>
      <c r="D910" t="s">
        <v>271</v>
      </c>
      <c r="E910">
        <v>3176.2893051599999</v>
      </c>
      <c r="F910">
        <v>1011.8</v>
      </c>
      <c r="G910">
        <v>-45.816649320456101</v>
      </c>
      <c r="H910">
        <v>15.2219938049259</v>
      </c>
      <c r="I910">
        <v>-16.0457927527846</v>
      </c>
      <c r="J910">
        <v>0.65028712529997101</v>
      </c>
      <c r="K910">
        <v>958.80333279976696</v>
      </c>
      <c r="L910">
        <v>1003.89286167788</v>
      </c>
      <c r="M910">
        <v>43.909068563317497</v>
      </c>
      <c r="N910">
        <v>0.79134691546090496</v>
      </c>
      <c r="O910">
        <v>30.757066613955299</v>
      </c>
      <c r="P910">
        <v>34.610523514933803</v>
      </c>
      <c r="Q910">
        <v>-7.0914771158155004E-2</v>
      </c>
    </row>
    <row r="911" spans="1:17" hidden="1" x14ac:dyDescent="0.3">
      <c r="A911" t="s">
        <v>1967</v>
      </c>
      <c r="B911" t="s">
        <v>1968</v>
      </c>
      <c r="C911" t="str">
        <f>IFERROR(VLOOKUP(Table1[[#This Row],[Ticker]],[1]!Table1[[Symbol]:[Industry]],2,FALSE),"-")</f>
        <v>-</v>
      </c>
      <c r="D911" t="s">
        <v>138</v>
      </c>
      <c r="E911">
        <v>3170.5184154599901</v>
      </c>
      <c r="F911">
        <v>697.4</v>
      </c>
      <c r="G911">
        <v>80.919778326233001</v>
      </c>
      <c r="H911">
        <v>9.8351972781690805E-2</v>
      </c>
      <c r="I911">
        <v>29.239208832216001</v>
      </c>
      <c r="J911">
        <v>-8.2211949227588996E-2</v>
      </c>
      <c r="K911">
        <v>684.424483499762</v>
      </c>
      <c r="L911">
        <v>573.08272776426304</v>
      </c>
      <c r="M911">
        <v>47.5222873888385</v>
      </c>
      <c r="N911">
        <v>0.77707743774299998</v>
      </c>
      <c r="O911">
        <v>9.5497562374533995</v>
      </c>
      <c r="P911">
        <v>125.695792880258</v>
      </c>
      <c r="Q911">
        <v>0.16211119347081801</v>
      </c>
    </row>
    <row r="912" spans="1:17" hidden="1" x14ac:dyDescent="0.3">
      <c r="A912" t="s">
        <v>1969</v>
      </c>
      <c r="B912" t="s">
        <v>1970</v>
      </c>
      <c r="C912" t="str">
        <f>IFERROR(VLOOKUP(Table1[[#This Row],[Ticker]],[1]!Table1[[Symbol]:[Industry]],2,FALSE),"-")</f>
        <v>-</v>
      </c>
      <c r="D912" t="s">
        <v>639</v>
      </c>
      <c r="E912">
        <v>3167.9726971599998</v>
      </c>
      <c r="F912">
        <v>2673.2</v>
      </c>
      <c r="G912">
        <v>11.374907175235199</v>
      </c>
      <c r="H912">
        <v>7.6133164040353698</v>
      </c>
      <c r="I912">
        <v>-1.26633968806852</v>
      </c>
      <c r="J912">
        <v>6.78817516913709</v>
      </c>
      <c r="K912">
        <v>2441.47991356374</v>
      </c>
      <c r="L912">
        <v>2330.47926427328</v>
      </c>
      <c r="M912">
        <v>69.961024062491902</v>
      </c>
      <c r="N912">
        <v>1.7431505462860499</v>
      </c>
      <c r="O912">
        <v>8.4355828220858893</v>
      </c>
      <c r="P912">
        <v>43.600762805189198</v>
      </c>
      <c r="Q912">
        <v>5.3076758282038998E-2</v>
      </c>
    </row>
    <row r="913" spans="1:17" x14ac:dyDescent="0.3">
      <c r="A913" t="s">
        <v>1971</v>
      </c>
      <c r="B913" t="s">
        <v>1972</v>
      </c>
      <c r="C913" t="str">
        <f>IFERROR(VLOOKUP(Table1[[#This Row],[Ticker]],[1]!Table1[[Symbol]:[Industry]],2,FALSE),"-")</f>
        <v>-</v>
      </c>
      <c r="D913" t="s">
        <v>549</v>
      </c>
      <c r="E913">
        <v>3166.1868387599998</v>
      </c>
      <c r="F913">
        <v>54.36</v>
      </c>
      <c r="G913">
        <v>43.832906997349497</v>
      </c>
      <c r="H913">
        <v>10.5620684266603</v>
      </c>
      <c r="I913">
        <v>23.475623888874999</v>
      </c>
      <c r="J913">
        <v>7.1163082179265498</v>
      </c>
      <c r="K913">
        <v>50.794768340549403</v>
      </c>
      <c r="L913">
        <v>45.107879344014698</v>
      </c>
      <c r="M913">
        <v>46.285657597338698</v>
      </c>
      <c r="N913">
        <v>1.1127156135290599</v>
      </c>
      <c r="O913">
        <v>14.532744665194899</v>
      </c>
      <c r="P913">
        <v>72.571428571428498</v>
      </c>
      <c r="Q913">
        <v>-6.4308287297074995E-2</v>
      </c>
    </row>
    <row r="914" spans="1:17" x14ac:dyDescent="0.3">
      <c r="A914" t="s">
        <v>1973</v>
      </c>
      <c r="B914" t="s">
        <v>1974</v>
      </c>
      <c r="C914" t="str">
        <f>IFERROR(VLOOKUP(Table1[[#This Row],[Ticker]],[1]!Table1[[Symbol]:[Industry]],2,FALSE),"-")</f>
        <v>-</v>
      </c>
      <c r="D914" t="s">
        <v>271</v>
      </c>
      <c r="E914">
        <v>3154.97685</v>
      </c>
      <c r="F914">
        <v>1019</v>
      </c>
      <c r="G914">
        <v>43.4450226833332</v>
      </c>
      <c r="H914">
        <v>7.0764801959216097</v>
      </c>
      <c r="I914">
        <v>-1.0161522618927199</v>
      </c>
      <c r="J914">
        <v>1.45445177121171</v>
      </c>
      <c r="K914">
        <v>892.81149221484202</v>
      </c>
      <c r="L914">
        <v>817.74878874874003</v>
      </c>
      <c r="M914">
        <v>81.772746719414599</v>
      </c>
      <c r="N914">
        <v>3.1813211196832798</v>
      </c>
      <c r="O914">
        <v>2.5515210991167798</v>
      </c>
      <c r="P914">
        <v>69.269102990033204</v>
      </c>
      <c r="Q914">
        <v>2.314125475704E-2</v>
      </c>
    </row>
    <row r="915" spans="1:17" hidden="1" x14ac:dyDescent="0.3">
      <c r="A915" t="s">
        <v>1975</v>
      </c>
      <c r="B915" t="s">
        <v>1976</v>
      </c>
      <c r="C915" t="str">
        <f>IFERROR(VLOOKUP(Table1[[#This Row],[Ticker]],[1]!Table1[[Symbol]:[Industry]],2,FALSE),"-")</f>
        <v>-</v>
      </c>
      <c r="D915" t="s">
        <v>97</v>
      </c>
      <c r="E915">
        <v>3129.8412005999999</v>
      </c>
      <c r="F915">
        <v>67.25</v>
      </c>
      <c r="G915">
        <v>103.509592542679</v>
      </c>
      <c r="H915">
        <v>22.814178901468399</v>
      </c>
      <c r="I915">
        <v>3.9134186937158599</v>
      </c>
      <c r="J915">
        <v>1.27915054498363</v>
      </c>
      <c r="K915">
        <v>56.635280083199198</v>
      </c>
      <c r="L915">
        <v>49.713972850220898</v>
      </c>
      <c r="M915">
        <v>63.7390127460705</v>
      </c>
      <c r="N915">
        <v>2.9664596834808998</v>
      </c>
      <c r="O915">
        <v>9.4423791821561291</v>
      </c>
      <c r="P915">
        <v>164.243614931237</v>
      </c>
      <c r="Q915">
        <v>8.0896680634164997E-2</v>
      </c>
    </row>
    <row r="916" spans="1:17" hidden="1" x14ac:dyDescent="0.3">
      <c r="A916" t="s">
        <v>1977</v>
      </c>
      <c r="B916" t="s">
        <v>1978</v>
      </c>
      <c r="C916" t="str">
        <f>IFERROR(VLOOKUP(Table1[[#This Row],[Ticker]],[1]!Table1[[Symbol]:[Industry]],2,FALSE),"-")</f>
        <v>-</v>
      </c>
      <c r="D916" t="s">
        <v>1979</v>
      </c>
      <c r="E916">
        <v>3120.52240136</v>
      </c>
      <c r="F916">
        <v>270.55</v>
      </c>
      <c r="G916">
        <v>18.708383438838499</v>
      </c>
      <c r="H916">
        <v>-12.6274733091368</v>
      </c>
      <c r="I916">
        <v>30.765089658264799</v>
      </c>
      <c r="J916">
        <v>-6.7465315501358303</v>
      </c>
      <c r="K916">
        <v>279.26669652407998</v>
      </c>
      <c r="M916">
        <v>25.957599248544302</v>
      </c>
      <c r="N916">
        <v>1.0188000345721699</v>
      </c>
      <c r="O916">
        <v>21.973757161338</v>
      </c>
      <c r="P916">
        <v>149.93071593533401</v>
      </c>
    </row>
    <row r="917" spans="1:17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138</v>
      </c>
      <c r="E917">
        <v>3120.3610114950002</v>
      </c>
      <c r="F917">
        <v>410.55</v>
      </c>
      <c r="G917">
        <v>-14.974583245713401</v>
      </c>
      <c r="H917">
        <v>-8.4073088928498194</v>
      </c>
      <c r="I917">
        <v>-36.576503797543801</v>
      </c>
      <c r="J917">
        <v>2.5367832760770299</v>
      </c>
      <c r="K917">
        <v>449.19126007772797</v>
      </c>
      <c r="L917">
        <v>462.33334990791298</v>
      </c>
      <c r="M917">
        <v>39.885849457765403</v>
      </c>
      <c r="N917">
        <v>1.13392306163168</v>
      </c>
      <c r="O917">
        <v>42.491779320423802</v>
      </c>
      <c r="P917">
        <v>11.9427402862985</v>
      </c>
      <c r="Q917">
        <v>4.6712102155672001E-2</v>
      </c>
    </row>
    <row r="918" spans="1:17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D918" t="s">
        <v>80</v>
      </c>
      <c r="E918">
        <v>3111.4931801399998</v>
      </c>
      <c r="F918">
        <v>238.05</v>
      </c>
      <c r="G918">
        <v>-10.6521653690787</v>
      </c>
      <c r="H918">
        <v>-12.3508044527014</v>
      </c>
      <c r="I918">
        <v>-27.8680098987764</v>
      </c>
      <c r="J918">
        <v>-3.3715323029589799</v>
      </c>
      <c r="K918">
        <v>238.61311663824199</v>
      </c>
      <c r="L918">
        <v>236.27591376054201</v>
      </c>
      <c r="M918">
        <v>38.249656618815102</v>
      </c>
      <c r="N918">
        <v>0.64435812458784802</v>
      </c>
      <c r="O918">
        <v>28.124343625288699</v>
      </c>
      <c r="P918">
        <v>25.059101654846302</v>
      </c>
      <c r="Q918">
        <v>-4.7856392416946003E-2</v>
      </c>
    </row>
    <row r="919" spans="1:17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62</v>
      </c>
      <c r="E919">
        <v>3110.2578060000001</v>
      </c>
      <c r="F919">
        <v>386.45</v>
      </c>
      <c r="G919">
        <v>36.069744157708797</v>
      </c>
      <c r="H919">
        <v>-4.3407849974485497</v>
      </c>
      <c r="I919">
        <v>13.3991559099703</v>
      </c>
      <c r="J919">
        <v>-0.142336641886534</v>
      </c>
      <c r="K919">
        <v>387.37076197336501</v>
      </c>
      <c r="L919">
        <v>343.24372858784801</v>
      </c>
      <c r="M919">
        <v>38.906223600015203</v>
      </c>
      <c r="N919">
        <v>1.0987092485955501</v>
      </c>
      <c r="O919">
        <v>9.8977875533704296</v>
      </c>
      <c r="P919">
        <v>65.645092156022201</v>
      </c>
      <c r="Q919">
        <v>-5.3414620654234003E-2</v>
      </c>
    </row>
    <row r="920" spans="1:17" hidden="1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810</v>
      </c>
      <c r="E920">
        <v>3081.0645</v>
      </c>
      <c r="F920">
        <v>36.15</v>
      </c>
      <c r="G920">
        <v>204.05616699564499</v>
      </c>
      <c r="H920">
        <v>-1.2488123289737101</v>
      </c>
      <c r="I920">
        <v>-20.028405393932498</v>
      </c>
      <c r="J920">
        <v>-10.4078935426129</v>
      </c>
      <c r="K920">
        <v>37.294450122451799</v>
      </c>
      <c r="L920">
        <v>31.523577588300601</v>
      </c>
      <c r="M920">
        <v>38.189668333813003</v>
      </c>
      <c r="N920">
        <v>0.888922159845422</v>
      </c>
      <c r="O920">
        <v>25.1728907330567</v>
      </c>
      <c r="P920">
        <v>231.65137614678801</v>
      </c>
      <c r="Q920">
        <v>0.121322318118742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97</v>
      </c>
      <c r="E921">
        <v>3064.2318783999999</v>
      </c>
      <c r="F921">
        <v>1355.2</v>
      </c>
      <c r="G921">
        <v>375.65041888855302</v>
      </c>
      <c r="H921">
        <v>8.8708941388910407</v>
      </c>
      <c r="I921">
        <v>81.639724796114706</v>
      </c>
      <c r="J921">
        <v>1.4813201943788801</v>
      </c>
      <c r="K921">
        <v>1260.8890331426001</v>
      </c>
      <c r="L921">
        <v>934.18391347725401</v>
      </c>
      <c r="M921">
        <v>53.247380444159603</v>
      </c>
      <c r="N921">
        <v>0.94180679044260496</v>
      </c>
      <c r="O921">
        <v>7.29412632821722</v>
      </c>
      <c r="P921">
        <v>431.450980392156</v>
      </c>
      <c r="Q921">
        <v>0.18528921715695901</v>
      </c>
    </row>
    <row r="922" spans="1:17" hidden="1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97</v>
      </c>
      <c r="E922">
        <v>3055.3179149849998</v>
      </c>
      <c r="F922">
        <v>1993.7</v>
      </c>
      <c r="G922">
        <v>610.10091196294604</v>
      </c>
      <c r="H922">
        <v>38.558556612784699</v>
      </c>
      <c r="I922">
        <v>60.215919134576602</v>
      </c>
      <c r="J922">
        <v>-15.1598422347276</v>
      </c>
      <c r="K922">
        <v>1575.4167869512401</v>
      </c>
      <c r="L922">
        <v>1121.4181498272601</v>
      </c>
      <c r="M922">
        <v>91.212089067363905</v>
      </c>
      <c r="N922">
        <v>1.3085715216384901</v>
      </c>
      <c r="O922">
        <v>12.855494808647199</v>
      </c>
      <c r="P922">
        <v>707.16599190283398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130</v>
      </c>
      <c r="E923">
        <v>3047.7495618500002</v>
      </c>
      <c r="F923">
        <v>17.649999999999999</v>
      </c>
      <c r="G923">
        <v>42.353157415171601</v>
      </c>
      <c r="H923">
        <v>-15.762762202602101</v>
      </c>
      <c r="I923">
        <v>-2.1650735233052401</v>
      </c>
      <c r="J923">
        <v>-4.8106699752198496</v>
      </c>
      <c r="K923">
        <v>19.472365793631798</v>
      </c>
      <c r="L923">
        <v>17.899152381751801</v>
      </c>
      <c r="M923">
        <v>23.711271901184301</v>
      </c>
      <c r="N923">
        <v>0.74789934262147895</v>
      </c>
      <c r="O923">
        <v>92.351274787535402</v>
      </c>
      <c r="P923">
        <v>102.17640320733101</v>
      </c>
      <c r="Q923">
        <v>7.9420731603128999E-2</v>
      </c>
    </row>
    <row r="924" spans="1:17" hidden="1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119</v>
      </c>
      <c r="E924">
        <v>3045.2319969499999</v>
      </c>
      <c r="F924">
        <v>4236.6499999999996</v>
      </c>
      <c r="G924">
        <v>17.6719596326679</v>
      </c>
      <c r="H924">
        <v>-10.006416805727399</v>
      </c>
      <c r="I924">
        <v>44.824566022590503</v>
      </c>
      <c r="J924">
        <v>0.39114974043023099</v>
      </c>
      <c r="K924">
        <v>4350.6732202257399</v>
      </c>
      <c r="L924">
        <v>3687.7574186171901</v>
      </c>
      <c r="M924">
        <v>40.507624971012397</v>
      </c>
      <c r="N924">
        <v>0.67948669199628497</v>
      </c>
      <c r="O924">
        <v>21.3930817981188</v>
      </c>
      <c r="P924">
        <v>98.605381586349097</v>
      </c>
      <c r="Q924">
        <v>0.13059058868521101</v>
      </c>
    </row>
    <row r="925" spans="1:17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266</v>
      </c>
      <c r="E925">
        <v>3044.3388660000001</v>
      </c>
      <c r="F925">
        <v>314.10000000000002</v>
      </c>
      <c r="G925">
        <v>16.9134675457037</v>
      </c>
      <c r="H925">
        <v>-9.6927575281323506</v>
      </c>
      <c r="I925">
        <v>-25.307649284875399</v>
      </c>
      <c r="J925">
        <v>-3.7626275212199598</v>
      </c>
      <c r="K925">
        <v>329.36796579933599</v>
      </c>
      <c r="L925">
        <v>301.80102975173997</v>
      </c>
      <c r="M925">
        <v>19.606938780705299</v>
      </c>
      <c r="N925">
        <v>0.479129891387161</v>
      </c>
      <c r="O925">
        <v>27.841451766953099</v>
      </c>
      <c r="P925">
        <v>47.464788732394297</v>
      </c>
      <c r="Q925">
        <v>6.9505379500232001E-2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D926" t="s">
        <v>295</v>
      </c>
      <c r="E926">
        <v>3043.3536731250001</v>
      </c>
      <c r="F926">
        <v>283.75</v>
      </c>
      <c r="G926">
        <v>30.107684537112601</v>
      </c>
      <c r="H926">
        <v>-0.94639326132512502</v>
      </c>
      <c r="I926">
        <v>-23.528970464193598</v>
      </c>
      <c r="J926">
        <v>-2.0025411529116099</v>
      </c>
      <c r="K926">
        <v>278.92064777525002</v>
      </c>
      <c r="L926">
        <v>264.49807500574298</v>
      </c>
      <c r="M926">
        <v>46.815059094318499</v>
      </c>
      <c r="N926">
        <v>3.79437159452729</v>
      </c>
      <c r="O926">
        <v>19.647577092511</v>
      </c>
      <c r="P926">
        <v>58.298465829846499</v>
      </c>
      <c r="Q926">
        <v>1.2608751564372999E-2</v>
      </c>
    </row>
    <row r="927" spans="1:17" hidden="1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103</v>
      </c>
      <c r="E927">
        <v>3040.7848315439901</v>
      </c>
      <c r="F927">
        <v>288.77</v>
      </c>
      <c r="G927">
        <v>13307.476437294399</v>
      </c>
      <c r="H927">
        <v>11.4422523632505</v>
      </c>
      <c r="I927">
        <v>952.12062746737399</v>
      </c>
      <c r="J927">
        <v>-0.117336641886528</v>
      </c>
      <c r="K927">
        <v>99.693663152150705</v>
      </c>
      <c r="L927">
        <v>31.983540200684899</v>
      </c>
      <c r="M927">
        <v>99.152474764292293</v>
      </c>
      <c r="N927">
        <v>0.31851997187750303</v>
      </c>
      <c r="O927">
        <v>0</v>
      </c>
      <c r="P927">
        <v>14338.5</v>
      </c>
      <c r="Q927">
        <v>0.10889258357758499</v>
      </c>
    </row>
    <row r="928" spans="1:17" hidden="1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728</v>
      </c>
      <c r="E928">
        <v>3037.9582058000001</v>
      </c>
      <c r="F928">
        <v>740.9</v>
      </c>
      <c r="G928">
        <v>-20.869256539542</v>
      </c>
      <c r="H928">
        <v>-0.68137206913097303</v>
      </c>
      <c r="I928">
        <v>-8.0226551821011007</v>
      </c>
      <c r="J928">
        <v>-3.23293343225764</v>
      </c>
      <c r="K928">
        <v>746.74411481323796</v>
      </c>
      <c r="L928">
        <v>692.54323560235696</v>
      </c>
      <c r="M928">
        <v>27.358467572197501</v>
      </c>
      <c r="N928">
        <v>0.50305997861214702</v>
      </c>
      <c r="O928">
        <v>17.775678229180699</v>
      </c>
      <c r="P928">
        <v>32.020669992872399</v>
      </c>
      <c r="Q928">
        <v>-3.4070891822072E-2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266</v>
      </c>
      <c r="E929">
        <v>3032.41</v>
      </c>
      <c r="F929">
        <v>15162.05</v>
      </c>
      <c r="G929">
        <v>23.563763137794499</v>
      </c>
      <c r="H929">
        <v>-6.4682491099500004</v>
      </c>
      <c r="I929">
        <v>-6.5434462721161504</v>
      </c>
      <c r="J929">
        <v>-7.0422305006439201</v>
      </c>
      <c r="K929">
        <v>15020.028150293499</v>
      </c>
      <c r="L929">
        <v>13427.015021347401</v>
      </c>
      <c r="M929">
        <v>30.324241527346899</v>
      </c>
      <c r="N929">
        <v>0.68359978974089397</v>
      </c>
      <c r="O929">
        <v>12.1223713152245</v>
      </c>
      <c r="P929">
        <v>53.074709742554198</v>
      </c>
      <c r="Q929">
        <v>0.11363049133274</v>
      </c>
    </row>
    <row r="930" spans="1:17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1103</v>
      </c>
      <c r="E930">
        <v>3028.8574685250001</v>
      </c>
      <c r="F930">
        <v>418.95</v>
      </c>
      <c r="G930">
        <v>-50.115363851945297</v>
      </c>
      <c r="H930">
        <v>5.6195844107379802</v>
      </c>
      <c r="I930">
        <v>-27.0164200615495</v>
      </c>
      <c r="J930">
        <v>-6.7172505092422501</v>
      </c>
      <c r="K930">
        <v>417.97512147723899</v>
      </c>
      <c r="L930">
        <v>431.495804398323</v>
      </c>
      <c r="M930">
        <v>32.088700252322901</v>
      </c>
      <c r="N930">
        <v>1.16240272249278</v>
      </c>
      <c r="O930">
        <v>58.515335958944902</v>
      </c>
      <c r="P930">
        <v>33</v>
      </c>
      <c r="Q930">
        <v>-1.0720608675759E-2</v>
      </c>
    </row>
    <row r="931" spans="1:17" hidden="1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271</v>
      </c>
      <c r="E931">
        <v>3025.1931577999999</v>
      </c>
      <c r="F931">
        <v>2498</v>
      </c>
      <c r="G931">
        <v>9.5336931314643696</v>
      </c>
      <c r="H931">
        <v>9.2295257269437094</v>
      </c>
      <c r="I931">
        <v>-6.4271418034742497E-3</v>
      </c>
      <c r="J931">
        <v>6.3935426926033596</v>
      </c>
      <c r="K931">
        <v>2186.0025718417101</v>
      </c>
      <c r="L931">
        <v>2057.2990083428099</v>
      </c>
      <c r="M931">
        <v>61.906118014473897</v>
      </c>
      <c r="N931">
        <v>0.90866134174042701</v>
      </c>
      <c r="O931">
        <v>14.3294635708566</v>
      </c>
      <c r="P931">
        <v>65.578497332051796</v>
      </c>
      <c r="Q931">
        <v>6.3745410747110001E-2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80</v>
      </c>
      <c r="E932">
        <v>3020.7516999599902</v>
      </c>
      <c r="F932">
        <v>234.31</v>
      </c>
      <c r="G932">
        <v>93.589945156314201</v>
      </c>
      <c r="H932">
        <v>6.4250381393701197</v>
      </c>
      <c r="I932">
        <v>14.1337520636352</v>
      </c>
      <c r="J932">
        <v>-3.4947969470225901</v>
      </c>
      <c r="K932">
        <v>225.75851244894901</v>
      </c>
      <c r="L932">
        <v>183.46768735748</v>
      </c>
      <c r="M932">
        <v>32.381717497390497</v>
      </c>
      <c r="N932">
        <v>0.792036870220167</v>
      </c>
      <c r="O932">
        <v>16.913490674747099</v>
      </c>
      <c r="P932">
        <v>109.95519713261599</v>
      </c>
      <c r="Q932">
        <v>2.251206849413E-2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130</v>
      </c>
      <c r="E933">
        <v>3017.8414079999998</v>
      </c>
      <c r="F933">
        <v>625.04999999999995</v>
      </c>
      <c r="G933">
        <v>12.1571673791293</v>
      </c>
      <c r="H933">
        <v>0.96520673808864499</v>
      </c>
      <c r="I933">
        <v>17.093784529771899</v>
      </c>
      <c r="J933">
        <v>-5.7508786249229296</v>
      </c>
      <c r="K933">
        <v>605.96151215066595</v>
      </c>
      <c r="L933">
        <v>523.91801146069702</v>
      </c>
      <c r="M933">
        <v>40.2733223169108</v>
      </c>
      <c r="N933">
        <v>0.81590410004269998</v>
      </c>
      <c r="O933">
        <v>16.7586593072554</v>
      </c>
      <c r="P933">
        <v>51.527272727272702</v>
      </c>
      <c r="Q933">
        <v>3.8149963439451998E-2</v>
      </c>
    </row>
    <row r="934" spans="1:17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271</v>
      </c>
      <c r="E934">
        <v>3015.8420746000002</v>
      </c>
      <c r="F934">
        <v>294.55</v>
      </c>
      <c r="G934">
        <v>31.5851278829746</v>
      </c>
      <c r="H934">
        <v>-8.8031642433195305</v>
      </c>
      <c r="I934">
        <v>6.2844441055406497</v>
      </c>
      <c r="J934">
        <v>-0.92639813055966702</v>
      </c>
      <c r="K934">
        <v>290.63033997755201</v>
      </c>
      <c r="L934">
        <v>252.65260389389601</v>
      </c>
      <c r="M934">
        <v>35.510962522301902</v>
      </c>
      <c r="N934">
        <v>0.774367400173672</v>
      </c>
      <c r="O934">
        <v>13.0368358512985</v>
      </c>
      <c r="P934">
        <v>59.388528138528102</v>
      </c>
      <c r="Q934">
        <v>3.6611469692188002E-2</v>
      </c>
    </row>
    <row r="935" spans="1:17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590</v>
      </c>
      <c r="E935">
        <v>3012.3441814550001</v>
      </c>
      <c r="F935">
        <v>1007.65</v>
      </c>
      <c r="G935">
        <v>14.613125048558601</v>
      </c>
      <c r="H935">
        <v>-10.2075998786471</v>
      </c>
      <c r="I935">
        <v>-7.6057400168887996</v>
      </c>
      <c r="J935">
        <v>-7.4570352707837602</v>
      </c>
      <c r="K935">
        <v>1075.93943424949</v>
      </c>
      <c r="L935">
        <v>1014.51977211896</v>
      </c>
      <c r="M935">
        <v>26.9141889272986</v>
      </c>
      <c r="N935">
        <v>1.73765793698557</v>
      </c>
      <c r="O935">
        <v>25.435419044311001</v>
      </c>
      <c r="P935">
        <v>44.011719308274898</v>
      </c>
      <c r="Q935">
        <v>7.2712527540000002E-3</v>
      </c>
    </row>
    <row r="936" spans="1:17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D936" t="s">
        <v>62</v>
      </c>
      <c r="E936">
        <v>3010.6708153</v>
      </c>
      <c r="F936">
        <v>326.60000000000002</v>
      </c>
      <c r="G936">
        <v>-24.641622546557102</v>
      </c>
      <c r="H936">
        <v>-0.61892732646888504</v>
      </c>
      <c r="I936">
        <v>-27.661992817457399</v>
      </c>
      <c r="J936">
        <v>0.94856937823057397</v>
      </c>
      <c r="K936">
        <v>330.42229884046702</v>
      </c>
      <c r="L936">
        <v>339.96901802840603</v>
      </c>
      <c r="M936">
        <v>36.922774142200403</v>
      </c>
      <c r="N936">
        <v>0.93763962857078498</v>
      </c>
      <c r="O936">
        <v>27.0667483159828</v>
      </c>
      <c r="P936">
        <v>13.956734124214901</v>
      </c>
      <c r="Q936">
        <v>-0.10261413013927199</v>
      </c>
    </row>
    <row r="937" spans="1:17" hidden="1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198</v>
      </c>
      <c r="E937">
        <v>3009.7009410000001</v>
      </c>
      <c r="F937">
        <v>1991.6</v>
      </c>
      <c r="G937">
        <v>-33.859323206843399</v>
      </c>
      <c r="H937">
        <v>-9.2791026828063004</v>
      </c>
      <c r="I937">
        <v>-21.0529891582582</v>
      </c>
      <c r="J937">
        <v>-2.3428487280917398</v>
      </c>
      <c r="K937">
        <v>2014.11961574677</v>
      </c>
      <c r="L937">
        <v>2039.79680907837</v>
      </c>
      <c r="M937">
        <v>31.1216934003793</v>
      </c>
      <c r="N937">
        <v>1.52741756613054</v>
      </c>
      <c r="O937">
        <v>23.5187788712593</v>
      </c>
      <c r="P937">
        <v>14.3185144792354</v>
      </c>
      <c r="Q937">
        <v>1.3283350429366E-2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232</v>
      </c>
      <c r="E938">
        <v>2993.2659290500001</v>
      </c>
      <c r="F938">
        <v>1917.95</v>
      </c>
      <c r="G938">
        <v>116.357451352678</v>
      </c>
      <c r="H938">
        <v>-5.8309365126000596</v>
      </c>
      <c r="I938">
        <v>43.648233528543599</v>
      </c>
      <c r="J938">
        <v>-1.13507730836707</v>
      </c>
      <c r="K938">
        <v>1939.64789501052</v>
      </c>
      <c r="L938">
        <v>1454.2582933941401</v>
      </c>
      <c r="M938">
        <v>30.689070688350601</v>
      </c>
      <c r="N938">
        <v>0.47811198519204001</v>
      </c>
      <c r="O938">
        <v>31.390286503819102</v>
      </c>
      <c r="P938">
        <v>149.08441558441501</v>
      </c>
    </row>
    <row r="939" spans="1:17" hidden="1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D939" t="s">
        <v>538</v>
      </c>
      <c r="E939">
        <v>2982.7619045699998</v>
      </c>
      <c r="F939">
        <v>859.7</v>
      </c>
      <c r="G939">
        <v>84.423063202881806</v>
      </c>
      <c r="H939">
        <v>11.4028854133135</v>
      </c>
      <c r="I939">
        <v>58.488671747817001</v>
      </c>
      <c r="J939">
        <v>8.4477901808067593</v>
      </c>
      <c r="K939">
        <v>708.822223580485</v>
      </c>
      <c r="L939">
        <v>561.74909804062099</v>
      </c>
      <c r="M939">
        <v>67.893568500406403</v>
      </c>
      <c r="N939">
        <v>1.38644047351244</v>
      </c>
      <c r="O939">
        <v>5.8392462486913796</v>
      </c>
      <c r="P939">
        <v>129.86631016042699</v>
      </c>
      <c r="Q939">
        <v>0.16082194668379299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621</v>
      </c>
      <c r="E940">
        <v>2977.4374855000001</v>
      </c>
      <c r="F940">
        <v>216.38</v>
      </c>
      <c r="G940">
        <v>39.866178720693902</v>
      </c>
      <c r="H940">
        <v>22.488743135257099</v>
      </c>
      <c r="I940">
        <v>2.9132858914040698</v>
      </c>
      <c r="J940">
        <v>4.1689702208133799</v>
      </c>
      <c r="K940">
        <v>189.28515228374701</v>
      </c>
      <c r="L940">
        <v>169.015383081435</v>
      </c>
      <c r="M940">
        <v>61.484681038759</v>
      </c>
      <c r="N940">
        <v>3.38918846347303</v>
      </c>
      <c r="O940">
        <v>15.0753304371938</v>
      </c>
      <c r="P940">
        <v>82.522142555883505</v>
      </c>
      <c r="Q940">
        <v>0.193418797761605</v>
      </c>
    </row>
    <row r="941" spans="1:17" hidden="1" x14ac:dyDescent="0.3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D941" t="s">
        <v>62</v>
      </c>
      <c r="E941">
        <v>2967.7608516</v>
      </c>
      <c r="F941">
        <v>1794.4</v>
      </c>
      <c r="G941">
        <v>56.936727778473603</v>
      </c>
      <c r="H941">
        <v>12.8444374259317</v>
      </c>
      <c r="I941">
        <v>2.16350374420895</v>
      </c>
      <c r="J941">
        <v>14.9485468316807</v>
      </c>
      <c r="K941">
        <v>1577.8331490953899</v>
      </c>
      <c r="L941">
        <v>1442.2964031333599</v>
      </c>
      <c r="M941">
        <v>72.927643382869704</v>
      </c>
      <c r="N941">
        <v>3.0372477752812799</v>
      </c>
      <c r="O941">
        <v>11.179224253232199</v>
      </c>
      <c r="P941">
        <v>85.611585208171704</v>
      </c>
      <c r="Q941">
        <v>0.1451656260485</v>
      </c>
    </row>
    <row r="942" spans="1:17" hidden="1" x14ac:dyDescent="0.3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D942" t="s">
        <v>21</v>
      </c>
      <c r="E942">
        <v>2962.5104740000002</v>
      </c>
      <c r="F942">
        <v>294.10000000000002</v>
      </c>
      <c r="G942">
        <v>-30.793112721017799</v>
      </c>
      <c r="H942">
        <v>1.1072851315039101</v>
      </c>
      <c r="I942">
        <v>-21.501976993780499</v>
      </c>
      <c r="J942">
        <v>-1.03050283813424</v>
      </c>
      <c r="K942">
        <v>282.11541087125403</v>
      </c>
      <c r="L942">
        <v>281.84526341216201</v>
      </c>
      <c r="M942">
        <v>49.183659804450798</v>
      </c>
      <c r="N942">
        <v>1.78326103647682</v>
      </c>
      <c r="O942">
        <v>36.756205372322299</v>
      </c>
      <c r="P942">
        <v>40.080971659919001</v>
      </c>
      <c r="Q942">
        <v>0.138181780213325</v>
      </c>
    </row>
    <row r="943" spans="1:17" hidden="1" x14ac:dyDescent="0.3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D943" t="s">
        <v>130</v>
      </c>
      <c r="E943">
        <v>2956.6491850000002</v>
      </c>
      <c r="F943">
        <v>582.35</v>
      </c>
      <c r="G943">
        <v>-54.474325830174202</v>
      </c>
      <c r="H943">
        <v>-0.87630575747668904</v>
      </c>
      <c r="I943">
        <v>-36.0831868944042</v>
      </c>
      <c r="J943">
        <v>-3.0638536441975002</v>
      </c>
      <c r="K943">
        <v>591.31903808050004</v>
      </c>
      <c r="L943">
        <v>653.34446171051695</v>
      </c>
      <c r="M943">
        <v>35.777767178580604</v>
      </c>
      <c r="N943">
        <v>1.58546519936438</v>
      </c>
      <c r="O943">
        <v>47.505795483815497</v>
      </c>
      <c r="P943">
        <v>16.2375249500998</v>
      </c>
      <c r="Q943">
        <v>3.3811393073067998E-2</v>
      </c>
    </row>
    <row r="944" spans="1:17" x14ac:dyDescent="0.3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266</v>
      </c>
      <c r="E944">
        <v>2944.2901523999999</v>
      </c>
      <c r="F944">
        <v>431.3</v>
      </c>
      <c r="G944">
        <v>-58.129277859871003</v>
      </c>
      <c r="H944">
        <v>-6.2499140867500502</v>
      </c>
      <c r="I944">
        <v>-35.795584643972603</v>
      </c>
      <c r="J944">
        <v>-8.4541135013906601</v>
      </c>
      <c r="K944">
        <v>459.09600564264201</v>
      </c>
      <c r="L944">
        <v>495.15196949722298</v>
      </c>
      <c r="M944">
        <v>19.089180058333099</v>
      </c>
      <c r="N944">
        <v>0.95139880202022098</v>
      </c>
      <c r="O944">
        <v>54.6023649431949</v>
      </c>
      <c r="P944">
        <v>7.8249999999999904</v>
      </c>
      <c r="Q944">
        <v>-8.3255986764284001E-2</v>
      </c>
    </row>
    <row r="945" spans="1:17" x14ac:dyDescent="0.3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D945" t="s">
        <v>380</v>
      </c>
      <c r="E945">
        <v>2942.0001122399999</v>
      </c>
      <c r="F945">
        <v>18.350000000000001</v>
      </c>
      <c r="G945">
        <v>-51.725569089541203</v>
      </c>
      <c r="H945">
        <v>-21.475026285494401</v>
      </c>
      <c r="I945">
        <v>-41.631367391126098</v>
      </c>
      <c r="J945">
        <v>-8.2835958105906702</v>
      </c>
      <c r="K945">
        <v>22.044294872512001</v>
      </c>
      <c r="L945">
        <v>25.145058236005099</v>
      </c>
      <c r="M945">
        <v>24.000701306903402</v>
      </c>
      <c r="N945">
        <v>1.04528340021307</v>
      </c>
      <c r="O945">
        <v>146.049046321525</v>
      </c>
      <c r="P945">
        <v>9.8802395209580798</v>
      </c>
    </row>
    <row r="946" spans="1:17" hidden="1" x14ac:dyDescent="0.3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103</v>
      </c>
      <c r="E946">
        <v>2941.4650705200002</v>
      </c>
      <c r="F946">
        <v>780.9</v>
      </c>
      <c r="G946">
        <v>85.333989209152904</v>
      </c>
      <c r="H946">
        <v>-16.8744008547223</v>
      </c>
      <c r="I946">
        <v>17.924849405959701</v>
      </c>
      <c r="J946">
        <v>-2.8571447953637401</v>
      </c>
      <c r="K946">
        <v>858.832466386786</v>
      </c>
      <c r="L946">
        <v>750.17133929785098</v>
      </c>
      <c r="M946">
        <v>16.8676667397792</v>
      </c>
      <c r="N946">
        <v>0.37209736468451399</v>
      </c>
      <c r="O946">
        <v>30.106287616852299</v>
      </c>
      <c r="P946">
        <v>111.454102355808</v>
      </c>
      <c r="Q946">
        <v>3.3854944803152001E-2</v>
      </c>
    </row>
    <row r="947" spans="1:17" hidden="1" x14ac:dyDescent="0.3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138</v>
      </c>
      <c r="E947">
        <v>2929.8737301000001</v>
      </c>
      <c r="F947">
        <v>572.15</v>
      </c>
      <c r="G947">
        <v>54.581289531769798</v>
      </c>
      <c r="H947">
        <v>-6.4781297900830701</v>
      </c>
      <c r="I947">
        <v>26.114472455220401</v>
      </c>
      <c r="J947">
        <v>-2.8710936732021102</v>
      </c>
      <c r="K947">
        <v>530.53998288542005</v>
      </c>
      <c r="L947">
        <v>454.51991326193502</v>
      </c>
      <c r="M947">
        <v>40.059155283949003</v>
      </c>
      <c r="N947">
        <v>0.70607205602365097</v>
      </c>
      <c r="O947">
        <v>13.152145416411701</v>
      </c>
      <c r="P947">
        <v>82.155364533587999</v>
      </c>
      <c r="Q947">
        <v>0.17292291839620999</v>
      </c>
    </row>
    <row r="948" spans="1:17" hidden="1" x14ac:dyDescent="0.3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472</v>
      </c>
      <c r="E948">
        <v>2923.7159860000002</v>
      </c>
      <c r="F948">
        <v>515.5</v>
      </c>
      <c r="G948">
        <v>13.469426828208499</v>
      </c>
      <c r="H948">
        <v>-15.272681549172599</v>
      </c>
      <c r="I948">
        <v>-1.12972459165344</v>
      </c>
      <c r="J948">
        <v>-1.1995048089043301</v>
      </c>
      <c r="K948">
        <v>544.86159046032503</v>
      </c>
      <c r="L948">
        <v>505.65661984108903</v>
      </c>
      <c r="M948">
        <v>34.827303996091601</v>
      </c>
      <c r="N948">
        <v>0.62011645214135203</v>
      </c>
      <c r="O948">
        <v>28.021338506304499</v>
      </c>
      <c r="P948">
        <v>43.994413407821199</v>
      </c>
      <c r="Q948">
        <v>3.3524180609465E-2</v>
      </c>
    </row>
    <row r="949" spans="1:17" hidden="1" x14ac:dyDescent="0.3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D949" t="s">
        <v>389</v>
      </c>
      <c r="E949">
        <v>2913.40713594</v>
      </c>
      <c r="F949">
        <v>450.05</v>
      </c>
      <c r="G949">
        <v>221.820270298845</v>
      </c>
      <c r="H949">
        <v>9.8718851007646702</v>
      </c>
      <c r="I949">
        <v>2.4364018881543998</v>
      </c>
      <c r="J949">
        <v>0.27800251749756999</v>
      </c>
      <c r="K949">
        <v>420.33020868932499</v>
      </c>
      <c r="L949">
        <v>342.81512251387898</v>
      </c>
      <c r="M949">
        <v>44.059423425311003</v>
      </c>
      <c r="N949">
        <v>1.85600256750814</v>
      </c>
      <c r="O949">
        <v>14.142873014109499</v>
      </c>
      <c r="P949">
        <v>247.93196752995701</v>
      </c>
      <c r="Q949">
        <v>0.120520496949114</v>
      </c>
    </row>
    <row r="950" spans="1:17" hidden="1" x14ac:dyDescent="0.3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E950">
        <v>2905.9833529150001</v>
      </c>
      <c r="F950">
        <v>1176.95</v>
      </c>
      <c r="G950">
        <v>6.3130943241314901</v>
      </c>
      <c r="H950">
        <v>4.9896427854401404</v>
      </c>
      <c r="I950">
        <v>16.519407764602398</v>
      </c>
      <c r="J950">
        <v>2.6593598677800201</v>
      </c>
      <c r="K950">
        <v>1097.9434567686101</v>
      </c>
      <c r="L950">
        <v>957.20280811154498</v>
      </c>
      <c r="M950">
        <v>76.289661426666299</v>
      </c>
      <c r="N950">
        <v>0.85136988992166396</v>
      </c>
      <c r="O950">
        <v>3.99762096945495</v>
      </c>
      <c r="P950">
        <v>96.174681223435201</v>
      </c>
      <c r="Q950">
        <v>-1.9288552974130999E-2</v>
      </c>
    </row>
    <row r="951" spans="1:17" hidden="1" x14ac:dyDescent="0.3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72</v>
      </c>
      <c r="E951">
        <v>2891.1904</v>
      </c>
      <c r="F951">
        <v>1078.4000000000001</v>
      </c>
      <c r="G951">
        <v>388.98300718622602</v>
      </c>
      <c r="H951">
        <v>-12.9583752838744</v>
      </c>
      <c r="I951">
        <v>100.198993689372</v>
      </c>
      <c r="J951">
        <v>-5.9936517560769103</v>
      </c>
      <c r="K951">
        <v>1217.8042017053001</v>
      </c>
      <c r="L951">
        <v>901.75414828297505</v>
      </c>
      <c r="M951">
        <v>18.257043034741699</v>
      </c>
      <c r="N951">
        <v>0.38495907241426502</v>
      </c>
      <c r="O951">
        <v>47.2551928783382</v>
      </c>
      <c r="P951">
        <v>433.46524857778797</v>
      </c>
      <c r="Q951">
        <v>0.165904306242081</v>
      </c>
    </row>
    <row r="952" spans="1:17" hidden="1" x14ac:dyDescent="0.3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335</v>
      </c>
      <c r="E952">
        <v>2882.5095416250001</v>
      </c>
      <c r="F952">
        <v>1931.65</v>
      </c>
      <c r="G952">
        <v>-46.350751361428998</v>
      </c>
      <c r="H952">
        <v>-7.5684684613062299</v>
      </c>
      <c r="I952">
        <v>-25.505143586366099</v>
      </c>
      <c r="J952">
        <v>1.36552515014538</v>
      </c>
      <c r="K952">
        <v>1926.22960324725</v>
      </c>
      <c r="L952">
        <v>2013.05345491922</v>
      </c>
      <c r="M952">
        <v>46.747514255486898</v>
      </c>
      <c r="N952">
        <v>1.52390598525507</v>
      </c>
      <c r="O952">
        <v>45.212642041777698</v>
      </c>
      <c r="P952">
        <v>14.2988165680473</v>
      </c>
      <c r="Q952">
        <v>-8.8197127099763004E-2</v>
      </c>
    </row>
    <row r="953" spans="1:17" hidden="1" x14ac:dyDescent="0.3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D953" t="s">
        <v>46</v>
      </c>
      <c r="E953">
        <v>2874.0066866679999</v>
      </c>
      <c r="F953">
        <v>18.38</v>
      </c>
      <c r="G953">
        <v>49.003224194211199</v>
      </c>
      <c r="H953">
        <v>-18.791618614146401</v>
      </c>
      <c r="I953">
        <v>-26.003191362574299</v>
      </c>
      <c r="J953">
        <v>-0.95673227702923702</v>
      </c>
      <c r="K953">
        <v>18.782332905393901</v>
      </c>
      <c r="L953">
        <v>18.237311694735201</v>
      </c>
      <c r="M953">
        <v>51.247591597005801</v>
      </c>
      <c r="N953">
        <v>0.95149659684935595</v>
      </c>
      <c r="O953">
        <v>45.302375445559797</v>
      </c>
      <c r="P953">
        <v>80.797069503462794</v>
      </c>
      <c r="Q953">
        <v>0.105080270524482</v>
      </c>
    </row>
    <row r="954" spans="1:17" hidden="1" x14ac:dyDescent="0.3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130</v>
      </c>
      <c r="E954">
        <v>2872.1493945699999</v>
      </c>
      <c r="F954">
        <v>877.3</v>
      </c>
      <c r="G954">
        <v>61.008383438838401</v>
      </c>
      <c r="H954">
        <v>-8.7053816004209494</v>
      </c>
      <c r="I954">
        <v>-32.7318177401527</v>
      </c>
      <c r="J954">
        <v>-2.4011600117465699</v>
      </c>
      <c r="K954">
        <v>911.77846927297696</v>
      </c>
      <c r="L954">
        <v>858.726359245038</v>
      </c>
      <c r="M954">
        <v>31.7386610405207</v>
      </c>
      <c r="N954">
        <v>1.1925095052739301</v>
      </c>
      <c r="O954">
        <v>33.221247007865003</v>
      </c>
      <c r="P954">
        <v>89.114033196809601</v>
      </c>
      <c r="Q954">
        <v>0.12567460458913901</v>
      </c>
    </row>
    <row r="955" spans="1:17" x14ac:dyDescent="0.3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469</v>
      </c>
      <c r="E955">
        <v>2854.7921365000002</v>
      </c>
      <c r="F955">
        <v>392.75</v>
      </c>
      <c r="G955">
        <v>-8.4089832829262701</v>
      </c>
      <c r="H955">
        <v>14.761411098381</v>
      </c>
      <c r="I955">
        <v>-0.49475649492091001</v>
      </c>
      <c r="J955">
        <v>2.3254114497165301</v>
      </c>
      <c r="K955">
        <v>357.095897684514</v>
      </c>
      <c r="L955">
        <v>348.52968377474002</v>
      </c>
      <c r="M955">
        <v>60.129155042723497</v>
      </c>
      <c r="N955">
        <v>3.1824124383565602</v>
      </c>
      <c r="O955">
        <v>12.5143220878421</v>
      </c>
      <c r="P955">
        <v>33.113031689544101</v>
      </c>
      <c r="Q955">
        <v>-1.2049243508403E-2</v>
      </c>
    </row>
    <row r="956" spans="1:17" hidden="1" x14ac:dyDescent="0.3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E956">
        <v>2844.6493802349901</v>
      </c>
      <c r="F956">
        <v>5760.95</v>
      </c>
      <c r="G956">
        <v>69.358800320449404</v>
      </c>
      <c r="H956">
        <v>28.8686474743057</v>
      </c>
      <c r="I956">
        <v>47.0275218390465</v>
      </c>
      <c r="J956">
        <v>-3.1198200855951401</v>
      </c>
      <c r="K956">
        <v>4910.9000754504796</v>
      </c>
      <c r="L956">
        <v>3720.1452688510099</v>
      </c>
      <c r="M956">
        <v>49.284007999463398</v>
      </c>
      <c r="N956">
        <v>0.63569105211488897</v>
      </c>
      <c r="O956">
        <v>11.839193188623399</v>
      </c>
      <c r="P956">
        <v>142.66849199663</v>
      </c>
      <c r="Q956">
        <v>0.16238926111488799</v>
      </c>
    </row>
    <row r="957" spans="1:17" hidden="1" x14ac:dyDescent="0.3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D957" t="s">
        <v>191</v>
      </c>
      <c r="E957">
        <v>2820.5961636299999</v>
      </c>
      <c r="F957">
        <v>1949.05</v>
      </c>
      <c r="G957">
        <v>57.848597465265797</v>
      </c>
      <c r="H957">
        <v>-7.8013099866463103</v>
      </c>
      <c r="I957">
        <v>36.7992113716221</v>
      </c>
      <c r="J957">
        <v>-1.93418645873634</v>
      </c>
      <c r="K957">
        <v>2068.7810695887101</v>
      </c>
      <c r="L957">
        <v>1780.3543375274301</v>
      </c>
      <c r="M957">
        <v>21.3816899620745</v>
      </c>
      <c r="N957">
        <v>0.35482300229239799</v>
      </c>
      <c r="O957">
        <v>27.241476616813301</v>
      </c>
      <c r="P957">
        <v>87.3996442478727</v>
      </c>
      <c r="Q957">
        <v>0.112629472627543</v>
      </c>
    </row>
    <row r="958" spans="1:17" hidden="1" x14ac:dyDescent="0.3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D958" t="s">
        <v>1423</v>
      </c>
      <c r="E958">
        <v>2811.3039931500002</v>
      </c>
      <c r="F958">
        <v>372.25</v>
      </c>
      <c r="G958">
        <v>11.5543368782954</v>
      </c>
      <c r="H958">
        <v>9.4855237473462193</v>
      </c>
      <c r="I958">
        <v>-0.40851015318504802</v>
      </c>
      <c r="J958">
        <v>-1.38185277091878</v>
      </c>
      <c r="K958">
        <v>352.85712675182998</v>
      </c>
      <c r="L958">
        <v>316.96366394690699</v>
      </c>
      <c r="M958">
        <v>40.895002218428601</v>
      </c>
      <c r="N958">
        <v>1.15703083040239</v>
      </c>
      <c r="O958">
        <v>9.3888515782404305</v>
      </c>
      <c r="P958">
        <v>52.498975829578001</v>
      </c>
      <c r="Q958">
        <v>-1.5644808468881999E-2</v>
      </c>
    </row>
    <row r="959" spans="1:17" hidden="1" x14ac:dyDescent="0.3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D959" t="s">
        <v>62</v>
      </c>
      <c r="E959">
        <v>2757.7551796600001</v>
      </c>
      <c r="F959">
        <v>53.95</v>
      </c>
      <c r="G959">
        <v>57.963478246564897</v>
      </c>
      <c r="H959">
        <v>-5.3131603255325404</v>
      </c>
      <c r="I959">
        <v>3.32356352270885</v>
      </c>
      <c r="J959">
        <v>-0.83676110231818901</v>
      </c>
      <c r="K959">
        <v>53.053314486129601</v>
      </c>
      <c r="L959">
        <v>46.8169426332556</v>
      </c>
      <c r="M959">
        <v>38.483733033445702</v>
      </c>
      <c r="N959">
        <v>1.2249825816959801</v>
      </c>
      <c r="O959">
        <v>12.604263206672799</v>
      </c>
      <c r="P959">
        <v>88.636363636363598</v>
      </c>
      <c r="Q959">
        <v>-3.2298747250045001E-2</v>
      </c>
    </row>
    <row r="960" spans="1:17" x14ac:dyDescent="0.3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1776</v>
      </c>
      <c r="E960">
        <v>2747.1541817679999</v>
      </c>
      <c r="F960">
        <v>14.92</v>
      </c>
      <c r="G960">
        <v>-43.471299639825901</v>
      </c>
      <c r="H960">
        <v>-12.394120370765499</v>
      </c>
      <c r="I960">
        <v>-39.9537913063701</v>
      </c>
      <c r="J960">
        <v>-1.23649398224202</v>
      </c>
      <c r="K960">
        <v>15.9608233213305</v>
      </c>
      <c r="L960">
        <v>17.4893777231567</v>
      </c>
      <c r="M960">
        <v>29.9860751231096</v>
      </c>
      <c r="N960">
        <v>0.63655453755592994</v>
      </c>
      <c r="O960">
        <v>74.597855227881993</v>
      </c>
      <c r="P960">
        <v>16.108949416342401</v>
      </c>
      <c r="Q960">
        <v>6.5108128541309998E-3</v>
      </c>
    </row>
    <row r="961" spans="1:17" hidden="1" x14ac:dyDescent="0.3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168</v>
      </c>
      <c r="E961">
        <v>2744.2789266</v>
      </c>
      <c r="F961">
        <v>418.8</v>
      </c>
      <c r="G961">
        <v>-4.6414415215157501</v>
      </c>
      <c r="H961">
        <v>6.3380611563976004</v>
      </c>
      <c r="I961">
        <v>13.901568205168401</v>
      </c>
      <c r="J961">
        <v>-3.1398085519988799</v>
      </c>
      <c r="K961">
        <v>394.47155583598402</v>
      </c>
      <c r="L961">
        <v>342.85108031233398</v>
      </c>
      <c r="M961">
        <v>32.868854321525198</v>
      </c>
      <c r="N961">
        <v>0.46194513949722499</v>
      </c>
      <c r="O961">
        <v>15.5682903533906</v>
      </c>
      <c r="P961">
        <v>69.554655870445302</v>
      </c>
      <c r="Q961">
        <v>0.10850467849637099</v>
      </c>
    </row>
    <row r="962" spans="1:17" hidden="1" x14ac:dyDescent="0.3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E962">
        <v>2742.6076822999999</v>
      </c>
      <c r="F962">
        <v>1189</v>
      </c>
      <c r="G962">
        <v>-37.676515440303703</v>
      </c>
      <c r="H962">
        <v>-4.1744716142399003</v>
      </c>
      <c r="I962">
        <v>-23.671436229681301</v>
      </c>
      <c r="J962">
        <v>1.79882595698831</v>
      </c>
      <c r="K962">
        <v>1184.3988985598201</v>
      </c>
      <c r="L962">
        <v>1218.7833096919901</v>
      </c>
      <c r="M962">
        <v>47.317521873272398</v>
      </c>
      <c r="N962">
        <v>1.25233312927467</v>
      </c>
      <c r="O962">
        <v>22.035323801513801</v>
      </c>
      <c r="P962">
        <v>8.9825847846012703</v>
      </c>
      <c r="Q962">
        <v>-6.3845375212220001E-2</v>
      </c>
    </row>
    <row r="963" spans="1:17" hidden="1" x14ac:dyDescent="0.3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D963" t="s">
        <v>543</v>
      </c>
      <c r="E963">
        <v>2742.2496977149999</v>
      </c>
      <c r="F963">
        <v>4293.8500000000004</v>
      </c>
      <c r="G963">
        <v>38.768718292847602</v>
      </c>
      <c r="H963">
        <v>1.8370100336073301</v>
      </c>
      <c r="I963">
        <v>2.7934603124388802</v>
      </c>
      <c r="J963">
        <v>-1.8853356302876301</v>
      </c>
      <c r="K963">
        <v>3973.9197808090898</v>
      </c>
      <c r="L963">
        <v>3550.3966085664802</v>
      </c>
      <c r="M963">
        <v>54.866344302566802</v>
      </c>
      <c r="N963">
        <v>0.97192635343482403</v>
      </c>
      <c r="O963">
        <v>3.4037052994398902</v>
      </c>
      <c r="P963">
        <v>63.7592723250891</v>
      </c>
      <c r="Q963">
        <v>9.0782659369492993E-2</v>
      </c>
    </row>
    <row r="964" spans="1:17" hidden="1" x14ac:dyDescent="0.3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D964" t="s">
        <v>103</v>
      </c>
      <c r="E964">
        <v>2739.95865</v>
      </c>
      <c r="F964">
        <v>410.85</v>
      </c>
      <c r="G964">
        <v>235.500591081652</v>
      </c>
      <c r="H964">
        <v>-3.1304401698623399</v>
      </c>
      <c r="I964">
        <v>22.711950581223999</v>
      </c>
      <c r="J964">
        <v>-4.5177891305743003</v>
      </c>
      <c r="K964">
        <v>421.85091917943998</v>
      </c>
      <c r="L964">
        <v>336.65409442254099</v>
      </c>
      <c r="M964">
        <v>31.415713107730902</v>
      </c>
      <c r="N964">
        <v>0.63266672907949095</v>
      </c>
      <c r="O964">
        <v>25.082146768893701</v>
      </c>
      <c r="P964">
        <v>270.52457537952802</v>
      </c>
      <c r="Q964">
        <v>0.23862797135804301</v>
      </c>
    </row>
    <row r="965" spans="1:17" hidden="1" x14ac:dyDescent="0.3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D965" t="s">
        <v>62</v>
      </c>
      <c r="E965">
        <v>2735.9528534820001</v>
      </c>
      <c r="F965">
        <v>125.46</v>
      </c>
      <c r="G965">
        <v>75.140904916859995</v>
      </c>
      <c r="H965">
        <v>31.947837213241598</v>
      </c>
      <c r="I965">
        <v>-7.0391145117249101</v>
      </c>
      <c r="J965">
        <v>-4.6337002782501697</v>
      </c>
      <c r="K965">
        <v>112.22350442262101</v>
      </c>
      <c r="L965">
        <v>98.268195018769504</v>
      </c>
      <c r="M965">
        <v>49.2607982668926</v>
      </c>
      <c r="N965">
        <v>3.0348766552961699</v>
      </c>
      <c r="O965">
        <v>15.4152717997768</v>
      </c>
      <c r="P965">
        <v>106.51851851851799</v>
      </c>
      <c r="Q965">
        <v>3.1026940144285E-2</v>
      </c>
    </row>
    <row r="966" spans="1:17" x14ac:dyDescent="0.3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286</v>
      </c>
      <c r="E966">
        <v>2717.2511837450002</v>
      </c>
      <c r="F966">
        <v>1820.45</v>
      </c>
      <c r="G966">
        <v>7.51725020033685</v>
      </c>
      <c r="H966">
        <v>1.5138240991176</v>
      </c>
      <c r="I966">
        <v>-13.084694665238301</v>
      </c>
      <c r="J966">
        <v>3.81321891366902</v>
      </c>
      <c r="K966">
        <v>1754.5913167521901</v>
      </c>
      <c r="L966">
        <v>1658.5835285380399</v>
      </c>
      <c r="M966">
        <v>49.223098981982197</v>
      </c>
      <c r="N966">
        <v>2.7188790709940802</v>
      </c>
      <c r="O966">
        <v>16.861215633497199</v>
      </c>
      <c r="P966">
        <v>38.965648854961799</v>
      </c>
      <c r="Q966">
        <v>2.5219553384000001E-3</v>
      </c>
    </row>
    <row r="967" spans="1:17" hidden="1" x14ac:dyDescent="0.3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D967" t="s">
        <v>312</v>
      </c>
      <c r="E967">
        <v>2707.7042238899999</v>
      </c>
      <c r="F967">
        <v>888.7</v>
      </c>
      <c r="G967">
        <v>46.139750170209197</v>
      </c>
      <c r="H967">
        <v>-8.6853970664140601</v>
      </c>
      <c r="I967">
        <v>29.991493150448001</v>
      </c>
      <c r="J967">
        <v>-3.9480691949857798</v>
      </c>
      <c r="K967">
        <v>856.20521781366801</v>
      </c>
      <c r="L967">
        <v>698.56027682281899</v>
      </c>
      <c r="M967">
        <v>31.409002131351802</v>
      </c>
      <c r="N967">
        <v>0.41890032024773399</v>
      </c>
      <c r="O967">
        <v>11.6743558006076</v>
      </c>
      <c r="P967">
        <v>114.765587240212</v>
      </c>
      <c r="Q967">
        <v>9.3118114715212003E-2</v>
      </c>
    </row>
    <row r="968" spans="1:17" hidden="1" x14ac:dyDescent="0.3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138</v>
      </c>
      <c r="E968">
        <v>2702.6389815509901</v>
      </c>
      <c r="F968">
        <v>10.33</v>
      </c>
      <c r="G968">
        <v>641.49883178191806</v>
      </c>
      <c r="H968">
        <v>-7.3733389542830796</v>
      </c>
      <c r="I968">
        <v>-34.294240129577503</v>
      </c>
      <c r="J968">
        <v>-4.2951144196643103</v>
      </c>
      <c r="K968">
        <v>10.9776269324141</v>
      </c>
      <c r="L968">
        <v>9.3099867224662294</v>
      </c>
      <c r="M968">
        <v>27.920543983825102</v>
      </c>
      <c r="N968">
        <v>1.0570169890311001</v>
      </c>
      <c r="O968">
        <v>91.674733785091902</v>
      </c>
      <c r="P968">
        <v>694.61538461538396</v>
      </c>
      <c r="Q968">
        <v>0.132286090074656</v>
      </c>
    </row>
    <row r="969" spans="1:17" hidden="1" x14ac:dyDescent="0.3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D969" t="s">
        <v>394</v>
      </c>
      <c r="E969">
        <v>2699.5235524999998</v>
      </c>
      <c r="F969">
        <v>1575.95</v>
      </c>
      <c r="G969">
        <v>307.69666172025302</v>
      </c>
      <c r="H969">
        <v>-1.4094574540242399</v>
      </c>
      <c r="I969">
        <v>170.68281039381</v>
      </c>
      <c r="J969">
        <v>-9.1616397452969895</v>
      </c>
      <c r="K969">
        <v>1507.07724732418</v>
      </c>
      <c r="L969">
        <v>956.79293731243501</v>
      </c>
      <c r="M969">
        <v>30.399942432095401</v>
      </c>
      <c r="N969">
        <v>1.12572110338264</v>
      </c>
      <c r="O969">
        <v>38.278498683333801</v>
      </c>
      <c r="P969">
        <v>343.30520393811503</v>
      </c>
      <c r="Q969">
        <v>0.27662285521802299</v>
      </c>
    </row>
    <row r="970" spans="1:17" hidden="1" x14ac:dyDescent="0.3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62</v>
      </c>
      <c r="E970">
        <v>2690.6136015799998</v>
      </c>
      <c r="F970">
        <v>1082.3</v>
      </c>
      <c r="G970">
        <v>203.86588540270299</v>
      </c>
      <c r="H970">
        <v>-3.1821444444531601</v>
      </c>
      <c r="I970">
        <v>53.763812728890798</v>
      </c>
      <c r="J970">
        <v>-0.36279118734107701</v>
      </c>
      <c r="K970">
        <v>1074.15786338367</v>
      </c>
      <c r="L970">
        <v>855.85553321106397</v>
      </c>
      <c r="M970">
        <v>42.621062338427599</v>
      </c>
      <c r="N970">
        <v>0.466011235955056</v>
      </c>
      <c r="O970">
        <v>13.351196525917</v>
      </c>
      <c r="P970">
        <v>232.447098976109</v>
      </c>
      <c r="Q970">
        <v>0.21956475871739001</v>
      </c>
    </row>
    <row r="971" spans="1:17" hidden="1" x14ac:dyDescent="0.3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921</v>
      </c>
      <c r="E971">
        <v>2680.4688738750001</v>
      </c>
      <c r="F971">
        <v>406.75</v>
      </c>
      <c r="G971">
        <v>2.8299763012433501</v>
      </c>
      <c r="H971">
        <v>23.671023576978001</v>
      </c>
      <c r="I971">
        <v>13.065001452327101</v>
      </c>
      <c r="J971">
        <v>-5.02879671539137</v>
      </c>
      <c r="K971">
        <v>363.82777481943799</v>
      </c>
      <c r="M971">
        <v>50.574456378064397</v>
      </c>
      <c r="N971">
        <v>2.22947690142106</v>
      </c>
      <c r="O971">
        <v>16.754763368162202</v>
      </c>
      <c r="P971">
        <v>44.135364989369201</v>
      </c>
    </row>
    <row r="972" spans="1:17" hidden="1" x14ac:dyDescent="0.3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E972">
        <v>2678.75</v>
      </c>
      <c r="F972">
        <v>535.75</v>
      </c>
      <c r="G972">
        <v>131.43269421578</v>
      </c>
      <c r="H972">
        <v>-15.5254624168033</v>
      </c>
      <c r="I972">
        <v>141.66771936686399</v>
      </c>
      <c r="J972">
        <v>-1.8137652133150901</v>
      </c>
      <c r="K972">
        <v>557.94761935493295</v>
      </c>
      <c r="M972">
        <v>25.393160535997101</v>
      </c>
      <c r="N972">
        <v>0.40046970408642502</v>
      </c>
      <c r="O972">
        <v>33.784414372375103</v>
      </c>
      <c r="P972">
        <v>167.875</v>
      </c>
    </row>
    <row r="973" spans="1:17" hidden="1" x14ac:dyDescent="0.3">
      <c r="A973" t="s">
        <v>2092</v>
      </c>
      <c r="B973" t="s">
        <v>2093</v>
      </c>
      <c r="C973" t="str">
        <f>IFERROR(VLOOKUP(Table1[[#This Row],[Ticker]],[1]!Table1[[Symbol]:[Industry]],2,FALSE),"-")</f>
        <v>-</v>
      </c>
      <c r="D973" t="s">
        <v>232</v>
      </c>
      <c r="E973">
        <v>2669.6861204249999</v>
      </c>
      <c r="F973">
        <v>149.43</v>
      </c>
      <c r="G973">
        <v>30.048214497967798</v>
      </c>
      <c r="H973">
        <v>8.5121192977373799</v>
      </c>
      <c r="I973">
        <v>2.2961543194669698</v>
      </c>
      <c r="J973">
        <v>-1.65192783685508</v>
      </c>
      <c r="K973">
        <v>148.483399847539</v>
      </c>
      <c r="L973">
        <v>130.22674135344101</v>
      </c>
      <c r="M973">
        <v>35.914297072932499</v>
      </c>
      <c r="N973">
        <v>0.70614026504080896</v>
      </c>
      <c r="O973">
        <v>17.446295924513102</v>
      </c>
      <c r="P973">
        <v>69.710391822827901</v>
      </c>
      <c r="Q973">
        <v>0.13767596640149601</v>
      </c>
    </row>
    <row r="974" spans="1:17" hidden="1" x14ac:dyDescent="0.3">
      <c r="A974" t="s">
        <v>2094</v>
      </c>
      <c r="B974" t="s">
        <v>2095</v>
      </c>
      <c r="C974" t="str">
        <f>IFERROR(VLOOKUP(Table1[[#This Row],[Ticker]],[1]!Table1[[Symbol]:[Industry]],2,FALSE),"-")</f>
        <v>-</v>
      </c>
      <c r="D974" t="s">
        <v>266</v>
      </c>
      <c r="E974">
        <v>2667.9135771000001</v>
      </c>
      <c r="F974">
        <v>18346.2</v>
      </c>
      <c r="G974">
        <v>44.2922214588203</v>
      </c>
      <c r="H974">
        <v>14.027308890782701</v>
      </c>
      <c r="I974">
        <v>8.6535705993939498</v>
      </c>
      <c r="J974">
        <v>15.005390630840701</v>
      </c>
      <c r="K974">
        <v>15990.3472029696</v>
      </c>
      <c r="L974">
        <v>14387.5775055616</v>
      </c>
      <c r="M974">
        <v>64.734847521904499</v>
      </c>
      <c r="N974">
        <v>2.5872286079182598</v>
      </c>
      <c r="O974">
        <v>9.0144008023459801</v>
      </c>
      <c r="P974">
        <v>78.070039212641205</v>
      </c>
      <c r="Q974">
        <v>0.13221391476991201</v>
      </c>
    </row>
    <row r="975" spans="1:17" hidden="1" x14ac:dyDescent="0.3">
      <c r="A975" t="s">
        <v>2096</v>
      </c>
      <c r="B975" t="s">
        <v>2097</v>
      </c>
      <c r="C975" t="str">
        <f>IFERROR(VLOOKUP(Table1[[#This Row],[Ticker]],[1]!Table1[[Symbol]:[Industry]],2,FALSE),"-")</f>
        <v>-</v>
      </c>
      <c r="D975" t="s">
        <v>549</v>
      </c>
      <c r="E975">
        <v>2667.6566967099998</v>
      </c>
      <c r="F975">
        <v>111.55</v>
      </c>
      <c r="G975">
        <v>114.41396676749</v>
      </c>
      <c r="H975">
        <v>10.413279041960299</v>
      </c>
      <c r="I975">
        <v>26.0733746871541</v>
      </c>
      <c r="J975">
        <v>9.8448918755827801</v>
      </c>
      <c r="K975">
        <v>101.737763100256</v>
      </c>
      <c r="L975">
        <v>83.525801299615097</v>
      </c>
      <c r="M975">
        <v>56.685007827080497</v>
      </c>
      <c r="N975">
        <v>1.6838301464538099</v>
      </c>
      <c r="O975">
        <v>12.505602868668699</v>
      </c>
      <c r="P975">
        <v>143.55895196506501</v>
      </c>
      <c r="Q975">
        <v>-8.2252422656030003E-3</v>
      </c>
    </row>
    <row r="976" spans="1:17" hidden="1" x14ac:dyDescent="0.3">
      <c r="A976" t="s">
        <v>2098</v>
      </c>
      <c r="B976" t="s">
        <v>2099</v>
      </c>
      <c r="C976" t="str">
        <f>IFERROR(VLOOKUP(Table1[[#This Row],[Ticker]],[1]!Table1[[Symbol]:[Industry]],2,FALSE),"-")</f>
        <v>-</v>
      </c>
      <c r="D976" t="s">
        <v>271</v>
      </c>
      <c r="E976">
        <v>2652.5742727000002</v>
      </c>
      <c r="F976">
        <v>229.3</v>
      </c>
      <c r="G976">
        <v>42.629741468714101</v>
      </c>
      <c r="H976">
        <v>27.202479842734</v>
      </c>
      <c r="I976">
        <v>56.665149231309897</v>
      </c>
      <c r="J976">
        <v>-4.9024606088286804</v>
      </c>
      <c r="K976">
        <v>180.21910088399099</v>
      </c>
      <c r="L976">
        <v>144.14007268583899</v>
      </c>
      <c r="M976">
        <v>67.694443677828005</v>
      </c>
      <c r="N976">
        <v>1.1914099024690501</v>
      </c>
      <c r="O976">
        <v>7.6537287396423803</v>
      </c>
      <c r="P976">
        <v>123.88205428627199</v>
      </c>
      <c r="Q976">
        <v>0.176197885255307</v>
      </c>
    </row>
    <row r="977" spans="1:17" hidden="1" x14ac:dyDescent="0.3">
      <c r="A977" t="s">
        <v>2100</v>
      </c>
      <c r="B977" t="s">
        <v>2101</v>
      </c>
      <c r="C977" t="str">
        <f>IFERROR(VLOOKUP(Table1[[#This Row],[Ticker]],[1]!Table1[[Symbol]:[Industry]],2,FALSE),"-")</f>
        <v>-</v>
      </c>
      <c r="D977" t="s">
        <v>146</v>
      </c>
      <c r="E977">
        <v>2649.0246804849999</v>
      </c>
      <c r="F977">
        <v>765.85</v>
      </c>
      <c r="G977">
        <v>460.93196720741997</v>
      </c>
      <c r="H977">
        <v>17.271516589853</v>
      </c>
      <c r="I977">
        <v>116.983454356512</v>
      </c>
      <c r="J977">
        <v>0.30217043729543802</v>
      </c>
      <c r="K977">
        <v>644.88340909166698</v>
      </c>
      <c r="L977">
        <v>434.52945136356999</v>
      </c>
      <c r="M977">
        <v>55.083689747267201</v>
      </c>
      <c r="N977">
        <v>0.78481958057801304</v>
      </c>
      <c r="O977">
        <v>6.8681856760462301</v>
      </c>
      <c r="P977">
        <v>538.20833333333303</v>
      </c>
      <c r="Q977">
        <v>0.15107171420549201</v>
      </c>
    </row>
    <row r="978" spans="1:17" hidden="1" x14ac:dyDescent="0.3">
      <c r="A978" t="s">
        <v>2102</v>
      </c>
      <c r="B978" t="s">
        <v>2103</v>
      </c>
      <c r="C978" t="str">
        <f>IFERROR(VLOOKUP(Table1[[#This Row],[Ticker]],[1]!Table1[[Symbol]:[Industry]],2,FALSE),"-")</f>
        <v>-</v>
      </c>
      <c r="D978" t="s">
        <v>198</v>
      </c>
      <c r="E978">
        <v>2644.3799054799902</v>
      </c>
      <c r="F978">
        <v>2828.9</v>
      </c>
      <c r="G978">
        <v>5.7709045136287402</v>
      </c>
      <c r="H978">
        <v>-2.7359208622804601</v>
      </c>
      <c r="I978">
        <v>0.82688379007203605</v>
      </c>
      <c r="J978">
        <v>-0.68172076410724103</v>
      </c>
      <c r="K978">
        <v>2761.7770803552899</v>
      </c>
      <c r="L978">
        <v>2499.9500535883499</v>
      </c>
      <c r="M978">
        <v>42.871603475295203</v>
      </c>
      <c r="N978">
        <v>0.52322157116664303</v>
      </c>
      <c r="O978">
        <v>7.2430980239669198</v>
      </c>
      <c r="P978">
        <v>42.510264225082501</v>
      </c>
      <c r="Q978">
        <v>5.0312894920699E-2</v>
      </c>
    </row>
    <row r="979" spans="1:17" hidden="1" x14ac:dyDescent="0.3">
      <c r="A979" t="s">
        <v>2104</v>
      </c>
      <c r="B979" t="s">
        <v>2105</v>
      </c>
      <c r="C979" t="str">
        <f>IFERROR(VLOOKUP(Table1[[#This Row],[Ticker]],[1]!Table1[[Symbol]:[Industry]],2,FALSE),"-")</f>
        <v>-</v>
      </c>
      <c r="D979" t="s">
        <v>244</v>
      </c>
      <c r="E979">
        <v>2644.2841094999999</v>
      </c>
      <c r="F979">
        <v>6057.5</v>
      </c>
      <c r="G979">
        <v>203.89659011132099</v>
      </c>
      <c r="H979">
        <v>29.7344898597857</v>
      </c>
      <c r="I979">
        <v>53.256619788327797</v>
      </c>
      <c r="J979">
        <v>-4.1762221863562603</v>
      </c>
      <c r="K979">
        <v>5381.0338486417404</v>
      </c>
      <c r="L979">
        <v>4074.0936764276698</v>
      </c>
      <c r="M979">
        <v>40.6693720144957</v>
      </c>
      <c r="N979">
        <v>0.36138159313549201</v>
      </c>
      <c r="O979">
        <v>11.5996698307882</v>
      </c>
      <c r="P979">
        <v>239.346236800089</v>
      </c>
      <c r="Q979">
        <v>0.1070768975434</v>
      </c>
    </row>
    <row r="980" spans="1:17" hidden="1" x14ac:dyDescent="0.3">
      <c r="A980" t="s">
        <v>2106</v>
      </c>
      <c r="B980" t="s">
        <v>2107</v>
      </c>
      <c r="C980" t="str">
        <f>IFERROR(VLOOKUP(Table1[[#This Row],[Ticker]],[1]!Table1[[Symbol]:[Industry]],2,FALSE),"-")</f>
        <v>-</v>
      </c>
      <c r="D980" t="s">
        <v>1615</v>
      </c>
      <c r="E980">
        <v>2644.090741</v>
      </c>
      <c r="F980">
        <v>64.45</v>
      </c>
      <c r="G980">
        <v>-0.87766437887649196</v>
      </c>
      <c r="H980">
        <v>-1.5561742142295301</v>
      </c>
      <c r="I980">
        <v>4.7838579521832596</v>
      </c>
      <c r="J980">
        <v>0.93364375027033697</v>
      </c>
      <c r="K980">
        <v>62.8138960215067</v>
      </c>
      <c r="L980">
        <v>58.5306679297071</v>
      </c>
      <c r="M980">
        <v>53.860821394049402</v>
      </c>
      <c r="N980">
        <v>0.91987427938961697</v>
      </c>
      <c r="O980">
        <v>2.3273855702094601</v>
      </c>
      <c r="P980">
        <v>31.236000814497999</v>
      </c>
      <c r="Q980">
        <v>-2.7484158448541001E-2</v>
      </c>
    </row>
    <row r="981" spans="1:17" hidden="1" x14ac:dyDescent="0.3">
      <c r="A981" t="s">
        <v>2108</v>
      </c>
      <c r="B981" t="s">
        <v>2109</v>
      </c>
      <c r="C981" t="str">
        <f>IFERROR(VLOOKUP(Table1[[#This Row],[Ticker]],[1]!Table1[[Symbol]:[Industry]],2,FALSE),"-")</f>
        <v>-</v>
      </c>
      <c r="D981" t="s">
        <v>24</v>
      </c>
      <c r="E981">
        <v>2634.1285333860001</v>
      </c>
      <c r="F981">
        <v>51.17</v>
      </c>
      <c r="G981">
        <v>-49.580632910869902</v>
      </c>
      <c r="H981">
        <v>-8.5343317359729909</v>
      </c>
      <c r="I981">
        <v>-41.431623818685303</v>
      </c>
      <c r="J981">
        <v>-2.3370292998262001</v>
      </c>
      <c r="K981">
        <v>54.184218345088503</v>
      </c>
      <c r="M981">
        <v>28.408989606701098</v>
      </c>
      <c r="N981">
        <v>1.0245378556154501</v>
      </c>
      <c r="O981">
        <v>61.031854602305998</v>
      </c>
      <c r="P981">
        <v>4.4285714285714199</v>
      </c>
    </row>
    <row r="982" spans="1:17" x14ac:dyDescent="0.3">
      <c r="A982" t="s">
        <v>2110</v>
      </c>
      <c r="B982" t="s">
        <v>2111</v>
      </c>
      <c r="C982" t="str">
        <f>IFERROR(VLOOKUP(Table1[[#This Row],[Ticker]],[1]!Table1[[Symbol]:[Industry]],2,FALSE),"-")</f>
        <v>-</v>
      </c>
      <c r="D982" t="s">
        <v>441</v>
      </c>
      <c r="E982">
        <v>2632.3457836889902</v>
      </c>
      <c r="F982">
        <v>79.23</v>
      </c>
      <c r="G982">
        <v>-22.174502025944498</v>
      </c>
      <c r="H982">
        <v>-6.3928650790910098</v>
      </c>
      <c r="I982">
        <v>-21.908867246983601</v>
      </c>
      <c r="J982">
        <v>-1.0766566175999299</v>
      </c>
      <c r="K982">
        <v>83.274387634927706</v>
      </c>
      <c r="L982">
        <v>85.846337492339401</v>
      </c>
      <c r="M982">
        <v>37.475153872900101</v>
      </c>
      <c r="N982">
        <v>0.88033641549308905</v>
      </c>
      <c r="O982">
        <v>51.457781143506203</v>
      </c>
      <c r="P982">
        <v>26.6666666666666</v>
      </c>
      <c r="Q982">
        <v>1.802461003471E-3</v>
      </c>
    </row>
    <row r="983" spans="1:17" x14ac:dyDescent="0.3">
      <c r="A983" t="s">
        <v>2112</v>
      </c>
      <c r="B983" t="s">
        <v>2113</v>
      </c>
      <c r="C983" t="str">
        <f>IFERROR(VLOOKUP(Table1[[#This Row],[Ticker]],[1]!Table1[[Symbol]:[Industry]],2,FALSE),"-")</f>
        <v>-</v>
      </c>
      <c r="D983" t="s">
        <v>46</v>
      </c>
      <c r="E983">
        <v>2624.8811910650002</v>
      </c>
      <c r="F983">
        <v>662.15</v>
      </c>
      <c r="G983">
        <v>-28.1613603845569</v>
      </c>
      <c r="H983">
        <v>-2.0206294950562</v>
      </c>
      <c r="I983">
        <v>-26.015701684112098</v>
      </c>
      <c r="J983">
        <v>-3.0747834503971698</v>
      </c>
      <c r="K983">
        <v>675.34219370551898</v>
      </c>
      <c r="L983">
        <v>698.63043666168903</v>
      </c>
      <c r="M983">
        <v>31.778095938369798</v>
      </c>
      <c r="N983">
        <v>0.57760788770507498</v>
      </c>
      <c r="O983">
        <v>27.7656120214452</v>
      </c>
      <c r="P983">
        <v>10.3767294549091</v>
      </c>
      <c r="Q983">
        <v>-2.0825189831900001E-4</v>
      </c>
    </row>
    <row r="984" spans="1:17" x14ac:dyDescent="0.3">
      <c r="A984" t="s">
        <v>2114</v>
      </c>
      <c r="B984" t="s">
        <v>2115</v>
      </c>
      <c r="C984" t="str">
        <f>IFERROR(VLOOKUP(Table1[[#This Row],[Ticker]],[1]!Table1[[Symbol]:[Industry]],2,FALSE),"-")</f>
        <v>-</v>
      </c>
      <c r="D984" t="s">
        <v>1550</v>
      </c>
      <c r="E984">
        <v>2619.7597303500002</v>
      </c>
      <c r="F984">
        <v>633.85</v>
      </c>
      <c r="G984">
        <v>-39.167385472071302</v>
      </c>
      <c r="H984">
        <v>-16.0254195953665</v>
      </c>
      <c r="I984">
        <v>-37.198696673235503</v>
      </c>
      <c r="J984">
        <v>-6.5515140445223796</v>
      </c>
      <c r="K984">
        <v>701.87122826744496</v>
      </c>
      <c r="L984">
        <v>724.94959165400405</v>
      </c>
      <c r="M984">
        <v>29.118879048100901</v>
      </c>
      <c r="N984">
        <v>1.56752228871272</v>
      </c>
      <c r="O984">
        <v>42.778259840656297</v>
      </c>
      <c r="P984">
        <v>1.24590687644758</v>
      </c>
    </row>
    <row r="985" spans="1:17" hidden="1" x14ac:dyDescent="0.3">
      <c r="A985" t="s">
        <v>2116</v>
      </c>
      <c r="B985" t="s">
        <v>2117</v>
      </c>
      <c r="C985" t="str">
        <f>IFERROR(VLOOKUP(Table1[[#This Row],[Ticker]],[1]!Table1[[Symbol]:[Industry]],2,FALSE),"-")</f>
        <v>-</v>
      </c>
      <c r="D985" t="s">
        <v>543</v>
      </c>
      <c r="E985">
        <v>2619.0599757209998</v>
      </c>
      <c r="F985">
        <v>189.21</v>
      </c>
      <c r="G985">
        <v>41.346354839210299</v>
      </c>
      <c r="H985">
        <v>-9.9978814951218293</v>
      </c>
      <c r="I985">
        <v>-3.1569534343455499</v>
      </c>
      <c r="J985">
        <v>-3.10015520388581</v>
      </c>
      <c r="K985">
        <v>195.340355124193</v>
      </c>
      <c r="L985">
        <v>181.54499173273999</v>
      </c>
      <c r="M985">
        <v>39.678272692742702</v>
      </c>
      <c r="N985">
        <v>0.61293122884860196</v>
      </c>
      <c r="O985">
        <v>22.615083769356701</v>
      </c>
      <c r="P985">
        <v>68.186666666666596</v>
      </c>
      <c r="Q985">
        <v>-1.1437949035035E-2</v>
      </c>
    </row>
    <row r="986" spans="1:17" x14ac:dyDescent="0.3">
      <c r="A986" t="s">
        <v>2118</v>
      </c>
      <c r="B986" t="s">
        <v>2119</v>
      </c>
      <c r="C986" t="str">
        <f>IFERROR(VLOOKUP(Table1[[#This Row],[Ticker]],[1]!Table1[[Symbol]:[Industry]],2,FALSE),"-")</f>
        <v>-</v>
      </c>
      <c r="D986" t="s">
        <v>405</v>
      </c>
      <c r="E986">
        <v>2609.0105017000001</v>
      </c>
      <c r="F986">
        <v>52.1</v>
      </c>
      <c r="G986">
        <v>-38.241498954722204</v>
      </c>
      <c r="H986">
        <v>-8.9851163927973801</v>
      </c>
      <c r="I986">
        <v>-38.3792821426728</v>
      </c>
      <c r="J986">
        <v>-0.64814232909032099</v>
      </c>
      <c r="K986">
        <v>54.869664200002802</v>
      </c>
      <c r="L986">
        <v>61.818768077788597</v>
      </c>
      <c r="M986">
        <v>34.112670793746801</v>
      </c>
      <c r="N986">
        <v>0.769723670952003</v>
      </c>
      <c r="O986">
        <v>61.324376199616097</v>
      </c>
      <c r="P986">
        <v>8.3160083160083094</v>
      </c>
    </row>
    <row r="987" spans="1:17" hidden="1" x14ac:dyDescent="0.3">
      <c r="A987" t="s">
        <v>2120</v>
      </c>
      <c r="B987" t="s">
        <v>2121</v>
      </c>
      <c r="C987" t="str">
        <f>IFERROR(VLOOKUP(Table1[[#This Row],[Ticker]],[1]!Table1[[Symbol]:[Industry]],2,FALSE),"-")</f>
        <v>-</v>
      </c>
      <c r="E987">
        <v>2600.831948</v>
      </c>
      <c r="F987">
        <v>522.5</v>
      </c>
      <c r="G987">
        <v>138.639181288971</v>
      </c>
      <c r="H987">
        <v>-4.3350157666793203</v>
      </c>
      <c r="I987">
        <v>-1.6268231692508699</v>
      </c>
      <c r="J987">
        <v>-6.4416609662108497</v>
      </c>
      <c r="K987">
        <v>498.19046734021998</v>
      </c>
      <c r="L987">
        <v>390.077092683518</v>
      </c>
      <c r="M987">
        <v>37.857450506124003</v>
      </c>
      <c r="N987">
        <v>0.76932456109173397</v>
      </c>
      <c r="O987">
        <v>18.2775119617224</v>
      </c>
      <c r="P987">
        <v>185.20742358078499</v>
      </c>
    </row>
    <row r="988" spans="1:17" hidden="1" x14ac:dyDescent="0.3">
      <c r="A988" t="s">
        <v>2122</v>
      </c>
      <c r="B988" t="s">
        <v>2123</v>
      </c>
      <c r="C988" t="str">
        <f>IFERROR(VLOOKUP(Table1[[#This Row],[Ticker]],[1]!Table1[[Symbol]:[Industry]],2,FALSE),"-")</f>
        <v>-</v>
      </c>
      <c r="D988" t="s">
        <v>335</v>
      </c>
      <c r="E988">
        <v>2597.8364965199999</v>
      </c>
      <c r="F988">
        <v>781.8</v>
      </c>
      <c r="G988">
        <v>-49.959457892138801</v>
      </c>
      <c r="H988">
        <v>-3.1130142165921302</v>
      </c>
      <c r="I988">
        <v>-23.6305561933593</v>
      </c>
      <c r="J988">
        <v>0.47100910512479099</v>
      </c>
      <c r="K988">
        <v>799.90003708742404</v>
      </c>
      <c r="L988">
        <v>844.30498295960501</v>
      </c>
      <c r="M988">
        <v>38.2741593473758</v>
      </c>
      <c r="N988">
        <v>1.26092994841372</v>
      </c>
      <c r="O988">
        <v>37.816577129700697</v>
      </c>
      <c r="P988">
        <v>9.4038623005877398</v>
      </c>
      <c r="Q988">
        <v>1.5645654009835998E-2</v>
      </c>
    </row>
    <row r="989" spans="1:17" hidden="1" x14ac:dyDescent="0.3">
      <c r="A989" t="s">
        <v>2124</v>
      </c>
      <c r="B989" t="s">
        <v>2125</v>
      </c>
      <c r="C989" t="str">
        <f>IFERROR(VLOOKUP(Table1[[#This Row],[Ticker]],[1]!Table1[[Symbol]:[Industry]],2,FALSE),"-")</f>
        <v>-</v>
      </c>
      <c r="D989" t="s">
        <v>632</v>
      </c>
      <c r="E989">
        <v>2581.555961</v>
      </c>
      <c r="F989">
        <v>587.35</v>
      </c>
      <c r="G989">
        <v>-6.2867931394250496</v>
      </c>
      <c r="H989">
        <v>-13.3031172813852</v>
      </c>
      <c r="I989">
        <v>-8.4642874084971602</v>
      </c>
      <c r="J989">
        <v>-5.9056668715575302</v>
      </c>
      <c r="K989">
        <v>597.43837610625701</v>
      </c>
      <c r="L989">
        <v>546.93474633947801</v>
      </c>
      <c r="M989">
        <v>19.9453384498354</v>
      </c>
      <c r="N989">
        <v>0.60637332093586105</v>
      </c>
      <c r="O989">
        <v>18.472801566357301</v>
      </c>
      <c r="P989">
        <v>29.087912087911999</v>
      </c>
      <c r="Q989">
        <v>-1.0442613571204001E-2</v>
      </c>
    </row>
    <row r="990" spans="1:17" hidden="1" x14ac:dyDescent="0.3">
      <c r="A990" t="s">
        <v>2126</v>
      </c>
      <c r="B990" t="s">
        <v>2127</v>
      </c>
      <c r="C990" t="str">
        <f>IFERROR(VLOOKUP(Table1[[#This Row],[Ticker]],[1]!Table1[[Symbol]:[Industry]],2,FALSE),"-")</f>
        <v>-</v>
      </c>
      <c r="D990" t="s">
        <v>1300</v>
      </c>
      <c r="E990">
        <v>2580.8388</v>
      </c>
      <c r="F990">
        <v>1000</v>
      </c>
      <c r="G990">
        <v>-23.6863534032667</v>
      </c>
      <c r="H990">
        <v>-4.3157849974485503</v>
      </c>
      <c r="I990">
        <v>-13.451328252182901</v>
      </c>
      <c r="J990">
        <v>-0.11633664188652899</v>
      </c>
      <c r="K990">
        <v>999.996821324454</v>
      </c>
      <c r="L990">
        <v>999.99689171964496</v>
      </c>
      <c r="M990">
        <v>55.379180563809697</v>
      </c>
      <c r="N990">
        <v>1.52979191024082</v>
      </c>
      <c r="O990">
        <v>3</v>
      </c>
      <c r="P990">
        <v>3.0927835051546202</v>
      </c>
      <c r="Q990">
        <v>-0.101916752053546</v>
      </c>
    </row>
    <row r="991" spans="1:17" hidden="1" x14ac:dyDescent="0.3">
      <c r="A991" t="s">
        <v>2128</v>
      </c>
      <c r="B991" t="s">
        <v>2129</v>
      </c>
      <c r="C991" t="str">
        <f>IFERROR(VLOOKUP(Table1[[#This Row],[Ticker]],[1]!Table1[[Symbol]:[Industry]],2,FALSE),"-")</f>
        <v>-</v>
      </c>
      <c r="D991" t="s">
        <v>286</v>
      </c>
      <c r="E991">
        <v>2574.4951544</v>
      </c>
      <c r="F991">
        <v>1776.7</v>
      </c>
      <c r="G991">
        <v>719.35042002496505</v>
      </c>
      <c r="H991">
        <v>-11.087134859707501</v>
      </c>
      <c r="I991">
        <v>101.697618223961</v>
      </c>
      <c r="J991">
        <v>6.3040470059122002</v>
      </c>
      <c r="K991">
        <v>1509.02619517844</v>
      </c>
      <c r="L991">
        <v>1027.0627738687799</v>
      </c>
      <c r="M991">
        <v>64.183892611035503</v>
      </c>
      <c r="N991">
        <v>1.1758822838488601</v>
      </c>
      <c r="O991">
        <v>12.568244498226999</v>
      </c>
      <c r="P991">
        <v>891.46205357142799</v>
      </c>
      <c r="Q991">
        <v>0.25028598068463098</v>
      </c>
    </row>
    <row r="992" spans="1:17" hidden="1" x14ac:dyDescent="0.3">
      <c r="A992" t="s">
        <v>2130</v>
      </c>
      <c r="B992" t="s">
        <v>2131</v>
      </c>
      <c r="C992" t="str">
        <f>IFERROR(VLOOKUP(Table1[[#This Row],[Ticker]],[1]!Table1[[Symbol]:[Industry]],2,FALSE),"-")</f>
        <v>-</v>
      </c>
      <c r="D992" t="s">
        <v>549</v>
      </c>
      <c r="E992">
        <v>2574.24234325</v>
      </c>
      <c r="F992">
        <v>513.35</v>
      </c>
      <c r="G992">
        <v>33.349437358434002</v>
      </c>
      <c r="H992">
        <v>2.8975318952764799</v>
      </c>
      <c r="I992">
        <v>37.201643134464099</v>
      </c>
      <c r="J992">
        <v>-1.1042411778515899</v>
      </c>
      <c r="K992">
        <v>462.27202701124497</v>
      </c>
      <c r="L992">
        <v>375.91904932232001</v>
      </c>
      <c r="M992">
        <v>50.530135846096897</v>
      </c>
      <c r="N992">
        <v>1.1808071974833501</v>
      </c>
      <c r="O992">
        <v>9.5646245251777593</v>
      </c>
      <c r="P992">
        <v>98.780251694094801</v>
      </c>
    </row>
    <row r="993" spans="1:17" hidden="1" x14ac:dyDescent="0.3">
      <c r="A993" t="s">
        <v>2132</v>
      </c>
      <c r="B993" t="s">
        <v>2133</v>
      </c>
      <c r="C993" t="str">
        <f>IFERROR(VLOOKUP(Table1[[#This Row],[Ticker]],[1]!Table1[[Symbol]:[Industry]],2,FALSE),"-")</f>
        <v>-</v>
      </c>
      <c r="D993" t="s">
        <v>389</v>
      </c>
      <c r="E993">
        <v>2559.72663018</v>
      </c>
      <c r="F993">
        <v>621.54999999999995</v>
      </c>
      <c r="G993">
        <v>-41.258132463010703</v>
      </c>
      <c r="H993">
        <v>-10.3736443523847</v>
      </c>
      <c r="I993">
        <v>-28.167299712117</v>
      </c>
      <c r="J993">
        <v>-2.14963282148479</v>
      </c>
      <c r="K993">
        <v>642.10124518484997</v>
      </c>
      <c r="L993">
        <v>657.93762701601202</v>
      </c>
      <c r="M993">
        <v>36.770988559598003</v>
      </c>
      <c r="N993">
        <v>0.60266600192090403</v>
      </c>
      <c r="O993">
        <v>28.4932829217279</v>
      </c>
      <c r="P993">
        <v>5.6518782933877301</v>
      </c>
      <c r="Q993">
        <v>2.7447532923135998E-2</v>
      </c>
    </row>
    <row r="994" spans="1:17" hidden="1" x14ac:dyDescent="0.3">
      <c r="A994" t="s">
        <v>2134</v>
      </c>
      <c r="B994" t="s">
        <v>2135</v>
      </c>
      <c r="C994" t="str">
        <f>IFERROR(VLOOKUP(Table1[[#This Row],[Ticker]],[1]!Table1[[Symbol]:[Industry]],2,FALSE),"-")</f>
        <v>-</v>
      </c>
      <c r="D994" t="s">
        <v>2136</v>
      </c>
      <c r="E994">
        <v>2558.3052713699999</v>
      </c>
      <c r="F994">
        <v>576.70000000000005</v>
      </c>
      <c r="G994">
        <v>48.720223577301198</v>
      </c>
      <c r="H994">
        <v>30.707203508298502</v>
      </c>
      <c r="I994">
        <v>54.658276761663402</v>
      </c>
      <c r="J994">
        <v>-9.2103562982864595</v>
      </c>
      <c r="K994">
        <v>485.94115885097398</v>
      </c>
      <c r="M994">
        <v>47.690261586776998</v>
      </c>
      <c r="N994">
        <v>0.71352137390630099</v>
      </c>
      <c r="O994">
        <v>19.993063984740701</v>
      </c>
      <c r="P994">
        <v>125.449569976544</v>
      </c>
    </row>
    <row r="995" spans="1:17" hidden="1" x14ac:dyDescent="0.3">
      <c r="A995" t="s">
        <v>2137</v>
      </c>
      <c r="B995" t="s">
        <v>2138</v>
      </c>
      <c r="C995" t="str">
        <f>IFERROR(VLOOKUP(Table1[[#This Row],[Ticker]],[1]!Table1[[Symbol]:[Industry]],2,FALSE),"-")</f>
        <v>-</v>
      </c>
      <c r="D995" t="s">
        <v>660</v>
      </c>
      <c r="E995">
        <v>2554.8506299999999</v>
      </c>
      <c r="F995">
        <v>415.7</v>
      </c>
      <c r="G995">
        <v>561.72172573935495</v>
      </c>
      <c r="H995">
        <v>46.826083514662102</v>
      </c>
      <c r="I995">
        <v>39.099130463413402</v>
      </c>
      <c r="J995">
        <v>9.7832797878530595</v>
      </c>
      <c r="K995">
        <v>305.83664959145199</v>
      </c>
      <c r="L995">
        <v>234.958911324431</v>
      </c>
      <c r="M995">
        <v>76.500955240154994</v>
      </c>
      <c r="N995">
        <v>1.7375570749409199</v>
      </c>
      <c r="O995">
        <v>7.0483521770507496</v>
      </c>
      <c r="P995">
        <v>649.00900900900899</v>
      </c>
      <c r="Q995">
        <v>0.15425653507567</v>
      </c>
    </row>
    <row r="996" spans="1:17" hidden="1" x14ac:dyDescent="0.3">
      <c r="A996" t="s">
        <v>2139</v>
      </c>
      <c r="B996" t="s">
        <v>2140</v>
      </c>
      <c r="C996" t="str">
        <f>IFERROR(VLOOKUP(Table1[[#This Row],[Ticker]],[1]!Table1[[Symbol]:[Industry]],2,FALSE),"-")</f>
        <v>-</v>
      </c>
      <c r="E996">
        <v>2550.3683012480001</v>
      </c>
      <c r="F996">
        <v>52.16</v>
      </c>
      <c r="G996">
        <v>83.297773580860195</v>
      </c>
      <c r="H996">
        <v>15.551618317468501</v>
      </c>
      <c r="I996">
        <v>18.299113778632901</v>
      </c>
      <c r="J996">
        <v>7.2886039521728803</v>
      </c>
      <c r="K996">
        <v>44.812219407978397</v>
      </c>
      <c r="L996">
        <v>40.006393004391597</v>
      </c>
      <c r="M996">
        <v>67.016129878726005</v>
      </c>
      <c r="N996">
        <v>2.92368444374944</v>
      </c>
      <c r="O996">
        <v>32.055214723926298</v>
      </c>
      <c r="P996">
        <v>112.032520325203</v>
      </c>
      <c r="Q996">
        <v>5.1606325684370999E-2</v>
      </c>
    </row>
    <row r="997" spans="1:17" hidden="1" x14ac:dyDescent="0.3">
      <c r="A997" t="s">
        <v>2141</v>
      </c>
      <c r="B997" t="s">
        <v>2142</v>
      </c>
      <c r="C997" t="str">
        <f>IFERROR(VLOOKUP(Table1[[#This Row],[Ticker]],[1]!Table1[[Symbol]:[Industry]],2,FALSE),"-")</f>
        <v>-</v>
      </c>
      <c r="D997" t="s">
        <v>1840</v>
      </c>
      <c r="E997">
        <v>2545.4914254</v>
      </c>
      <c r="F997">
        <v>636.29999999999995</v>
      </c>
      <c r="G997">
        <v>5435.9466741196602</v>
      </c>
      <c r="H997">
        <v>-19.1941633758269</v>
      </c>
      <c r="I997">
        <v>255.39685446186201</v>
      </c>
      <c r="J997">
        <v>-5.5306559601536698</v>
      </c>
      <c r="K997">
        <v>655.50475412690503</v>
      </c>
      <c r="L997">
        <v>344.42742021759398</v>
      </c>
      <c r="M997">
        <v>38.877337449717302</v>
      </c>
      <c r="N997">
        <v>0.71283507945100699</v>
      </c>
      <c r="O997">
        <v>49.096338205249097</v>
      </c>
    </row>
    <row r="998" spans="1:17" hidden="1" x14ac:dyDescent="0.3">
      <c r="A998" t="s">
        <v>2143</v>
      </c>
      <c r="B998" t="s">
        <v>2144</v>
      </c>
      <c r="C998" t="str">
        <f>IFERROR(VLOOKUP(Table1[[#This Row],[Ticker]],[1]!Table1[[Symbol]:[Industry]],2,FALSE),"-")</f>
        <v>-</v>
      </c>
      <c r="D998" t="s">
        <v>286</v>
      </c>
      <c r="E998">
        <v>2537.4666908899999</v>
      </c>
      <c r="F998">
        <v>1682.9</v>
      </c>
      <c r="G998">
        <v>44.142118299550503</v>
      </c>
      <c r="H998">
        <v>2.9033508050205801</v>
      </c>
      <c r="I998">
        <v>-3.4183098468738198</v>
      </c>
      <c r="J998">
        <v>-1.1993720073582099</v>
      </c>
      <c r="K998">
        <v>1650.4854929092801</v>
      </c>
      <c r="L998">
        <v>1460.4969732131001</v>
      </c>
      <c r="M998">
        <v>38.566317338968503</v>
      </c>
      <c r="N998">
        <v>0.66466685666337699</v>
      </c>
      <c r="O998">
        <v>16.180402875987799</v>
      </c>
      <c r="P998">
        <v>85.883912299110804</v>
      </c>
      <c r="Q998">
        <v>3.7686247416019998E-3</v>
      </c>
    </row>
    <row r="999" spans="1:17" x14ac:dyDescent="0.3">
      <c r="A999" t="s">
        <v>2145</v>
      </c>
      <c r="B999" t="s">
        <v>2146</v>
      </c>
      <c r="C999" t="str">
        <f>IFERROR(VLOOKUP(Table1[[#This Row],[Ticker]],[1]!Table1[[Symbol]:[Industry]],2,FALSE),"-")</f>
        <v>-</v>
      </c>
      <c r="D999" t="s">
        <v>405</v>
      </c>
      <c r="E999">
        <v>2535.0161131999998</v>
      </c>
      <c r="F999">
        <v>1799.5</v>
      </c>
      <c r="G999">
        <v>-30.098876806636799</v>
      </c>
      <c r="H999">
        <v>-10.041093639423799</v>
      </c>
      <c r="I999">
        <v>-23.810241301075699</v>
      </c>
      <c r="J999">
        <v>-5.8571916025407402</v>
      </c>
      <c r="K999">
        <v>1875.5113402925001</v>
      </c>
      <c r="L999">
        <v>1857.50296474795</v>
      </c>
      <c r="M999">
        <v>15.7430063913613</v>
      </c>
      <c r="N999">
        <v>0.64189071061993597</v>
      </c>
      <c r="O999">
        <v>28.641289247012999</v>
      </c>
      <c r="P999">
        <v>17.5375571521881</v>
      </c>
      <c r="Q999">
        <v>-0.10988197215493301</v>
      </c>
    </row>
    <row r="1000" spans="1:17" x14ac:dyDescent="0.3">
      <c r="A1000" t="s">
        <v>2147</v>
      </c>
      <c r="B1000" t="s">
        <v>2148</v>
      </c>
      <c r="C1000" t="str">
        <f>IFERROR(VLOOKUP(Table1[[#This Row],[Ticker]],[1]!Table1[[Symbol]:[Industry]],2,FALSE),"-")</f>
        <v>-</v>
      </c>
      <c r="D1000" t="s">
        <v>211</v>
      </c>
      <c r="E1000">
        <v>2533.9283813900001</v>
      </c>
      <c r="F1000">
        <v>161.62</v>
      </c>
      <c r="G1000">
        <v>-19.784071178901598</v>
      </c>
      <c r="H1000">
        <v>-11.5160112417924</v>
      </c>
      <c r="I1000">
        <v>-27.960717302698601</v>
      </c>
      <c r="J1000">
        <v>-1.36921747246131</v>
      </c>
      <c r="K1000">
        <v>179.05349847664999</v>
      </c>
      <c r="L1000">
        <v>184.49619708767099</v>
      </c>
      <c r="M1000">
        <v>29.023808478479101</v>
      </c>
      <c r="N1000">
        <v>0.58175168379877396</v>
      </c>
      <c r="O1000">
        <v>75.102091325331003</v>
      </c>
      <c r="P1000">
        <v>21.518796992481199</v>
      </c>
      <c r="Q1000">
        <v>-3.9111824931339002E-2</v>
      </c>
    </row>
    <row r="1001" spans="1:17" x14ac:dyDescent="0.3">
      <c r="A1001" t="s">
        <v>2149</v>
      </c>
      <c r="B1001" t="s">
        <v>2150</v>
      </c>
      <c r="C1001" t="str">
        <f>IFERROR(VLOOKUP(Table1[[#This Row],[Ticker]],[1]!Table1[[Symbol]:[Industry]],2,FALSE),"-")</f>
        <v>-</v>
      </c>
      <c r="D1001" t="s">
        <v>775</v>
      </c>
      <c r="E1001">
        <v>2531.8208813849901</v>
      </c>
      <c r="F1001">
        <v>475.85</v>
      </c>
      <c r="G1001">
        <v>-44.890195098911697</v>
      </c>
      <c r="H1001">
        <v>-12.4932452850695</v>
      </c>
      <c r="I1001">
        <v>-18.119263742516399</v>
      </c>
      <c r="J1001">
        <v>-2.4175666648888199</v>
      </c>
      <c r="K1001">
        <v>475.00098045506599</v>
      </c>
      <c r="L1001">
        <v>485.56820835262897</v>
      </c>
      <c r="M1001">
        <v>31.2575376809761</v>
      </c>
      <c r="N1001">
        <v>0.77330779509720105</v>
      </c>
      <c r="O1001">
        <v>29.347483450667202</v>
      </c>
      <c r="P1001">
        <v>22.295039835517802</v>
      </c>
      <c r="Q1001">
        <v>-0.10897507611483399</v>
      </c>
    </row>
    <row r="1002" spans="1:17" hidden="1" x14ac:dyDescent="0.3">
      <c r="A1002" t="s">
        <v>2151</v>
      </c>
      <c r="B1002" t="s">
        <v>2152</v>
      </c>
      <c r="C1002" t="str">
        <f>IFERROR(VLOOKUP(Table1[[#This Row],[Ticker]],[1]!Table1[[Symbol]:[Industry]],2,FALSE),"-")</f>
        <v>-</v>
      </c>
      <c r="D1002" t="s">
        <v>405</v>
      </c>
      <c r="E1002">
        <v>2530.0888300000001</v>
      </c>
      <c r="F1002">
        <v>9860.0499999999993</v>
      </c>
      <c r="G1002">
        <v>-48.7001375642201</v>
      </c>
      <c r="H1002">
        <v>-12.439785568879699</v>
      </c>
      <c r="I1002">
        <v>-41.901105475235603</v>
      </c>
      <c r="J1002">
        <v>-2.9471023064866602</v>
      </c>
      <c r="K1002">
        <v>10723.388669126</v>
      </c>
      <c r="L1002">
        <v>12259.5751931341</v>
      </c>
      <c r="M1002">
        <v>19.827307403482799</v>
      </c>
      <c r="N1002">
        <v>1.4261220162942401</v>
      </c>
      <c r="O1002">
        <v>100.728698130334</v>
      </c>
      <c r="P1002">
        <v>0.40784114052951898</v>
      </c>
      <c r="Q1002">
        <v>-0.11683338810251601</v>
      </c>
    </row>
    <row r="1003" spans="1:17" hidden="1" x14ac:dyDescent="0.3">
      <c r="A1003" t="s">
        <v>2153</v>
      </c>
      <c r="B1003" t="s">
        <v>2154</v>
      </c>
      <c r="C1003" t="str">
        <f>IFERROR(VLOOKUP(Table1[[#This Row],[Ticker]],[1]!Table1[[Symbol]:[Industry]],2,FALSE),"-")</f>
        <v>-</v>
      </c>
      <c r="D1003" t="s">
        <v>543</v>
      </c>
      <c r="E1003">
        <v>2525.7571386250002</v>
      </c>
      <c r="F1003">
        <v>1079.75</v>
      </c>
      <c r="G1003">
        <v>-58.239026454545602</v>
      </c>
      <c r="H1003">
        <v>-2.8980841187457802</v>
      </c>
      <c r="I1003">
        <v>-39.856262989599003</v>
      </c>
      <c r="J1003">
        <v>-3.4293670417483502</v>
      </c>
      <c r="K1003">
        <v>1128.53573726677</v>
      </c>
      <c r="L1003">
        <v>1309.0504254109901</v>
      </c>
      <c r="M1003">
        <v>28.8699574864997</v>
      </c>
      <c r="N1003">
        <v>0.753959790728436</v>
      </c>
      <c r="O1003">
        <v>64.149108589951297</v>
      </c>
      <c r="P1003">
        <v>12.861921187415</v>
      </c>
      <c r="Q1003">
        <v>-0.15654293871967101</v>
      </c>
    </row>
    <row r="1004" spans="1:17" hidden="1" x14ac:dyDescent="0.3">
      <c r="A1004" t="s">
        <v>2155</v>
      </c>
      <c r="B1004" t="s">
        <v>2156</v>
      </c>
      <c r="C1004" t="str">
        <f>IFERROR(VLOOKUP(Table1[[#This Row],[Ticker]],[1]!Table1[[Symbol]:[Industry]],2,FALSE),"-")</f>
        <v>-</v>
      </c>
      <c r="D1004" t="s">
        <v>130</v>
      </c>
      <c r="E1004">
        <v>2517.393401844</v>
      </c>
      <c r="F1004">
        <v>47.49</v>
      </c>
      <c r="G1004">
        <v>47.018175712477301</v>
      </c>
      <c r="H1004">
        <v>24.2593378367898</v>
      </c>
      <c r="I1004">
        <v>-3.2657134029949799</v>
      </c>
      <c r="J1004">
        <v>1.35205111321551</v>
      </c>
      <c r="K1004">
        <v>41.809494494573499</v>
      </c>
      <c r="L1004">
        <v>37.910130269963403</v>
      </c>
      <c r="M1004">
        <v>56.545118016824397</v>
      </c>
      <c r="N1004">
        <v>2.4191745031759901</v>
      </c>
      <c r="O1004">
        <v>10.549589387239401</v>
      </c>
      <c r="P1004">
        <v>75.8888888888889</v>
      </c>
      <c r="Q1004">
        <v>7.1244556742437001E-2</v>
      </c>
    </row>
    <row r="1005" spans="1:17" hidden="1" x14ac:dyDescent="0.3">
      <c r="A1005" t="s">
        <v>2157</v>
      </c>
      <c r="B1005" t="s">
        <v>2158</v>
      </c>
      <c r="C1005" t="str">
        <f>IFERROR(VLOOKUP(Table1[[#This Row],[Ticker]],[1]!Table1[[Symbol]:[Industry]],2,FALSE),"-")</f>
        <v>-</v>
      </c>
      <c r="D1005" t="s">
        <v>46</v>
      </c>
      <c r="E1005">
        <v>2515.9599858749998</v>
      </c>
      <c r="F1005">
        <v>2010.75</v>
      </c>
      <c r="G1005">
        <v>41.048203372089603</v>
      </c>
      <c r="H1005">
        <v>-15.621053157372501</v>
      </c>
      <c r="I1005">
        <v>4.9708867718166001</v>
      </c>
      <c r="J1005">
        <v>-4.7417617824077203</v>
      </c>
      <c r="K1005">
        <v>2129.0731355654202</v>
      </c>
      <c r="L1005">
        <v>1804.4873201535599</v>
      </c>
      <c r="M1005">
        <v>24.450392348627101</v>
      </c>
      <c r="N1005">
        <v>0.53554392293380504</v>
      </c>
      <c r="O1005">
        <v>26.917816735049101</v>
      </c>
      <c r="P1005">
        <v>70.4025423728813</v>
      </c>
      <c r="Q1005">
        <v>0.1236925047383</v>
      </c>
    </row>
    <row r="1006" spans="1:17" hidden="1" x14ac:dyDescent="0.3">
      <c r="A1006" t="s">
        <v>2159</v>
      </c>
      <c r="B1006" t="s">
        <v>2160</v>
      </c>
      <c r="C1006" t="str">
        <f>IFERROR(VLOOKUP(Table1[[#This Row],[Ticker]],[1]!Table1[[Symbol]:[Industry]],2,FALSE),"-")</f>
        <v>-</v>
      </c>
      <c r="D1006" t="s">
        <v>130</v>
      </c>
      <c r="E1006">
        <v>2495.8718596990002</v>
      </c>
      <c r="F1006">
        <v>172.73</v>
      </c>
      <c r="G1006">
        <v>16.5734923133389</v>
      </c>
      <c r="H1006">
        <v>2.3788498406511698</v>
      </c>
      <c r="I1006">
        <v>-16.954121548272301</v>
      </c>
      <c r="J1006">
        <v>10.4853829465</v>
      </c>
      <c r="K1006">
        <v>165.272556574573</v>
      </c>
      <c r="L1006">
        <v>164.07788191109199</v>
      </c>
      <c r="M1006">
        <v>57.283834084200201</v>
      </c>
      <c r="N1006">
        <v>1.37742301745909</v>
      </c>
      <c r="O1006">
        <v>23.1980547675563</v>
      </c>
      <c r="P1006">
        <v>40.430894308943003</v>
      </c>
      <c r="Q1006">
        <v>4.9579091708629999E-3</v>
      </c>
    </row>
    <row r="1007" spans="1:17" hidden="1" x14ac:dyDescent="0.3">
      <c r="A1007" t="s">
        <v>2161</v>
      </c>
      <c r="B1007" t="s">
        <v>2162</v>
      </c>
      <c r="C1007" t="str">
        <f>IFERROR(VLOOKUP(Table1[[#This Row],[Ticker]],[1]!Table1[[Symbol]:[Industry]],2,FALSE),"-")</f>
        <v>-</v>
      </c>
      <c r="D1007" t="s">
        <v>359</v>
      </c>
      <c r="E1007">
        <v>2492.7777385109998</v>
      </c>
      <c r="F1007">
        <v>260.20999999999998</v>
      </c>
      <c r="G1007">
        <v>1.65565045029778</v>
      </c>
      <c r="H1007">
        <v>7.8018100511809898</v>
      </c>
      <c r="I1007">
        <v>11.8906756013816</v>
      </c>
      <c r="J1007">
        <v>-1.628016253537</v>
      </c>
      <c r="K1007">
        <v>224.667773272044</v>
      </c>
      <c r="M1007">
        <v>66.929814183141602</v>
      </c>
      <c r="N1007">
        <v>0.58603771306197106</v>
      </c>
      <c r="O1007">
        <v>3.48564620883131</v>
      </c>
      <c r="P1007">
        <v>72.782204515272198</v>
      </c>
    </row>
    <row r="1008" spans="1:17" hidden="1" x14ac:dyDescent="0.3">
      <c r="A1008" t="s">
        <v>2163</v>
      </c>
      <c r="B1008" t="s">
        <v>2164</v>
      </c>
      <c r="C1008" t="str">
        <f>IFERROR(VLOOKUP(Table1[[#This Row],[Ticker]],[1]!Table1[[Symbol]:[Industry]],2,FALSE),"-")</f>
        <v>-</v>
      </c>
      <c r="D1008" t="s">
        <v>138</v>
      </c>
      <c r="E1008">
        <v>2491.0382249999998</v>
      </c>
      <c r="F1008">
        <v>702</v>
      </c>
      <c r="G1008">
        <v>65.8896660404275</v>
      </c>
      <c r="H1008">
        <v>-1.6914077607633999</v>
      </c>
      <c r="I1008">
        <v>4.2746486051036801</v>
      </c>
      <c r="J1008">
        <v>-3.2630320061249298</v>
      </c>
      <c r="K1008">
        <v>721.353540205733</v>
      </c>
      <c r="L1008">
        <v>626.23840362248302</v>
      </c>
      <c r="M1008">
        <v>32.2713659135445</v>
      </c>
      <c r="N1008">
        <v>1.0246897540094799</v>
      </c>
      <c r="O1008">
        <v>26.417378917378901</v>
      </c>
      <c r="P1008">
        <v>115.10648077217699</v>
      </c>
      <c r="Q1008">
        <v>7.2927699843667995E-2</v>
      </c>
    </row>
    <row r="1009" spans="1:17" hidden="1" x14ac:dyDescent="0.3">
      <c r="A1009" t="s">
        <v>2165</v>
      </c>
      <c r="B1009" t="s">
        <v>2166</v>
      </c>
      <c r="C1009" t="str">
        <f>IFERROR(VLOOKUP(Table1[[#This Row],[Ticker]],[1]!Table1[[Symbol]:[Industry]],2,FALSE),"-")</f>
        <v>-</v>
      </c>
      <c r="D1009" t="s">
        <v>46</v>
      </c>
      <c r="E1009">
        <v>2488.268172</v>
      </c>
      <c r="F1009">
        <v>199.63</v>
      </c>
      <c r="G1009">
        <v>13.328059774495699</v>
      </c>
      <c r="H1009">
        <v>-9.5103658889624507E-2</v>
      </c>
      <c r="I1009">
        <v>-20.513711864845799</v>
      </c>
      <c r="J1009">
        <v>2.5709152517715599</v>
      </c>
      <c r="K1009">
        <v>188.81113501748999</v>
      </c>
      <c r="L1009">
        <v>188.08940289825401</v>
      </c>
      <c r="M1009">
        <v>45.472663796006998</v>
      </c>
      <c r="N1009">
        <v>0.68779340586090099</v>
      </c>
      <c r="O1009">
        <v>21.224264890046499</v>
      </c>
      <c r="P1009">
        <v>41.581560283687899</v>
      </c>
    </row>
    <row r="1010" spans="1:17" x14ac:dyDescent="0.3">
      <c r="A1010" t="s">
        <v>2167</v>
      </c>
      <c r="B1010" t="s">
        <v>2168</v>
      </c>
      <c r="C1010" t="str">
        <f>IFERROR(VLOOKUP(Table1[[#This Row],[Ticker]],[1]!Table1[[Symbol]:[Industry]],2,FALSE),"-")</f>
        <v>-</v>
      </c>
      <c r="D1010" t="s">
        <v>80</v>
      </c>
      <c r="E1010">
        <v>2486.3877499999999</v>
      </c>
      <c r="F1010">
        <v>96.25</v>
      </c>
      <c r="G1010">
        <v>-14.1246004152189</v>
      </c>
      <c r="H1010">
        <v>-10.9413189319525</v>
      </c>
      <c r="I1010">
        <v>-33.575809579983698</v>
      </c>
      <c r="J1010">
        <v>1.71496149475944</v>
      </c>
      <c r="K1010">
        <v>97.448708469064499</v>
      </c>
      <c r="L1010">
        <v>100.55764425101999</v>
      </c>
      <c r="M1010">
        <v>41.5229254623532</v>
      </c>
      <c r="N1010">
        <v>0.95664005407629105</v>
      </c>
      <c r="O1010">
        <v>62.077922077921997</v>
      </c>
      <c r="P1010">
        <v>16.103739445114499</v>
      </c>
      <c r="Q1010">
        <v>3.4159002687400998E-2</v>
      </c>
    </row>
    <row r="1011" spans="1:17" x14ac:dyDescent="0.3">
      <c r="A1011" t="s">
        <v>2169</v>
      </c>
      <c r="B1011" t="s">
        <v>2170</v>
      </c>
      <c r="C1011" t="str">
        <f>IFERROR(VLOOKUP(Table1[[#This Row],[Ticker]],[1]!Table1[[Symbol]:[Industry]],2,FALSE),"-")</f>
        <v>-</v>
      </c>
      <c r="D1011" t="s">
        <v>1776</v>
      </c>
      <c r="E1011">
        <v>2481.0898164559999</v>
      </c>
      <c r="F1011">
        <v>52.04</v>
      </c>
      <c r="G1011">
        <v>27.373153127937801</v>
      </c>
      <c r="H1011">
        <v>-5.3196890688372802</v>
      </c>
      <c r="I1011">
        <v>-28.418648513620798</v>
      </c>
      <c r="J1011">
        <v>-2.1232254898806402</v>
      </c>
      <c r="K1011">
        <v>53.283641018790803</v>
      </c>
      <c r="L1011">
        <v>51.485563851545997</v>
      </c>
      <c r="M1011">
        <v>34.904355429314599</v>
      </c>
      <c r="N1011">
        <v>1.17520749819897</v>
      </c>
      <c r="O1011">
        <v>33.358954650268998</v>
      </c>
      <c r="P1011">
        <v>53.058823529411697</v>
      </c>
      <c r="Q1011">
        <v>-3.4284412504701003E-2</v>
      </c>
    </row>
    <row r="1012" spans="1:17" x14ac:dyDescent="0.3">
      <c r="A1012" t="s">
        <v>2171</v>
      </c>
      <c r="B1012" t="s">
        <v>2172</v>
      </c>
      <c r="C1012" t="str">
        <f>IFERROR(VLOOKUP(Table1[[#This Row],[Ticker]],[1]!Table1[[Symbol]:[Industry]],2,FALSE),"-")</f>
        <v>-</v>
      </c>
      <c r="D1012" t="s">
        <v>380</v>
      </c>
      <c r="E1012">
        <v>2480.2870337999998</v>
      </c>
      <c r="F1012">
        <v>467.75</v>
      </c>
      <c r="G1012">
        <v>-62.237325552504799</v>
      </c>
      <c r="H1012">
        <v>-6.1632162377183901</v>
      </c>
      <c r="I1012">
        <v>-24.996335816479402</v>
      </c>
      <c r="J1012">
        <v>-1.88320347475242</v>
      </c>
      <c r="K1012">
        <v>487.14298386327698</v>
      </c>
      <c r="L1012">
        <v>504.79845263986402</v>
      </c>
      <c r="M1012">
        <v>27.419837047991098</v>
      </c>
      <c r="N1012">
        <v>0.62702954375175401</v>
      </c>
      <c r="O1012">
        <v>81.079636557990298</v>
      </c>
      <c r="P1012">
        <v>6.3068181818181701</v>
      </c>
    </row>
    <row r="1013" spans="1:17" hidden="1" x14ac:dyDescent="0.3">
      <c r="A1013" t="s">
        <v>2173</v>
      </c>
      <c r="B1013" t="s">
        <v>2174</v>
      </c>
      <c r="C1013" t="str">
        <f>IFERROR(VLOOKUP(Table1[[#This Row],[Ticker]],[1]!Table1[[Symbol]:[Industry]],2,FALSE),"-")</f>
        <v>-</v>
      </c>
      <c r="D1013" t="s">
        <v>232</v>
      </c>
      <c r="E1013">
        <v>2478.2498962200002</v>
      </c>
      <c r="F1013">
        <v>111.18</v>
      </c>
      <c r="G1013">
        <v>13.530554958350001</v>
      </c>
      <c r="H1013">
        <v>28.714449146675101</v>
      </c>
      <c r="I1013">
        <v>24.7463100324659</v>
      </c>
      <c r="J1013">
        <v>14.740366989124199</v>
      </c>
      <c r="K1013">
        <v>92.827989827263806</v>
      </c>
      <c r="L1013">
        <v>83.061974081708499</v>
      </c>
      <c r="M1013">
        <v>61.784475901481002</v>
      </c>
      <c r="N1013">
        <v>3.3985081310096499</v>
      </c>
      <c r="O1013">
        <v>16.756610901241199</v>
      </c>
      <c r="P1013">
        <v>59.971223021582702</v>
      </c>
      <c r="Q1013">
        <v>0.27031635992591002</v>
      </c>
    </row>
    <row r="1014" spans="1:17" hidden="1" x14ac:dyDescent="0.3">
      <c r="A1014" t="s">
        <v>2175</v>
      </c>
      <c r="B1014" t="s">
        <v>2176</v>
      </c>
      <c r="C1014" t="str">
        <f>IFERROR(VLOOKUP(Table1[[#This Row],[Ticker]],[1]!Table1[[Symbol]:[Industry]],2,FALSE),"-")</f>
        <v>-</v>
      </c>
      <c r="D1014" t="s">
        <v>371</v>
      </c>
      <c r="E1014">
        <v>2476.9725721499999</v>
      </c>
      <c r="F1014">
        <v>1263.0999999999999</v>
      </c>
      <c r="G1014">
        <v>-27.5307504800024</v>
      </c>
      <c r="H1014">
        <v>-3.44504196339282</v>
      </c>
      <c r="I1014">
        <v>9.4482095731636999</v>
      </c>
      <c r="J1014">
        <v>-1.1313120330455599</v>
      </c>
      <c r="K1014">
        <v>1273.22948259854</v>
      </c>
      <c r="L1014">
        <v>1214.7875990396501</v>
      </c>
      <c r="M1014">
        <v>30.439930907198399</v>
      </c>
      <c r="N1014">
        <v>0.79672152140074504</v>
      </c>
      <c r="O1014">
        <v>17.9637400047502</v>
      </c>
      <c r="P1014">
        <v>53.093751893824603</v>
      </c>
      <c r="Q1014">
        <v>-5.1365757801383999E-2</v>
      </c>
    </row>
    <row r="1015" spans="1:17" x14ac:dyDescent="0.3">
      <c r="A1015" t="s">
        <v>2177</v>
      </c>
      <c r="B1015" t="s">
        <v>2178</v>
      </c>
      <c r="C1015" t="str">
        <f>IFERROR(VLOOKUP(Table1[[#This Row],[Ticker]],[1]!Table1[[Symbol]:[Industry]],2,FALSE),"-")</f>
        <v>-</v>
      </c>
      <c r="D1015" t="s">
        <v>632</v>
      </c>
      <c r="E1015">
        <v>2475.4794456</v>
      </c>
      <c r="F1015">
        <v>168</v>
      </c>
      <c r="G1015">
        <v>-54.192682517190804</v>
      </c>
      <c r="H1015">
        <v>-6.7577454445680596</v>
      </c>
      <c r="I1015">
        <v>-44.627075896590902</v>
      </c>
      <c r="J1015">
        <v>-2.5313274675746</v>
      </c>
      <c r="K1015">
        <v>182.19192573833499</v>
      </c>
      <c r="L1015">
        <v>225.68386268656701</v>
      </c>
      <c r="M1015">
        <v>31.1449731163097</v>
      </c>
      <c r="N1015">
        <v>0.849863881519207</v>
      </c>
      <c r="O1015">
        <v>85.714285714285694</v>
      </c>
      <c r="P1015">
        <v>16.6666666666666</v>
      </c>
    </row>
    <row r="1016" spans="1:17" hidden="1" x14ac:dyDescent="0.3">
      <c r="A1016" t="s">
        <v>2179</v>
      </c>
      <c r="B1016" t="s">
        <v>2180</v>
      </c>
      <c r="C1016" t="str">
        <f>IFERROR(VLOOKUP(Table1[[#This Row],[Ticker]],[1]!Table1[[Symbol]:[Industry]],2,FALSE),"-")</f>
        <v>-</v>
      </c>
      <c r="D1016" t="s">
        <v>80</v>
      </c>
      <c r="E1016">
        <v>2456.7460898099998</v>
      </c>
      <c r="F1016">
        <v>893.45</v>
      </c>
      <c r="G1016">
        <v>190.809373092459</v>
      </c>
      <c r="H1016">
        <v>-5.4071241727616997</v>
      </c>
      <c r="I1016">
        <v>21.981444220152898</v>
      </c>
      <c r="J1016">
        <v>3.1262099349933701</v>
      </c>
      <c r="K1016">
        <v>872.53395497947304</v>
      </c>
      <c r="L1016">
        <v>711.64397339416905</v>
      </c>
      <c r="M1016">
        <v>48.832382695992102</v>
      </c>
      <c r="N1016">
        <v>0.94743091989843198</v>
      </c>
      <c r="O1016">
        <v>6.2062790307235902</v>
      </c>
      <c r="P1016">
        <v>214.37368050668499</v>
      </c>
      <c r="Q1016">
        <v>6.0373591694392E-2</v>
      </c>
    </row>
    <row r="1017" spans="1:17" hidden="1" x14ac:dyDescent="0.3">
      <c r="A1017" t="s">
        <v>2181</v>
      </c>
      <c r="B1017" t="s">
        <v>2182</v>
      </c>
      <c r="C1017" t="str">
        <f>IFERROR(VLOOKUP(Table1[[#This Row],[Ticker]],[1]!Table1[[Symbol]:[Industry]],2,FALSE),"-")</f>
        <v>-</v>
      </c>
      <c r="D1017" t="s">
        <v>266</v>
      </c>
      <c r="E1017">
        <v>2456.4926855599902</v>
      </c>
      <c r="F1017">
        <v>399.4</v>
      </c>
      <c r="G1017">
        <v>689.58996506547601</v>
      </c>
      <c r="H1017">
        <v>29.265401238069298</v>
      </c>
      <c r="I1017">
        <v>88.418775361665894</v>
      </c>
      <c r="J1017">
        <v>22.113676016341302</v>
      </c>
      <c r="K1017">
        <v>297.323061630506</v>
      </c>
      <c r="L1017">
        <v>215.88974699660301</v>
      </c>
      <c r="M1017">
        <v>93.604901734771701</v>
      </c>
      <c r="N1017">
        <v>1.64795443189936</v>
      </c>
      <c r="O1017">
        <v>1.5398097145718601</v>
      </c>
      <c r="P1017">
        <v>763.56756756756704</v>
      </c>
      <c r="Q1017">
        <v>0.22817589078637199</v>
      </c>
    </row>
    <row r="1018" spans="1:17" hidden="1" x14ac:dyDescent="0.3">
      <c r="A1018" t="s">
        <v>2183</v>
      </c>
      <c r="B1018" t="s">
        <v>2184</v>
      </c>
      <c r="C1018" t="str">
        <f>IFERROR(VLOOKUP(Table1[[#This Row],[Ticker]],[1]!Table1[[Symbol]:[Industry]],2,FALSE),"-")</f>
        <v>-</v>
      </c>
      <c r="D1018" t="s">
        <v>405</v>
      </c>
      <c r="E1018">
        <v>2448.9246560840002</v>
      </c>
      <c r="F1018">
        <v>165.98</v>
      </c>
      <c r="G1018">
        <v>31.001437836248599</v>
      </c>
      <c r="H1018">
        <v>6.0693241168004697</v>
      </c>
      <c r="I1018">
        <v>19.0676338236653</v>
      </c>
      <c r="J1018">
        <v>0.127475668675366</v>
      </c>
      <c r="K1018">
        <v>159.27223133810901</v>
      </c>
      <c r="L1018">
        <v>134.11292205939901</v>
      </c>
      <c r="M1018">
        <v>37.276457474392203</v>
      </c>
      <c r="N1018">
        <v>0.26604021755639601</v>
      </c>
      <c r="O1018">
        <v>11.067598505844</v>
      </c>
      <c r="P1018">
        <v>74.715789473684197</v>
      </c>
      <c r="Q1018">
        <v>0.109242149788198</v>
      </c>
    </row>
    <row r="1019" spans="1:17" hidden="1" x14ac:dyDescent="0.3">
      <c r="A1019" t="s">
        <v>2185</v>
      </c>
      <c r="B1019" t="s">
        <v>2186</v>
      </c>
      <c r="C1019" t="str">
        <f>IFERROR(VLOOKUP(Table1[[#This Row],[Ticker]],[1]!Table1[[Symbol]:[Industry]],2,FALSE),"-")</f>
        <v>-</v>
      </c>
      <c r="D1019" t="s">
        <v>130</v>
      </c>
      <c r="E1019">
        <v>2441.40692769</v>
      </c>
      <c r="F1019">
        <v>353.55</v>
      </c>
      <c r="G1019">
        <v>-18.249755526611601</v>
      </c>
      <c r="H1019">
        <v>2.99518443590661</v>
      </c>
      <c r="I1019">
        <v>-8.0147303755277797</v>
      </c>
      <c r="J1019">
        <v>-3.5230754458554099</v>
      </c>
      <c r="M1019">
        <v>44.851079780844103</v>
      </c>
      <c r="O1019">
        <v>13.138169990100399</v>
      </c>
      <c r="P1019">
        <v>14.048387096774199</v>
      </c>
    </row>
    <row r="1020" spans="1:17" hidden="1" x14ac:dyDescent="0.3">
      <c r="A1020" t="s">
        <v>2187</v>
      </c>
      <c r="B1020" t="s">
        <v>2188</v>
      </c>
      <c r="C1020" t="str">
        <f>IFERROR(VLOOKUP(Table1[[#This Row],[Ticker]],[1]!Table1[[Symbol]:[Industry]],2,FALSE),"-")</f>
        <v>-</v>
      </c>
      <c r="D1020" t="s">
        <v>21</v>
      </c>
      <c r="E1020">
        <v>2440.2621227499999</v>
      </c>
      <c r="F1020">
        <v>616.25</v>
      </c>
      <c r="G1020">
        <v>71.979625323515194</v>
      </c>
      <c r="H1020">
        <v>10.9443929480893</v>
      </c>
      <c r="I1020">
        <v>7.11015076571789</v>
      </c>
      <c r="J1020">
        <v>-9.5453027435814395</v>
      </c>
      <c r="K1020">
        <v>590.35075570662195</v>
      </c>
      <c r="L1020">
        <v>517.002626430551</v>
      </c>
      <c r="M1020">
        <v>41.760155056793401</v>
      </c>
      <c r="N1020">
        <v>1.68517775481995</v>
      </c>
      <c r="O1020">
        <v>19.902636916835601</v>
      </c>
      <c r="P1020">
        <v>131.672932330827</v>
      </c>
      <c r="Q1020">
        <v>0.107516840463609</v>
      </c>
    </row>
    <row r="1021" spans="1:17" hidden="1" x14ac:dyDescent="0.3">
      <c r="A1021" t="s">
        <v>2189</v>
      </c>
      <c r="B1021" t="s">
        <v>2190</v>
      </c>
      <c r="C1021" t="str">
        <f>IFERROR(VLOOKUP(Table1[[#This Row],[Ticker]],[1]!Table1[[Symbol]:[Industry]],2,FALSE),"-")</f>
        <v>-</v>
      </c>
      <c r="E1021">
        <v>2439.4346856000002</v>
      </c>
      <c r="F1021">
        <v>1857.6</v>
      </c>
      <c r="G1021">
        <v>373.33036900475997</v>
      </c>
      <c r="H1021">
        <v>-14.211777296652601</v>
      </c>
      <c r="I1021">
        <v>111.657736217036</v>
      </c>
      <c r="J1021">
        <v>-0.69246617556528001</v>
      </c>
      <c r="K1021">
        <v>1820.87185819461</v>
      </c>
      <c r="L1021">
        <v>1299.7470457447</v>
      </c>
      <c r="M1021">
        <v>34.657434245527099</v>
      </c>
      <c r="N1021">
        <v>1.27026137514982</v>
      </c>
      <c r="O1021">
        <v>20.876399655469399</v>
      </c>
      <c r="P1021">
        <v>410.32967032967002</v>
      </c>
      <c r="Q1021">
        <v>0.22565097351046101</v>
      </c>
    </row>
    <row r="1022" spans="1:17" hidden="1" x14ac:dyDescent="0.3">
      <c r="A1022" t="s">
        <v>2191</v>
      </c>
      <c r="B1022" t="s">
        <v>2192</v>
      </c>
      <c r="C1022" t="str">
        <f>IFERROR(VLOOKUP(Table1[[#This Row],[Ticker]],[1]!Table1[[Symbol]:[Industry]],2,FALSE),"-")</f>
        <v>-</v>
      </c>
      <c r="D1022" t="s">
        <v>24</v>
      </c>
      <c r="E1022">
        <v>2434.4344050099999</v>
      </c>
      <c r="F1022">
        <v>292.55</v>
      </c>
      <c r="G1022">
        <v>-24.314750142397099</v>
      </c>
      <c r="H1022">
        <v>-2.1758393452746301</v>
      </c>
      <c r="I1022">
        <v>-16.210178177394798</v>
      </c>
      <c r="J1022">
        <v>-5.9867997816580099</v>
      </c>
      <c r="K1022">
        <v>298.12126943837399</v>
      </c>
      <c r="L1022">
        <v>292.56890084994598</v>
      </c>
      <c r="M1022">
        <v>35.344126100708202</v>
      </c>
      <c r="N1022">
        <v>0.50246926502441802</v>
      </c>
      <c r="O1022">
        <v>31.259613741240798</v>
      </c>
      <c r="P1022">
        <v>17.301523656776201</v>
      </c>
      <c r="Q1022">
        <v>-7.6670078931949007E-2</v>
      </c>
    </row>
    <row r="1023" spans="1:17" hidden="1" x14ac:dyDescent="0.3">
      <c r="A1023" t="s">
        <v>2193</v>
      </c>
      <c r="B1023" t="s">
        <v>2194</v>
      </c>
      <c r="C1023" t="str">
        <f>IFERROR(VLOOKUP(Table1[[#This Row],[Ticker]],[1]!Table1[[Symbol]:[Industry]],2,FALSE),"-")</f>
        <v>-</v>
      </c>
      <c r="D1023" t="s">
        <v>198</v>
      </c>
      <c r="E1023">
        <v>2420.5169597700001</v>
      </c>
      <c r="F1023">
        <v>1695.3</v>
      </c>
      <c r="G1023">
        <v>28.2494773907823</v>
      </c>
      <c r="H1023">
        <v>30.622295497907398</v>
      </c>
      <c r="I1023">
        <v>21.6269554815328</v>
      </c>
      <c r="J1023">
        <v>-3.3907498686952202</v>
      </c>
      <c r="K1023">
        <v>1461.97800345824</v>
      </c>
      <c r="L1023">
        <v>1256.7483011586201</v>
      </c>
      <c r="M1023">
        <v>52.745276487909798</v>
      </c>
      <c r="N1023">
        <v>0.48837496525685598</v>
      </c>
      <c r="O1023">
        <v>11.1897599244971</v>
      </c>
      <c r="P1023">
        <v>89.408412937824707</v>
      </c>
      <c r="Q1023">
        <v>7.4050001942325E-2</v>
      </c>
    </row>
    <row r="1024" spans="1:17" x14ac:dyDescent="0.3">
      <c r="A1024" t="s">
        <v>2195</v>
      </c>
      <c r="B1024" t="s">
        <v>2196</v>
      </c>
      <c r="C1024" t="str">
        <f>IFERROR(VLOOKUP(Table1[[#This Row],[Ticker]],[1]!Table1[[Symbol]:[Industry]],2,FALSE),"-")</f>
        <v>-</v>
      </c>
      <c r="D1024" t="s">
        <v>283</v>
      </c>
      <c r="E1024">
        <v>2410.879785915</v>
      </c>
      <c r="F1024">
        <v>835.05</v>
      </c>
      <c r="G1024">
        <v>-54.6168744950781</v>
      </c>
      <c r="H1024">
        <v>2.1930907421964099</v>
      </c>
      <c r="I1024">
        <v>-12.3618058261796</v>
      </c>
      <c r="J1024">
        <v>-3.0119360966112798</v>
      </c>
      <c r="K1024">
        <v>800.06582884579905</v>
      </c>
      <c r="L1024">
        <v>819.63088790372399</v>
      </c>
      <c r="M1024">
        <v>50.887533667840401</v>
      </c>
      <c r="N1024">
        <v>1.36167175045642</v>
      </c>
      <c r="O1024">
        <v>49.422190288006703</v>
      </c>
      <c r="P1024">
        <v>26.274005746257298</v>
      </c>
      <c r="Q1024">
        <v>6.5839593595620003E-3</v>
      </c>
    </row>
    <row r="1025" spans="1:17" x14ac:dyDescent="0.3">
      <c r="A1025" t="s">
        <v>2197</v>
      </c>
      <c r="B1025" t="s">
        <v>2198</v>
      </c>
      <c r="C1025" t="str">
        <f>IFERROR(VLOOKUP(Table1[[#This Row],[Ticker]],[1]!Table1[[Symbol]:[Industry]],2,FALSE),"-")</f>
        <v>-</v>
      </c>
      <c r="D1025" t="s">
        <v>371</v>
      </c>
      <c r="E1025">
        <v>2410.7177129639999</v>
      </c>
      <c r="F1025">
        <v>209.33</v>
      </c>
      <c r="G1025">
        <v>-31.144355171613299</v>
      </c>
      <c r="H1025">
        <v>-12.6003937678698</v>
      </c>
      <c r="I1025">
        <v>-58.581079235144898</v>
      </c>
      <c r="J1025">
        <v>-0.379153463617312</v>
      </c>
      <c r="K1025">
        <v>229.71988486644801</v>
      </c>
      <c r="L1025">
        <v>265.63680534730901</v>
      </c>
      <c r="M1025">
        <v>28.103223784954</v>
      </c>
      <c r="N1025">
        <v>0.75341017608391303</v>
      </c>
      <c r="O1025">
        <v>106.253284287966</v>
      </c>
      <c r="P1025">
        <v>9.3107049608355208</v>
      </c>
      <c r="Q1025">
        <v>-6.167511771018E-2</v>
      </c>
    </row>
    <row r="1026" spans="1:17" hidden="1" x14ac:dyDescent="0.3">
      <c r="A1026" t="s">
        <v>2199</v>
      </c>
      <c r="B1026" t="s">
        <v>2200</v>
      </c>
      <c r="C1026" t="str">
        <f>IFERROR(VLOOKUP(Table1[[#This Row],[Ticker]],[1]!Table1[[Symbol]:[Industry]],2,FALSE),"-")</f>
        <v>-</v>
      </c>
      <c r="D1026" t="s">
        <v>549</v>
      </c>
      <c r="E1026">
        <v>2405.89500198</v>
      </c>
      <c r="F1026">
        <v>262.45</v>
      </c>
      <c r="G1026">
        <v>-24.5363722925754</v>
      </c>
      <c r="H1026">
        <v>-9.9146253670807205</v>
      </c>
      <c r="I1026">
        <v>-16.891357685589799</v>
      </c>
      <c r="J1026">
        <v>-4.8356980171608397</v>
      </c>
      <c r="K1026">
        <v>270.84971083537403</v>
      </c>
      <c r="L1026">
        <v>262.34904259696299</v>
      </c>
      <c r="M1026">
        <v>34.878355782880199</v>
      </c>
      <c r="N1026">
        <v>0.42988256420325799</v>
      </c>
      <c r="O1026">
        <v>21.604115069536999</v>
      </c>
      <c r="P1026">
        <v>23.215962441314499</v>
      </c>
      <c r="Q1026">
        <v>6.9542379955934E-2</v>
      </c>
    </row>
    <row r="1027" spans="1:17" hidden="1" x14ac:dyDescent="0.3">
      <c r="A1027" t="s">
        <v>2201</v>
      </c>
      <c r="B1027" t="s">
        <v>2202</v>
      </c>
      <c r="C1027" t="str">
        <f>IFERROR(VLOOKUP(Table1[[#This Row],[Ticker]],[1]!Table1[[Symbol]:[Industry]],2,FALSE),"-")</f>
        <v>-</v>
      </c>
      <c r="D1027" t="s">
        <v>405</v>
      </c>
      <c r="E1027">
        <v>2387.33591935</v>
      </c>
      <c r="F1027">
        <v>217.3</v>
      </c>
      <c r="G1027">
        <v>-21.6484120058212</v>
      </c>
      <c r="H1027">
        <v>-3.1735627752263298</v>
      </c>
      <c r="I1027">
        <v>-6.2750027281385199</v>
      </c>
      <c r="J1027">
        <v>-5.6899507497703397</v>
      </c>
      <c r="K1027">
        <v>227.235463460999</v>
      </c>
      <c r="L1027">
        <v>211.847140094829</v>
      </c>
      <c r="M1027">
        <v>27.434137190052901</v>
      </c>
      <c r="N1027">
        <v>0.52944304026582301</v>
      </c>
      <c r="O1027">
        <v>20.547630004601899</v>
      </c>
      <c r="P1027">
        <v>21.3966480446927</v>
      </c>
      <c r="Q1027">
        <v>-1.0617626703217E-2</v>
      </c>
    </row>
    <row r="1028" spans="1:17" hidden="1" x14ac:dyDescent="0.3">
      <c r="A1028" t="s">
        <v>2203</v>
      </c>
      <c r="B1028" t="s">
        <v>2204</v>
      </c>
      <c r="C1028" t="str">
        <f>IFERROR(VLOOKUP(Table1[[#This Row],[Ticker]],[1]!Table1[[Symbol]:[Industry]],2,FALSE),"-")</f>
        <v>-</v>
      </c>
      <c r="D1028" t="s">
        <v>198</v>
      </c>
      <c r="E1028">
        <v>2382.7798900799999</v>
      </c>
      <c r="F1028">
        <v>767.7</v>
      </c>
      <c r="G1028">
        <v>8.8928711887374092</v>
      </c>
      <c r="H1028">
        <v>-4.3033270430446704</v>
      </c>
      <c r="I1028">
        <v>18.808125619812898</v>
      </c>
      <c r="J1028">
        <v>3.2363956915858298E-2</v>
      </c>
      <c r="K1028">
        <v>759.03935663300604</v>
      </c>
      <c r="L1028">
        <v>666.39193992904598</v>
      </c>
      <c r="M1028">
        <v>34.369368423673301</v>
      </c>
      <c r="N1028">
        <v>0.69395870477662003</v>
      </c>
      <c r="O1028">
        <v>12.674221701185299</v>
      </c>
      <c r="P1028">
        <v>39.063490625849099</v>
      </c>
      <c r="Q1028">
        <v>5.1296705965630997E-2</v>
      </c>
    </row>
    <row r="1029" spans="1:17" hidden="1" x14ac:dyDescent="0.3">
      <c r="A1029" t="s">
        <v>2205</v>
      </c>
      <c r="B1029" t="s">
        <v>2206</v>
      </c>
      <c r="C1029" t="str">
        <f>IFERROR(VLOOKUP(Table1[[#This Row],[Ticker]],[1]!Table1[[Symbol]:[Industry]],2,FALSE),"-")</f>
        <v>-</v>
      </c>
      <c r="D1029" t="s">
        <v>543</v>
      </c>
      <c r="E1029">
        <v>2379.21320934</v>
      </c>
      <c r="F1029">
        <v>393.3</v>
      </c>
      <c r="G1029">
        <v>9.6582812805779703</v>
      </c>
      <c r="H1029">
        <v>-8.0331202937312192</v>
      </c>
      <c r="I1029">
        <v>5.3524778194074702</v>
      </c>
      <c r="J1029">
        <v>-4.4100195687157999</v>
      </c>
      <c r="K1029">
        <v>382.52834048413303</v>
      </c>
      <c r="L1029">
        <v>347.13586805992003</v>
      </c>
      <c r="M1029">
        <v>40.287384322145599</v>
      </c>
      <c r="N1029">
        <v>0.91431530714642695</v>
      </c>
      <c r="O1029">
        <v>10.106788710907701</v>
      </c>
      <c r="P1029">
        <v>38.388458831808499</v>
      </c>
      <c r="Q1029">
        <v>2.8682789947763E-2</v>
      </c>
    </row>
    <row r="1030" spans="1:17" x14ac:dyDescent="0.3">
      <c r="A1030" t="s">
        <v>2207</v>
      </c>
      <c r="B1030" t="s">
        <v>2208</v>
      </c>
      <c r="C1030" t="str">
        <f>IFERROR(VLOOKUP(Table1[[#This Row],[Ticker]],[1]!Table1[[Symbol]:[Industry]],2,FALSE),"-")</f>
        <v>-</v>
      </c>
      <c r="D1030" t="s">
        <v>271</v>
      </c>
      <c r="E1030">
        <v>2366.71231313</v>
      </c>
      <c r="F1030">
        <v>403.15</v>
      </c>
      <c r="G1030">
        <v>-15.545258982665899</v>
      </c>
      <c r="H1030">
        <v>-4.99048379262927</v>
      </c>
      <c r="I1030">
        <v>-24.681098151995698</v>
      </c>
      <c r="J1030">
        <v>-2.9003555098110501</v>
      </c>
      <c r="K1030">
        <v>403.14132044245702</v>
      </c>
      <c r="L1030">
        <v>406.11178496569698</v>
      </c>
      <c r="M1030">
        <v>34.5682623973548</v>
      </c>
      <c r="N1030">
        <v>0.82064847769738103</v>
      </c>
      <c r="O1030">
        <v>32.928190499813901</v>
      </c>
      <c r="P1030">
        <v>21.852803385219801</v>
      </c>
      <c r="Q1030">
        <v>-7.9938803328530997E-2</v>
      </c>
    </row>
    <row r="1031" spans="1:17" hidden="1" x14ac:dyDescent="0.3">
      <c r="A1031" t="s">
        <v>2209</v>
      </c>
      <c r="B1031" t="s">
        <v>2210</v>
      </c>
      <c r="C1031" t="str">
        <f>IFERROR(VLOOKUP(Table1[[#This Row],[Ticker]],[1]!Table1[[Symbol]:[Industry]],2,FALSE),"-")</f>
        <v>-</v>
      </c>
      <c r="D1031" t="s">
        <v>472</v>
      </c>
      <c r="E1031">
        <v>2365.4510472799998</v>
      </c>
      <c r="F1031">
        <v>282.82</v>
      </c>
      <c r="G1031">
        <v>16.684899326532701</v>
      </c>
      <c r="H1031">
        <v>11.7808768907349</v>
      </c>
      <c r="I1031">
        <v>-8.1768075002752205</v>
      </c>
      <c r="J1031">
        <v>8.5050048028346801</v>
      </c>
      <c r="K1031">
        <v>243.71514446080701</v>
      </c>
      <c r="L1031">
        <v>228.33178543555701</v>
      </c>
      <c r="M1031">
        <v>65.866270899832898</v>
      </c>
      <c r="N1031">
        <v>2.9298047901151101</v>
      </c>
      <c r="O1031">
        <v>9.4335619828866495</v>
      </c>
      <c r="P1031">
        <v>56.643589033508697</v>
      </c>
      <c r="Q1031">
        <v>0.110546135089655</v>
      </c>
    </row>
    <row r="1032" spans="1:17" hidden="1" x14ac:dyDescent="0.3">
      <c r="A1032" t="s">
        <v>2211</v>
      </c>
      <c r="B1032" t="s">
        <v>2212</v>
      </c>
      <c r="C1032" t="str">
        <f>IFERROR(VLOOKUP(Table1[[#This Row],[Ticker]],[1]!Table1[[Symbol]:[Industry]],2,FALSE),"-")</f>
        <v>-</v>
      </c>
      <c r="D1032" t="s">
        <v>165</v>
      </c>
      <c r="E1032">
        <v>2357.4807000000001</v>
      </c>
      <c r="F1032">
        <v>2219.85</v>
      </c>
      <c r="G1032">
        <v>410.31653329387001</v>
      </c>
      <c r="H1032">
        <v>18.727819653714199</v>
      </c>
      <c r="I1032">
        <v>139.134437236808</v>
      </c>
      <c r="J1032">
        <v>18.432405683903198</v>
      </c>
      <c r="K1032">
        <v>1679.11026481568</v>
      </c>
      <c r="L1032">
        <v>1178.47350695614</v>
      </c>
      <c r="M1032">
        <v>85.924732690534498</v>
      </c>
      <c r="N1032">
        <v>0.79644469112272298</v>
      </c>
      <c r="O1032">
        <v>0.103610604320114</v>
      </c>
      <c r="P1032">
        <v>490.150206034826</v>
      </c>
      <c r="Q1032">
        <v>0.15480896019113499</v>
      </c>
    </row>
    <row r="1033" spans="1:17" hidden="1" x14ac:dyDescent="0.3">
      <c r="A1033" t="s">
        <v>2213</v>
      </c>
      <c r="B1033" t="s">
        <v>2214</v>
      </c>
      <c r="C1033" t="str">
        <f>IFERROR(VLOOKUP(Table1[[#This Row],[Ticker]],[1]!Table1[[Symbol]:[Industry]],2,FALSE),"-")</f>
        <v>-</v>
      </c>
      <c r="D1033" t="s">
        <v>244</v>
      </c>
      <c r="E1033">
        <v>2340.8547420599998</v>
      </c>
      <c r="F1033">
        <v>621.45000000000005</v>
      </c>
      <c r="G1033">
        <v>39.103430486713599</v>
      </c>
      <c r="H1033">
        <v>0.67036458703896695</v>
      </c>
      <c r="I1033">
        <v>1.8562141914574899</v>
      </c>
      <c r="J1033">
        <v>-3.3828572484475901</v>
      </c>
      <c r="K1033">
        <v>620.92568314108996</v>
      </c>
      <c r="L1033">
        <v>551.84229619460905</v>
      </c>
      <c r="M1033">
        <v>25.293203820062001</v>
      </c>
      <c r="N1033">
        <v>0.36390892425669302</v>
      </c>
      <c r="O1033">
        <v>17.145385791294501</v>
      </c>
      <c r="P1033">
        <v>65.985576923076906</v>
      </c>
      <c r="Q1033">
        <v>3.2998133951182999E-2</v>
      </c>
    </row>
    <row r="1034" spans="1:17" hidden="1" x14ac:dyDescent="0.3">
      <c r="A1034" t="s">
        <v>2215</v>
      </c>
      <c r="B1034" t="s">
        <v>2216</v>
      </c>
      <c r="C1034" t="str">
        <f>IFERROR(VLOOKUP(Table1[[#This Row],[Ticker]],[1]!Table1[[Symbol]:[Industry]],2,FALSE),"-")</f>
        <v>-</v>
      </c>
      <c r="D1034" t="s">
        <v>405</v>
      </c>
      <c r="E1034">
        <v>2336.2313394900002</v>
      </c>
      <c r="F1034">
        <v>706.1</v>
      </c>
      <c r="G1034">
        <v>27.286492438084501</v>
      </c>
      <c r="H1034">
        <v>3.0489624304220898E-2</v>
      </c>
      <c r="I1034">
        <v>-23.9072283219311</v>
      </c>
      <c r="J1034">
        <v>-1.3267961013459899</v>
      </c>
      <c r="K1034">
        <v>708.39652386949501</v>
      </c>
      <c r="L1034">
        <v>670.03564971712603</v>
      </c>
      <c r="M1034">
        <v>34.958431529149998</v>
      </c>
      <c r="N1034">
        <v>1.1132775645631701</v>
      </c>
      <c r="O1034">
        <v>19.954680640135901</v>
      </c>
      <c r="P1034">
        <v>53.5</v>
      </c>
      <c r="Q1034">
        <v>-2.9644315311271E-2</v>
      </c>
    </row>
    <row r="1035" spans="1:17" hidden="1" x14ac:dyDescent="0.3">
      <c r="A1035" t="s">
        <v>2217</v>
      </c>
      <c r="B1035" t="s">
        <v>2218</v>
      </c>
      <c r="C1035" t="str">
        <f>IFERROR(VLOOKUP(Table1[[#This Row],[Ticker]],[1]!Table1[[Symbol]:[Industry]],2,FALSE),"-")</f>
        <v>-</v>
      </c>
      <c r="D1035" t="s">
        <v>46</v>
      </c>
      <c r="E1035">
        <v>2332.9564857250002</v>
      </c>
      <c r="F1035">
        <v>275.75</v>
      </c>
      <c r="G1035">
        <v>-0.41858406933737402</v>
      </c>
      <c r="H1035">
        <v>-16.770053290131401</v>
      </c>
      <c r="I1035">
        <v>-12.1657451484179</v>
      </c>
      <c r="J1035">
        <v>-3.9679979511113701</v>
      </c>
      <c r="K1035">
        <v>299.21661163618001</v>
      </c>
      <c r="L1035">
        <v>269.62677830740199</v>
      </c>
      <c r="M1035">
        <v>21.954965083294901</v>
      </c>
      <c r="N1035">
        <v>0.52868744010087898</v>
      </c>
      <c r="O1035">
        <v>20.761559383499499</v>
      </c>
      <c r="P1035">
        <v>47.223705285637998</v>
      </c>
      <c r="Q1035">
        <v>1.0886438640413E-2</v>
      </c>
    </row>
    <row r="1036" spans="1:17" hidden="1" x14ac:dyDescent="0.3">
      <c r="A1036" t="s">
        <v>2219</v>
      </c>
      <c r="B1036" t="s">
        <v>2220</v>
      </c>
      <c r="C1036" t="str">
        <f>IFERROR(VLOOKUP(Table1[[#This Row],[Ticker]],[1]!Table1[[Symbol]:[Industry]],2,FALSE),"-")</f>
        <v>-</v>
      </c>
      <c r="D1036" t="s">
        <v>51</v>
      </c>
      <c r="E1036">
        <v>2330.0961825149998</v>
      </c>
      <c r="F1036">
        <v>211.85</v>
      </c>
      <c r="G1036">
        <v>-7.0930677676035598</v>
      </c>
      <c r="H1036">
        <v>-15.5852727480053</v>
      </c>
      <c r="I1036">
        <v>-31.8135633196203</v>
      </c>
      <c r="J1036">
        <v>1.33650167647629</v>
      </c>
      <c r="K1036">
        <v>226.530434076381</v>
      </c>
      <c r="L1036">
        <v>227.39704243061399</v>
      </c>
      <c r="M1036">
        <v>35.714072335450602</v>
      </c>
      <c r="N1036">
        <v>0.743118572596428</v>
      </c>
      <c r="O1036">
        <v>33.8447014396979</v>
      </c>
      <c r="P1036">
        <v>18.517482517482499</v>
      </c>
      <c r="Q1036">
        <v>7.5168612651239003E-2</v>
      </c>
    </row>
    <row r="1037" spans="1:17" hidden="1" x14ac:dyDescent="0.3">
      <c r="A1037" t="s">
        <v>2221</v>
      </c>
      <c r="B1037" t="s">
        <v>2222</v>
      </c>
      <c r="C1037" t="str">
        <f>IFERROR(VLOOKUP(Table1[[#This Row],[Ticker]],[1]!Table1[[Symbol]:[Industry]],2,FALSE),"-")</f>
        <v>-</v>
      </c>
      <c r="D1037" t="s">
        <v>130</v>
      </c>
      <c r="E1037">
        <v>2329.1293292400001</v>
      </c>
      <c r="F1037">
        <v>285.8</v>
      </c>
      <c r="G1037">
        <v>25.439657554207798</v>
      </c>
      <c r="H1037">
        <v>-4.8188031061004599</v>
      </c>
      <c r="I1037">
        <v>23.1317063953678</v>
      </c>
      <c r="J1037">
        <v>-3.4093835780012598</v>
      </c>
      <c r="K1037">
        <v>296.28335184337101</v>
      </c>
      <c r="L1037">
        <v>249.94063012893599</v>
      </c>
      <c r="M1037">
        <v>21.886574662214599</v>
      </c>
      <c r="N1037">
        <v>0.294772594991425</v>
      </c>
      <c r="O1037">
        <v>19.034289713086</v>
      </c>
      <c r="P1037">
        <v>63.501144164759701</v>
      </c>
      <c r="Q1037">
        <v>6.8301076956685997E-2</v>
      </c>
    </row>
    <row r="1038" spans="1:17" hidden="1" x14ac:dyDescent="0.3">
      <c r="A1038" t="s">
        <v>2223</v>
      </c>
      <c r="B1038" t="s">
        <v>2224</v>
      </c>
      <c r="C1038" t="str">
        <f>IFERROR(VLOOKUP(Table1[[#This Row],[Ticker]],[1]!Table1[[Symbol]:[Industry]],2,FALSE),"-")</f>
        <v>-</v>
      </c>
      <c r="D1038" t="s">
        <v>130</v>
      </c>
      <c r="E1038">
        <v>2326.7429149019999</v>
      </c>
      <c r="F1038">
        <v>172.42</v>
      </c>
      <c r="G1038">
        <v>72.691778715184199</v>
      </c>
      <c r="H1038">
        <v>-0.131512696979071</v>
      </c>
      <c r="I1038">
        <v>10.4136142765527</v>
      </c>
      <c r="J1038">
        <v>-0.28603708613103701</v>
      </c>
      <c r="K1038">
        <v>161.939538831378</v>
      </c>
      <c r="L1038">
        <v>135.21158426612601</v>
      </c>
      <c r="M1038">
        <v>45.568222541102401</v>
      </c>
      <c r="N1038">
        <v>0.86125104727714696</v>
      </c>
      <c r="O1038">
        <v>11.181997448091799</v>
      </c>
      <c r="P1038">
        <v>122.33397807865801</v>
      </c>
      <c r="Q1038">
        <v>0.13506724101152401</v>
      </c>
    </row>
    <row r="1039" spans="1:17" x14ac:dyDescent="0.3">
      <c r="A1039" t="s">
        <v>2225</v>
      </c>
      <c r="B1039" t="s">
        <v>2226</v>
      </c>
      <c r="C1039" t="str">
        <f>IFERROR(VLOOKUP(Table1[[#This Row],[Ticker]],[1]!Table1[[Symbol]:[Industry]],2,FALSE),"-")</f>
        <v>-</v>
      </c>
      <c r="D1039" t="s">
        <v>232</v>
      </c>
      <c r="E1039">
        <v>2325.3762930900002</v>
      </c>
      <c r="F1039">
        <v>300.89999999999998</v>
      </c>
      <c r="G1039">
        <v>-53.283920085531598</v>
      </c>
      <c r="H1039">
        <v>1.6292321846820299</v>
      </c>
      <c r="I1039">
        <v>-23.1045334766237</v>
      </c>
      <c r="J1039">
        <v>0.65076272075443298</v>
      </c>
      <c r="K1039">
        <v>297.93249658585802</v>
      </c>
      <c r="L1039">
        <v>321.51515064719598</v>
      </c>
      <c r="M1039">
        <v>41.168596352154601</v>
      </c>
      <c r="N1039">
        <v>1.4494986022101299</v>
      </c>
      <c r="O1039">
        <v>45.463609172482499</v>
      </c>
      <c r="P1039">
        <v>22.5911590955387</v>
      </c>
    </row>
    <row r="1040" spans="1:17" hidden="1" x14ac:dyDescent="0.3">
      <c r="A1040" t="s">
        <v>2227</v>
      </c>
      <c r="B1040" t="s">
        <v>2228</v>
      </c>
      <c r="C1040" t="str">
        <f>IFERROR(VLOOKUP(Table1[[#This Row],[Ticker]],[1]!Table1[[Symbol]:[Industry]],2,FALSE),"-")</f>
        <v>-</v>
      </c>
      <c r="D1040" t="s">
        <v>119</v>
      </c>
      <c r="E1040">
        <v>2322.2510101319999</v>
      </c>
      <c r="F1040">
        <v>194.82</v>
      </c>
      <c r="G1040">
        <v>19.5636465967332</v>
      </c>
      <c r="H1040">
        <v>3.8660331843696301</v>
      </c>
      <c r="I1040">
        <v>-17.8810559931689</v>
      </c>
      <c r="J1040">
        <v>11.1710339159306</v>
      </c>
      <c r="K1040">
        <v>188.07109852321301</v>
      </c>
      <c r="L1040">
        <v>195.44078090732401</v>
      </c>
      <c r="M1040">
        <v>62.846097502318301</v>
      </c>
      <c r="N1040">
        <v>1.69833520664493</v>
      </c>
      <c r="O1040">
        <v>48.727030079047303</v>
      </c>
      <c r="P1040">
        <v>44.739970282317898</v>
      </c>
      <c r="Q1040">
        <v>2.2287937790761998E-2</v>
      </c>
    </row>
    <row r="1041" spans="1:17" hidden="1" x14ac:dyDescent="0.3">
      <c r="A1041" t="s">
        <v>2229</v>
      </c>
      <c r="B1041" t="s">
        <v>2230</v>
      </c>
      <c r="C1041" t="str">
        <f>IFERROR(VLOOKUP(Table1[[#This Row],[Ticker]],[1]!Table1[[Symbol]:[Industry]],2,FALSE),"-")</f>
        <v>-</v>
      </c>
      <c r="D1041" t="s">
        <v>198</v>
      </c>
      <c r="E1041">
        <v>2316.80005385</v>
      </c>
      <c r="F1041">
        <v>416.45</v>
      </c>
      <c r="G1041">
        <v>-13.906466755052699</v>
      </c>
      <c r="H1041">
        <v>-7.87103862063696</v>
      </c>
      <c r="I1041">
        <v>-0.27018951050605999</v>
      </c>
      <c r="J1041">
        <v>-2.3104701819026001</v>
      </c>
      <c r="K1041">
        <v>413.28004136721501</v>
      </c>
      <c r="L1041">
        <v>379.06629900651097</v>
      </c>
      <c r="M1041">
        <v>26.41071463422</v>
      </c>
      <c r="N1041">
        <v>0.604290207369793</v>
      </c>
      <c r="O1041">
        <v>10.1212630567895</v>
      </c>
      <c r="P1041">
        <v>33.0298674333173</v>
      </c>
      <c r="Q1041">
        <v>-6.5659197003449998E-3</v>
      </c>
    </row>
    <row r="1042" spans="1:17" hidden="1" x14ac:dyDescent="0.3">
      <c r="A1042" t="s">
        <v>2231</v>
      </c>
      <c r="B1042" t="s">
        <v>2232</v>
      </c>
      <c r="C1042" t="str">
        <f>IFERROR(VLOOKUP(Table1[[#This Row],[Ticker]],[1]!Table1[[Symbol]:[Industry]],2,FALSE),"-")</f>
        <v>-</v>
      </c>
      <c r="D1042" t="s">
        <v>328</v>
      </c>
      <c r="E1042">
        <v>2313.5409108049998</v>
      </c>
      <c r="F1042">
        <v>548.15</v>
      </c>
      <c r="G1042">
        <v>519.68219119767195</v>
      </c>
      <c r="H1042">
        <v>-15.598043061964599</v>
      </c>
      <c r="I1042">
        <v>86.021015270378896</v>
      </c>
      <c r="J1042">
        <v>-2.2436711614594902</v>
      </c>
      <c r="K1042">
        <v>576.12490500998604</v>
      </c>
      <c r="L1042">
        <v>432.12708718479399</v>
      </c>
      <c r="M1042">
        <v>39.190715378877201</v>
      </c>
      <c r="N1042">
        <v>0.53803336625014597</v>
      </c>
      <c r="O1042">
        <v>35.7201495940892</v>
      </c>
      <c r="P1042">
        <v>566.84914841849104</v>
      </c>
      <c r="Q1042">
        <v>0.15963256822164901</v>
      </c>
    </row>
    <row r="1043" spans="1:17" hidden="1" x14ac:dyDescent="0.3">
      <c r="A1043" t="s">
        <v>2233</v>
      </c>
      <c r="B1043" t="s">
        <v>2234</v>
      </c>
      <c r="C1043" t="str">
        <f>IFERROR(VLOOKUP(Table1[[#This Row],[Ticker]],[1]!Table1[[Symbol]:[Industry]],2,FALSE),"-")</f>
        <v>-</v>
      </c>
      <c r="E1043">
        <v>2311.1108901399998</v>
      </c>
      <c r="F1043">
        <v>2139.8000000000002</v>
      </c>
      <c r="G1043">
        <v>440.83020114098798</v>
      </c>
      <c r="H1043">
        <v>16.130739066722501</v>
      </c>
      <c r="I1043">
        <v>87.8468843536496</v>
      </c>
      <c r="J1043">
        <v>14.798479684644001</v>
      </c>
      <c r="K1043">
        <v>1752.0439400397199</v>
      </c>
      <c r="L1043">
        <v>1236.62173033522</v>
      </c>
      <c r="M1043">
        <v>66.8244312883578</v>
      </c>
      <c r="N1043">
        <v>1.3897562205437399</v>
      </c>
      <c r="O1043">
        <v>5.6173474156463197</v>
      </c>
      <c r="P1043">
        <v>507.46628814762198</v>
      </c>
      <c r="Q1043">
        <v>0.26107471098108198</v>
      </c>
    </row>
    <row r="1044" spans="1:17" hidden="1" x14ac:dyDescent="0.3">
      <c r="A1044" t="s">
        <v>2235</v>
      </c>
      <c r="B1044" t="s">
        <v>2236</v>
      </c>
      <c r="C1044" t="str">
        <f>IFERROR(VLOOKUP(Table1[[#This Row],[Ticker]],[1]!Table1[[Symbol]:[Industry]],2,FALSE),"-")</f>
        <v>-</v>
      </c>
      <c r="D1044" t="s">
        <v>80</v>
      </c>
      <c r="E1044">
        <v>2304.37036137</v>
      </c>
      <c r="F1044">
        <v>41.11</v>
      </c>
      <c r="G1044">
        <v>34.429031212117799</v>
      </c>
      <c r="H1044">
        <v>-0.29693111503724601</v>
      </c>
      <c r="I1044">
        <v>4.9500019490190797E-2</v>
      </c>
      <c r="J1044">
        <v>-6.9188480888747499</v>
      </c>
      <c r="K1044">
        <v>41.793748882867902</v>
      </c>
      <c r="L1044">
        <v>37.147519471217201</v>
      </c>
      <c r="M1044">
        <v>24.202960999451999</v>
      </c>
      <c r="N1044">
        <v>0.96973404181610201</v>
      </c>
      <c r="O1044">
        <v>18.2194113354414</v>
      </c>
      <c r="P1044">
        <v>67.113821138211307</v>
      </c>
    </row>
    <row r="1045" spans="1:17" hidden="1" x14ac:dyDescent="0.3">
      <c r="A1045" t="s">
        <v>2237</v>
      </c>
      <c r="B1045" t="s">
        <v>2238</v>
      </c>
      <c r="C1045" t="str">
        <f>IFERROR(VLOOKUP(Table1[[#This Row],[Ticker]],[1]!Table1[[Symbol]:[Industry]],2,FALSE),"-")</f>
        <v>-</v>
      </c>
      <c r="D1045" t="s">
        <v>389</v>
      </c>
      <c r="E1045">
        <v>2297.7455599999998</v>
      </c>
      <c r="F1045">
        <v>145.1</v>
      </c>
      <c r="G1045">
        <v>51.449434164627</v>
      </c>
      <c r="H1045">
        <v>10.5449667907115</v>
      </c>
      <c r="I1045">
        <v>-15.7408905417452</v>
      </c>
      <c r="J1045">
        <v>6.5988174761763903</v>
      </c>
      <c r="K1045">
        <v>133.400023947374</v>
      </c>
      <c r="L1045">
        <v>122.62799858181501</v>
      </c>
      <c r="M1045">
        <v>60.761925045690802</v>
      </c>
      <c r="N1045">
        <v>2.5570637960881299</v>
      </c>
      <c r="O1045">
        <v>17.160578911095701</v>
      </c>
      <c r="P1045">
        <v>96.479350033852398</v>
      </c>
      <c r="Q1045">
        <v>7.3550001184340005E-2</v>
      </c>
    </row>
    <row r="1046" spans="1:17" hidden="1" x14ac:dyDescent="0.3">
      <c r="A1046" t="s">
        <v>2239</v>
      </c>
      <c r="B1046" t="s">
        <v>2240</v>
      </c>
      <c r="C1046" t="str">
        <f>IFERROR(VLOOKUP(Table1[[#This Row],[Ticker]],[1]!Table1[[Symbol]:[Industry]],2,FALSE),"-")</f>
        <v>-</v>
      </c>
      <c r="D1046" t="s">
        <v>62</v>
      </c>
      <c r="E1046">
        <v>2297.65477431</v>
      </c>
      <c r="F1046">
        <v>547.79999999999995</v>
      </c>
      <c r="G1046">
        <v>31.9330460361851</v>
      </c>
      <c r="H1046">
        <v>24.0020804317857</v>
      </c>
      <c r="I1046">
        <v>31.6997170069322</v>
      </c>
      <c r="J1046">
        <v>-9.6091949186232899</v>
      </c>
      <c r="K1046">
        <v>504.32136140613898</v>
      </c>
      <c r="L1046">
        <v>424.29011531112701</v>
      </c>
      <c r="M1046">
        <v>41.368279871045402</v>
      </c>
      <c r="N1046">
        <v>0.48837996577231002</v>
      </c>
      <c r="O1046">
        <v>16.776195691858302</v>
      </c>
      <c r="P1046">
        <v>107.855281768778</v>
      </c>
      <c r="Q1046">
        <v>-9.2461664434073998E-2</v>
      </c>
    </row>
    <row r="1047" spans="1:17" hidden="1" x14ac:dyDescent="0.3">
      <c r="A1047" t="s">
        <v>2241</v>
      </c>
      <c r="B1047" t="s">
        <v>2242</v>
      </c>
      <c r="C1047" t="str">
        <f>IFERROR(VLOOKUP(Table1[[#This Row],[Ticker]],[1]!Table1[[Symbol]:[Industry]],2,FALSE),"-")</f>
        <v>-</v>
      </c>
      <c r="D1047" t="s">
        <v>312</v>
      </c>
      <c r="E1047">
        <v>2293.2134712000002</v>
      </c>
      <c r="F1047">
        <v>128.4</v>
      </c>
      <c r="G1047">
        <v>23.645832483135901</v>
      </c>
      <c r="H1047">
        <v>-11.896204577868099</v>
      </c>
      <c r="I1047">
        <v>-10.194392184631599</v>
      </c>
      <c r="J1047">
        <v>-5.3042223582219803</v>
      </c>
      <c r="K1047">
        <v>137.295119708752</v>
      </c>
      <c r="L1047">
        <v>124.400707928554</v>
      </c>
      <c r="M1047">
        <v>24.976482470834402</v>
      </c>
      <c r="N1047">
        <v>0.83492501862218105</v>
      </c>
      <c r="O1047">
        <v>20.5607476635514</v>
      </c>
      <c r="P1047">
        <v>62.428842504743798</v>
      </c>
      <c r="Q1047">
        <v>0.12829389052313001</v>
      </c>
    </row>
    <row r="1048" spans="1:17" hidden="1" x14ac:dyDescent="0.3">
      <c r="A1048" t="s">
        <v>2243</v>
      </c>
      <c r="B1048" t="s">
        <v>2244</v>
      </c>
      <c r="C1048" t="str">
        <f>IFERROR(VLOOKUP(Table1[[#This Row],[Ticker]],[1]!Table1[[Symbol]:[Industry]],2,FALSE),"-")</f>
        <v>-</v>
      </c>
      <c r="D1048" t="s">
        <v>543</v>
      </c>
      <c r="E1048">
        <v>2289.9918831999998</v>
      </c>
      <c r="F1048">
        <v>441.7</v>
      </c>
      <c r="G1048">
        <v>-44.599513653938097</v>
      </c>
      <c r="H1048">
        <v>-3.26555668694626</v>
      </c>
      <c r="I1048">
        <v>-29.509861129415899</v>
      </c>
      <c r="J1048">
        <v>0.26823831842194201</v>
      </c>
      <c r="K1048">
        <v>437.90048252895099</v>
      </c>
      <c r="L1048">
        <v>460.47189402106</v>
      </c>
      <c r="M1048">
        <v>46.352007812899402</v>
      </c>
      <c r="N1048">
        <v>0.89278263588460804</v>
      </c>
      <c r="O1048">
        <v>27.688476341408201</v>
      </c>
      <c r="P1048">
        <v>15.326370757180101</v>
      </c>
      <c r="Q1048">
        <v>6.0901578191059997E-3</v>
      </c>
    </row>
    <row r="1049" spans="1:17" hidden="1" x14ac:dyDescent="0.3">
      <c r="A1049" t="s">
        <v>2245</v>
      </c>
      <c r="B1049" t="s">
        <v>2246</v>
      </c>
      <c r="C1049" t="str">
        <f>IFERROR(VLOOKUP(Table1[[#This Row],[Ticker]],[1]!Table1[[Symbol]:[Industry]],2,FALSE),"-")</f>
        <v>-</v>
      </c>
      <c r="D1049" t="s">
        <v>138</v>
      </c>
      <c r="E1049">
        <v>2284.4277446000001</v>
      </c>
      <c r="F1049">
        <v>124.9</v>
      </c>
      <c r="G1049">
        <v>138.15851032838901</v>
      </c>
      <c r="H1049">
        <v>35.488669103583497</v>
      </c>
      <c r="I1049">
        <v>15.444440581666401</v>
      </c>
      <c r="J1049">
        <v>-6.1830300725434597</v>
      </c>
      <c r="K1049">
        <v>110.81957060540699</v>
      </c>
      <c r="L1049">
        <v>93.237327815709705</v>
      </c>
      <c r="M1049">
        <v>48.630047388846101</v>
      </c>
      <c r="N1049">
        <v>1.05905761073142</v>
      </c>
      <c r="O1049">
        <v>14.4835868694956</v>
      </c>
      <c r="P1049">
        <v>197.02734839476801</v>
      </c>
      <c r="Q1049">
        <v>2.6820540092445E-2</v>
      </c>
    </row>
    <row r="1050" spans="1:17" hidden="1" x14ac:dyDescent="0.3">
      <c r="A1050" t="s">
        <v>2247</v>
      </c>
      <c r="B1050" t="s">
        <v>2248</v>
      </c>
      <c r="C1050" t="str">
        <f>IFERROR(VLOOKUP(Table1[[#This Row],[Ticker]],[1]!Table1[[Symbol]:[Industry]],2,FALSE),"-")</f>
        <v>-</v>
      </c>
      <c r="D1050" t="s">
        <v>1423</v>
      </c>
      <c r="E1050">
        <v>2279.7916600799999</v>
      </c>
      <c r="F1050">
        <v>2511.4</v>
      </c>
      <c r="G1050">
        <v>33.310489656152399</v>
      </c>
      <c r="H1050">
        <v>0.48070172063198802</v>
      </c>
      <c r="I1050">
        <v>2.9600097319179501</v>
      </c>
      <c r="J1050">
        <v>-3.7442081942900001</v>
      </c>
      <c r="K1050">
        <v>2353.0364930430201</v>
      </c>
      <c r="L1050">
        <v>2155.6461595298701</v>
      </c>
      <c r="M1050">
        <v>53.463038892652598</v>
      </c>
      <c r="N1050">
        <v>0.73129104999947703</v>
      </c>
      <c r="O1050">
        <v>9.1522656685514008</v>
      </c>
      <c r="P1050">
        <v>59.605973943438201</v>
      </c>
      <c r="Q1050">
        <v>0.147373672801732</v>
      </c>
    </row>
    <row r="1051" spans="1:17" hidden="1" x14ac:dyDescent="0.3">
      <c r="A1051" t="s">
        <v>2249</v>
      </c>
      <c r="B1051" t="s">
        <v>2250</v>
      </c>
      <c r="C1051" t="str">
        <f>IFERROR(VLOOKUP(Table1[[#This Row],[Ticker]],[1]!Table1[[Symbol]:[Industry]],2,FALSE),"-")</f>
        <v>-</v>
      </c>
      <c r="D1051" t="s">
        <v>692</v>
      </c>
      <c r="E1051">
        <v>2264.1083202700001</v>
      </c>
      <c r="F1051">
        <v>569.29999999999995</v>
      </c>
      <c r="G1051">
        <v>12.2496542376119</v>
      </c>
      <c r="H1051">
        <v>-3.4924118234777701</v>
      </c>
      <c r="I1051">
        <v>-22.661120134807899</v>
      </c>
      <c r="J1051">
        <v>-2.6089883243936001</v>
      </c>
      <c r="K1051">
        <v>555.21160286650297</v>
      </c>
      <c r="L1051">
        <v>532.88897359647694</v>
      </c>
      <c r="M1051">
        <v>39.214164174012801</v>
      </c>
      <c r="N1051">
        <v>0.90601581293244904</v>
      </c>
      <c r="O1051">
        <v>18.549095380291501</v>
      </c>
      <c r="P1051">
        <v>39.859968062891497</v>
      </c>
      <c r="Q1051">
        <v>8.2556077022590005E-2</v>
      </c>
    </row>
    <row r="1052" spans="1:17" hidden="1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286</v>
      </c>
      <c r="E1052">
        <v>2262.6918999999998</v>
      </c>
      <c r="F1052">
        <v>3550</v>
      </c>
      <c r="G1052">
        <v>1865.1091648040101</v>
      </c>
      <c r="H1052">
        <v>21.150474751618901</v>
      </c>
      <c r="I1052">
        <v>306.19522296242701</v>
      </c>
      <c r="J1052">
        <v>-4.6334656741445901</v>
      </c>
      <c r="K1052">
        <v>2810.65057924456</v>
      </c>
      <c r="L1052">
        <v>1184.0007156382201</v>
      </c>
      <c r="M1052">
        <v>45.807499998972801</v>
      </c>
      <c r="N1052">
        <v>0.66056178868350901</v>
      </c>
      <c r="O1052">
        <v>17.6056338028169</v>
      </c>
      <c r="P1052">
        <v>2000.5917159763301</v>
      </c>
    </row>
    <row r="1053" spans="1:17" hidden="1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46</v>
      </c>
      <c r="E1053">
        <v>2258.00704</v>
      </c>
      <c r="F1053">
        <v>100.16</v>
      </c>
      <c r="G1053">
        <v>98.151963318770896</v>
      </c>
      <c r="H1053">
        <v>11.4067841372526</v>
      </c>
      <c r="I1053">
        <v>35.264336187312203</v>
      </c>
      <c r="J1053">
        <v>5.0295731858743604</v>
      </c>
      <c r="K1053">
        <v>87.340350314997806</v>
      </c>
      <c r="L1053">
        <v>71.381573998151694</v>
      </c>
      <c r="M1053">
        <v>52.557489939334403</v>
      </c>
      <c r="N1053">
        <v>1.73433972289242</v>
      </c>
      <c r="O1053">
        <v>10.113817891373801</v>
      </c>
      <c r="P1053">
        <v>158.14432989690701</v>
      </c>
      <c r="Q1053">
        <v>0.13623928913535999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174</v>
      </c>
      <c r="E1054">
        <v>2249.8881523199998</v>
      </c>
      <c r="F1054">
        <v>83.84</v>
      </c>
      <c r="G1054">
        <v>518.76575387642595</v>
      </c>
      <c r="H1054">
        <v>-15.896936829909199</v>
      </c>
      <c r="I1054">
        <v>-18.9038233184361</v>
      </c>
      <c r="J1054">
        <v>-4.3803751906393602</v>
      </c>
      <c r="K1054">
        <v>93.304073784721595</v>
      </c>
      <c r="L1054">
        <v>80.716795954010607</v>
      </c>
      <c r="M1054">
        <v>27.255389244372999</v>
      </c>
      <c r="N1054">
        <v>0.88533851362694105</v>
      </c>
      <c r="O1054">
        <v>66.984732824427397</v>
      </c>
      <c r="P1054">
        <v>548.53993424869395</v>
      </c>
      <c r="Q1054">
        <v>0.17078829822646899</v>
      </c>
    </row>
    <row r="1055" spans="1:17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266</v>
      </c>
      <c r="E1055">
        <v>2245.8556791000001</v>
      </c>
      <c r="F1055">
        <v>501.75</v>
      </c>
      <c r="G1055">
        <v>-45.635486171408601</v>
      </c>
      <c r="H1055">
        <v>-10.6483124291019</v>
      </c>
      <c r="I1055">
        <v>-27.667433569331099</v>
      </c>
      <c r="J1055">
        <v>-1.9208071039649</v>
      </c>
      <c r="K1055">
        <v>520.65306229638804</v>
      </c>
      <c r="L1055">
        <v>543.68348330720903</v>
      </c>
      <c r="M1055">
        <v>24.246719337776899</v>
      </c>
      <c r="N1055">
        <v>1.11739100332903</v>
      </c>
      <c r="O1055">
        <v>44.0259093173891</v>
      </c>
      <c r="P1055">
        <v>10.517621145374401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46</v>
      </c>
      <c r="E1056">
        <v>2244.0191729799999</v>
      </c>
      <c r="F1056">
        <v>534.95000000000005</v>
      </c>
      <c r="G1056">
        <v>-13.874180561226201</v>
      </c>
      <c r="H1056">
        <v>-14.1279272211041</v>
      </c>
      <c r="I1056">
        <v>-47.444788675404503</v>
      </c>
      <c r="J1056">
        <v>-4.4941531917241102</v>
      </c>
      <c r="K1056">
        <v>568.11795927520404</v>
      </c>
      <c r="L1056">
        <v>572.90215584410998</v>
      </c>
      <c r="M1056">
        <v>32.788833601413799</v>
      </c>
      <c r="N1056">
        <v>1.00929320969474</v>
      </c>
      <c r="O1056">
        <v>58.893354519113899</v>
      </c>
      <c r="P1056">
        <v>23.6735637498555</v>
      </c>
      <c r="Q1056">
        <v>0.13925995189429299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162</v>
      </c>
      <c r="E1057">
        <v>2242.07149738</v>
      </c>
      <c r="F1057">
        <v>1233.0999999999999</v>
      </c>
      <c r="G1057">
        <v>346.06602754911398</v>
      </c>
      <c r="H1057">
        <v>-11.429349666218201</v>
      </c>
      <c r="I1057">
        <v>356.301052700198</v>
      </c>
      <c r="J1057">
        <v>-10.5507967179321</v>
      </c>
      <c r="K1057">
        <v>1175.71387156075</v>
      </c>
      <c r="M1057">
        <v>36.664255365920603</v>
      </c>
      <c r="N1057">
        <v>0.67843309859154899</v>
      </c>
      <c r="O1057">
        <v>27.240288703268199</v>
      </c>
      <c r="P1057">
        <v>433.00194510481901</v>
      </c>
    </row>
    <row r="1058" spans="1:17" hidden="1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549</v>
      </c>
      <c r="E1058">
        <v>2230.8655906619902</v>
      </c>
      <c r="F1058">
        <v>123.93</v>
      </c>
      <c r="G1058">
        <v>59.371253686836603</v>
      </c>
      <c r="H1058">
        <v>12.5219227493501</v>
      </c>
      <c r="I1058">
        <v>-0.169792603188405</v>
      </c>
      <c r="J1058">
        <v>-1.4139455109980801</v>
      </c>
      <c r="K1058">
        <v>120.165199113451</v>
      </c>
      <c r="L1058">
        <v>104.475574297154</v>
      </c>
      <c r="M1058">
        <v>35.473490090235998</v>
      </c>
      <c r="N1058">
        <v>0.43396061392094798</v>
      </c>
      <c r="O1058">
        <v>20.229161623497099</v>
      </c>
      <c r="P1058">
        <v>101.348497156783</v>
      </c>
      <c r="Q1058">
        <v>3.5202677467898999E-2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80</v>
      </c>
      <c r="E1059">
        <v>2227.3553376300001</v>
      </c>
      <c r="F1059">
        <v>2953.7</v>
      </c>
      <c r="G1059">
        <v>-21.936379239499399</v>
      </c>
      <c r="H1059">
        <v>6.4566048310934904E-2</v>
      </c>
      <c r="I1059">
        <v>-13.024624411848301</v>
      </c>
      <c r="J1059">
        <v>4.4118729801066001</v>
      </c>
      <c r="K1059">
        <v>2812.2441478976898</v>
      </c>
      <c r="L1059">
        <v>2787.4949549161702</v>
      </c>
      <c r="M1059">
        <v>52.6073225215357</v>
      </c>
      <c r="N1059">
        <v>1.5114622057001199</v>
      </c>
      <c r="O1059">
        <v>8.8803873108304892</v>
      </c>
      <c r="P1059">
        <v>25.922452198750801</v>
      </c>
      <c r="Q1059">
        <v>-9.9139503695556006E-2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335</v>
      </c>
      <c r="E1060">
        <v>2224.83770177</v>
      </c>
      <c r="F1060">
        <v>1009.7</v>
      </c>
      <c r="G1060">
        <v>-17.603142644704</v>
      </c>
      <c r="H1060">
        <v>-5.67123523441537</v>
      </c>
      <c r="I1060">
        <v>-29.846128285303699</v>
      </c>
      <c r="J1060">
        <v>3.21384540646774</v>
      </c>
      <c r="K1060">
        <v>1022.81819724766</v>
      </c>
      <c r="L1060">
        <v>1017.94784018517</v>
      </c>
      <c r="M1060">
        <v>45.263675455573001</v>
      </c>
      <c r="N1060">
        <v>1.1796376477689601</v>
      </c>
      <c r="O1060">
        <v>28.5332276913934</v>
      </c>
      <c r="P1060">
        <v>22.0845172601414</v>
      </c>
      <c r="Q1060">
        <v>0.13626458006329201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266</v>
      </c>
      <c r="E1061">
        <v>2224.7067297599901</v>
      </c>
      <c r="F1061">
        <v>617.29999999999995</v>
      </c>
      <c r="G1061">
        <v>37.910505235476698</v>
      </c>
      <c r="H1061">
        <v>-3.0307662409636</v>
      </c>
      <c r="I1061">
        <v>-32.211609886715998</v>
      </c>
      <c r="J1061">
        <v>-3.6080963954799601</v>
      </c>
      <c r="K1061">
        <v>639.69021009255403</v>
      </c>
      <c r="L1061">
        <v>607.60198914472596</v>
      </c>
      <c r="M1061">
        <v>32.2382187033732</v>
      </c>
      <c r="N1061">
        <v>0.91212294543292305</v>
      </c>
      <c r="O1061">
        <v>51.466061882391003</v>
      </c>
      <c r="P1061">
        <v>69.867914144193705</v>
      </c>
      <c r="Q1061">
        <v>3.3176164184673E-2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872</v>
      </c>
      <c r="E1062">
        <v>2217.7614064200002</v>
      </c>
      <c r="F1062">
        <v>20.6</v>
      </c>
      <c r="G1062">
        <v>4.2639571557394502</v>
      </c>
      <c r="H1062">
        <v>-18.484833588710199</v>
      </c>
      <c r="I1062">
        <v>-14.8867349507474</v>
      </c>
      <c r="J1062">
        <v>-4.74528582518961</v>
      </c>
      <c r="K1062">
        <v>22.9029481814047</v>
      </c>
      <c r="L1062">
        <v>22.376231807747999</v>
      </c>
      <c r="M1062">
        <v>18.03465691517</v>
      </c>
      <c r="N1062">
        <v>0.65133440656197095</v>
      </c>
      <c r="O1062">
        <v>56.3106796116504</v>
      </c>
      <c r="P1062">
        <v>41.580756013745699</v>
      </c>
      <c r="Q1062">
        <v>-4.5256107961600997E-2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271</v>
      </c>
      <c r="E1063">
        <v>2217.1296152499999</v>
      </c>
      <c r="F1063">
        <v>447.25</v>
      </c>
      <c r="G1063">
        <v>-5.2722681504205697</v>
      </c>
      <c r="H1063">
        <v>-5.7018385055607297</v>
      </c>
      <c r="I1063">
        <v>-22.768035470349901</v>
      </c>
      <c r="J1063">
        <v>-5.1364818348907697</v>
      </c>
      <c r="K1063">
        <v>443.25485396105</v>
      </c>
      <c r="L1063">
        <v>444.02001115141502</v>
      </c>
      <c r="M1063">
        <v>37.964996907430503</v>
      </c>
      <c r="N1063">
        <v>1.09234078066225</v>
      </c>
      <c r="O1063">
        <v>43.286752375628801</v>
      </c>
      <c r="P1063">
        <v>35.530303030303003</v>
      </c>
      <c r="Q1063">
        <v>4.2081615971414001E-2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D1064" t="s">
        <v>692</v>
      </c>
      <c r="E1064">
        <v>2212.1150105000002</v>
      </c>
      <c r="F1064">
        <v>350.75</v>
      </c>
      <c r="G1064">
        <v>-4.0581132941262297</v>
      </c>
      <c r="H1064">
        <v>-2.2738029897375598</v>
      </c>
      <c r="I1064">
        <v>-17.8270098225209</v>
      </c>
      <c r="J1064">
        <v>0.290138417829641</v>
      </c>
      <c r="K1064">
        <v>342.40057944101602</v>
      </c>
      <c r="L1064">
        <v>330.56666185492202</v>
      </c>
      <c r="M1064">
        <v>44.970829429532799</v>
      </c>
      <c r="N1064">
        <v>1.0682286167835899</v>
      </c>
      <c r="O1064">
        <v>20.2708481824661</v>
      </c>
      <c r="P1064">
        <v>38.009049773755599</v>
      </c>
      <c r="Q1064">
        <v>3.2099054389373001E-2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E1065">
        <v>2212.044625</v>
      </c>
      <c r="F1065">
        <v>395.75</v>
      </c>
      <c r="G1065">
        <v>-61.534802559136402</v>
      </c>
      <c r="H1065">
        <v>-3.98643637583351</v>
      </c>
      <c r="I1065">
        <v>-38.583753526492401</v>
      </c>
      <c r="J1065">
        <v>14.150515539274901</v>
      </c>
      <c r="K1065">
        <v>402.83536374199002</v>
      </c>
      <c r="L1065">
        <v>445.84654449435499</v>
      </c>
      <c r="M1065">
        <v>55.8965767837852</v>
      </c>
      <c r="N1065">
        <v>2.3053394842940902</v>
      </c>
      <c r="O1065">
        <v>63.7397346809854</v>
      </c>
      <c r="P1065">
        <v>21.769230769230699</v>
      </c>
      <c r="Q1065">
        <v>0.30801110959582301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632</v>
      </c>
      <c r="E1066">
        <v>2210.6575377999998</v>
      </c>
      <c r="F1066">
        <v>487.25</v>
      </c>
      <c r="G1066">
        <v>-35.703327039958602</v>
      </c>
      <c r="H1066">
        <v>2.5009689292530202</v>
      </c>
      <c r="I1066">
        <v>-22.231633409910099</v>
      </c>
      <c r="J1066">
        <v>-3.6813373981731501</v>
      </c>
      <c r="K1066">
        <v>490.00521818009298</v>
      </c>
      <c r="L1066">
        <v>497.96424194636103</v>
      </c>
      <c r="M1066">
        <v>28.1389637264407</v>
      </c>
      <c r="N1066">
        <v>1.68705536312889</v>
      </c>
      <c r="O1066">
        <v>30.323242688558199</v>
      </c>
      <c r="P1066">
        <v>18.95751953125</v>
      </c>
      <c r="Q1066">
        <v>-1.5281783931570001E-3</v>
      </c>
    </row>
    <row r="1067" spans="1:17" hidden="1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D1067" t="s">
        <v>538</v>
      </c>
      <c r="E1067">
        <v>2209.6127233399998</v>
      </c>
      <c r="F1067">
        <v>72.819999999999993</v>
      </c>
      <c r="G1067">
        <v>75.8204959118017</v>
      </c>
      <c r="H1067">
        <v>-6.8024160134913298</v>
      </c>
      <c r="I1067">
        <v>-44.979301924021101</v>
      </c>
      <c r="J1067">
        <v>-4.5585786175186502</v>
      </c>
      <c r="K1067">
        <v>75.472802421560601</v>
      </c>
      <c r="L1067">
        <v>72.698554477360005</v>
      </c>
      <c r="M1067">
        <v>38.8018346506421</v>
      </c>
      <c r="N1067">
        <v>1.73579828326064</v>
      </c>
      <c r="O1067">
        <v>60.464158198297099</v>
      </c>
      <c r="P1067">
        <v>106.87499999999901</v>
      </c>
      <c r="Q1067">
        <v>0.10833129373733801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168</v>
      </c>
      <c r="E1068">
        <v>2206.4262704399998</v>
      </c>
      <c r="F1068">
        <v>1464.4</v>
      </c>
      <c r="G1068">
        <v>158.36295322231101</v>
      </c>
      <c r="H1068">
        <v>-11.1202504278872</v>
      </c>
      <c r="I1068">
        <v>139.096744525259</v>
      </c>
      <c r="J1068">
        <v>0.56167153323678598</v>
      </c>
      <c r="K1068">
        <v>1418.77650455617</v>
      </c>
      <c r="L1068">
        <v>1063.8553537708301</v>
      </c>
      <c r="M1068">
        <v>34.963430066621399</v>
      </c>
      <c r="N1068">
        <v>0.63205245463597903</v>
      </c>
      <c r="O1068">
        <v>21.759765091504999</v>
      </c>
      <c r="P1068">
        <v>196.34726297682801</v>
      </c>
      <c r="Q1068">
        <v>0.108160400573367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1354</v>
      </c>
      <c r="E1069">
        <v>2193.4054939500002</v>
      </c>
      <c r="F1069">
        <v>416.35</v>
      </c>
      <c r="G1069">
        <v>47.158948197061498</v>
      </c>
      <c r="H1069">
        <v>8.3123785327266493</v>
      </c>
      <c r="I1069">
        <v>48.206602246749299</v>
      </c>
      <c r="J1069">
        <v>-2.6226731209338299</v>
      </c>
      <c r="K1069">
        <v>375.20397108108199</v>
      </c>
      <c r="L1069">
        <v>298.00648647360902</v>
      </c>
      <c r="M1069">
        <v>45.792828579943901</v>
      </c>
      <c r="N1069">
        <v>0.90926149694221503</v>
      </c>
      <c r="O1069">
        <v>9.3671190104479294</v>
      </c>
      <c r="P1069">
        <v>96.716276872194598</v>
      </c>
      <c r="Q1069">
        <v>4.9671539841780001E-2</v>
      </c>
    </row>
    <row r="1070" spans="1:17" hidden="1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510</v>
      </c>
      <c r="E1070">
        <v>2186.732182575</v>
      </c>
      <c r="F1070">
        <v>2570.5500000000002</v>
      </c>
      <c r="G1070">
        <v>22.8338244353105</v>
      </c>
      <c r="H1070">
        <v>26.4365959549324</v>
      </c>
      <c r="I1070">
        <v>55.12038136812</v>
      </c>
      <c r="J1070">
        <v>2.4642003252745401</v>
      </c>
      <c r="K1070">
        <v>2231.4679156813299</v>
      </c>
      <c r="L1070">
        <v>1817.01076056388</v>
      </c>
      <c r="M1070">
        <v>45.752168365162902</v>
      </c>
      <c r="N1070">
        <v>1.0416223455594</v>
      </c>
      <c r="O1070">
        <v>12.0557857267899</v>
      </c>
      <c r="P1070">
        <v>98.828170321382999</v>
      </c>
      <c r="Q1070">
        <v>-3.3630366569964001E-2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89</v>
      </c>
      <c r="E1071">
        <v>2181.9221815000001</v>
      </c>
      <c r="F1071">
        <v>25.75</v>
      </c>
      <c r="G1071">
        <v>183.09995549203899</v>
      </c>
      <c r="H1071">
        <v>-10.299923425710899</v>
      </c>
      <c r="I1071">
        <v>-5.6173522689285296</v>
      </c>
      <c r="J1071">
        <v>-3.30961578071356</v>
      </c>
      <c r="K1071">
        <v>26.159655752407598</v>
      </c>
      <c r="L1071">
        <v>22.178914850713898</v>
      </c>
      <c r="M1071">
        <v>42.6697815305182</v>
      </c>
      <c r="N1071">
        <v>0.62024372010891304</v>
      </c>
      <c r="O1071">
        <v>30.291262135922299</v>
      </c>
      <c r="P1071">
        <v>211.65889012501199</v>
      </c>
      <c r="Q1071">
        <v>8.5761650539779993E-2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709</v>
      </c>
      <c r="E1072">
        <v>2180.653534008</v>
      </c>
      <c r="F1072">
        <v>271.89999999999998</v>
      </c>
      <c r="G1072">
        <v>1.8677655476013499</v>
      </c>
      <c r="H1072">
        <v>1.17686460144601</v>
      </c>
      <c r="I1072">
        <v>0.85961095575450597</v>
      </c>
      <c r="J1072">
        <v>1.8678947210582799</v>
      </c>
      <c r="K1072">
        <v>260.51973738121501</v>
      </c>
      <c r="L1072">
        <v>241.82362318048999</v>
      </c>
      <c r="M1072">
        <v>58.290846172297002</v>
      </c>
      <c r="N1072">
        <v>0.54854361175475497</v>
      </c>
      <c r="O1072">
        <v>3.0525928650238998</v>
      </c>
      <c r="P1072">
        <v>31.2258687258687</v>
      </c>
      <c r="Q1072">
        <v>3.2968413234804997E-2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472</v>
      </c>
      <c r="E1073">
        <v>2179.7681895999999</v>
      </c>
      <c r="F1073">
        <v>274.10000000000002</v>
      </c>
      <c r="G1073">
        <v>-21.4865025456977</v>
      </c>
      <c r="H1073">
        <v>0.90366057488173601</v>
      </c>
      <c r="I1073">
        <v>-10.2510270473636</v>
      </c>
      <c r="J1073">
        <v>0.128838846068452</v>
      </c>
      <c r="K1073">
        <v>272.84663217142497</v>
      </c>
      <c r="L1073">
        <v>268.30536616008197</v>
      </c>
      <c r="M1073">
        <v>38.315309553982203</v>
      </c>
      <c r="N1073">
        <v>1.2642579000327601</v>
      </c>
      <c r="O1073">
        <v>12.604888726742001</v>
      </c>
      <c r="P1073">
        <v>20.8287414591139</v>
      </c>
      <c r="Q1073">
        <v>-9.2525383345751E-2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244</v>
      </c>
      <c r="E1074">
        <v>2179.5821306799999</v>
      </c>
      <c r="F1074">
        <v>4243.6000000000004</v>
      </c>
      <c r="G1074">
        <v>51.803173714571201</v>
      </c>
      <c r="H1074">
        <v>20.223250195781599</v>
      </c>
      <c r="I1074">
        <v>23.1481695911184</v>
      </c>
      <c r="J1074">
        <v>-2.3317564816660901</v>
      </c>
      <c r="K1074">
        <v>3970.13680697375</v>
      </c>
      <c r="L1074">
        <v>3374.73224937344</v>
      </c>
      <c r="M1074">
        <v>38.291985821663502</v>
      </c>
      <c r="N1074">
        <v>0.51864138621085698</v>
      </c>
      <c r="O1074">
        <v>12.522386652841901</v>
      </c>
      <c r="P1074">
        <v>80.540310572218601</v>
      </c>
      <c r="Q1074">
        <v>7.6251815818866003E-2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632</v>
      </c>
      <c r="E1075">
        <v>2175.7139999999999</v>
      </c>
      <c r="F1075">
        <v>387</v>
      </c>
      <c r="G1075">
        <v>24.731671524825199</v>
      </c>
      <c r="H1075">
        <v>10.534158377409801</v>
      </c>
      <c r="I1075">
        <v>8.8351959053687396E-2</v>
      </c>
      <c r="J1075">
        <v>13.5897411436775</v>
      </c>
      <c r="K1075">
        <v>356.38196983807802</v>
      </c>
      <c r="L1075">
        <v>332.98152781553802</v>
      </c>
      <c r="M1075">
        <v>60.947250210661799</v>
      </c>
      <c r="N1075">
        <v>2.6816253548705</v>
      </c>
      <c r="O1075">
        <v>7.9069767441860499</v>
      </c>
      <c r="P1075">
        <v>70.484581497797294</v>
      </c>
      <c r="Q1075">
        <v>5.5710314797310999E-2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549</v>
      </c>
      <c r="E1076">
        <v>2174.48</v>
      </c>
      <c r="F1076">
        <v>123.55</v>
      </c>
      <c r="G1076">
        <v>151.480684458648</v>
      </c>
      <c r="H1076">
        <v>-16.6202395747898</v>
      </c>
      <c r="I1076">
        <v>74.4574169949653</v>
      </c>
      <c r="J1076">
        <v>-3.8447143854367698</v>
      </c>
      <c r="K1076">
        <v>129.844814162604</v>
      </c>
      <c r="L1076">
        <v>98.059289561056701</v>
      </c>
      <c r="M1076">
        <v>31.672445600193999</v>
      </c>
      <c r="N1076">
        <v>0.429100460957623</v>
      </c>
      <c r="O1076">
        <v>36.908134358559202</v>
      </c>
      <c r="P1076">
        <v>184.67741935483801</v>
      </c>
      <c r="Q1076">
        <v>-8.3996092789590006E-3</v>
      </c>
    </row>
    <row r="1077" spans="1:17" hidden="1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543</v>
      </c>
      <c r="E1077">
        <v>2165.848</v>
      </c>
      <c r="F1077">
        <v>1900</v>
      </c>
      <c r="G1077">
        <v>-14.0435580890535</v>
      </c>
      <c r="H1077">
        <v>-6.3497893783810602</v>
      </c>
      <c r="I1077">
        <v>2.9203260627555201</v>
      </c>
      <c r="J1077">
        <v>-1.72027011490904</v>
      </c>
      <c r="K1077">
        <v>1874.7500400519</v>
      </c>
      <c r="L1077">
        <v>1785.51145082363</v>
      </c>
      <c r="M1077">
        <v>53.849904391179003</v>
      </c>
      <c r="N1077">
        <v>0.92533094107153901</v>
      </c>
      <c r="O1077">
        <v>27.718421052631498</v>
      </c>
      <c r="P1077">
        <v>25.412541254125401</v>
      </c>
    </row>
    <row r="1078" spans="1:17" hidden="1" x14ac:dyDescent="0.3">
      <c r="A1078" t="s">
        <v>2303</v>
      </c>
      <c r="B1078" t="s">
        <v>2304</v>
      </c>
      <c r="C1078" t="str">
        <f>IFERROR(VLOOKUP(Table1[[#This Row],[Ticker]],[1]!Table1[[Symbol]:[Industry]],2,FALSE),"-")</f>
        <v>-</v>
      </c>
      <c r="D1078" t="s">
        <v>295</v>
      </c>
      <c r="E1078">
        <v>2165.3162600000001</v>
      </c>
      <c r="F1078">
        <v>236.2</v>
      </c>
      <c r="G1078">
        <v>100.731698853265</v>
      </c>
      <c r="H1078">
        <v>-10.9736980274941</v>
      </c>
      <c r="I1078">
        <v>22.295798184598599</v>
      </c>
      <c r="J1078">
        <v>-2.8537551529529299</v>
      </c>
      <c r="K1078">
        <v>241.41657584003099</v>
      </c>
      <c r="L1078">
        <v>205.35868488703699</v>
      </c>
      <c r="M1078">
        <v>36.443848400501899</v>
      </c>
      <c r="N1078">
        <v>0.90353108869630605</v>
      </c>
      <c r="O1078">
        <v>19.729043183742601</v>
      </c>
      <c r="P1078">
        <v>127.115384615384</v>
      </c>
      <c r="Q1078">
        <v>9.3583961083306993E-2</v>
      </c>
    </row>
    <row r="1079" spans="1:17" hidden="1" x14ac:dyDescent="0.3">
      <c r="A1079" t="s">
        <v>2305</v>
      </c>
      <c r="B1079" t="s">
        <v>2306</v>
      </c>
      <c r="C1079" t="str">
        <f>IFERROR(VLOOKUP(Table1[[#This Row],[Ticker]],[1]!Table1[[Symbol]:[Industry]],2,FALSE),"-")</f>
        <v>-</v>
      </c>
      <c r="D1079" t="s">
        <v>271</v>
      </c>
      <c r="E1079">
        <v>2157.3742750000001</v>
      </c>
      <c r="F1079">
        <v>431.95</v>
      </c>
      <c r="G1079">
        <v>-12.887328137138701</v>
      </c>
      <c r="H1079">
        <v>-9.0571177547657502</v>
      </c>
      <c r="I1079">
        <v>-11.7681832427667</v>
      </c>
      <c r="J1079">
        <v>1.2969441445915599</v>
      </c>
      <c r="K1079">
        <v>448.656118586839</v>
      </c>
      <c r="L1079">
        <v>436.93862760617299</v>
      </c>
      <c r="M1079">
        <v>39.3221037265129</v>
      </c>
      <c r="N1079">
        <v>0.31213561803016499</v>
      </c>
      <c r="O1079">
        <v>15.0364625535362</v>
      </c>
      <c r="P1079">
        <v>13.2092779452234</v>
      </c>
      <c r="Q1079">
        <v>1.8077909394766001E-2</v>
      </c>
    </row>
    <row r="1080" spans="1:17" hidden="1" x14ac:dyDescent="0.3">
      <c r="A1080" t="s">
        <v>2307</v>
      </c>
      <c r="B1080" t="s">
        <v>2308</v>
      </c>
      <c r="C1080" t="str">
        <f>IFERROR(VLOOKUP(Table1[[#This Row],[Ticker]],[1]!Table1[[Symbol]:[Industry]],2,FALSE),"-")</f>
        <v>-</v>
      </c>
      <c r="D1080" t="s">
        <v>198</v>
      </c>
      <c r="E1080">
        <v>2156.1642794999998</v>
      </c>
      <c r="F1080">
        <v>349.3</v>
      </c>
      <c r="G1080">
        <v>91.704902686022194</v>
      </c>
      <c r="H1080">
        <v>6.3202466519732301</v>
      </c>
      <c r="I1080">
        <v>10.5678444799314</v>
      </c>
      <c r="J1080">
        <v>-2.8854564600197099</v>
      </c>
      <c r="K1080">
        <v>322.43763110294299</v>
      </c>
      <c r="L1080">
        <v>274.86735721354</v>
      </c>
      <c r="M1080">
        <v>50.061557790707297</v>
      </c>
      <c r="N1080">
        <v>2.4143930798612798</v>
      </c>
      <c r="O1080">
        <v>13.2550815917549</v>
      </c>
      <c r="P1080">
        <v>122.045642362214</v>
      </c>
      <c r="Q1080">
        <v>0.14251835022036699</v>
      </c>
    </row>
    <row r="1081" spans="1:17" hidden="1" x14ac:dyDescent="0.3">
      <c r="A1081" t="s">
        <v>2309</v>
      </c>
      <c r="B1081" t="s">
        <v>2310</v>
      </c>
      <c r="C1081" t="str">
        <f>IFERROR(VLOOKUP(Table1[[#This Row],[Ticker]],[1]!Table1[[Symbol]:[Industry]],2,FALSE),"-")</f>
        <v>-</v>
      </c>
      <c r="D1081" t="s">
        <v>80</v>
      </c>
      <c r="E1081">
        <v>2155.3980799999999</v>
      </c>
      <c r="F1081">
        <v>695.2</v>
      </c>
      <c r="G1081">
        <v>42.410887069795002</v>
      </c>
      <c r="H1081">
        <v>3.2826998510362899</v>
      </c>
      <c r="I1081">
        <v>34.778948933318098</v>
      </c>
      <c r="J1081">
        <v>-3.8910493790139</v>
      </c>
      <c r="K1081">
        <v>648.51146920964698</v>
      </c>
      <c r="L1081">
        <v>539.55035091358195</v>
      </c>
      <c r="M1081">
        <v>38.2918437890946</v>
      </c>
      <c r="N1081">
        <v>0.479633178504414</v>
      </c>
      <c r="O1081">
        <v>14.5785385500575</v>
      </c>
      <c r="P1081">
        <v>81.0416666666666</v>
      </c>
      <c r="Q1081">
        <v>5.2312330381866001E-2</v>
      </c>
    </row>
    <row r="1082" spans="1:17" hidden="1" x14ac:dyDescent="0.3">
      <c r="A1082" t="s">
        <v>2311</v>
      </c>
      <c r="B1082" t="s">
        <v>2312</v>
      </c>
      <c r="C1082" t="str">
        <f>IFERROR(VLOOKUP(Table1[[#This Row],[Ticker]],[1]!Table1[[Symbol]:[Industry]],2,FALSE),"-")</f>
        <v>-</v>
      </c>
      <c r="D1082" t="s">
        <v>371</v>
      </c>
      <c r="E1082">
        <v>2149.39492294</v>
      </c>
      <c r="F1082">
        <v>726.2</v>
      </c>
      <c r="G1082">
        <v>40.593705413609101</v>
      </c>
      <c r="H1082">
        <v>7.15374905273067</v>
      </c>
      <c r="I1082">
        <v>1.1274032088458099</v>
      </c>
      <c r="J1082">
        <v>4.7261446102634599</v>
      </c>
      <c r="K1082">
        <v>656.91642443025</v>
      </c>
      <c r="L1082">
        <v>589.96735656800104</v>
      </c>
      <c r="M1082">
        <v>50.566333546746002</v>
      </c>
      <c r="N1082">
        <v>1.7048185386531201</v>
      </c>
      <c r="O1082">
        <v>11.4018176810795</v>
      </c>
      <c r="P1082">
        <v>72.085308056871995</v>
      </c>
      <c r="Q1082">
        <v>1.3322501643476E-2</v>
      </c>
    </row>
    <row r="1083" spans="1:17" hidden="1" x14ac:dyDescent="0.3">
      <c r="A1083" t="s">
        <v>2313</v>
      </c>
      <c r="B1083" t="s">
        <v>2314</v>
      </c>
      <c r="C1083" t="str">
        <f>IFERROR(VLOOKUP(Table1[[#This Row],[Ticker]],[1]!Table1[[Symbol]:[Industry]],2,FALSE),"-")</f>
        <v>-</v>
      </c>
      <c r="D1083" t="s">
        <v>283</v>
      </c>
      <c r="E1083">
        <v>2147.0176247519998</v>
      </c>
      <c r="F1083">
        <v>110.11</v>
      </c>
      <c r="G1083">
        <v>-39.530132064226699</v>
      </c>
      <c r="H1083">
        <v>-11.3157849974485</v>
      </c>
      <c r="I1083">
        <v>-22.900341410077601</v>
      </c>
      <c r="J1083">
        <v>-3.2843648414526898</v>
      </c>
      <c r="K1083">
        <v>117.57515749688901</v>
      </c>
      <c r="L1083">
        <v>114.147743713336</v>
      </c>
      <c r="M1083">
        <v>28.655913015053699</v>
      </c>
      <c r="N1083">
        <v>0.58968743153527503</v>
      </c>
      <c r="O1083">
        <v>41.676505312868898</v>
      </c>
      <c r="P1083">
        <v>27.353689567429999</v>
      </c>
      <c r="Q1083">
        <v>0.14361915792697599</v>
      </c>
    </row>
    <row r="1084" spans="1:17" hidden="1" x14ac:dyDescent="0.3">
      <c r="A1084" t="s">
        <v>2315</v>
      </c>
      <c r="B1084" t="s">
        <v>2316</v>
      </c>
      <c r="C1084" t="str">
        <f>IFERROR(VLOOKUP(Table1[[#This Row],[Ticker]],[1]!Table1[[Symbol]:[Industry]],2,FALSE),"-")</f>
        <v>-</v>
      </c>
      <c r="D1084" t="s">
        <v>1423</v>
      </c>
      <c r="E1084">
        <v>2142.9668875500001</v>
      </c>
      <c r="F1084">
        <v>827.1</v>
      </c>
      <c r="G1084">
        <v>2.6173802762018199</v>
      </c>
      <c r="H1084">
        <v>18.493203766596299</v>
      </c>
      <c r="I1084">
        <v>17.740677458023999</v>
      </c>
      <c r="J1084">
        <v>2.45759443911528</v>
      </c>
      <c r="K1084">
        <v>733.99413222189605</v>
      </c>
      <c r="L1084">
        <v>648.70774408177397</v>
      </c>
      <c r="M1084">
        <v>46.839468722468197</v>
      </c>
      <c r="N1084">
        <v>0.77869739012705397</v>
      </c>
      <c r="O1084">
        <v>12.326199975819099</v>
      </c>
      <c r="P1084">
        <v>83.189368770764105</v>
      </c>
      <c r="Q1084">
        <v>-1.1207122503993999E-2</v>
      </c>
    </row>
    <row r="1085" spans="1:17" hidden="1" x14ac:dyDescent="0.3">
      <c r="A1085" t="s">
        <v>2317</v>
      </c>
      <c r="B1085" t="s">
        <v>2318</v>
      </c>
      <c r="C1085" t="str">
        <f>IFERROR(VLOOKUP(Table1[[#This Row],[Ticker]],[1]!Table1[[Symbol]:[Industry]],2,FALSE),"-")</f>
        <v>-</v>
      </c>
      <c r="D1085" t="s">
        <v>62</v>
      </c>
      <c r="E1085">
        <v>2133.6381612</v>
      </c>
      <c r="F1085">
        <v>738.5</v>
      </c>
      <c r="G1085">
        <v>-16.641854200483699</v>
      </c>
      <c r="H1085">
        <v>-8.3048524797157395</v>
      </c>
      <c r="I1085">
        <v>9.6422628804114492</v>
      </c>
      <c r="J1085">
        <v>-3.1026075519338598</v>
      </c>
      <c r="K1085">
        <v>738.67498248171796</v>
      </c>
      <c r="L1085">
        <v>680.15859781013296</v>
      </c>
      <c r="M1085">
        <v>30.619934349596999</v>
      </c>
      <c r="N1085">
        <v>0.48864064782611899</v>
      </c>
      <c r="O1085">
        <v>11.7332430602572</v>
      </c>
      <c r="P1085">
        <v>30.962936690902598</v>
      </c>
      <c r="Q1085">
        <v>-4.6136776770641E-2</v>
      </c>
    </row>
    <row r="1086" spans="1:17" hidden="1" x14ac:dyDescent="0.3">
      <c r="A1086" t="s">
        <v>2319</v>
      </c>
      <c r="B1086" t="s">
        <v>2320</v>
      </c>
      <c r="C1086" t="str">
        <f>IFERROR(VLOOKUP(Table1[[#This Row],[Ticker]],[1]!Table1[[Symbol]:[Industry]],2,FALSE),"-")</f>
        <v>-</v>
      </c>
      <c r="D1086" t="s">
        <v>222</v>
      </c>
      <c r="E1086">
        <v>2131.9241436249999</v>
      </c>
      <c r="F1086">
        <v>565.54999999999995</v>
      </c>
      <c r="G1086">
        <v>9.4782333638629801</v>
      </c>
      <c r="H1086">
        <v>12.3608023041387</v>
      </c>
      <c r="I1086">
        <v>12.3662468312431</v>
      </c>
      <c r="J1086">
        <v>-2.6935460520919698</v>
      </c>
      <c r="K1086">
        <v>519.151858842195</v>
      </c>
      <c r="L1086">
        <v>455.028269504001</v>
      </c>
      <c r="M1086">
        <v>44.455723205425898</v>
      </c>
      <c r="N1086">
        <v>1.43108432669027</v>
      </c>
      <c r="O1086">
        <v>17.4785606931305</v>
      </c>
      <c r="P1086">
        <v>65.559133489461303</v>
      </c>
      <c r="Q1086">
        <v>0.100466647470519</v>
      </c>
    </row>
    <row r="1087" spans="1:17" hidden="1" x14ac:dyDescent="0.3">
      <c r="A1087" t="s">
        <v>2321</v>
      </c>
      <c r="B1087" t="s">
        <v>2322</v>
      </c>
      <c r="C1087" t="str">
        <f>IFERROR(VLOOKUP(Table1[[#This Row],[Ticker]],[1]!Table1[[Symbol]:[Industry]],2,FALSE),"-")</f>
        <v>-</v>
      </c>
      <c r="D1087" t="s">
        <v>21</v>
      </c>
      <c r="E1087">
        <v>2130.71138238</v>
      </c>
      <c r="F1087">
        <v>326.89999999999998</v>
      </c>
      <c r="G1087">
        <v>6.5526904214344297</v>
      </c>
      <c r="H1087">
        <v>-15.6643382228268</v>
      </c>
      <c r="I1087">
        <v>-34.432715731032303</v>
      </c>
      <c r="J1087">
        <v>-5.2316994775165897</v>
      </c>
      <c r="K1087">
        <v>369.31662398556102</v>
      </c>
      <c r="L1087">
        <v>374.69583421771699</v>
      </c>
      <c r="M1087">
        <v>21.894148086362701</v>
      </c>
      <c r="N1087">
        <v>0.94534539217214997</v>
      </c>
      <c r="O1087">
        <v>111.30315081064499</v>
      </c>
      <c r="P1087">
        <v>46.591928251120997</v>
      </c>
      <c r="Q1087">
        <v>9.3166371403863996E-2</v>
      </c>
    </row>
    <row r="1088" spans="1:17" hidden="1" x14ac:dyDescent="0.3">
      <c r="A1088" t="s">
        <v>2323</v>
      </c>
      <c r="B1088" t="s">
        <v>2324</v>
      </c>
      <c r="C1088" t="str">
        <f>IFERROR(VLOOKUP(Table1[[#This Row],[Ticker]],[1]!Table1[[Symbol]:[Industry]],2,FALSE),"-")</f>
        <v>-</v>
      </c>
      <c r="D1088" t="s">
        <v>1103</v>
      </c>
      <c r="E1088">
        <v>2119.6621295700002</v>
      </c>
      <c r="F1088">
        <v>745.95</v>
      </c>
      <c r="G1088">
        <v>-18.236819900298102</v>
      </c>
      <c r="H1088">
        <v>-13.8962335446998</v>
      </c>
      <c r="I1088">
        <v>-25.3504660814022</v>
      </c>
      <c r="J1088">
        <v>-3.15071651242847</v>
      </c>
      <c r="K1088">
        <v>839.653679675136</v>
      </c>
      <c r="L1088">
        <v>840.89026046131301</v>
      </c>
      <c r="M1088">
        <v>18.668595294596798</v>
      </c>
      <c r="N1088">
        <v>1.40879118049079</v>
      </c>
      <c r="O1088">
        <v>54.2931831892218</v>
      </c>
      <c r="P1088">
        <v>25.781974538403102</v>
      </c>
      <c r="Q1088">
        <v>-2.138640953E-6</v>
      </c>
    </row>
    <row r="1089" spans="1:17" x14ac:dyDescent="0.3">
      <c r="A1089" t="s">
        <v>2325</v>
      </c>
      <c r="B1089" t="s">
        <v>2326</v>
      </c>
      <c r="C1089" t="str">
        <f>IFERROR(VLOOKUP(Table1[[#This Row],[Ticker]],[1]!Table1[[Symbol]:[Industry]],2,FALSE),"-")</f>
        <v>-</v>
      </c>
      <c r="D1089" t="s">
        <v>295</v>
      </c>
      <c r="E1089">
        <v>2114.3336812399998</v>
      </c>
      <c r="F1089">
        <v>654.79999999999995</v>
      </c>
      <c r="G1089">
        <v>-0.10957437704952599</v>
      </c>
      <c r="H1089">
        <v>-2.7927080743716299</v>
      </c>
      <c r="I1089">
        <v>-18.03420621211</v>
      </c>
      <c r="J1089">
        <v>-1.77158403383884</v>
      </c>
      <c r="K1089">
        <v>632.28555455783601</v>
      </c>
      <c r="L1089">
        <v>623.74915489169803</v>
      </c>
      <c r="M1089">
        <v>46.450178096863297</v>
      </c>
      <c r="N1089">
        <v>0.77451489232260795</v>
      </c>
      <c r="O1089">
        <v>17.272449602932099</v>
      </c>
      <c r="P1089">
        <v>45.9652251448952</v>
      </c>
      <c r="Q1089">
        <v>-6.4044473839935001E-2</v>
      </c>
    </row>
    <row r="1090" spans="1:17" hidden="1" x14ac:dyDescent="0.3">
      <c r="A1090" t="s">
        <v>2327</v>
      </c>
      <c r="B1090" t="s">
        <v>2328</v>
      </c>
      <c r="C1090" t="str">
        <f>IFERROR(VLOOKUP(Table1[[#This Row],[Ticker]],[1]!Table1[[Symbol]:[Industry]],2,FALSE),"-")</f>
        <v>-</v>
      </c>
      <c r="D1090" t="s">
        <v>1516</v>
      </c>
      <c r="E1090">
        <v>2104.934464512</v>
      </c>
      <c r="F1090">
        <v>96.71</v>
      </c>
      <c r="G1090">
        <v>-15.1453881956348</v>
      </c>
      <c r="H1090">
        <v>1.9791983519982099</v>
      </c>
      <c r="I1090">
        <v>-20.371443747851799</v>
      </c>
      <c r="J1090">
        <v>1.3594349712813401</v>
      </c>
      <c r="K1090">
        <v>94.590376773571506</v>
      </c>
      <c r="L1090">
        <v>96.676944940782604</v>
      </c>
      <c r="M1090">
        <v>58.428663917537897</v>
      </c>
      <c r="N1090">
        <v>1.9770670511192601</v>
      </c>
      <c r="O1090">
        <v>33.905490642125898</v>
      </c>
      <c r="P1090">
        <v>16.518072289156599</v>
      </c>
      <c r="Q1090">
        <v>2.3017126588320998E-2</v>
      </c>
    </row>
    <row r="1091" spans="1:17" hidden="1" x14ac:dyDescent="0.3">
      <c r="A1091" t="s">
        <v>2329</v>
      </c>
      <c r="B1091" t="s">
        <v>2330</v>
      </c>
      <c r="C1091" t="str">
        <f>IFERROR(VLOOKUP(Table1[[#This Row],[Ticker]],[1]!Table1[[Symbol]:[Industry]],2,FALSE),"-")</f>
        <v>-</v>
      </c>
      <c r="D1091" t="s">
        <v>127</v>
      </c>
      <c r="E1091">
        <v>2104.7589023999999</v>
      </c>
      <c r="F1091">
        <v>1632</v>
      </c>
      <c r="G1091">
        <v>-7.9334631273606604</v>
      </c>
      <c r="H1091">
        <v>-9.0701524496703705</v>
      </c>
      <c r="I1091">
        <v>-1.6972966844080599</v>
      </c>
      <c r="J1091">
        <v>-0.59208318848826103</v>
      </c>
      <c r="K1091">
        <v>1692.43498132379</v>
      </c>
      <c r="L1091">
        <v>1592.12105594437</v>
      </c>
      <c r="M1091">
        <v>40.459471127305299</v>
      </c>
      <c r="N1091">
        <v>0.455005215686696</v>
      </c>
      <c r="O1091">
        <v>28.6151960784313</v>
      </c>
      <c r="P1091">
        <v>31.168622407972901</v>
      </c>
      <c r="Q1091">
        <v>0.104183309708057</v>
      </c>
    </row>
    <row r="1092" spans="1:17" hidden="1" x14ac:dyDescent="0.3">
      <c r="A1092" t="s">
        <v>2331</v>
      </c>
      <c r="B1092" t="s">
        <v>2332</v>
      </c>
      <c r="C1092" t="str">
        <f>IFERROR(VLOOKUP(Table1[[#This Row],[Ticker]],[1]!Table1[[Symbol]:[Industry]],2,FALSE),"-")</f>
        <v>-</v>
      </c>
      <c r="D1092" t="s">
        <v>168</v>
      </c>
      <c r="E1092">
        <v>2102.6302500000002</v>
      </c>
      <c r="F1092">
        <v>2107.9</v>
      </c>
      <c r="G1092">
        <v>-12.336943720479701</v>
      </c>
      <c r="H1092">
        <v>4.2920581398063398</v>
      </c>
      <c r="I1092">
        <v>-21.437446941752199</v>
      </c>
      <c r="J1092">
        <v>-5.4315527576154903</v>
      </c>
      <c r="K1092">
        <v>2180.8601319807799</v>
      </c>
      <c r="L1092">
        <v>2061.2376204135498</v>
      </c>
      <c r="M1092">
        <v>35.750467502027398</v>
      </c>
      <c r="N1092">
        <v>1.54384413789565</v>
      </c>
      <c r="O1092">
        <v>31.8231415152521</v>
      </c>
      <c r="P1092">
        <v>25.541228670974601</v>
      </c>
      <c r="Q1092">
        <v>0.16925172503550201</v>
      </c>
    </row>
    <row r="1093" spans="1:17" hidden="1" x14ac:dyDescent="0.3">
      <c r="A1093" t="s">
        <v>2333</v>
      </c>
      <c r="B1093" t="s">
        <v>2334</v>
      </c>
      <c r="C1093" t="str">
        <f>IFERROR(VLOOKUP(Table1[[#This Row],[Ticker]],[1]!Table1[[Symbol]:[Industry]],2,FALSE),"-")</f>
        <v>-</v>
      </c>
      <c r="D1093" t="s">
        <v>472</v>
      </c>
      <c r="E1093">
        <v>2100.2506199999998</v>
      </c>
      <c r="F1093">
        <v>837</v>
      </c>
      <c r="G1093">
        <v>43.513007363812697</v>
      </c>
      <c r="H1093">
        <v>39.227193656350401</v>
      </c>
      <c r="I1093">
        <v>25.2166637955307</v>
      </c>
      <c r="J1093">
        <v>7.3531183210673596</v>
      </c>
      <c r="K1093">
        <v>705.56448058585499</v>
      </c>
      <c r="L1093">
        <v>606.37502808244597</v>
      </c>
      <c r="M1093">
        <v>60.831516902760903</v>
      </c>
      <c r="N1093">
        <v>1.08245280744272</v>
      </c>
      <c r="O1093">
        <v>5.7347670250896101</v>
      </c>
      <c r="P1093">
        <v>94.538059267867496</v>
      </c>
      <c r="Q1093">
        <v>9.7106214172511002E-2</v>
      </c>
    </row>
    <row r="1094" spans="1:17" x14ac:dyDescent="0.3">
      <c r="A1094" t="s">
        <v>2335</v>
      </c>
      <c r="B1094" t="s">
        <v>2336</v>
      </c>
      <c r="C1094" t="str">
        <f>IFERROR(VLOOKUP(Table1[[#This Row],[Ticker]],[1]!Table1[[Symbol]:[Industry]],2,FALSE),"-")</f>
        <v>-</v>
      </c>
      <c r="D1094" t="s">
        <v>531</v>
      </c>
      <c r="E1094">
        <v>2099.7330955399998</v>
      </c>
      <c r="F1094">
        <v>537.4</v>
      </c>
      <c r="G1094">
        <v>-45.107613821456503</v>
      </c>
      <c r="H1094">
        <v>-8.7730983255173296</v>
      </c>
      <c r="I1094">
        <v>-26.3171571942177</v>
      </c>
      <c r="J1094">
        <v>-2.1858679846331701</v>
      </c>
      <c r="K1094">
        <v>553.28192155684405</v>
      </c>
      <c r="L1094">
        <v>598.17261186841699</v>
      </c>
      <c r="M1094">
        <v>31.759326177151799</v>
      </c>
      <c r="N1094">
        <v>1.1767687659838999</v>
      </c>
      <c r="O1094">
        <v>47.320431708224703</v>
      </c>
      <c r="P1094">
        <v>16.560026027545799</v>
      </c>
      <c r="Q1094">
        <v>-8.1308706634485001E-2</v>
      </c>
    </row>
    <row r="1095" spans="1:17" hidden="1" x14ac:dyDescent="0.3">
      <c r="A1095" t="s">
        <v>2337</v>
      </c>
      <c r="B1095" t="s">
        <v>2338</v>
      </c>
      <c r="C1095" t="str">
        <f>IFERROR(VLOOKUP(Table1[[#This Row],[Ticker]],[1]!Table1[[Symbol]:[Industry]],2,FALSE),"-")</f>
        <v>-</v>
      </c>
      <c r="D1095" t="s">
        <v>51</v>
      </c>
      <c r="E1095">
        <v>2099.1423722999998</v>
      </c>
      <c r="F1095">
        <v>2003.25</v>
      </c>
      <c r="G1095">
        <v>-28.970041346529101</v>
      </c>
      <c r="H1095">
        <v>-21.499017638348899</v>
      </c>
      <c r="I1095">
        <v>-33.623079034226699</v>
      </c>
      <c r="J1095">
        <v>-3.0115627457196199</v>
      </c>
      <c r="K1095">
        <v>2121.0199660347598</v>
      </c>
      <c r="L1095">
        <v>2112.9785420685598</v>
      </c>
      <c r="M1095">
        <v>26.3931518804186</v>
      </c>
      <c r="N1095">
        <v>0.59975413636480701</v>
      </c>
      <c r="O1095">
        <v>33.782603269686703</v>
      </c>
      <c r="P1095">
        <v>18.0743840622421</v>
      </c>
      <c r="Q1095">
        <v>9.6248363223680994E-2</v>
      </c>
    </row>
    <row r="1096" spans="1:17" hidden="1" x14ac:dyDescent="0.3">
      <c r="A1096" t="s">
        <v>1659</v>
      </c>
      <c r="B1096" t="s">
        <v>2339</v>
      </c>
      <c r="C1096" t="str">
        <f>IFERROR(VLOOKUP(Table1[[#This Row],[Ticker]],[1]!Table1[[Symbol]:[Industry]],2,FALSE),"-")</f>
        <v>-</v>
      </c>
      <c r="D1096" t="s">
        <v>1661</v>
      </c>
      <c r="E1096">
        <v>2091.9342556299998</v>
      </c>
      <c r="F1096">
        <v>41.29</v>
      </c>
      <c r="G1096">
        <v>77.238220805978898</v>
      </c>
      <c r="H1096">
        <v>3.2482856668958</v>
      </c>
      <c r="I1096">
        <v>6.4035338668301298</v>
      </c>
      <c r="J1096">
        <v>-0.60076205625117096</v>
      </c>
      <c r="K1096">
        <v>38.901474784806602</v>
      </c>
      <c r="L1096">
        <v>34.153739551060198</v>
      </c>
      <c r="M1096">
        <v>49.333103027404697</v>
      </c>
      <c r="N1096">
        <v>1.01441361053514</v>
      </c>
      <c r="O1096">
        <v>11.2860256720755</v>
      </c>
      <c r="P1096">
        <v>104.405940594059</v>
      </c>
      <c r="Q1096">
        <v>7.0291434656782004E-2</v>
      </c>
    </row>
    <row r="1097" spans="1:17" hidden="1" x14ac:dyDescent="0.3">
      <c r="A1097" t="s">
        <v>2340</v>
      </c>
      <c r="B1097" t="s">
        <v>2341</v>
      </c>
      <c r="C1097" t="str">
        <f>IFERROR(VLOOKUP(Table1[[#This Row],[Ticker]],[1]!Table1[[Symbol]:[Industry]],2,FALSE),"-")</f>
        <v>-</v>
      </c>
      <c r="D1097" t="s">
        <v>80</v>
      </c>
      <c r="E1097">
        <v>2090.3621647999998</v>
      </c>
      <c r="F1097">
        <v>240.8</v>
      </c>
      <c r="G1097">
        <v>13.170708261979</v>
      </c>
      <c r="H1097">
        <v>-4.28721356887712</v>
      </c>
      <c r="I1097">
        <v>-12.8455208571547</v>
      </c>
      <c r="J1097">
        <v>-7.4632723696748098</v>
      </c>
      <c r="K1097">
        <v>244.324941815968</v>
      </c>
      <c r="L1097">
        <v>222.99099474617901</v>
      </c>
      <c r="M1097">
        <v>32.671724398919203</v>
      </c>
      <c r="N1097">
        <v>0.87235289042981101</v>
      </c>
      <c r="O1097">
        <v>13.9950166112956</v>
      </c>
      <c r="P1097">
        <v>41.897466116676497</v>
      </c>
      <c r="Q1097">
        <v>-0.108442218955453</v>
      </c>
    </row>
    <row r="1098" spans="1:17" hidden="1" x14ac:dyDescent="0.3">
      <c r="A1098" t="s">
        <v>2342</v>
      </c>
      <c r="B1098" t="s">
        <v>2343</v>
      </c>
      <c r="C1098" t="str">
        <f>IFERROR(VLOOKUP(Table1[[#This Row],[Ticker]],[1]!Table1[[Symbol]:[Industry]],2,FALSE),"-")</f>
        <v>-</v>
      </c>
      <c r="D1098" t="s">
        <v>266</v>
      </c>
      <c r="E1098">
        <v>2090.0372311799902</v>
      </c>
      <c r="F1098">
        <v>683.4</v>
      </c>
      <c r="G1098">
        <v>-46.535755074072704</v>
      </c>
      <c r="H1098">
        <v>-2.8403870760879899</v>
      </c>
      <c r="I1098">
        <v>-43.794820250959802</v>
      </c>
      <c r="J1098">
        <v>-1.0046795821860901</v>
      </c>
      <c r="K1098">
        <v>725.80624557769295</v>
      </c>
      <c r="L1098">
        <v>809.00437608615198</v>
      </c>
      <c r="M1098">
        <v>38.898318800209097</v>
      </c>
      <c r="N1098">
        <v>1.39751128510366</v>
      </c>
      <c r="O1098">
        <v>68.276265730172597</v>
      </c>
      <c r="P1098">
        <v>6.9232574513025096</v>
      </c>
    </row>
    <row r="1099" spans="1:17" hidden="1" x14ac:dyDescent="0.3">
      <c r="A1099" t="s">
        <v>2344</v>
      </c>
      <c r="B1099" t="s">
        <v>2345</v>
      </c>
      <c r="C1099" t="str">
        <f>IFERROR(VLOOKUP(Table1[[#This Row],[Ticker]],[1]!Table1[[Symbol]:[Industry]],2,FALSE),"-")</f>
        <v>-</v>
      </c>
      <c r="D1099" t="s">
        <v>405</v>
      </c>
      <c r="E1099">
        <v>2076.7492407499999</v>
      </c>
      <c r="F1099">
        <v>869.9</v>
      </c>
      <c r="G1099">
        <v>-17.393587029855201</v>
      </c>
      <c r="H1099">
        <v>-4.6975911063462998</v>
      </c>
      <c r="I1099">
        <v>-46.955379620475199</v>
      </c>
      <c r="J1099">
        <v>-1.51938494683204</v>
      </c>
      <c r="K1099">
        <v>902.94098327699999</v>
      </c>
      <c r="L1099">
        <v>940.58739732685797</v>
      </c>
      <c r="M1099">
        <v>29.340631630115499</v>
      </c>
      <c r="N1099">
        <v>0.73076541793826599</v>
      </c>
      <c r="O1099">
        <v>66.6858259570065</v>
      </c>
      <c r="P1099">
        <v>16.499263425739901</v>
      </c>
      <c r="Q1099">
        <v>-2.0521334706745002E-2</v>
      </c>
    </row>
    <row r="1100" spans="1:17" hidden="1" x14ac:dyDescent="0.3">
      <c r="A1100" t="s">
        <v>2346</v>
      </c>
      <c r="B1100" t="s">
        <v>2347</v>
      </c>
      <c r="C1100" t="str">
        <f>IFERROR(VLOOKUP(Table1[[#This Row],[Ticker]],[1]!Table1[[Symbol]:[Industry]],2,FALSE),"-")</f>
        <v>-</v>
      </c>
      <c r="D1100" t="s">
        <v>921</v>
      </c>
      <c r="E1100">
        <v>2072.24057025</v>
      </c>
      <c r="F1100">
        <v>583.65</v>
      </c>
      <c r="G1100">
        <v>70.734033005793805</v>
      </c>
      <c r="H1100">
        <v>31.7922390078859</v>
      </c>
      <c r="I1100">
        <v>65.582414079105405</v>
      </c>
      <c r="J1100">
        <v>-4.4675397034298001</v>
      </c>
      <c r="K1100">
        <v>482.90207059596901</v>
      </c>
      <c r="L1100">
        <v>370.11502242214101</v>
      </c>
      <c r="M1100">
        <v>53.1594980805814</v>
      </c>
      <c r="N1100">
        <v>1.7677010474472901</v>
      </c>
      <c r="O1100">
        <v>17.1849567377709</v>
      </c>
      <c r="P1100">
        <v>128.79263034104201</v>
      </c>
      <c r="Q1100">
        <v>0.12454023700495701</v>
      </c>
    </row>
    <row r="1101" spans="1:17" hidden="1" x14ac:dyDescent="0.3">
      <c r="A1101" t="s">
        <v>2348</v>
      </c>
      <c r="B1101" t="s">
        <v>2349</v>
      </c>
      <c r="C1101" t="str">
        <f>IFERROR(VLOOKUP(Table1[[#This Row],[Ticker]],[1]!Table1[[Symbol]:[Industry]],2,FALSE),"-")</f>
        <v>-</v>
      </c>
      <c r="D1101" t="s">
        <v>621</v>
      </c>
      <c r="E1101">
        <v>2071.0477022099999</v>
      </c>
      <c r="F1101">
        <v>309.35000000000002</v>
      </c>
      <c r="G1101">
        <v>-14.721929310276201</v>
      </c>
      <c r="H1101">
        <v>2.88558019026476</v>
      </c>
      <c r="I1101">
        <v>-24.774246411850399</v>
      </c>
      <c r="J1101">
        <v>-0.59262181298918903</v>
      </c>
      <c r="K1101">
        <v>304.39981979969298</v>
      </c>
      <c r="M1101">
        <v>49.650074529297797</v>
      </c>
      <c r="N1101">
        <v>1.3506475935172999</v>
      </c>
      <c r="O1101">
        <v>24.4221755293356</v>
      </c>
      <c r="P1101">
        <v>31.470463238419001</v>
      </c>
    </row>
    <row r="1102" spans="1:17" hidden="1" x14ac:dyDescent="0.3">
      <c r="A1102" t="s">
        <v>2350</v>
      </c>
      <c r="B1102" t="s">
        <v>2351</v>
      </c>
      <c r="C1102" t="str">
        <f>IFERROR(VLOOKUP(Table1[[#This Row],[Ticker]],[1]!Table1[[Symbol]:[Industry]],2,FALSE),"-")</f>
        <v>-</v>
      </c>
      <c r="D1102" t="s">
        <v>1646</v>
      </c>
      <c r="E1102">
        <v>2064.0113603200002</v>
      </c>
      <c r="F1102">
        <v>196.69</v>
      </c>
      <c r="G1102">
        <v>-57.958700938772097</v>
      </c>
      <c r="H1102">
        <v>-2.4757849974485402</v>
      </c>
      <c r="I1102">
        <v>-42.264212797966401</v>
      </c>
      <c r="J1102">
        <v>-3.1268604514103302</v>
      </c>
      <c r="K1102">
        <v>205.25572946712501</v>
      </c>
      <c r="L1102">
        <v>226.876812445919</v>
      </c>
      <c r="M1102">
        <v>33.328967993155203</v>
      </c>
      <c r="N1102">
        <v>1.02849415018563</v>
      </c>
      <c r="O1102">
        <v>55.066348060399598</v>
      </c>
      <c r="P1102">
        <v>7.4808743169398797</v>
      </c>
      <c r="Q1102">
        <v>0.13327327007842199</v>
      </c>
    </row>
    <row r="1103" spans="1:17" hidden="1" x14ac:dyDescent="0.3">
      <c r="A1103" t="s">
        <v>2352</v>
      </c>
      <c r="B1103" t="s">
        <v>2353</v>
      </c>
      <c r="C1103" t="str">
        <f>IFERROR(VLOOKUP(Table1[[#This Row],[Ticker]],[1]!Table1[[Symbol]:[Industry]],2,FALSE),"-")</f>
        <v>-</v>
      </c>
      <c r="D1103" t="s">
        <v>389</v>
      </c>
      <c r="E1103">
        <v>2057.067499195</v>
      </c>
      <c r="F1103">
        <v>664.45</v>
      </c>
      <c r="G1103">
        <v>-15.107221121217499</v>
      </c>
      <c r="H1103">
        <v>15.107291925628299</v>
      </c>
      <c r="I1103">
        <v>-5.0846969221657803</v>
      </c>
      <c r="J1103">
        <v>9.8383977645521004</v>
      </c>
      <c r="K1103">
        <v>594.10463604064296</v>
      </c>
      <c r="L1103">
        <v>573.058038055824</v>
      </c>
      <c r="M1103">
        <v>63.476210397816502</v>
      </c>
      <c r="N1103">
        <v>2.3166978613810398</v>
      </c>
      <c r="O1103">
        <v>11.7766573858078</v>
      </c>
      <c r="P1103">
        <v>50.994205203954103</v>
      </c>
      <c r="Q1103">
        <v>0.141200830386985</v>
      </c>
    </row>
    <row r="1104" spans="1:17" hidden="1" x14ac:dyDescent="0.3">
      <c r="A1104" t="s">
        <v>2354</v>
      </c>
      <c r="B1104" t="s">
        <v>2355</v>
      </c>
      <c r="C1104" t="str">
        <f>IFERROR(VLOOKUP(Table1[[#This Row],[Ticker]],[1]!Table1[[Symbol]:[Industry]],2,FALSE),"-")</f>
        <v>-</v>
      </c>
      <c r="D1104" t="s">
        <v>62</v>
      </c>
      <c r="E1104">
        <v>2054.1971598750001</v>
      </c>
      <c r="F1104">
        <v>1453.75</v>
      </c>
      <c r="G1104">
        <v>-11.553220617582699</v>
      </c>
      <c r="H1104">
        <v>-7.9611118025057301</v>
      </c>
      <c r="I1104">
        <v>-10.4580586808049</v>
      </c>
      <c r="J1104">
        <v>0.12688916231415501</v>
      </c>
      <c r="K1104">
        <v>1465.82645380187</v>
      </c>
      <c r="L1104">
        <v>1413.8738478291</v>
      </c>
      <c r="M1104">
        <v>59.466052243014502</v>
      </c>
      <c r="N1104">
        <v>0.99481756032638302</v>
      </c>
      <c r="O1104">
        <v>19.965606190885602</v>
      </c>
      <c r="P1104">
        <v>32.015074464220802</v>
      </c>
      <c r="Q1104">
        <v>4.1332718703081001E-2</v>
      </c>
    </row>
    <row r="1105" spans="1:17" hidden="1" x14ac:dyDescent="0.3">
      <c r="A1105" t="s">
        <v>2356</v>
      </c>
      <c r="B1105" t="s">
        <v>2357</v>
      </c>
      <c r="C1105" t="str">
        <f>IFERROR(VLOOKUP(Table1[[#This Row],[Ticker]],[1]!Table1[[Symbol]:[Industry]],2,FALSE),"-")</f>
        <v>-</v>
      </c>
      <c r="D1105" t="s">
        <v>266</v>
      </c>
      <c r="E1105">
        <v>2043.37195</v>
      </c>
      <c r="F1105">
        <v>650.6</v>
      </c>
      <c r="G1105">
        <v>58.784548293549904</v>
      </c>
      <c r="H1105">
        <v>29.632295587897701</v>
      </c>
      <c r="I1105">
        <v>44.884033149617999</v>
      </c>
      <c r="J1105">
        <v>0.212993688443808</v>
      </c>
      <c r="K1105">
        <v>540.29704050342104</v>
      </c>
      <c r="L1105">
        <v>436.17134010151102</v>
      </c>
      <c r="M1105">
        <v>56.791334515299503</v>
      </c>
      <c r="N1105">
        <v>0.65774557283732105</v>
      </c>
      <c r="O1105">
        <v>14.7556102059637</v>
      </c>
      <c r="P1105">
        <v>118.175720992622</v>
      </c>
      <c r="Q1105">
        <v>0.14061953079808501</v>
      </c>
    </row>
    <row r="1106" spans="1:17" hidden="1" x14ac:dyDescent="0.3">
      <c r="A1106" t="s">
        <v>2358</v>
      </c>
      <c r="B1106" t="s">
        <v>2359</v>
      </c>
      <c r="C1106" t="str">
        <f>IFERROR(VLOOKUP(Table1[[#This Row],[Ticker]],[1]!Table1[[Symbol]:[Industry]],2,FALSE),"-")</f>
        <v>-</v>
      </c>
      <c r="D1106" t="s">
        <v>138</v>
      </c>
      <c r="E1106">
        <v>2041.4583316799999</v>
      </c>
      <c r="F1106">
        <v>117.72</v>
      </c>
      <c r="G1106">
        <v>424.86909860046097</v>
      </c>
      <c r="H1106">
        <v>-9.9696612699622502</v>
      </c>
      <c r="I1106">
        <v>59.666318806640597</v>
      </c>
      <c r="J1106">
        <v>-3.7410467450782701</v>
      </c>
      <c r="K1106">
        <v>119.30423850360199</v>
      </c>
      <c r="L1106">
        <v>87.277949120643697</v>
      </c>
      <c r="M1106">
        <v>34.282175279399603</v>
      </c>
      <c r="N1106">
        <v>0.83033460187560904</v>
      </c>
      <c r="O1106">
        <v>16.955487597689402</v>
      </c>
      <c r="P1106">
        <v>461.77523264137398</v>
      </c>
    </row>
    <row r="1107" spans="1:17" hidden="1" x14ac:dyDescent="0.3">
      <c r="A1107" t="s">
        <v>2360</v>
      </c>
      <c r="B1107" t="s">
        <v>2361</v>
      </c>
      <c r="C1107" t="str">
        <f>IFERROR(VLOOKUP(Table1[[#This Row],[Ticker]],[1]!Table1[[Symbol]:[Industry]],2,FALSE),"-")</f>
        <v>-</v>
      </c>
      <c r="D1107" t="s">
        <v>122</v>
      </c>
      <c r="E1107">
        <v>2038.15323958</v>
      </c>
      <c r="F1107">
        <v>918.2</v>
      </c>
      <c r="G1107">
        <v>98.261918291197802</v>
      </c>
      <c r="H1107">
        <v>1.1391669363766099</v>
      </c>
      <c r="I1107">
        <v>48.004623919436497</v>
      </c>
      <c r="J1107">
        <v>2.64954788970388</v>
      </c>
      <c r="K1107">
        <v>855.05334130696804</v>
      </c>
      <c r="L1107">
        <v>676.87642662763301</v>
      </c>
      <c r="M1107">
        <v>54.7549023710163</v>
      </c>
      <c r="N1107">
        <v>0.86760588842975195</v>
      </c>
      <c r="O1107">
        <v>6.5127423219342102</v>
      </c>
      <c r="P1107">
        <v>137.81403781403699</v>
      </c>
      <c r="Q1107">
        <v>4.8631690497271E-2</v>
      </c>
    </row>
    <row r="1108" spans="1:17" hidden="1" x14ac:dyDescent="0.3">
      <c r="A1108" t="s">
        <v>2362</v>
      </c>
      <c r="B1108" t="s">
        <v>2363</v>
      </c>
      <c r="C1108" t="str">
        <f>IFERROR(VLOOKUP(Table1[[#This Row],[Ticker]],[1]!Table1[[Symbol]:[Industry]],2,FALSE),"-")</f>
        <v>-</v>
      </c>
      <c r="D1108" t="s">
        <v>21</v>
      </c>
      <c r="E1108">
        <v>2034.730981575</v>
      </c>
      <c r="F1108">
        <v>223.95</v>
      </c>
      <c r="G1108">
        <v>-62.497828813102799</v>
      </c>
      <c r="H1108">
        <v>-22.850885910386999</v>
      </c>
      <c r="I1108">
        <v>-52.262803662018896</v>
      </c>
      <c r="J1108">
        <v>-2.7307591800424902</v>
      </c>
      <c r="K1108">
        <v>260.86891006438498</v>
      </c>
      <c r="M1108">
        <v>15.827915817922801</v>
      </c>
      <c r="N1108">
        <v>1.0630574830984001</v>
      </c>
      <c r="O1108">
        <v>89.194016521544995</v>
      </c>
      <c r="P1108">
        <v>1.22033898305085</v>
      </c>
    </row>
    <row r="1109" spans="1:17" hidden="1" x14ac:dyDescent="0.3">
      <c r="A1109" t="s">
        <v>2364</v>
      </c>
      <c r="B1109" t="s">
        <v>2365</v>
      </c>
      <c r="C1109" t="str">
        <f>IFERROR(VLOOKUP(Table1[[#This Row],[Ticker]],[1]!Table1[[Symbol]:[Industry]],2,FALSE),"-")</f>
        <v>-</v>
      </c>
      <c r="D1109" t="s">
        <v>266</v>
      </c>
      <c r="E1109">
        <v>2034.1061079999999</v>
      </c>
      <c r="F1109">
        <v>1492.9</v>
      </c>
      <c r="G1109">
        <v>-3.0723360330384999</v>
      </c>
      <c r="H1109">
        <v>10.821066658380801</v>
      </c>
      <c r="I1109">
        <v>5.3014061072809398</v>
      </c>
      <c r="J1109">
        <v>8.3287536586404496</v>
      </c>
      <c r="K1109">
        <v>1383.07263385137</v>
      </c>
      <c r="L1109">
        <v>1294.67986485745</v>
      </c>
      <c r="M1109">
        <v>56.586387295914498</v>
      </c>
      <c r="N1109">
        <v>3.6486753458431198</v>
      </c>
      <c r="O1109">
        <v>14.5421662536003</v>
      </c>
      <c r="P1109">
        <v>45.202548266303502</v>
      </c>
      <c r="Q1109">
        <v>2.5790658019164001E-2</v>
      </c>
    </row>
    <row r="1110" spans="1:17" hidden="1" x14ac:dyDescent="0.3">
      <c r="A1110" t="s">
        <v>2366</v>
      </c>
      <c r="B1110" t="s">
        <v>2367</v>
      </c>
      <c r="C1110" t="str">
        <f>IFERROR(VLOOKUP(Table1[[#This Row],[Ticker]],[1]!Table1[[Symbol]:[Industry]],2,FALSE),"-")</f>
        <v>-</v>
      </c>
      <c r="D1110" t="s">
        <v>271</v>
      </c>
      <c r="E1110">
        <v>2019.5091495509901</v>
      </c>
      <c r="F1110">
        <v>79.41</v>
      </c>
      <c r="G1110">
        <v>-28.584556996081101</v>
      </c>
      <c r="H1110">
        <v>-9.6530283992080701</v>
      </c>
      <c r="I1110">
        <v>-19.530571303631699</v>
      </c>
      <c r="J1110">
        <v>-2.7593923784048</v>
      </c>
      <c r="K1110">
        <v>82.456400502486701</v>
      </c>
      <c r="L1110">
        <v>83.955925665768603</v>
      </c>
      <c r="M1110">
        <v>34.505833801371402</v>
      </c>
      <c r="N1110">
        <v>0.92690394969854795</v>
      </c>
      <c r="O1110">
        <v>31.5955169374134</v>
      </c>
      <c r="P1110">
        <v>11.218487394957901</v>
      </c>
      <c r="Q1110">
        <v>-4.1210546625789997E-2</v>
      </c>
    </row>
    <row r="1111" spans="1:17" hidden="1" x14ac:dyDescent="0.3">
      <c r="A1111" t="s">
        <v>2368</v>
      </c>
      <c r="B1111" t="s">
        <v>2369</v>
      </c>
      <c r="C1111" t="str">
        <f>IFERROR(VLOOKUP(Table1[[#This Row],[Ticker]],[1]!Table1[[Symbol]:[Industry]],2,FALSE),"-")</f>
        <v>-</v>
      </c>
      <c r="D1111" t="s">
        <v>271</v>
      </c>
      <c r="E1111">
        <v>2019.3697480000001</v>
      </c>
      <c r="F1111">
        <v>879.8</v>
      </c>
      <c r="G1111">
        <v>49.4770575104763</v>
      </c>
      <c r="H1111">
        <v>19.6296244318318</v>
      </c>
      <c r="I1111">
        <v>10.0207087978486</v>
      </c>
      <c r="J1111">
        <v>-3.4347192968679798</v>
      </c>
      <c r="K1111">
        <v>767.90180425211497</v>
      </c>
      <c r="L1111">
        <v>669.491988914324</v>
      </c>
      <c r="M1111">
        <v>58.536432769425097</v>
      </c>
      <c r="N1111">
        <v>1.82536132460495</v>
      </c>
      <c r="O1111">
        <v>7.9734030461468599</v>
      </c>
      <c r="P1111">
        <v>82.796592561811707</v>
      </c>
      <c r="Q1111">
        <v>0.104540731261454</v>
      </c>
    </row>
    <row r="1112" spans="1:17" hidden="1" x14ac:dyDescent="0.3">
      <c r="A1112" t="s">
        <v>2370</v>
      </c>
      <c r="B1112" t="s">
        <v>2371</v>
      </c>
      <c r="C1112" t="str">
        <f>IFERROR(VLOOKUP(Table1[[#This Row],[Ticker]],[1]!Table1[[Symbol]:[Industry]],2,FALSE),"-")</f>
        <v>-</v>
      </c>
      <c r="D1112" t="s">
        <v>328</v>
      </c>
      <c r="E1112">
        <v>2014.650288</v>
      </c>
      <c r="F1112">
        <v>823.2</v>
      </c>
      <c r="G1112">
        <v>114.611518937158</v>
      </c>
      <c r="H1112">
        <v>-7.1406437545106902</v>
      </c>
      <c r="I1112">
        <v>124.846544088242</v>
      </c>
      <c r="J1112">
        <v>-8.6279749397588592</v>
      </c>
      <c r="K1112">
        <v>801.17602115450995</v>
      </c>
      <c r="M1112">
        <v>32.089441572085804</v>
      </c>
      <c r="N1112">
        <v>0.84866530461868195</v>
      </c>
      <c r="O1112">
        <v>37.4757045675413</v>
      </c>
      <c r="P1112">
        <v>250.29787234042499</v>
      </c>
    </row>
    <row r="1113" spans="1:17" hidden="1" x14ac:dyDescent="0.3">
      <c r="A1113" t="s">
        <v>2372</v>
      </c>
      <c r="B1113" t="s">
        <v>2373</v>
      </c>
      <c r="C1113" t="str">
        <f>IFERROR(VLOOKUP(Table1[[#This Row],[Ticker]],[1]!Table1[[Symbol]:[Industry]],2,FALSE),"-")</f>
        <v>-</v>
      </c>
      <c r="E1113">
        <v>2012.07537867</v>
      </c>
      <c r="F1113">
        <v>779.1</v>
      </c>
      <c r="G1113">
        <v>42.680457899516597</v>
      </c>
      <c r="H1113">
        <v>-10.275422802976101</v>
      </c>
      <c r="I1113">
        <v>-39.651953429790197</v>
      </c>
      <c r="J1113">
        <v>-0.92882228483284501</v>
      </c>
      <c r="K1113">
        <v>846.68835594546999</v>
      </c>
      <c r="L1113">
        <v>799.42871048669201</v>
      </c>
      <c r="M1113">
        <v>34.137648566519999</v>
      </c>
      <c r="N1113">
        <v>0.82151259207836702</v>
      </c>
      <c r="O1113">
        <v>66.859196508792195</v>
      </c>
      <c r="P1113">
        <v>73.133333333333297</v>
      </c>
      <c r="Q1113">
        <v>0.15937812290664199</v>
      </c>
    </row>
    <row r="1114" spans="1:17" hidden="1" x14ac:dyDescent="0.3">
      <c r="A1114" t="s">
        <v>2374</v>
      </c>
      <c r="B1114" t="s">
        <v>2375</v>
      </c>
      <c r="C1114" t="str">
        <f>IFERROR(VLOOKUP(Table1[[#This Row],[Ticker]],[1]!Table1[[Symbol]:[Industry]],2,FALSE),"-")</f>
        <v>-</v>
      </c>
      <c r="D1114" t="s">
        <v>62</v>
      </c>
      <c r="E1114">
        <v>2010.6550165599999</v>
      </c>
      <c r="F1114">
        <v>237.52</v>
      </c>
      <c r="G1114">
        <v>86.508336862219906</v>
      </c>
      <c r="H1114">
        <v>10.712923136522701</v>
      </c>
      <c r="I1114">
        <v>75.281289944082502</v>
      </c>
      <c r="J1114">
        <v>-4.6786705045304302</v>
      </c>
      <c r="K1114">
        <v>223.61874565114499</v>
      </c>
      <c r="L1114">
        <v>175.47221111095701</v>
      </c>
      <c r="M1114">
        <v>42.458954588216798</v>
      </c>
      <c r="N1114">
        <v>1.0168854654399</v>
      </c>
      <c r="O1114">
        <v>11.034860222297</v>
      </c>
      <c r="P1114">
        <v>119.722479185938</v>
      </c>
      <c r="Q1114">
        <v>2.9615547740519999E-3</v>
      </c>
    </row>
    <row r="1115" spans="1:17" hidden="1" x14ac:dyDescent="0.3">
      <c r="A1115" t="s">
        <v>2376</v>
      </c>
      <c r="B1115" t="s">
        <v>2377</v>
      </c>
      <c r="C1115" t="str">
        <f>IFERROR(VLOOKUP(Table1[[#This Row],[Ticker]],[1]!Table1[[Symbol]:[Industry]],2,FALSE),"-")</f>
        <v>-</v>
      </c>
      <c r="D1115" t="s">
        <v>109</v>
      </c>
      <c r="E1115">
        <v>2007.2119997279999</v>
      </c>
      <c r="F1115">
        <v>111.25</v>
      </c>
      <c r="G1115">
        <v>112.51322196828301</v>
      </c>
      <c r="H1115">
        <v>-13.2117849974485</v>
      </c>
      <c r="I1115">
        <v>-50.7929221693893</v>
      </c>
      <c r="J1115">
        <v>-3.40396084570818</v>
      </c>
      <c r="K1115">
        <v>123.269597914792</v>
      </c>
      <c r="L1115">
        <v>127.689595814653</v>
      </c>
      <c r="M1115">
        <v>53.491979319153501</v>
      </c>
      <c r="N1115">
        <v>0.67631308182023697</v>
      </c>
      <c r="O1115">
        <v>146.65168539325799</v>
      </c>
      <c r="P1115">
        <v>217.85714285714201</v>
      </c>
    </row>
    <row r="1116" spans="1:17" hidden="1" x14ac:dyDescent="0.3">
      <c r="A1116" t="s">
        <v>2378</v>
      </c>
      <c r="B1116" t="s">
        <v>2379</v>
      </c>
      <c r="C1116" t="str">
        <f>IFERROR(VLOOKUP(Table1[[#This Row],[Ticker]],[1]!Table1[[Symbol]:[Industry]],2,FALSE),"-")</f>
        <v>-</v>
      </c>
      <c r="D1116" t="s">
        <v>405</v>
      </c>
      <c r="E1116">
        <v>2004.8593492799901</v>
      </c>
      <c r="F1116">
        <v>822.7</v>
      </c>
      <c r="G1116">
        <v>-24.685150033832301</v>
      </c>
      <c r="H1116">
        <v>17.648500716837098</v>
      </c>
      <c r="I1116">
        <v>-14.5691167137213</v>
      </c>
      <c r="J1116">
        <v>0.67959370049835899</v>
      </c>
      <c r="K1116">
        <v>765.24530621289796</v>
      </c>
      <c r="L1116">
        <v>780.61172483589098</v>
      </c>
      <c r="M1116">
        <v>51.044336498960398</v>
      </c>
      <c r="N1116">
        <v>1.1564753311922999</v>
      </c>
      <c r="O1116">
        <v>32.490579798225298</v>
      </c>
      <c r="P1116">
        <v>27.659244316859301</v>
      </c>
      <c r="Q1116">
        <v>-9.4173684440597996E-2</v>
      </c>
    </row>
    <row r="1117" spans="1:17" hidden="1" x14ac:dyDescent="0.3">
      <c r="A1117" t="s">
        <v>2380</v>
      </c>
      <c r="B1117" t="s">
        <v>2381</v>
      </c>
      <c r="C1117" t="str">
        <f>IFERROR(VLOOKUP(Table1[[#This Row],[Ticker]],[1]!Table1[[Symbol]:[Industry]],2,FALSE),"-")</f>
        <v>-</v>
      </c>
      <c r="D1117" t="s">
        <v>62</v>
      </c>
      <c r="E1117">
        <v>2002.3328105999999</v>
      </c>
      <c r="F1117">
        <v>217.55</v>
      </c>
      <c r="G1117">
        <v>20.520195715121101</v>
      </c>
      <c r="H1117">
        <v>-0.68275747451277802</v>
      </c>
      <c r="I1117">
        <v>-14.1134287088039</v>
      </c>
      <c r="J1117">
        <v>-1.9339381195049501</v>
      </c>
      <c r="K1117">
        <v>217.63785509788499</v>
      </c>
      <c r="L1117">
        <v>202.82207710653699</v>
      </c>
      <c r="M1117">
        <v>41.725829231936103</v>
      </c>
      <c r="N1117">
        <v>2.14556182540468</v>
      </c>
      <c r="O1117">
        <v>21.2824638014249</v>
      </c>
      <c r="P1117">
        <v>53.204225352112601</v>
      </c>
      <c r="Q1117">
        <v>7.9201071360537001E-2</v>
      </c>
    </row>
    <row r="1118" spans="1:17" hidden="1" x14ac:dyDescent="0.3">
      <c r="A1118" t="s">
        <v>2382</v>
      </c>
      <c r="B1118" t="s">
        <v>2383</v>
      </c>
      <c r="C1118" t="str">
        <f>IFERROR(VLOOKUP(Table1[[#This Row],[Ticker]],[1]!Table1[[Symbol]:[Industry]],2,FALSE),"-")</f>
        <v>-</v>
      </c>
      <c r="D1118" t="s">
        <v>18</v>
      </c>
      <c r="E1118">
        <v>2001.2421202559999</v>
      </c>
      <c r="F1118">
        <v>204.48</v>
      </c>
      <c r="G1118">
        <v>-55.842955924832701</v>
      </c>
      <c r="H1118">
        <v>-11.446322397593701</v>
      </c>
      <c r="I1118">
        <v>-33.200150858148298</v>
      </c>
      <c r="J1118">
        <v>-2.4980618327262101</v>
      </c>
      <c r="K1118">
        <v>213.31092504234499</v>
      </c>
      <c r="M1118">
        <v>27.751067002727101</v>
      </c>
      <c r="N1118">
        <v>0.67515772520306405</v>
      </c>
      <c r="O1118">
        <v>68.256064162754299</v>
      </c>
      <c r="P1118">
        <v>12.074540970128799</v>
      </c>
    </row>
    <row r="1119" spans="1:17" hidden="1" x14ac:dyDescent="0.3">
      <c r="A1119" t="s">
        <v>2384</v>
      </c>
      <c r="B1119" t="s">
        <v>2385</v>
      </c>
      <c r="C1119" t="str">
        <f>IFERROR(VLOOKUP(Table1[[#This Row],[Ticker]],[1]!Table1[[Symbol]:[Industry]],2,FALSE),"-")</f>
        <v>-</v>
      </c>
      <c r="D1119" t="s">
        <v>1489</v>
      </c>
      <c r="E1119">
        <v>1997.58227239199</v>
      </c>
      <c r="F1119">
        <v>280.27</v>
      </c>
      <c r="G1119">
        <v>25.950592672547401</v>
      </c>
      <c r="H1119">
        <v>59.503982444411903</v>
      </c>
      <c r="I1119">
        <v>-15.4034010176193</v>
      </c>
      <c r="J1119">
        <v>-5.7852308501222103</v>
      </c>
      <c r="K1119">
        <v>223.45232018243101</v>
      </c>
      <c r="L1119">
        <v>216.81507589520501</v>
      </c>
      <c r="M1119">
        <v>60.196972270670102</v>
      </c>
      <c r="N1119">
        <v>1.0934483477366901</v>
      </c>
      <c r="O1119">
        <v>20.205516109465801</v>
      </c>
      <c r="P1119">
        <v>107.607407407407</v>
      </c>
      <c r="Q1119">
        <v>7.2755357546493996E-2</v>
      </c>
    </row>
    <row r="1120" spans="1:17" hidden="1" x14ac:dyDescent="0.3">
      <c r="A1120" t="s">
        <v>2386</v>
      </c>
      <c r="B1120" t="s">
        <v>2387</v>
      </c>
      <c r="C1120" t="str">
        <f>IFERROR(VLOOKUP(Table1[[#This Row],[Ticker]],[1]!Table1[[Symbol]:[Industry]],2,FALSE),"-")</f>
        <v>-</v>
      </c>
      <c r="D1120" t="s">
        <v>312</v>
      </c>
      <c r="E1120">
        <v>1996.1020933249999</v>
      </c>
      <c r="F1120">
        <v>318.35000000000002</v>
      </c>
      <c r="G1120">
        <v>6.4861368356190496E-2</v>
      </c>
      <c r="H1120">
        <v>-11.903667249520501</v>
      </c>
      <c r="I1120">
        <v>14.118297073403101</v>
      </c>
      <c r="J1120">
        <v>-2.2511138815959502</v>
      </c>
      <c r="K1120">
        <v>339.29643474993901</v>
      </c>
      <c r="L1120">
        <v>311.574563827345</v>
      </c>
      <c r="M1120">
        <v>23.489594964768902</v>
      </c>
      <c r="N1120">
        <v>0.28287183499339902</v>
      </c>
      <c r="O1120">
        <v>32.762682582063697</v>
      </c>
      <c r="P1120">
        <v>49.670897978373297</v>
      </c>
      <c r="Q1120">
        <v>8.8491799114533004E-2</v>
      </c>
    </row>
    <row r="1121" spans="1:17" hidden="1" x14ac:dyDescent="0.3">
      <c r="A1121" t="s">
        <v>2388</v>
      </c>
      <c r="B1121" t="s">
        <v>2389</v>
      </c>
      <c r="C1121" t="str">
        <f>IFERROR(VLOOKUP(Table1[[#This Row],[Ticker]],[1]!Table1[[Symbol]:[Industry]],2,FALSE),"-")</f>
        <v>-</v>
      </c>
      <c r="D1121" t="s">
        <v>103</v>
      </c>
      <c r="E1121">
        <v>1994.7925692179999</v>
      </c>
      <c r="F1121">
        <v>20.34</v>
      </c>
      <c r="G1121">
        <v>75.323423555364698</v>
      </c>
      <c r="H1121">
        <v>-4.1725185218038598</v>
      </c>
      <c r="I1121">
        <v>-24.8238772717907</v>
      </c>
      <c r="J1121">
        <v>-4.2763860020327797</v>
      </c>
      <c r="K1121">
        <v>20.943735127503398</v>
      </c>
      <c r="L1121">
        <v>19.761614157609301</v>
      </c>
      <c r="M1121">
        <v>31.544368488668301</v>
      </c>
      <c r="N1121">
        <v>1.8798364874984299</v>
      </c>
      <c r="O1121">
        <v>69.370698131760093</v>
      </c>
      <c r="P1121">
        <v>100.818956749164</v>
      </c>
      <c r="Q1121">
        <v>0.14674516417038599</v>
      </c>
    </row>
    <row r="1122" spans="1:17" hidden="1" x14ac:dyDescent="0.3">
      <c r="A1122" t="s">
        <v>2390</v>
      </c>
      <c r="B1122" t="s">
        <v>2391</v>
      </c>
      <c r="C1122" t="str">
        <f>IFERROR(VLOOKUP(Table1[[#This Row],[Ticker]],[1]!Table1[[Symbol]:[Industry]],2,FALSE),"-")</f>
        <v>-</v>
      </c>
      <c r="D1122" t="s">
        <v>286</v>
      </c>
      <c r="E1122">
        <v>1989.8025</v>
      </c>
      <c r="F1122">
        <v>3171</v>
      </c>
      <c r="G1122">
        <v>1397.17695594925</v>
      </c>
      <c r="H1122">
        <v>8.1455816009502495</v>
      </c>
      <c r="I1122">
        <v>332.759886832598</v>
      </c>
      <c r="J1122">
        <v>17.170041998890099</v>
      </c>
      <c r="K1122">
        <v>2489.36470109124</v>
      </c>
      <c r="L1122">
        <v>1534.2084691031901</v>
      </c>
      <c r="M1122">
        <v>81.065732310152001</v>
      </c>
      <c r="N1122">
        <v>0.77675779412594703</v>
      </c>
      <c r="O1122">
        <v>4.7303689687749799E-3</v>
      </c>
      <c r="P1122">
        <v>1845.3987730061301</v>
      </c>
      <c r="Q1122">
        <v>0.209430683867527</v>
      </c>
    </row>
    <row r="1123" spans="1:17" hidden="1" x14ac:dyDescent="0.3">
      <c r="A1123" t="s">
        <v>2392</v>
      </c>
      <c r="B1123" t="s">
        <v>2393</v>
      </c>
      <c r="C1123" t="str">
        <f>IFERROR(VLOOKUP(Table1[[#This Row],[Ticker]],[1]!Table1[[Symbol]:[Industry]],2,FALSE),"-")</f>
        <v>-</v>
      </c>
      <c r="D1123" t="s">
        <v>1615</v>
      </c>
      <c r="E1123">
        <v>1984.1380216</v>
      </c>
      <c r="F1123">
        <v>63.07</v>
      </c>
      <c r="G1123">
        <v>-0.43053944977838299</v>
      </c>
      <c r="H1123">
        <v>-1.3736470438689501</v>
      </c>
      <c r="I1123">
        <v>5.5262231532122899</v>
      </c>
      <c r="J1123">
        <v>0.602317923921876</v>
      </c>
      <c r="K1123">
        <v>61.338967212773298</v>
      </c>
      <c r="L1123">
        <v>57.1177984395948</v>
      </c>
      <c r="M1123">
        <v>58.880462682991599</v>
      </c>
      <c r="N1123">
        <v>1.0998639805332899</v>
      </c>
      <c r="O1123">
        <v>1.3952750911685401</v>
      </c>
      <c r="P1123">
        <v>31.3958333333333</v>
      </c>
      <c r="Q1123">
        <v>-2.8254867209200001E-2</v>
      </c>
    </row>
    <row r="1124" spans="1:17" hidden="1" x14ac:dyDescent="0.3">
      <c r="A1124" t="s">
        <v>2394</v>
      </c>
      <c r="B1124" t="s">
        <v>2395</v>
      </c>
      <c r="C1124" t="str">
        <f>IFERROR(VLOOKUP(Table1[[#This Row],[Ticker]],[1]!Table1[[Symbol]:[Industry]],2,FALSE),"-")</f>
        <v>-</v>
      </c>
      <c r="D1124" t="s">
        <v>138</v>
      </c>
      <c r="E1124">
        <v>1979.39222264</v>
      </c>
      <c r="F1124">
        <v>64.12</v>
      </c>
      <c r="G1124">
        <v>98.952535485622093</v>
      </c>
      <c r="H1124">
        <v>-3.1976224105642999</v>
      </c>
      <c r="I1124">
        <v>-5.0489613882775801</v>
      </c>
      <c r="J1124">
        <v>-4.5173366418865202</v>
      </c>
      <c r="K1124">
        <v>65.512143116630298</v>
      </c>
      <c r="L1124">
        <v>53.841461412434199</v>
      </c>
      <c r="M1124">
        <v>25.315077958115602</v>
      </c>
      <c r="N1124">
        <v>0.37508127365160898</v>
      </c>
      <c r="O1124">
        <v>22.0056144728633</v>
      </c>
      <c r="P1124">
        <v>136.60516605166001</v>
      </c>
      <c r="Q1124">
        <v>0.12212672609759399</v>
      </c>
    </row>
    <row r="1125" spans="1:17" hidden="1" x14ac:dyDescent="0.3">
      <c r="A1125" t="s">
        <v>2396</v>
      </c>
      <c r="B1125" t="s">
        <v>2397</v>
      </c>
      <c r="C1125" t="str">
        <f>IFERROR(VLOOKUP(Table1[[#This Row],[Ticker]],[1]!Table1[[Symbol]:[Industry]],2,FALSE),"-")</f>
        <v>-</v>
      </c>
      <c r="D1125" t="s">
        <v>198</v>
      </c>
      <c r="E1125">
        <v>1976.3827243999999</v>
      </c>
      <c r="F1125">
        <v>1215.3499999999999</v>
      </c>
      <c r="G1125">
        <v>18.876696450105602</v>
      </c>
      <c r="H1125">
        <v>-7.1510251838964001</v>
      </c>
      <c r="I1125">
        <v>8.4677167395409896</v>
      </c>
      <c r="J1125">
        <v>-2.3537707504136498</v>
      </c>
      <c r="K1125">
        <v>1168.1261842035301</v>
      </c>
      <c r="L1125">
        <v>987.36865547125205</v>
      </c>
      <c r="M1125">
        <v>35.402015639689701</v>
      </c>
      <c r="N1125">
        <v>0.46482034536184702</v>
      </c>
      <c r="O1125">
        <v>15.1108734109515</v>
      </c>
      <c r="P1125">
        <v>56.708142608471398</v>
      </c>
      <c r="Q1125">
        <v>2.0894528156335E-2</v>
      </c>
    </row>
    <row r="1126" spans="1:17" hidden="1" x14ac:dyDescent="0.3">
      <c r="A1126" t="s">
        <v>2398</v>
      </c>
      <c r="B1126" t="s">
        <v>2399</v>
      </c>
      <c r="C1126" t="str">
        <f>IFERROR(VLOOKUP(Table1[[#This Row],[Ticker]],[1]!Table1[[Symbol]:[Industry]],2,FALSE),"-")</f>
        <v>-</v>
      </c>
      <c r="D1126" t="s">
        <v>198</v>
      </c>
      <c r="E1126">
        <v>1973.57755</v>
      </c>
      <c r="F1126">
        <v>807.85</v>
      </c>
      <c r="G1126">
        <v>-18.407797536475499</v>
      </c>
      <c r="H1126">
        <v>-3.3667578994421099</v>
      </c>
      <c r="I1126">
        <v>4.16532749506902</v>
      </c>
      <c r="J1126">
        <v>-3.1502457119473002</v>
      </c>
      <c r="K1126">
        <v>768.03986303623299</v>
      </c>
      <c r="L1126">
        <v>688.427986725766</v>
      </c>
      <c r="M1126">
        <v>32.3763389830319</v>
      </c>
      <c r="N1126">
        <v>0.68135249101651396</v>
      </c>
      <c r="O1126">
        <v>13.257411648202</v>
      </c>
      <c r="P1126">
        <v>47.417883211678799</v>
      </c>
      <c r="Q1126">
        <v>-3.8646279801819998E-2</v>
      </c>
    </row>
    <row r="1127" spans="1:17" hidden="1" x14ac:dyDescent="0.3">
      <c r="A1127" t="s">
        <v>2400</v>
      </c>
      <c r="B1127" t="s">
        <v>2401</v>
      </c>
      <c r="C1127" t="str">
        <f>IFERROR(VLOOKUP(Table1[[#This Row],[Ticker]],[1]!Table1[[Symbol]:[Industry]],2,FALSE),"-")</f>
        <v>-</v>
      </c>
      <c r="D1127" t="s">
        <v>69</v>
      </c>
      <c r="E1127">
        <v>1971.924021</v>
      </c>
      <c r="F1127">
        <v>20.25</v>
      </c>
      <c r="G1127">
        <v>43.669018497559698</v>
      </c>
      <c r="H1127">
        <v>9.4416918921653696</v>
      </c>
      <c r="I1127">
        <v>-6.3084711093257599</v>
      </c>
      <c r="J1127">
        <v>10.103948921864699</v>
      </c>
      <c r="K1127">
        <v>18.435653517793</v>
      </c>
      <c r="L1127">
        <v>17.876903664419</v>
      </c>
      <c r="M1127">
        <v>57.760123339498797</v>
      </c>
      <c r="N1127">
        <v>3.0869868400187599</v>
      </c>
      <c r="O1127">
        <v>38.518518518518498</v>
      </c>
      <c r="P1127">
        <v>71.610169491525397</v>
      </c>
      <c r="Q1127">
        <v>1.8609607669097E-2</v>
      </c>
    </row>
    <row r="1128" spans="1:17" hidden="1" x14ac:dyDescent="0.3">
      <c r="A1128" t="s">
        <v>2402</v>
      </c>
      <c r="B1128" t="s">
        <v>2403</v>
      </c>
      <c r="C1128" t="str">
        <f>IFERROR(VLOOKUP(Table1[[#This Row],[Ticker]],[1]!Table1[[Symbol]:[Industry]],2,FALSE),"-")</f>
        <v>-</v>
      </c>
      <c r="D1128" t="s">
        <v>394</v>
      </c>
      <c r="E1128">
        <v>1971.1528405449999</v>
      </c>
      <c r="F1128">
        <v>14783.65</v>
      </c>
      <c r="G1128">
        <v>278.06510048009602</v>
      </c>
      <c r="H1128">
        <v>27.705004088739901</v>
      </c>
      <c r="I1128">
        <v>161.19476671697799</v>
      </c>
      <c r="J1128">
        <v>-2.8145934053136399</v>
      </c>
      <c r="K1128">
        <v>11331.2907613512</v>
      </c>
      <c r="L1128">
        <v>7454.3547504886501</v>
      </c>
      <c r="M1128">
        <v>66.127843676601302</v>
      </c>
      <c r="N1128">
        <v>0.29352547632501502</v>
      </c>
      <c r="O1128">
        <v>13.2602571083595</v>
      </c>
      <c r="P1128">
        <v>338.034074074074</v>
      </c>
      <c r="Q1128">
        <v>0.23767728108914299</v>
      </c>
    </row>
    <row r="1129" spans="1:17" hidden="1" x14ac:dyDescent="0.3">
      <c r="A1129" t="s">
        <v>2404</v>
      </c>
      <c r="B1129" t="s">
        <v>2405</v>
      </c>
      <c r="C1129" t="str">
        <f>IFERROR(VLOOKUP(Table1[[#This Row],[Ticker]],[1]!Table1[[Symbol]:[Industry]],2,FALSE),"-")</f>
        <v>-</v>
      </c>
      <c r="D1129" t="s">
        <v>244</v>
      </c>
      <c r="E1129">
        <v>1965.645623205</v>
      </c>
      <c r="F1129">
        <v>1803.05</v>
      </c>
      <c r="G1129">
        <v>98.254808585901102</v>
      </c>
      <c r="H1129">
        <v>16.184215002551401</v>
      </c>
      <c r="I1129">
        <v>29.807054077389601</v>
      </c>
      <c r="J1129">
        <v>-0.54104315275553105</v>
      </c>
      <c r="K1129">
        <v>1649.4346159060401</v>
      </c>
      <c r="L1129">
        <v>1345.11518424562</v>
      </c>
      <c r="M1129">
        <v>42.385229808921999</v>
      </c>
      <c r="N1129">
        <v>0.493729591000928</v>
      </c>
      <c r="O1129">
        <v>10.645850087351899</v>
      </c>
      <c r="P1129">
        <v>123.53706917927001</v>
      </c>
      <c r="Q1129">
        <v>9.8185805209313998E-2</v>
      </c>
    </row>
    <row r="1130" spans="1:17" hidden="1" x14ac:dyDescent="0.3">
      <c r="A1130" t="s">
        <v>2406</v>
      </c>
      <c r="B1130" t="s">
        <v>2407</v>
      </c>
      <c r="C1130" t="str">
        <f>IFERROR(VLOOKUP(Table1[[#This Row],[Ticker]],[1]!Table1[[Symbol]:[Industry]],2,FALSE),"-")</f>
        <v>-</v>
      </c>
      <c r="D1130" t="s">
        <v>100</v>
      </c>
      <c r="E1130">
        <v>1961.3329080000001</v>
      </c>
      <c r="F1130">
        <v>357.85</v>
      </c>
      <c r="G1130">
        <v>-20.186714936166201</v>
      </c>
      <c r="H1130">
        <v>8.0676035069149705</v>
      </c>
      <c r="I1130">
        <v>-25.9574407216205</v>
      </c>
      <c r="J1130">
        <v>8.1604250281627593</v>
      </c>
      <c r="K1130">
        <v>334.232077259243</v>
      </c>
      <c r="L1130">
        <v>343.84196154224998</v>
      </c>
      <c r="M1130">
        <v>57.5170037600112</v>
      </c>
      <c r="N1130">
        <v>2.26429311616132</v>
      </c>
      <c r="O1130">
        <v>24.074332821014298</v>
      </c>
      <c r="P1130">
        <v>26.874667612125499</v>
      </c>
      <c r="Q1130">
        <v>6.3496102086316994E-2</v>
      </c>
    </row>
    <row r="1131" spans="1:17" hidden="1" x14ac:dyDescent="0.3">
      <c r="A1131" t="s">
        <v>2408</v>
      </c>
      <c r="B1131" t="s">
        <v>2409</v>
      </c>
      <c r="C1131" t="str">
        <f>IFERROR(VLOOKUP(Table1[[#This Row],[Ticker]],[1]!Table1[[Symbol]:[Industry]],2,FALSE),"-")</f>
        <v>-</v>
      </c>
      <c r="D1131" t="s">
        <v>543</v>
      </c>
      <c r="E1131">
        <v>1959.1735243599901</v>
      </c>
      <c r="F1131">
        <v>79.3</v>
      </c>
      <c r="G1131">
        <v>-45.132613928279099</v>
      </c>
      <c r="H1131">
        <v>17.513300459822801</v>
      </c>
      <c r="I1131">
        <v>-25.3402171410718</v>
      </c>
      <c r="J1131">
        <v>-4.1220619815203099</v>
      </c>
      <c r="K1131">
        <v>71.053442637820297</v>
      </c>
      <c r="L1131">
        <v>77.266168872862707</v>
      </c>
      <c r="M1131">
        <v>59.913766220710301</v>
      </c>
      <c r="N1131">
        <v>2.6453725089940998</v>
      </c>
      <c r="O1131">
        <v>38.713745271122299</v>
      </c>
      <c r="P1131">
        <v>61.507128309572302</v>
      </c>
    </row>
    <row r="1132" spans="1:17" hidden="1" x14ac:dyDescent="0.3">
      <c r="A1132" t="s">
        <v>2410</v>
      </c>
      <c r="B1132" t="s">
        <v>2411</v>
      </c>
      <c r="C1132" t="str">
        <f>IFERROR(VLOOKUP(Table1[[#This Row],[Ticker]],[1]!Table1[[Symbol]:[Industry]],2,FALSE),"-")</f>
        <v>-</v>
      </c>
      <c r="D1132" t="s">
        <v>253</v>
      </c>
      <c r="E1132">
        <v>1955.79498954</v>
      </c>
      <c r="F1132">
        <v>760.9</v>
      </c>
      <c r="G1132">
        <v>16.249278780641198</v>
      </c>
      <c r="H1132">
        <v>-16.6845000812474</v>
      </c>
      <c r="I1132">
        <v>30.6312318690062</v>
      </c>
      <c r="J1132">
        <v>-3.4512862320757201</v>
      </c>
      <c r="K1132">
        <v>802.58746394596596</v>
      </c>
      <c r="L1132">
        <v>640.46432794825</v>
      </c>
      <c r="M1132">
        <v>19.129648266426901</v>
      </c>
      <c r="N1132">
        <v>0.50630421824901695</v>
      </c>
      <c r="O1132">
        <v>30.109081351031602</v>
      </c>
      <c r="P1132">
        <v>89.278606965174106</v>
      </c>
      <c r="Q1132">
        <v>0.22865087842674101</v>
      </c>
    </row>
    <row r="1133" spans="1:17" hidden="1" x14ac:dyDescent="0.3">
      <c r="A1133" t="s">
        <v>2412</v>
      </c>
      <c r="B1133" t="s">
        <v>2413</v>
      </c>
      <c r="C1133" t="str">
        <f>IFERROR(VLOOKUP(Table1[[#This Row],[Ticker]],[1]!Table1[[Symbol]:[Industry]],2,FALSE),"-")</f>
        <v>-</v>
      </c>
      <c r="D1133" t="s">
        <v>286</v>
      </c>
      <c r="E1133">
        <v>1947.8824418900001</v>
      </c>
      <c r="F1133">
        <v>1255.0999999999999</v>
      </c>
      <c r="G1133">
        <v>-46.301804417509302</v>
      </c>
      <c r="H1133">
        <v>-3.6857077238206499</v>
      </c>
      <c r="I1133">
        <v>-23.9834592711799</v>
      </c>
      <c r="J1133">
        <v>1.6732758744390001E-2</v>
      </c>
      <c r="K1133">
        <v>1274.6490308392299</v>
      </c>
      <c r="L1133">
        <v>1316.51251177941</v>
      </c>
      <c r="M1133">
        <v>38.834347547875801</v>
      </c>
      <c r="N1133">
        <v>0.93929576956830096</v>
      </c>
      <c r="O1133">
        <v>41.5982790215919</v>
      </c>
      <c r="P1133">
        <v>9.5296273671349798</v>
      </c>
      <c r="Q1133">
        <v>-2.2110472905031001E-2</v>
      </c>
    </row>
    <row r="1134" spans="1:17" hidden="1" x14ac:dyDescent="0.3">
      <c r="A1134" t="s">
        <v>2414</v>
      </c>
      <c r="B1134" t="s">
        <v>2415</v>
      </c>
      <c r="C1134" t="str">
        <f>IFERROR(VLOOKUP(Table1[[#This Row],[Ticker]],[1]!Table1[[Symbol]:[Industry]],2,FALSE),"-")</f>
        <v>-</v>
      </c>
      <c r="D1134" t="s">
        <v>359</v>
      </c>
      <c r="E1134">
        <v>1945.4265347400001</v>
      </c>
      <c r="F1134">
        <v>588.6</v>
      </c>
      <c r="G1134">
        <v>3.64734048532168</v>
      </c>
      <c r="H1134">
        <v>2.6127864311228599</v>
      </c>
      <c r="I1134">
        <v>17.6691885667077</v>
      </c>
      <c r="J1134">
        <v>-3.5366914805962102</v>
      </c>
      <c r="K1134">
        <v>556.85604877428602</v>
      </c>
      <c r="L1134">
        <v>503.47189995605203</v>
      </c>
      <c r="M1134">
        <v>32.211316241504797</v>
      </c>
      <c r="N1134">
        <v>0.675554586518332</v>
      </c>
      <c r="O1134">
        <v>11.5018688413183</v>
      </c>
      <c r="P1134">
        <v>43.736263736263702</v>
      </c>
      <c r="Q1134">
        <v>-5.7004883926400997E-2</v>
      </c>
    </row>
    <row r="1135" spans="1:17" hidden="1" x14ac:dyDescent="0.3">
      <c r="A1135" t="s">
        <v>2416</v>
      </c>
      <c r="B1135" t="s">
        <v>2417</v>
      </c>
      <c r="C1135" t="str">
        <f>IFERROR(VLOOKUP(Table1[[#This Row],[Ticker]],[1]!Table1[[Symbol]:[Industry]],2,FALSE),"-")</f>
        <v>-</v>
      </c>
      <c r="D1135" t="s">
        <v>232</v>
      </c>
      <c r="E1135">
        <v>1944.7417842259999</v>
      </c>
      <c r="F1135">
        <v>87.82</v>
      </c>
      <c r="G1135">
        <v>229.71404901122</v>
      </c>
      <c r="H1135">
        <v>59.602654718863498</v>
      </c>
      <c r="I1135">
        <v>137.82191924424001</v>
      </c>
      <c r="J1135">
        <v>5.2387887142388303</v>
      </c>
      <c r="K1135">
        <v>69.536351705568293</v>
      </c>
      <c r="L1135">
        <v>48.3400363244521</v>
      </c>
      <c r="M1135">
        <v>53.425664899034302</v>
      </c>
      <c r="N1135">
        <v>2.1078881530698901</v>
      </c>
      <c r="O1135">
        <v>13.800956501935699</v>
      </c>
      <c r="P1135">
        <v>284.33260393873002</v>
      </c>
      <c r="Q1135">
        <v>0.14358703149739599</v>
      </c>
    </row>
    <row r="1136" spans="1:17" hidden="1" x14ac:dyDescent="0.3">
      <c r="A1136" t="s">
        <v>2418</v>
      </c>
      <c r="B1136" t="s">
        <v>2419</v>
      </c>
      <c r="C1136" t="str">
        <f>IFERROR(VLOOKUP(Table1[[#This Row],[Ticker]],[1]!Table1[[Symbol]:[Industry]],2,FALSE),"-")</f>
        <v>-</v>
      </c>
      <c r="D1136" t="s">
        <v>380</v>
      </c>
      <c r="E1136">
        <v>1941.54691571899</v>
      </c>
      <c r="F1136">
        <v>128.99</v>
      </c>
      <c r="G1136">
        <v>94.018287946944199</v>
      </c>
      <c r="H1136">
        <v>8.1770242067700494</v>
      </c>
      <c r="I1136">
        <v>-2.3488304054990099</v>
      </c>
      <c r="J1136">
        <v>-5.5649955990950097</v>
      </c>
      <c r="K1136">
        <v>109.773005894772</v>
      </c>
      <c r="L1136">
        <v>96.5859224190379</v>
      </c>
      <c r="M1136">
        <v>74.341810636720695</v>
      </c>
      <c r="N1136">
        <v>2.04242884732253</v>
      </c>
      <c r="O1136">
        <v>1.3799519342584601</v>
      </c>
      <c r="P1136">
        <v>131.78796046720501</v>
      </c>
      <c r="Q1136">
        <v>7.9033503383235004E-2</v>
      </c>
    </row>
    <row r="1137" spans="1:17" hidden="1" x14ac:dyDescent="0.3">
      <c r="A1137" t="s">
        <v>2420</v>
      </c>
      <c r="B1137" t="s">
        <v>2421</v>
      </c>
      <c r="C1137" t="str">
        <f>IFERROR(VLOOKUP(Table1[[#This Row],[Ticker]],[1]!Table1[[Symbol]:[Industry]],2,FALSE),"-")</f>
        <v>-</v>
      </c>
      <c r="D1137" t="s">
        <v>632</v>
      </c>
      <c r="E1137">
        <v>1941.2224404799999</v>
      </c>
      <c r="F1137">
        <v>389.6</v>
      </c>
      <c r="G1137">
        <v>-1.57383185492009</v>
      </c>
      <c r="H1137">
        <v>-13.5712260054668</v>
      </c>
      <c r="I1137">
        <v>-25.812142558784998</v>
      </c>
      <c r="J1137">
        <v>-4.5218256004963902</v>
      </c>
      <c r="K1137">
        <v>407.78089220840099</v>
      </c>
      <c r="L1137">
        <v>397.96688100363798</v>
      </c>
      <c r="M1137">
        <v>32.170394154223999</v>
      </c>
      <c r="N1137">
        <v>0.92224887776309705</v>
      </c>
      <c r="O1137">
        <v>61.691478439424998</v>
      </c>
      <c r="P1137">
        <v>42.3196347031963</v>
      </c>
      <c r="Q1137">
        <v>9.5941845841207005E-2</v>
      </c>
    </row>
    <row r="1138" spans="1:17" hidden="1" x14ac:dyDescent="0.3">
      <c r="A1138" t="s">
        <v>2422</v>
      </c>
      <c r="B1138" t="s">
        <v>2423</v>
      </c>
      <c r="C1138" t="str">
        <f>IFERROR(VLOOKUP(Table1[[#This Row],[Ticker]],[1]!Table1[[Symbol]:[Industry]],2,FALSE),"-")</f>
        <v>-</v>
      </c>
      <c r="D1138" t="s">
        <v>380</v>
      </c>
      <c r="E1138">
        <v>1938.7843425000001</v>
      </c>
      <c r="F1138">
        <v>3249.45</v>
      </c>
      <c r="G1138">
        <v>260.86394245472098</v>
      </c>
      <c r="H1138">
        <v>34.799922980534802</v>
      </c>
      <c r="I1138">
        <v>93.678324985960799</v>
      </c>
      <c r="J1138">
        <v>0.90755354845022096</v>
      </c>
      <c r="K1138">
        <v>2753.2034474286102</v>
      </c>
      <c r="L1138">
        <v>1988.0418074816901</v>
      </c>
      <c r="M1138">
        <v>49.474270723093099</v>
      </c>
      <c r="N1138">
        <v>2.2723703747698498</v>
      </c>
      <c r="O1138">
        <v>16.1735062856791</v>
      </c>
      <c r="P1138">
        <v>293.87272727272699</v>
      </c>
      <c r="Q1138">
        <v>0.109072751866712</v>
      </c>
    </row>
    <row r="1139" spans="1:17" hidden="1" x14ac:dyDescent="0.3">
      <c r="A1139" t="s">
        <v>2424</v>
      </c>
      <c r="B1139" t="s">
        <v>2425</v>
      </c>
      <c r="C1139" t="str">
        <f>IFERROR(VLOOKUP(Table1[[#This Row],[Ticker]],[1]!Table1[[Symbol]:[Industry]],2,FALSE),"-")</f>
        <v>-</v>
      </c>
      <c r="D1139" t="s">
        <v>143</v>
      </c>
      <c r="E1139">
        <v>1934.462827304</v>
      </c>
      <c r="F1139">
        <v>123.28</v>
      </c>
      <c r="G1139">
        <v>-31.567148105253501</v>
      </c>
      <c r="H1139">
        <v>-9.3237522180267405</v>
      </c>
      <c r="I1139">
        <v>-42.641448872516001</v>
      </c>
      <c r="J1139">
        <v>-1.40262287434197</v>
      </c>
      <c r="K1139">
        <v>131.98232283056001</v>
      </c>
      <c r="M1139">
        <v>24.9235420829988</v>
      </c>
      <c r="N1139">
        <v>1.5279423032706501</v>
      </c>
      <c r="O1139">
        <v>57.365347177157602</v>
      </c>
      <c r="P1139">
        <v>2.7333333333333401</v>
      </c>
    </row>
    <row r="1140" spans="1:17" hidden="1" x14ac:dyDescent="0.3">
      <c r="A1140" t="s">
        <v>2426</v>
      </c>
      <c r="B1140" t="s">
        <v>2427</v>
      </c>
      <c r="C1140" t="str">
        <f>IFERROR(VLOOKUP(Table1[[#This Row],[Ticker]],[1]!Table1[[Symbol]:[Industry]],2,FALSE),"-")</f>
        <v>-</v>
      </c>
      <c r="D1140" t="s">
        <v>130</v>
      </c>
      <c r="E1140">
        <v>1933.3395315</v>
      </c>
      <c r="F1140">
        <v>149.5</v>
      </c>
      <c r="G1140">
        <v>-32.109018028075297</v>
      </c>
      <c r="H1140">
        <v>-1.9302950848507801</v>
      </c>
      <c r="I1140">
        <v>-19.573777231774699</v>
      </c>
      <c r="J1140">
        <v>3.6732169521445099</v>
      </c>
      <c r="K1140">
        <v>149.729324550499</v>
      </c>
      <c r="L1140">
        <v>150.69209928364501</v>
      </c>
      <c r="M1140">
        <v>39.824984254996501</v>
      </c>
      <c r="N1140">
        <v>0.93759803290816901</v>
      </c>
      <c r="O1140">
        <v>31.3377926421404</v>
      </c>
      <c r="P1140">
        <v>30</v>
      </c>
    </row>
    <row r="1141" spans="1:17" hidden="1" x14ac:dyDescent="0.3">
      <c r="A1141" t="s">
        <v>2428</v>
      </c>
      <c r="B1141" t="s">
        <v>2429</v>
      </c>
      <c r="C1141" t="str">
        <f>IFERROR(VLOOKUP(Table1[[#This Row],[Ticker]],[1]!Table1[[Symbol]:[Industry]],2,FALSE),"-")</f>
        <v>-</v>
      </c>
      <c r="D1141" t="s">
        <v>266</v>
      </c>
      <c r="E1141">
        <v>1933.12</v>
      </c>
      <c r="F1141">
        <v>604.1</v>
      </c>
      <c r="G1141">
        <v>79.748568300723804</v>
      </c>
      <c r="H1141">
        <v>9.0963378425550196</v>
      </c>
      <c r="I1141">
        <v>25.838503428702399</v>
      </c>
      <c r="J1141">
        <v>1.7074222005572</v>
      </c>
      <c r="K1141">
        <v>551.758232077618</v>
      </c>
      <c r="L1141">
        <v>453.78420490206099</v>
      </c>
      <c r="M1141">
        <v>49.434627008383302</v>
      </c>
      <c r="N1141">
        <v>1.49996173673137</v>
      </c>
      <c r="O1141">
        <v>8.5912928323125204</v>
      </c>
      <c r="P1141">
        <v>111.29765652325899</v>
      </c>
      <c r="Q1141">
        <v>0.12710614325373601</v>
      </c>
    </row>
    <row r="1142" spans="1:17" hidden="1" x14ac:dyDescent="0.3">
      <c r="A1142" t="s">
        <v>2430</v>
      </c>
      <c r="B1142" t="s">
        <v>2431</v>
      </c>
      <c r="C1142" t="str">
        <f>IFERROR(VLOOKUP(Table1[[#This Row],[Ticker]],[1]!Table1[[Symbol]:[Industry]],2,FALSE),"-")</f>
        <v>-</v>
      </c>
      <c r="D1142" t="s">
        <v>904</v>
      </c>
      <c r="E1142">
        <v>1925.13242868</v>
      </c>
      <c r="F1142">
        <v>289.05</v>
      </c>
      <c r="G1142">
        <v>460.76257225139398</v>
      </c>
      <c r="H1142">
        <v>5.3106784851754796</v>
      </c>
      <c r="I1142">
        <v>142.48195266278501</v>
      </c>
      <c r="J1142">
        <v>-0.32034797668606202</v>
      </c>
      <c r="K1142">
        <v>268.78458570999101</v>
      </c>
      <c r="L1142">
        <v>181.43791633046999</v>
      </c>
      <c r="M1142">
        <v>37.600645896095401</v>
      </c>
      <c r="N1142">
        <v>1.2433378372692101</v>
      </c>
      <c r="O1142">
        <v>15.5855388341117</v>
      </c>
      <c r="Q1142">
        <v>0.14005882787663099</v>
      </c>
    </row>
    <row r="1143" spans="1:17" hidden="1" x14ac:dyDescent="0.3">
      <c r="A1143" t="s">
        <v>2432</v>
      </c>
      <c r="B1143" t="s">
        <v>2433</v>
      </c>
      <c r="C1143" t="str">
        <f>IFERROR(VLOOKUP(Table1[[#This Row],[Ticker]],[1]!Table1[[Symbol]:[Industry]],2,FALSE),"-")</f>
        <v>-</v>
      </c>
      <c r="D1143" t="s">
        <v>371</v>
      </c>
      <c r="E1143">
        <v>1924.1999754599999</v>
      </c>
      <c r="F1143">
        <v>219.59</v>
      </c>
      <c r="G1143">
        <v>-54.551367177371397</v>
      </c>
      <c r="H1143">
        <v>-11.7496692949692</v>
      </c>
      <c r="I1143">
        <v>-33.440397299368101</v>
      </c>
      <c r="J1143">
        <v>-2.4669443140748499</v>
      </c>
      <c r="K1143">
        <v>231.45695501648399</v>
      </c>
      <c r="L1143">
        <v>252.740079223376</v>
      </c>
      <c r="M1143">
        <v>27.585076865820898</v>
      </c>
      <c r="N1143">
        <v>0.467192017736833</v>
      </c>
      <c r="O1143">
        <v>58.6365499339678</v>
      </c>
      <c r="P1143">
        <v>4.56666666666667</v>
      </c>
      <c r="Q1143">
        <v>0.15767319702282601</v>
      </c>
    </row>
    <row r="1144" spans="1:17" hidden="1" x14ac:dyDescent="0.3">
      <c r="A1144" t="s">
        <v>2434</v>
      </c>
      <c r="B1144" t="s">
        <v>2435</v>
      </c>
      <c r="C1144" t="str">
        <f>IFERROR(VLOOKUP(Table1[[#This Row],[Ticker]],[1]!Table1[[Symbol]:[Industry]],2,FALSE),"-")</f>
        <v>-</v>
      </c>
      <c r="D1144" t="s">
        <v>2436</v>
      </c>
      <c r="E1144">
        <v>1923.9962424</v>
      </c>
      <c r="F1144">
        <v>693.3</v>
      </c>
      <c r="G1144">
        <v>62.384500058891</v>
      </c>
      <c r="H1144">
        <v>24.309961879248899</v>
      </c>
      <c r="I1144">
        <v>7.9566045032675596</v>
      </c>
      <c r="J1144">
        <v>-9.2907688479851007</v>
      </c>
      <c r="K1144">
        <v>636.728941298579</v>
      </c>
      <c r="L1144">
        <v>556.619022008706</v>
      </c>
      <c r="M1144">
        <v>40.970515676094401</v>
      </c>
      <c r="N1144">
        <v>0.66583305836387097</v>
      </c>
      <c r="O1144">
        <v>21.794317034472801</v>
      </c>
      <c r="P1144">
        <v>111.662341627232</v>
      </c>
      <c r="Q1144">
        <v>9.9649448778008007E-2</v>
      </c>
    </row>
    <row r="1145" spans="1:17" hidden="1" x14ac:dyDescent="0.3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271</v>
      </c>
      <c r="E1145">
        <v>1923.2225828000001</v>
      </c>
      <c r="F1145">
        <v>58.6</v>
      </c>
      <c r="G1145">
        <v>72.038429495864804</v>
      </c>
      <c r="H1145">
        <v>-11.6100493366006</v>
      </c>
      <c r="I1145">
        <v>-34.047534214242503</v>
      </c>
      <c r="J1145">
        <v>-3.6058974077473098</v>
      </c>
      <c r="K1145">
        <v>63.1575908208019</v>
      </c>
      <c r="L1145">
        <v>59.405153611015301</v>
      </c>
      <c r="M1145">
        <v>29.749274836373498</v>
      </c>
      <c r="N1145">
        <v>0.88219190653301804</v>
      </c>
      <c r="O1145">
        <v>63.651877133105799</v>
      </c>
      <c r="P1145">
        <v>100.684931506849</v>
      </c>
      <c r="Q1145">
        <v>2.5396964086749998E-3</v>
      </c>
    </row>
    <row r="1146" spans="1:17" hidden="1" x14ac:dyDescent="0.3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1615</v>
      </c>
      <c r="E1146">
        <v>1906.0882018</v>
      </c>
      <c r="F1146">
        <v>64.27</v>
      </c>
      <c r="G1146">
        <v>-1.26730578421913</v>
      </c>
      <c r="H1146">
        <v>-1.6126525439583199</v>
      </c>
      <c r="I1146">
        <v>4.90962939054267</v>
      </c>
      <c r="J1146">
        <v>1.0574753881886501</v>
      </c>
      <c r="K1146">
        <v>62.8246689642002</v>
      </c>
      <c r="L1146">
        <v>58.536991911059403</v>
      </c>
      <c r="M1146">
        <v>59.453032016997597</v>
      </c>
      <c r="N1146">
        <v>1.0534759894279999</v>
      </c>
      <c r="O1146">
        <v>2.55173486852342</v>
      </c>
      <c r="P1146">
        <v>29.838383838383798</v>
      </c>
      <c r="Q1146">
        <v>-2.8326200589973E-2</v>
      </c>
    </row>
    <row r="1147" spans="1:17" hidden="1" x14ac:dyDescent="0.3">
      <c r="A1147" t="s">
        <v>2441</v>
      </c>
      <c r="B1147" t="s">
        <v>2442</v>
      </c>
      <c r="C1147" t="str">
        <f>IFERROR(VLOOKUP(Table1[[#This Row],[Ticker]],[1]!Table1[[Symbol]:[Industry]],2,FALSE),"-")</f>
        <v>-</v>
      </c>
      <c r="D1147" t="s">
        <v>1615</v>
      </c>
      <c r="E1147">
        <v>1905.052968</v>
      </c>
      <c r="F1147">
        <v>64.680000000000007</v>
      </c>
      <c r="G1147">
        <v>-0.133344807278202</v>
      </c>
      <c r="H1147">
        <v>-1.2027581775251699</v>
      </c>
      <c r="I1147">
        <v>5.4020344821059503</v>
      </c>
      <c r="J1147">
        <v>1.0733260559044799</v>
      </c>
      <c r="K1147">
        <v>62.837099317784599</v>
      </c>
      <c r="L1147">
        <v>58.535618931584203</v>
      </c>
      <c r="M1147">
        <v>55.931821315525497</v>
      </c>
      <c r="N1147">
        <v>1.12650977313915</v>
      </c>
      <c r="O1147">
        <v>3.0457637600494798</v>
      </c>
      <c r="P1147">
        <v>31.436699857752501</v>
      </c>
      <c r="Q1147">
        <v>-2.9924776916618E-2</v>
      </c>
    </row>
    <row r="1148" spans="1:17" hidden="1" x14ac:dyDescent="0.3">
      <c r="A1148" t="s">
        <v>2443</v>
      </c>
      <c r="B1148" t="s">
        <v>2444</v>
      </c>
      <c r="C1148" t="str">
        <f>IFERROR(VLOOKUP(Table1[[#This Row],[Ticker]],[1]!Table1[[Symbol]:[Industry]],2,FALSE),"-")</f>
        <v>-</v>
      </c>
      <c r="D1148" t="s">
        <v>24</v>
      </c>
      <c r="E1148">
        <v>1904.956715925</v>
      </c>
      <c r="F1148">
        <v>179.31</v>
      </c>
      <c r="G1148">
        <v>-23.260702325137299</v>
      </c>
      <c r="H1148">
        <v>-13.3506108680953</v>
      </c>
      <c r="I1148">
        <v>-8.9583212591759196</v>
      </c>
      <c r="J1148">
        <v>0.206394496659426</v>
      </c>
      <c r="K1148">
        <v>190.93529145099799</v>
      </c>
      <c r="L1148">
        <v>178.54827477792401</v>
      </c>
      <c r="M1148">
        <v>25.553044256316099</v>
      </c>
      <c r="N1148">
        <v>0.629322315189488</v>
      </c>
      <c r="O1148">
        <v>21.409848865093899</v>
      </c>
      <c r="P1148">
        <v>26.008432888264199</v>
      </c>
      <c r="Q1148">
        <v>-2.0566501346344E-2</v>
      </c>
    </row>
    <row r="1149" spans="1:17" hidden="1" x14ac:dyDescent="0.3">
      <c r="A1149" t="s">
        <v>2445</v>
      </c>
      <c r="B1149" t="s">
        <v>2446</v>
      </c>
      <c r="C1149" t="str">
        <f>IFERROR(VLOOKUP(Table1[[#This Row],[Ticker]],[1]!Table1[[Symbol]:[Industry]],2,FALSE),"-")</f>
        <v>-</v>
      </c>
      <c r="D1149" t="s">
        <v>709</v>
      </c>
      <c r="E1149">
        <v>1901.11000107</v>
      </c>
      <c r="F1149">
        <v>761.41</v>
      </c>
      <c r="G1149">
        <v>41.789382171819199</v>
      </c>
      <c r="H1149">
        <v>-2.7394686954294598</v>
      </c>
      <c r="I1149">
        <v>17.460607375890302</v>
      </c>
      <c r="J1149">
        <v>-1.0945394621039899</v>
      </c>
      <c r="K1149">
        <v>746.46602766649698</v>
      </c>
      <c r="L1149">
        <v>640.24366863781597</v>
      </c>
      <c r="M1149">
        <v>43.078312623575101</v>
      </c>
      <c r="N1149">
        <v>0.97099442679068504</v>
      </c>
      <c r="O1149">
        <v>6.6311185826295898</v>
      </c>
      <c r="P1149">
        <v>71.662721226468193</v>
      </c>
      <c r="Q1149">
        <v>-3.6227040049000002E-5</v>
      </c>
    </row>
    <row r="1150" spans="1:17" hidden="1" x14ac:dyDescent="0.3">
      <c r="A1150" t="s">
        <v>2447</v>
      </c>
      <c r="B1150" t="s">
        <v>2448</v>
      </c>
      <c r="C1150" t="str">
        <f>IFERROR(VLOOKUP(Table1[[#This Row],[Ticker]],[1]!Table1[[Symbol]:[Industry]],2,FALSE),"-")</f>
        <v>-</v>
      </c>
      <c r="D1150" t="s">
        <v>46</v>
      </c>
      <c r="E1150">
        <v>1896.98892</v>
      </c>
      <c r="F1150">
        <v>163.05000000000001</v>
      </c>
      <c r="G1150">
        <v>322.10995555093598</v>
      </c>
      <c r="H1150">
        <v>22.903698266072201</v>
      </c>
      <c r="I1150">
        <v>72.096324663890996</v>
      </c>
      <c r="J1150">
        <v>-14.2099524115986</v>
      </c>
      <c r="K1150">
        <v>140.86508930527</v>
      </c>
      <c r="L1150">
        <v>98.964837914900599</v>
      </c>
      <c r="M1150">
        <v>44.789301376736802</v>
      </c>
      <c r="N1150">
        <v>0.655019011890842</v>
      </c>
      <c r="O1150">
        <v>25.114995400183901</v>
      </c>
      <c r="P1150">
        <v>360.59322033898297</v>
      </c>
      <c r="Q1150">
        <v>0.17398867409607799</v>
      </c>
    </row>
    <row r="1151" spans="1:17" hidden="1" x14ac:dyDescent="0.3">
      <c r="A1151" t="s">
        <v>2449</v>
      </c>
      <c r="B1151" t="s">
        <v>2450</v>
      </c>
      <c r="C1151" t="str">
        <f>IFERROR(VLOOKUP(Table1[[#This Row],[Ticker]],[1]!Table1[[Symbol]:[Industry]],2,FALSE),"-")</f>
        <v>-</v>
      </c>
      <c r="D1151" t="s">
        <v>1840</v>
      </c>
      <c r="E1151">
        <v>1896</v>
      </c>
      <c r="F1151">
        <v>296.25</v>
      </c>
      <c r="G1151">
        <v>12.9288183744597</v>
      </c>
      <c r="H1151">
        <v>-1.6431422351643501</v>
      </c>
      <c r="I1151">
        <v>-0.78732368857766799</v>
      </c>
      <c r="J1151">
        <v>-4.5665873757039099</v>
      </c>
      <c r="K1151">
        <v>295.93635645071299</v>
      </c>
      <c r="L1151">
        <v>269.550514511122</v>
      </c>
      <c r="M1151">
        <v>40.613077879925697</v>
      </c>
      <c r="N1151">
        <v>2.1849372721218701</v>
      </c>
      <c r="O1151">
        <v>14.227848101265799</v>
      </c>
      <c r="P1151">
        <v>41.205910390848402</v>
      </c>
      <c r="Q1151">
        <v>0.16758804145894601</v>
      </c>
    </row>
    <row r="1152" spans="1:17" hidden="1" x14ac:dyDescent="0.3">
      <c r="A1152" t="s">
        <v>2451</v>
      </c>
      <c r="B1152" t="s">
        <v>2452</v>
      </c>
      <c r="C1152" t="str">
        <f>IFERROR(VLOOKUP(Table1[[#This Row],[Ticker]],[1]!Table1[[Symbol]:[Industry]],2,FALSE),"-")</f>
        <v>-</v>
      </c>
      <c r="D1152" t="s">
        <v>810</v>
      </c>
      <c r="E1152">
        <v>1890.5467635110001</v>
      </c>
      <c r="F1152">
        <v>16.690000000000001</v>
      </c>
      <c r="G1152">
        <v>5.0945107942641101</v>
      </c>
      <c r="H1152">
        <v>-18.658814084710301</v>
      </c>
      <c r="I1152">
        <v>-31.957187627182901</v>
      </c>
      <c r="J1152">
        <v>-0.87271142398997104</v>
      </c>
      <c r="K1152">
        <v>17.891134560614699</v>
      </c>
      <c r="L1152">
        <v>18.2838071669409</v>
      </c>
      <c r="M1152">
        <v>18.2086818419873</v>
      </c>
      <c r="N1152">
        <v>0.38803749131902399</v>
      </c>
      <c r="O1152">
        <v>75.554224086279206</v>
      </c>
      <c r="P1152">
        <v>37.933884297520599</v>
      </c>
      <c r="Q1152">
        <v>6.5744760269478994E-2</v>
      </c>
    </row>
    <row r="1153" spans="1:17" hidden="1" x14ac:dyDescent="0.3">
      <c r="A1153" t="s">
        <v>2453</v>
      </c>
      <c r="B1153" t="s">
        <v>2454</v>
      </c>
      <c r="C1153" t="str">
        <f>IFERROR(VLOOKUP(Table1[[#This Row],[Ticker]],[1]!Table1[[Symbol]:[Industry]],2,FALSE),"-")</f>
        <v>-</v>
      </c>
      <c r="D1153" t="s">
        <v>1381</v>
      </c>
      <c r="E1153">
        <v>1886.6384445000001</v>
      </c>
      <c r="F1153">
        <v>266.52</v>
      </c>
      <c r="G1153">
        <v>51.367833788851399</v>
      </c>
      <c r="H1153">
        <v>9.9188858309222105</v>
      </c>
      <c r="I1153">
        <v>31.199960757315001</v>
      </c>
      <c r="J1153">
        <v>-2.89608533115603</v>
      </c>
      <c r="K1153">
        <v>244.62194985186201</v>
      </c>
      <c r="L1153">
        <v>209.77795797776301</v>
      </c>
      <c r="M1153">
        <v>54.363278393441803</v>
      </c>
      <c r="N1153">
        <v>1.85217280486319</v>
      </c>
      <c r="O1153">
        <v>10.550802941617899</v>
      </c>
      <c r="P1153">
        <v>92.781193490054207</v>
      </c>
      <c r="Q1153">
        <v>0.20798164502995101</v>
      </c>
    </row>
    <row r="1154" spans="1:17" hidden="1" x14ac:dyDescent="0.3">
      <c r="A1154" t="s">
        <v>2455</v>
      </c>
      <c r="B1154" t="s">
        <v>2456</v>
      </c>
      <c r="C1154" t="str">
        <f>IFERROR(VLOOKUP(Table1[[#This Row],[Ticker]],[1]!Table1[[Symbol]:[Industry]],2,FALSE),"-")</f>
        <v>-</v>
      </c>
      <c r="D1154" t="s">
        <v>266</v>
      </c>
      <c r="E1154">
        <v>1886.583319245</v>
      </c>
      <c r="F1154">
        <v>1387.35</v>
      </c>
      <c r="G1154">
        <v>-10.118082283423901</v>
      </c>
      <c r="H1154">
        <v>0.400298713952008</v>
      </c>
      <c r="I1154">
        <v>-26.05644967333</v>
      </c>
      <c r="J1154">
        <v>0.34600008456928999</v>
      </c>
      <c r="K1154">
        <v>1385.2134521799401</v>
      </c>
      <c r="L1154">
        <v>1354.1951591601101</v>
      </c>
      <c r="M1154">
        <v>41.5876254820461</v>
      </c>
      <c r="N1154">
        <v>0.85688295903360101</v>
      </c>
      <c r="O1154">
        <v>27.581360147042901</v>
      </c>
      <c r="P1154">
        <v>35.748532289628102</v>
      </c>
      <c r="Q1154">
        <v>4.9748412073266003E-2</v>
      </c>
    </row>
    <row r="1155" spans="1:17" x14ac:dyDescent="0.3">
      <c r="A1155" t="s">
        <v>2457</v>
      </c>
      <c r="B1155" t="s">
        <v>2458</v>
      </c>
      <c r="C1155" t="str">
        <f>IFERROR(VLOOKUP(Table1[[#This Row],[Ticker]],[1]!Table1[[Symbol]:[Industry]],2,FALSE),"-")</f>
        <v>-</v>
      </c>
      <c r="D1155" t="s">
        <v>543</v>
      </c>
      <c r="E1155">
        <v>1876.1138136069901</v>
      </c>
      <c r="F1155">
        <v>112.01</v>
      </c>
      <c r="G1155">
        <v>-52.636559556137001</v>
      </c>
      <c r="H1155">
        <v>3.22084503918148</v>
      </c>
      <c r="I1155">
        <v>-28.627397922762199</v>
      </c>
      <c r="J1155">
        <v>9.4766904229758104</v>
      </c>
      <c r="K1155">
        <v>105.718612883015</v>
      </c>
      <c r="L1155">
        <v>118.392370032766</v>
      </c>
      <c r="M1155">
        <v>55.049566158033997</v>
      </c>
      <c r="N1155">
        <v>2.7201337677553998</v>
      </c>
      <c r="O1155">
        <v>66.369074189804394</v>
      </c>
      <c r="P1155">
        <v>40.100062539086899</v>
      </c>
      <c r="Q1155">
        <v>-8.9609631408584994E-2</v>
      </c>
    </row>
    <row r="1156" spans="1:17" hidden="1" x14ac:dyDescent="0.3">
      <c r="A1156" t="s">
        <v>2459</v>
      </c>
      <c r="B1156" t="s">
        <v>2460</v>
      </c>
      <c r="C1156" t="str">
        <f>IFERROR(VLOOKUP(Table1[[#This Row],[Ticker]],[1]!Table1[[Symbol]:[Industry]],2,FALSE),"-")</f>
        <v>-</v>
      </c>
      <c r="D1156" t="s">
        <v>2461</v>
      </c>
      <c r="E1156">
        <v>1873.8928178399999</v>
      </c>
      <c r="F1156">
        <v>1186.4000000000001</v>
      </c>
      <c r="G1156">
        <v>15.5706452468887</v>
      </c>
      <c r="H1156">
        <v>0.73675440710486595</v>
      </c>
      <c r="I1156">
        <v>-20.5424438009514</v>
      </c>
      <c r="J1156">
        <v>1.9761022143810301</v>
      </c>
      <c r="K1156">
        <v>1166.23936309142</v>
      </c>
      <c r="L1156">
        <v>1144.2288806766801</v>
      </c>
      <c r="M1156">
        <v>48.740695452597897</v>
      </c>
      <c r="N1156">
        <v>1.00514294922206</v>
      </c>
      <c r="O1156">
        <v>22.298550236008001</v>
      </c>
      <c r="P1156">
        <v>40.062570096216298</v>
      </c>
      <c r="Q1156">
        <v>9.0201390260205003E-2</v>
      </c>
    </row>
    <row r="1157" spans="1:17" hidden="1" x14ac:dyDescent="0.3">
      <c r="A1157" t="s">
        <v>2462</v>
      </c>
      <c r="B1157" t="s">
        <v>2463</v>
      </c>
      <c r="C1157" t="str">
        <f>IFERROR(VLOOKUP(Table1[[#This Row],[Ticker]],[1]!Table1[[Symbol]:[Industry]],2,FALSE),"-")</f>
        <v>-</v>
      </c>
      <c r="D1157" t="s">
        <v>441</v>
      </c>
      <c r="E1157">
        <v>1868.625</v>
      </c>
      <c r="F1157">
        <v>1237.5</v>
      </c>
      <c r="G1157">
        <v>4.4457650477583099</v>
      </c>
      <c r="H1157">
        <v>-6.6897051037765296</v>
      </c>
      <c r="I1157">
        <v>-27.3014448590957</v>
      </c>
      <c r="J1157">
        <v>-3.1144019390251798</v>
      </c>
      <c r="K1157">
        <v>1311.4214523328701</v>
      </c>
      <c r="L1157">
        <v>1242.1913081264199</v>
      </c>
      <c r="M1157">
        <v>18.695410178296299</v>
      </c>
      <c r="N1157">
        <v>0.737745962780751</v>
      </c>
      <c r="O1157">
        <v>29.6969696969696</v>
      </c>
      <c r="P1157">
        <v>32.360019252366399</v>
      </c>
      <c r="Q1157">
        <v>4.121398175813E-2</v>
      </c>
    </row>
    <row r="1158" spans="1:17" hidden="1" x14ac:dyDescent="0.3">
      <c r="A1158" t="s">
        <v>2464</v>
      </c>
      <c r="B1158" t="s">
        <v>2465</v>
      </c>
      <c r="C1158" t="str">
        <f>IFERROR(VLOOKUP(Table1[[#This Row],[Ticker]],[1]!Table1[[Symbol]:[Industry]],2,FALSE),"-")</f>
        <v>-</v>
      </c>
      <c r="D1158" t="s">
        <v>182</v>
      </c>
      <c r="E1158">
        <v>1857.5397874799901</v>
      </c>
      <c r="F1158">
        <v>452.4</v>
      </c>
      <c r="G1158">
        <v>-28.071854829875601</v>
      </c>
      <c r="H1158">
        <v>-8.0891737708373199</v>
      </c>
      <c r="I1158">
        <v>-27.712675736310601</v>
      </c>
      <c r="J1158">
        <v>1.5185878201248999</v>
      </c>
      <c r="K1158">
        <v>478.63908558009098</v>
      </c>
      <c r="M1158">
        <v>39.074368197461297</v>
      </c>
      <c r="N1158">
        <v>0.568563913742543</v>
      </c>
      <c r="O1158">
        <v>41.688770999115803</v>
      </c>
      <c r="P1158">
        <v>4.8192771084337203</v>
      </c>
    </row>
    <row r="1159" spans="1:17" hidden="1" x14ac:dyDescent="0.3">
      <c r="A1159" t="s">
        <v>2466</v>
      </c>
      <c r="B1159" t="s">
        <v>2467</v>
      </c>
      <c r="C1159" t="str">
        <f>IFERROR(VLOOKUP(Table1[[#This Row],[Ticker]],[1]!Table1[[Symbol]:[Industry]],2,FALSE),"-")</f>
        <v>-</v>
      </c>
      <c r="E1159">
        <v>1852.2412575999999</v>
      </c>
      <c r="F1159">
        <v>359</v>
      </c>
      <c r="G1159">
        <v>39.904441766475799</v>
      </c>
      <c r="H1159">
        <v>31.500577989332399</v>
      </c>
      <c r="I1159">
        <v>50.139466917559602</v>
      </c>
      <c r="J1159">
        <v>-2.1910100061317599</v>
      </c>
      <c r="M1159">
        <v>43.987000100120802</v>
      </c>
      <c r="O1159">
        <v>16.086350974930301</v>
      </c>
      <c r="P1159">
        <v>71.770334928229602</v>
      </c>
    </row>
    <row r="1160" spans="1:17" hidden="1" x14ac:dyDescent="0.3">
      <c r="A1160" t="s">
        <v>2468</v>
      </c>
      <c r="B1160" t="s">
        <v>2469</v>
      </c>
      <c r="C1160" t="str">
        <f>IFERROR(VLOOKUP(Table1[[#This Row],[Ticker]],[1]!Table1[[Symbol]:[Industry]],2,FALSE),"-")</f>
        <v>-</v>
      </c>
      <c r="D1160" t="s">
        <v>1776</v>
      </c>
      <c r="E1160">
        <v>1851.7039206699999</v>
      </c>
      <c r="F1160">
        <v>164.65</v>
      </c>
      <c r="G1160">
        <v>-2.30780567013</v>
      </c>
      <c r="H1160">
        <v>-7.1937768246522902</v>
      </c>
      <c r="I1160">
        <v>-30.126429466757799</v>
      </c>
      <c r="J1160">
        <v>0.71296638841650395</v>
      </c>
      <c r="K1160">
        <v>173.18673625808501</v>
      </c>
      <c r="L1160">
        <v>172.127474814354</v>
      </c>
      <c r="M1160">
        <v>22.085356214075802</v>
      </c>
      <c r="N1160">
        <v>1.0726966377532601</v>
      </c>
      <c r="O1160">
        <v>32.280595201943498</v>
      </c>
      <c r="P1160">
        <v>27.093786182940899</v>
      </c>
      <c r="Q1160">
        <v>-3.4023891830188002E-2</v>
      </c>
    </row>
    <row r="1161" spans="1:17" hidden="1" x14ac:dyDescent="0.3">
      <c r="A1161" t="s">
        <v>2470</v>
      </c>
      <c r="B1161" t="s">
        <v>2471</v>
      </c>
      <c r="C1161" t="str">
        <f>IFERROR(VLOOKUP(Table1[[#This Row],[Ticker]],[1]!Table1[[Symbol]:[Industry]],2,FALSE),"-")</f>
        <v>-</v>
      </c>
      <c r="D1161" t="s">
        <v>371</v>
      </c>
      <c r="E1161">
        <v>1851.2150383000001</v>
      </c>
      <c r="F1161">
        <v>114.91</v>
      </c>
      <c r="G1161">
        <v>14.0128676872065</v>
      </c>
      <c r="H1161">
        <v>5.3714555228946503</v>
      </c>
      <c r="I1161">
        <v>-11.535585458391299</v>
      </c>
      <c r="J1161">
        <v>-4.65403167962541</v>
      </c>
      <c r="K1161">
        <v>106.72658476481701</v>
      </c>
      <c r="L1161">
        <v>94.626719972053095</v>
      </c>
      <c r="M1161">
        <v>43.680914274308499</v>
      </c>
      <c r="N1161">
        <v>1.8295646103624299</v>
      </c>
      <c r="O1161">
        <v>16.6130014794186</v>
      </c>
      <c r="P1161">
        <v>62.646850672328299</v>
      </c>
      <c r="Q1161">
        <v>0.112899641597521</v>
      </c>
    </row>
    <row r="1162" spans="1:17" hidden="1" x14ac:dyDescent="0.3">
      <c r="A1162" t="s">
        <v>2472</v>
      </c>
      <c r="B1162" t="s">
        <v>2473</v>
      </c>
      <c r="C1162" t="str">
        <f>IFERROR(VLOOKUP(Table1[[#This Row],[Ticker]],[1]!Table1[[Symbol]:[Industry]],2,FALSE),"-")</f>
        <v>-</v>
      </c>
      <c r="D1162" t="s">
        <v>405</v>
      </c>
      <c r="E1162">
        <v>1843.9733454449999</v>
      </c>
      <c r="F1162">
        <v>211.97</v>
      </c>
      <c r="G1162">
        <v>72.400603118472304</v>
      </c>
      <c r="H1162">
        <v>-10.4039228933473</v>
      </c>
      <c r="I1162">
        <v>0.75664588574811698</v>
      </c>
      <c r="J1162">
        <v>0.39156921053076299</v>
      </c>
      <c r="K1162">
        <v>215.02175645345</v>
      </c>
      <c r="L1162">
        <v>183.09220568106099</v>
      </c>
      <c r="M1162">
        <v>38.141161891220797</v>
      </c>
      <c r="N1162">
        <v>1.0930412839119401</v>
      </c>
      <c r="O1162">
        <v>14.402981553993399</v>
      </c>
      <c r="P1162">
        <v>111.864067966017</v>
      </c>
      <c r="Q1162">
        <v>8.7632335870216002E-2</v>
      </c>
    </row>
    <row r="1163" spans="1:17" hidden="1" x14ac:dyDescent="0.3">
      <c r="A1163" t="s">
        <v>2474</v>
      </c>
      <c r="B1163" t="s">
        <v>2475</v>
      </c>
      <c r="C1163" t="str">
        <f>IFERROR(VLOOKUP(Table1[[#This Row],[Ticker]],[1]!Table1[[Symbol]:[Industry]],2,FALSE),"-")</f>
        <v>-</v>
      </c>
      <c r="D1163" t="s">
        <v>119</v>
      </c>
      <c r="E1163">
        <v>1826.9753802569901</v>
      </c>
      <c r="F1163">
        <v>17.190000000000001</v>
      </c>
      <c r="G1163">
        <v>2.47773370352605</v>
      </c>
      <c r="H1163">
        <v>-11.654750150563601</v>
      </c>
      <c r="I1163">
        <v>-18.1149800247664</v>
      </c>
      <c r="J1163">
        <v>-1.41092494334884</v>
      </c>
      <c r="K1163">
        <v>17.6382553406429</v>
      </c>
      <c r="L1163">
        <v>16.891021060580801</v>
      </c>
      <c r="M1163">
        <v>41.860950692089403</v>
      </c>
      <c r="N1163">
        <v>1.02803805109637</v>
      </c>
      <c r="O1163">
        <v>53.316733287639401</v>
      </c>
      <c r="P1163">
        <v>45.860590157220301</v>
      </c>
      <c r="Q1163">
        <v>0.117959494926341</v>
      </c>
    </row>
    <row r="1164" spans="1:17" hidden="1" x14ac:dyDescent="0.3">
      <c r="A1164" t="s">
        <v>2476</v>
      </c>
      <c r="B1164" t="s">
        <v>2477</v>
      </c>
      <c r="C1164" t="str">
        <f>IFERROR(VLOOKUP(Table1[[#This Row],[Ticker]],[1]!Table1[[Symbol]:[Industry]],2,FALSE),"-")</f>
        <v>-</v>
      </c>
      <c r="D1164" t="s">
        <v>97</v>
      </c>
      <c r="E1164">
        <v>1812.74040082799</v>
      </c>
      <c r="F1164">
        <v>169.74</v>
      </c>
      <c r="G1164">
        <v>12.051351514766001</v>
      </c>
      <c r="H1164">
        <v>5.2358234983904701</v>
      </c>
      <c r="I1164">
        <v>-14.304131990500601</v>
      </c>
      <c r="J1164">
        <v>-4.7556759218086704</v>
      </c>
      <c r="K1164">
        <v>170.29183468045599</v>
      </c>
      <c r="L1164">
        <v>166.05379554764801</v>
      </c>
      <c r="M1164">
        <v>43.729331501046303</v>
      </c>
      <c r="N1164">
        <v>1.73029709637717</v>
      </c>
      <c r="O1164">
        <v>27.5480146105808</v>
      </c>
      <c r="P1164">
        <v>41.155925155925097</v>
      </c>
      <c r="Q1164">
        <v>2.5847237447154E-2</v>
      </c>
    </row>
    <row r="1165" spans="1:17" hidden="1" x14ac:dyDescent="0.3">
      <c r="A1165" t="s">
        <v>2478</v>
      </c>
      <c r="B1165" t="s">
        <v>2479</v>
      </c>
      <c r="C1165" t="str">
        <f>IFERROR(VLOOKUP(Table1[[#This Row],[Ticker]],[1]!Table1[[Symbol]:[Industry]],2,FALSE),"-")</f>
        <v>-</v>
      </c>
      <c r="D1165" t="s">
        <v>412</v>
      </c>
      <c r="E1165">
        <v>1812.3036219599901</v>
      </c>
      <c r="F1165">
        <v>1396.2</v>
      </c>
      <c r="G1165">
        <v>438.50410361304</v>
      </c>
      <c r="H1165">
        <v>34.467352335618997</v>
      </c>
      <c r="I1165">
        <v>63.305223210027499</v>
      </c>
      <c r="J1165">
        <v>2.6083936620379302</v>
      </c>
      <c r="K1165">
        <v>1105.61066387389</v>
      </c>
      <c r="L1165">
        <v>796.57820029480604</v>
      </c>
      <c r="M1165">
        <v>73.490382504035097</v>
      </c>
      <c r="N1165">
        <v>2.28295054536032</v>
      </c>
      <c r="O1165">
        <v>18.643460822231699</v>
      </c>
      <c r="P1165">
        <v>507.04347826086899</v>
      </c>
      <c r="Q1165">
        <v>0.13870513994154501</v>
      </c>
    </row>
    <row r="1166" spans="1:17" hidden="1" x14ac:dyDescent="0.3">
      <c r="A1166" t="s">
        <v>2480</v>
      </c>
      <c r="B1166" t="s">
        <v>2481</v>
      </c>
      <c r="C1166" t="str">
        <f>IFERROR(VLOOKUP(Table1[[#This Row],[Ticker]],[1]!Table1[[Symbol]:[Industry]],2,FALSE),"-")</f>
        <v>-</v>
      </c>
      <c r="D1166" t="s">
        <v>692</v>
      </c>
      <c r="E1166">
        <v>1811.5874550000001</v>
      </c>
      <c r="F1166">
        <v>261.75</v>
      </c>
      <c r="G1166">
        <v>0.74911129842091695</v>
      </c>
      <c r="H1166">
        <v>-9.5479278545913999</v>
      </c>
      <c r="I1166">
        <v>-30.157772166263999</v>
      </c>
      <c r="J1166">
        <v>-3.3449077578602502</v>
      </c>
      <c r="K1166">
        <v>270.27277865859202</v>
      </c>
      <c r="L1166">
        <v>266.86943565775101</v>
      </c>
      <c r="M1166">
        <v>27.883065376974901</v>
      </c>
      <c r="N1166">
        <v>0.74883228827889603</v>
      </c>
      <c r="O1166">
        <v>26.456542502387698</v>
      </c>
      <c r="P1166">
        <v>29.643387815750302</v>
      </c>
      <c r="Q1166">
        <v>4.4117653550518998E-2</v>
      </c>
    </row>
    <row r="1167" spans="1:17" hidden="1" x14ac:dyDescent="0.3">
      <c r="A1167" t="s">
        <v>2482</v>
      </c>
      <c r="B1167" t="s">
        <v>2483</v>
      </c>
      <c r="C1167" t="str">
        <f>IFERROR(VLOOKUP(Table1[[#This Row],[Ticker]],[1]!Table1[[Symbol]:[Industry]],2,FALSE),"-")</f>
        <v>-</v>
      </c>
      <c r="E1167">
        <v>1804.281528</v>
      </c>
      <c r="F1167">
        <v>730.1</v>
      </c>
      <c r="G1167">
        <v>2253.3834140385902</v>
      </c>
      <c r="H1167">
        <v>-11.6584423401058</v>
      </c>
      <c r="I1167">
        <v>327.62056266004601</v>
      </c>
      <c r="J1167">
        <v>-7.5269751961033897</v>
      </c>
      <c r="K1167">
        <v>721.10039897977902</v>
      </c>
      <c r="L1167">
        <v>446.58104547445299</v>
      </c>
      <c r="M1167">
        <v>30.7393478113407</v>
      </c>
      <c r="N1167">
        <v>0.56069448497227803</v>
      </c>
      <c r="O1167">
        <v>30.3930968360498</v>
      </c>
      <c r="P1167">
        <v>2820.4</v>
      </c>
    </row>
    <row r="1168" spans="1:17" hidden="1" x14ac:dyDescent="0.3">
      <c r="A1168" t="s">
        <v>2484</v>
      </c>
      <c r="B1168" t="s">
        <v>2485</v>
      </c>
      <c r="C1168" t="str">
        <f>IFERROR(VLOOKUP(Table1[[#This Row],[Ticker]],[1]!Table1[[Symbol]:[Industry]],2,FALSE),"-")</f>
        <v>-</v>
      </c>
      <c r="D1168" t="s">
        <v>543</v>
      </c>
      <c r="E1168">
        <v>1804.1162872499999</v>
      </c>
      <c r="F1168">
        <v>585.85</v>
      </c>
      <c r="G1168">
        <v>-2.7928329740467701</v>
      </c>
      <c r="H1168">
        <v>-3.0529863626362599</v>
      </c>
      <c r="I1168">
        <v>1.52266841153997</v>
      </c>
      <c r="J1168">
        <v>-2.8386481172963598</v>
      </c>
      <c r="K1168">
        <v>563.85150133046795</v>
      </c>
      <c r="L1168">
        <v>512.71713023305097</v>
      </c>
      <c r="M1168">
        <v>34.543035374441999</v>
      </c>
      <c r="N1168">
        <v>0.54992196572918395</v>
      </c>
      <c r="O1168">
        <v>12.4690620465989</v>
      </c>
      <c r="P1168">
        <v>45.552795031055901</v>
      </c>
      <c r="Q1168">
        <v>-5.0005821040829998E-2</v>
      </c>
    </row>
    <row r="1169" spans="1:17" hidden="1" x14ac:dyDescent="0.3">
      <c r="A1169" t="s">
        <v>2486</v>
      </c>
      <c r="B1169" t="s">
        <v>2487</v>
      </c>
      <c r="C1169" t="str">
        <f>IFERROR(VLOOKUP(Table1[[#This Row],[Ticker]],[1]!Table1[[Symbol]:[Industry]],2,FALSE),"-")</f>
        <v>-</v>
      </c>
      <c r="D1169" t="s">
        <v>232</v>
      </c>
      <c r="E1169">
        <v>1799.82</v>
      </c>
      <c r="F1169">
        <v>409.05</v>
      </c>
      <c r="G1169">
        <v>10.4723871674121</v>
      </c>
      <c r="H1169">
        <v>11.427068310832199</v>
      </c>
      <c r="I1169">
        <v>18.756170131786</v>
      </c>
      <c r="J1169">
        <v>-2.7809935267623702</v>
      </c>
      <c r="K1169">
        <v>387.84193225779899</v>
      </c>
      <c r="L1169">
        <v>325.719926353456</v>
      </c>
      <c r="M1169">
        <v>39.908709248742099</v>
      </c>
      <c r="N1169">
        <v>1.2376868458463399</v>
      </c>
      <c r="O1169">
        <v>13.6780344701136</v>
      </c>
      <c r="P1169">
        <v>79.841723455704496</v>
      </c>
    </row>
    <row r="1170" spans="1:17" hidden="1" x14ac:dyDescent="0.3">
      <c r="A1170" t="s">
        <v>2488</v>
      </c>
      <c r="B1170" t="s">
        <v>2489</v>
      </c>
      <c r="C1170" t="str">
        <f>IFERROR(VLOOKUP(Table1[[#This Row],[Ticker]],[1]!Table1[[Symbol]:[Industry]],2,FALSE),"-")</f>
        <v>-</v>
      </c>
      <c r="D1170" t="s">
        <v>283</v>
      </c>
      <c r="E1170">
        <v>1798.2813093299901</v>
      </c>
      <c r="F1170">
        <v>787.1</v>
      </c>
      <c r="G1170">
        <v>42.242477020883598</v>
      </c>
      <c r="H1170">
        <v>23.523100814057301</v>
      </c>
      <c r="I1170">
        <v>33.319015598044501</v>
      </c>
      <c r="J1170">
        <v>-6.7520242683096896</v>
      </c>
      <c r="K1170">
        <v>717.07358213334896</v>
      </c>
      <c r="L1170">
        <v>600.44643211096195</v>
      </c>
      <c r="M1170">
        <v>41.508844955475503</v>
      </c>
      <c r="N1170">
        <v>0.85729104849600102</v>
      </c>
      <c r="O1170">
        <v>20.442129335535501</v>
      </c>
      <c r="P1170">
        <v>72.307355516637401</v>
      </c>
      <c r="Q1170">
        <v>3.4582348299370999E-2</v>
      </c>
    </row>
    <row r="1171" spans="1:17" hidden="1" x14ac:dyDescent="0.3">
      <c r="A1171" t="s">
        <v>2490</v>
      </c>
      <c r="B1171" t="s">
        <v>2491</v>
      </c>
      <c r="C1171" t="str">
        <f>IFERROR(VLOOKUP(Table1[[#This Row],[Ticker]],[1]!Table1[[Symbol]:[Industry]],2,FALSE),"-")</f>
        <v>-</v>
      </c>
      <c r="D1171" t="s">
        <v>891</v>
      </c>
      <c r="E1171">
        <v>1791.5866759999999</v>
      </c>
      <c r="F1171">
        <v>785.15</v>
      </c>
      <c r="G1171">
        <v>-31.581244599231301</v>
      </c>
      <c r="H1171">
        <v>-3.0108916473858098</v>
      </c>
      <c r="I1171">
        <v>-14.8515542976431</v>
      </c>
      <c r="J1171">
        <v>-7.9904539399239498</v>
      </c>
      <c r="K1171">
        <v>795.70251793703301</v>
      </c>
      <c r="L1171">
        <v>765.52229369081101</v>
      </c>
      <c r="M1171">
        <v>30.347376279914901</v>
      </c>
      <c r="N1171">
        <v>2.0399914896777598</v>
      </c>
      <c r="O1171">
        <v>21.887537413233101</v>
      </c>
      <c r="P1171">
        <v>22.192825461053602</v>
      </c>
      <c r="Q1171">
        <v>6.7725186848696994E-2</v>
      </c>
    </row>
    <row r="1172" spans="1:17" hidden="1" x14ac:dyDescent="0.3">
      <c r="A1172" t="s">
        <v>2492</v>
      </c>
      <c r="B1172" t="s">
        <v>2493</v>
      </c>
      <c r="C1172" t="str">
        <f>IFERROR(VLOOKUP(Table1[[#This Row],[Ticker]],[1]!Table1[[Symbol]:[Industry]],2,FALSE),"-")</f>
        <v>-</v>
      </c>
      <c r="D1172" t="s">
        <v>1840</v>
      </c>
      <c r="E1172">
        <v>1781.75827392</v>
      </c>
      <c r="F1172">
        <v>614.79999999999995</v>
      </c>
      <c r="G1172">
        <v>28.473032811310599</v>
      </c>
      <c r="H1172">
        <v>-6.8229650021058399</v>
      </c>
      <c r="I1172">
        <v>-33.581240561374202</v>
      </c>
      <c r="J1172">
        <v>-3.5242427404791501</v>
      </c>
      <c r="K1172">
        <v>656.394983774926</v>
      </c>
      <c r="L1172">
        <v>645.86227445561201</v>
      </c>
      <c r="M1172">
        <v>25.933718275065701</v>
      </c>
      <c r="N1172">
        <v>0.65260837592381504</v>
      </c>
      <c r="O1172">
        <v>48.828887443070897</v>
      </c>
      <c r="P1172">
        <v>67.771865193068606</v>
      </c>
      <c r="Q1172">
        <v>0.13573896358658399</v>
      </c>
    </row>
    <row r="1173" spans="1:17" hidden="1" x14ac:dyDescent="0.3">
      <c r="A1173" t="s">
        <v>2494</v>
      </c>
      <c r="B1173" t="s">
        <v>2495</v>
      </c>
      <c r="C1173" t="str">
        <f>IFERROR(VLOOKUP(Table1[[#This Row],[Ticker]],[1]!Table1[[Symbol]:[Industry]],2,FALSE),"-")</f>
        <v>-</v>
      </c>
      <c r="D1173" t="s">
        <v>198</v>
      </c>
      <c r="E1173">
        <v>1779.1749976000001</v>
      </c>
      <c r="F1173">
        <v>786.5</v>
      </c>
      <c r="G1173">
        <v>37.152092404504202</v>
      </c>
      <c r="H1173">
        <v>-6.0404558264032397</v>
      </c>
      <c r="I1173">
        <v>24.5795597787051</v>
      </c>
      <c r="J1173">
        <v>-3.1073293194554799</v>
      </c>
      <c r="K1173">
        <v>754.40097032882397</v>
      </c>
      <c r="L1173">
        <v>651.79138729935505</v>
      </c>
      <c r="M1173">
        <v>45.769664577901601</v>
      </c>
      <c r="N1173">
        <v>0.87199750511770702</v>
      </c>
      <c r="O1173">
        <v>7.9211697393515497</v>
      </c>
      <c r="P1173">
        <v>83.718757299696307</v>
      </c>
      <c r="Q1173">
        <v>5.6565540171823997E-2</v>
      </c>
    </row>
    <row r="1174" spans="1:17" x14ac:dyDescent="0.3">
      <c r="A1174" t="s">
        <v>2496</v>
      </c>
      <c r="B1174" t="s">
        <v>2497</v>
      </c>
      <c r="C1174" t="str">
        <f>IFERROR(VLOOKUP(Table1[[#This Row],[Ticker]],[1]!Table1[[Symbol]:[Industry]],2,FALSE),"-")</f>
        <v>-</v>
      </c>
      <c r="D1174" t="s">
        <v>122</v>
      </c>
      <c r="E1174">
        <v>1777.12724335999</v>
      </c>
      <c r="F1174">
        <v>7.24</v>
      </c>
      <c r="G1174">
        <v>-28.5613534032667</v>
      </c>
      <c r="H1174">
        <v>-35.133966815630302</v>
      </c>
      <c r="I1174">
        <v>-74.9406899543105</v>
      </c>
      <c r="J1174">
        <v>4.1292387005792301</v>
      </c>
      <c r="K1174">
        <v>11.4692638720984</v>
      </c>
      <c r="L1174">
        <v>15.064780883212601</v>
      </c>
      <c r="M1174">
        <v>32.251223384215699</v>
      </c>
      <c r="N1174">
        <v>1.1978521484726501</v>
      </c>
      <c r="O1174">
        <v>274.99999999999898</v>
      </c>
      <c r="P1174">
        <v>7.8986587183308599</v>
      </c>
      <c r="Q1174">
        <v>-8.002122353824E-3</v>
      </c>
    </row>
    <row r="1175" spans="1:17" hidden="1" x14ac:dyDescent="0.3">
      <c r="A1175" t="s">
        <v>2498</v>
      </c>
      <c r="B1175" t="s">
        <v>2499</v>
      </c>
      <c r="C1175" t="str">
        <f>IFERROR(VLOOKUP(Table1[[#This Row],[Ticker]],[1]!Table1[[Symbol]:[Industry]],2,FALSE),"-")</f>
        <v>-</v>
      </c>
      <c r="D1175" t="s">
        <v>232</v>
      </c>
      <c r="E1175">
        <v>1769.4820548</v>
      </c>
      <c r="F1175">
        <v>1167.3</v>
      </c>
      <c r="G1175">
        <v>137.86417314837999</v>
      </c>
      <c r="H1175">
        <v>-5.2346591696339697</v>
      </c>
      <c r="I1175">
        <v>81.033843357280503</v>
      </c>
      <c r="J1175">
        <v>0.37804539001943999</v>
      </c>
      <c r="K1175">
        <v>1221.2722040507001</v>
      </c>
      <c r="L1175">
        <v>973.89966513190302</v>
      </c>
      <c r="M1175">
        <v>38.702333779102197</v>
      </c>
      <c r="N1175">
        <v>0.82220182269991504</v>
      </c>
      <c r="O1175">
        <v>27.8805791141951</v>
      </c>
      <c r="P1175">
        <v>162.90540540540499</v>
      </c>
      <c r="Q1175">
        <v>0.125616316544233</v>
      </c>
    </row>
    <row r="1176" spans="1:17" hidden="1" x14ac:dyDescent="0.3">
      <c r="A1176" t="s">
        <v>2500</v>
      </c>
      <c r="B1176" t="s">
        <v>2501</v>
      </c>
      <c r="C1176" t="str">
        <f>IFERROR(VLOOKUP(Table1[[#This Row],[Ticker]],[1]!Table1[[Symbol]:[Industry]],2,FALSE),"-")</f>
        <v>-</v>
      </c>
      <c r="D1176" t="s">
        <v>198</v>
      </c>
      <c r="E1176">
        <v>1767.67569</v>
      </c>
      <c r="F1176">
        <v>411.75</v>
      </c>
      <c r="G1176">
        <v>-33.3506798622399</v>
      </c>
      <c r="H1176">
        <v>-0.85514972368758302</v>
      </c>
      <c r="I1176">
        <v>-29.7452904396193</v>
      </c>
      <c r="J1176">
        <v>-7.5689673770993497</v>
      </c>
      <c r="K1176">
        <v>413.90267342338501</v>
      </c>
      <c r="L1176">
        <v>420.58734071794299</v>
      </c>
      <c r="M1176">
        <v>38.966647109629299</v>
      </c>
      <c r="N1176">
        <v>2.3672163162142299</v>
      </c>
      <c r="O1176">
        <v>41.651487553126799</v>
      </c>
      <c r="P1176">
        <v>15.2715565509518</v>
      </c>
      <c r="Q1176">
        <v>3.0735921040876999E-2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549</v>
      </c>
      <c r="E1177">
        <v>1761.2149360000001</v>
      </c>
      <c r="F1177">
        <v>520</v>
      </c>
      <c r="G1177">
        <v>58.322747051755996</v>
      </c>
      <c r="H1177">
        <v>-2.8669213610849198</v>
      </c>
      <c r="I1177">
        <v>-13.7771860248492</v>
      </c>
      <c r="J1177">
        <v>-9.8664249019378106E-2</v>
      </c>
      <c r="K1177">
        <v>538.77448245553899</v>
      </c>
      <c r="L1177">
        <v>504.16132135328098</v>
      </c>
      <c r="M1177">
        <v>40.935521278127801</v>
      </c>
      <c r="N1177">
        <v>2.66776467333449</v>
      </c>
      <c r="O1177">
        <v>32.682692307692299</v>
      </c>
      <c r="P1177">
        <v>83.034142907426897</v>
      </c>
      <c r="Q1177">
        <v>0.117582189746229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21</v>
      </c>
      <c r="E1178">
        <v>1759.00780415999</v>
      </c>
      <c r="F1178">
        <v>1493.95</v>
      </c>
      <c r="G1178">
        <v>158.164415392129</v>
      </c>
      <c r="H1178">
        <v>20.9073909682166</v>
      </c>
      <c r="I1178">
        <v>197.820679248598</v>
      </c>
      <c r="J1178">
        <v>-4.7614310271404703</v>
      </c>
      <c r="K1178">
        <v>1223.3428242728901</v>
      </c>
      <c r="L1178">
        <v>902.38316742167297</v>
      </c>
      <c r="M1178">
        <v>63.414836293227197</v>
      </c>
      <c r="N1178">
        <v>1.86469133858267</v>
      </c>
      <c r="O1178">
        <v>12.3163425817463</v>
      </c>
      <c r="P1178">
        <v>258.56234249369902</v>
      </c>
      <c r="Q1178">
        <v>0.126460224632227</v>
      </c>
    </row>
    <row r="1179" spans="1:17" hidden="1" x14ac:dyDescent="0.3">
      <c r="A1179" t="s">
        <v>2506</v>
      </c>
      <c r="B1179" t="s">
        <v>2507</v>
      </c>
      <c r="C1179" t="str">
        <f>IFERROR(VLOOKUP(Table1[[#This Row],[Ticker]],[1]!Table1[[Symbol]:[Industry]],2,FALSE),"-")</f>
        <v>-</v>
      </c>
      <c r="D1179" t="s">
        <v>543</v>
      </c>
      <c r="E1179">
        <v>1757.0405158799999</v>
      </c>
      <c r="F1179">
        <v>1349.4</v>
      </c>
      <c r="G1179">
        <v>-13.594161186574199</v>
      </c>
      <c r="H1179">
        <v>-6.1935503846927</v>
      </c>
      <c r="I1179">
        <v>-5.4561301729512204</v>
      </c>
      <c r="J1179">
        <v>-0.34776824393481498</v>
      </c>
      <c r="K1179">
        <v>1360.7360286908299</v>
      </c>
      <c r="L1179">
        <v>1302.08285738781</v>
      </c>
      <c r="M1179">
        <v>39.886101730934399</v>
      </c>
      <c r="N1179">
        <v>0.866268200193412</v>
      </c>
      <c r="O1179">
        <v>15.088187342522501</v>
      </c>
      <c r="P1179">
        <v>35.075075075074999</v>
      </c>
      <c r="Q1179">
        <v>-3.5959542750093998E-2</v>
      </c>
    </row>
    <row r="1180" spans="1:17" hidden="1" x14ac:dyDescent="0.3">
      <c r="A1180" t="s">
        <v>2508</v>
      </c>
      <c r="B1180" t="s">
        <v>2509</v>
      </c>
      <c r="C1180" t="str">
        <f>IFERROR(VLOOKUP(Table1[[#This Row],[Ticker]],[1]!Table1[[Symbol]:[Industry]],2,FALSE),"-")</f>
        <v>-</v>
      </c>
      <c r="D1180" t="s">
        <v>198</v>
      </c>
      <c r="E1180">
        <v>1753.22533589</v>
      </c>
      <c r="F1180">
        <v>933.65</v>
      </c>
      <c r="G1180">
        <v>103.175510282798</v>
      </c>
      <c r="H1180">
        <v>-7.1390630521845297</v>
      </c>
      <c r="I1180">
        <v>80.836466982443994</v>
      </c>
      <c r="J1180">
        <v>-3.6375386620885499</v>
      </c>
      <c r="K1180">
        <v>971.15511018540894</v>
      </c>
      <c r="L1180">
        <v>736.75151469250898</v>
      </c>
      <c r="M1180">
        <v>30.120741415477799</v>
      </c>
      <c r="N1180">
        <v>0.36293872266973498</v>
      </c>
      <c r="O1180">
        <v>37.144540245273902</v>
      </c>
      <c r="P1180">
        <v>166.87151636415601</v>
      </c>
      <c r="Q1180">
        <v>8.9303810143717993E-2</v>
      </c>
    </row>
    <row r="1181" spans="1:17" hidden="1" x14ac:dyDescent="0.3">
      <c r="A1181" t="s">
        <v>2510</v>
      </c>
      <c r="B1181" t="s">
        <v>2511</v>
      </c>
      <c r="C1181" t="str">
        <f>IFERROR(VLOOKUP(Table1[[#This Row],[Ticker]],[1]!Table1[[Symbol]:[Industry]],2,FALSE),"-")</f>
        <v>-</v>
      </c>
      <c r="D1181" t="s">
        <v>266</v>
      </c>
      <c r="E1181">
        <v>1749.42630132</v>
      </c>
      <c r="F1181">
        <v>315.74</v>
      </c>
      <c r="G1181">
        <v>215.090470631068</v>
      </c>
      <c r="H1181">
        <v>25.378748764609298</v>
      </c>
      <c r="I1181">
        <v>55.303348391323198</v>
      </c>
      <c r="J1181">
        <v>-13.839261775576301</v>
      </c>
      <c r="K1181">
        <v>260.30329146810999</v>
      </c>
      <c r="L1181">
        <v>204.37556127729201</v>
      </c>
      <c r="M1181">
        <v>54.377774667438999</v>
      </c>
      <c r="N1181">
        <v>3.0545370074597802</v>
      </c>
      <c r="O1181">
        <v>20.995122569202501</v>
      </c>
      <c r="P1181">
        <v>239.32294465341201</v>
      </c>
      <c r="Q1181">
        <v>0.12133662318086701</v>
      </c>
    </row>
    <row r="1182" spans="1:17" hidden="1" x14ac:dyDescent="0.3">
      <c r="A1182" t="s">
        <v>2512</v>
      </c>
      <c r="B1182" t="s">
        <v>2513</v>
      </c>
      <c r="C1182" t="str">
        <f>IFERROR(VLOOKUP(Table1[[#This Row],[Ticker]],[1]!Table1[[Symbol]:[Industry]],2,FALSE),"-")</f>
        <v>-</v>
      </c>
      <c r="D1182" t="s">
        <v>543</v>
      </c>
      <c r="E1182">
        <v>1746.8129107</v>
      </c>
      <c r="F1182">
        <v>337</v>
      </c>
      <c r="G1182">
        <v>0.96687389468034701</v>
      </c>
      <c r="H1182">
        <v>-7.1683998944374601</v>
      </c>
      <c r="I1182">
        <v>-28.703434375658301</v>
      </c>
      <c r="J1182">
        <v>-4.8503120586709301</v>
      </c>
      <c r="K1182">
        <v>337.85897471571298</v>
      </c>
      <c r="L1182">
        <v>340.17990201888603</v>
      </c>
      <c r="M1182">
        <v>43.021353017835899</v>
      </c>
      <c r="N1182">
        <v>1.33288141492121</v>
      </c>
      <c r="O1182">
        <v>34.272997032640902</v>
      </c>
      <c r="P1182">
        <v>29.118773946360101</v>
      </c>
      <c r="Q1182">
        <v>-7.8520665094181999E-2</v>
      </c>
    </row>
    <row r="1183" spans="1:17" hidden="1" x14ac:dyDescent="0.3">
      <c r="A1183" t="s">
        <v>2514</v>
      </c>
      <c r="B1183" t="s">
        <v>2515</v>
      </c>
      <c r="C1183" t="str">
        <f>IFERROR(VLOOKUP(Table1[[#This Row],[Ticker]],[1]!Table1[[Symbol]:[Industry]],2,FALSE),"-")</f>
        <v>-</v>
      </c>
      <c r="D1183" t="s">
        <v>271</v>
      </c>
      <c r="E1183">
        <v>1743.7042526749999</v>
      </c>
      <c r="F1183">
        <v>1165.75</v>
      </c>
      <c r="G1183">
        <v>18.201426538310599</v>
      </c>
      <c r="H1183">
        <v>-5.0024626290274901</v>
      </c>
      <c r="I1183">
        <v>-4.3855098492264597</v>
      </c>
      <c r="J1183">
        <v>-1.6943537568009399</v>
      </c>
      <c r="K1183">
        <v>1087.39189880706</v>
      </c>
      <c r="L1183">
        <v>950.90005908734804</v>
      </c>
      <c r="M1183">
        <v>43.260138514332702</v>
      </c>
      <c r="N1183">
        <v>0.65636949878296502</v>
      </c>
      <c r="O1183">
        <v>11.344627921938599</v>
      </c>
      <c r="P1183">
        <v>52.375661721456098</v>
      </c>
      <c r="Q1183">
        <v>0.111020083628999</v>
      </c>
    </row>
    <row r="1184" spans="1:17" hidden="1" x14ac:dyDescent="0.3">
      <c r="A1184" t="s">
        <v>2516</v>
      </c>
      <c r="B1184" t="s">
        <v>2517</v>
      </c>
      <c r="C1184" t="str">
        <f>IFERROR(VLOOKUP(Table1[[#This Row],[Ticker]],[1]!Table1[[Symbol]:[Industry]],2,FALSE),"-")</f>
        <v>-</v>
      </c>
      <c r="D1184" t="s">
        <v>266</v>
      </c>
      <c r="E1184">
        <v>1737.97</v>
      </c>
      <c r="F1184">
        <v>1336.9</v>
      </c>
      <c r="G1184">
        <v>92.7806155086503</v>
      </c>
      <c r="H1184">
        <v>3.2320344363693501</v>
      </c>
      <c r="I1184">
        <v>67.737260214307497</v>
      </c>
      <c r="J1184">
        <v>-5.0639149486217097</v>
      </c>
      <c r="K1184">
        <v>1256.6653137159501</v>
      </c>
      <c r="L1184">
        <v>967.215723645465</v>
      </c>
      <c r="M1184">
        <v>44.3418300642508</v>
      </c>
      <c r="N1184">
        <v>1.46980184699256</v>
      </c>
      <c r="O1184">
        <v>17.4283790859451</v>
      </c>
      <c r="P1184">
        <v>121.708126036484</v>
      </c>
      <c r="Q1184">
        <v>8.0019973782400999E-2</v>
      </c>
    </row>
    <row r="1185" spans="1:17" hidden="1" x14ac:dyDescent="0.3">
      <c r="A1185" t="s">
        <v>2518</v>
      </c>
      <c r="B1185" t="s">
        <v>2519</v>
      </c>
      <c r="C1185" t="str">
        <f>IFERROR(VLOOKUP(Table1[[#This Row],[Ticker]],[1]!Table1[[Symbol]:[Industry]],2,FALSE),"-")</f>
        <v>-</v>
      </c>
      <c r="D1185" t="s">
        <v>266</v>
      </c>
      <c r="E1185">
        <v>1733.8209695999999</v>
      </c>
      <c r="F1185">
        <v>1733.1</v>
      </c>
      <c r="G1185">
        <v>469.94269266626497</v>
      </c>
      <c r="H1185">
        <v>12.5097799743028</v>
      </c>
      <c r="I1185">
        <v>112.492221711965</v>
      </c>
      <c r="J1185">
        <v>19.9298331694342</v>
      </c>
      <c r="K1185">
        <v>1388.99207168258</v>
      </c>
      <c r="L1185">
        <v>1023.26030113028</v>
      </c>
      <c r="M1185">
        <v>84.455901289104702</v>
      </c>
      <c r="N1185">
        <v>1.5890733446315599</v>
      </c>
      <c r="O1185">
        <v>0.22214528878887699</v>
      </c>
      <c r="P1185">
        <v>735.63162970105998</v>
      </c>
      <c r="Q1185">
        <v>0.203549854865122</v>
      </c>
    </row>
    <row r="1186" spans="1:17" hidden="1" x14ac:dyDescent="0.3">
      <c r="A1186" t="s">
        <v>2520</v>
      </c>
      <c r="B1186" t="s">
        <v>2521</v>
      </c>
      <c r="C1186" t="str">
        <f>IFERROR(VLOOKUP(Table1[[#This Row],[Ticker]],[1]!Table1[[Symbol]:[Industry]],2,FALSE),"-")</f>
        <v>-</v>
      </c>
      <c r="D1186" t="s">
        <v>286</v>
      </c>
      <c r="E1186">
        <v>1724.750957232</v>
      </c>
      <c r="F1186">
        <v>31.12</v>
      </c>
      <c r="G1186">
        <v>-32.291346061122802</v>
      </c>
      <c r="H1186">
        <v>-1.55444377456886</v>
      </c>
      <c r="I1186">
        <v>-27.603052390113898</v>
      </c>
      <c r="J1186">
        <v>2.374466636802</v>
      </c>
      <c r="K1186">
        <v>30.570359417093901</v>
      </c>
      <c r="L1186">
        <v>32.058743247026896</v>
      </c>
      <c r="M1186">
        <v>49.974140857344899</v>
      </c>
      <c r="N1186">
        <v>1.6417980668486001</v>
      </c>
      <c r="O1186">
        <v>47.172236503855999</v>
      </c>
      <c r="P1186">
        <v>38.311111111111103</v>
      </c>
      <c r="Q1186">
        <v>-5.5274165126528003E-2</v>
      </c>
    </row>
    <row r="1187" spans="1:17" hidden="1" x14ac:dyDescent="0.3">
      <c r="A1187" t="s">
        <v>2522</v>
      </c>
      <c r="B1187" t="s">
        <v>2523</v>
      </c>
      <c r="C1187" t="str">
        <f>IFERROR(VLOOKUP(Table1[[#This Row],[Ticker]],[1]!Table1[[Symbol]:[Industry]],2,FALSE),"-")</f>
        <v>-</v>
      </c>
      <c r="D1187" t="s">
        <v>198</v>
      </c>
      <c r="E1187">
        <v>1724.3728485900001</v>
      </c>
      <c r="F1187">
        <v>181.54</v>
      </c>
      <c r="G1187">
        <v>-51.287549814034399</v>
      </c>
      <c r="H1187">
        <v>-13.3743215828144</v>
      </c>
      <c r="I1187">
        <v>-39.171459185079797</v>
      </c>
      <c r="J1187">
        <v>-2.63759807979502</v>
      </c>
      <c r="K1187">
        <v>194.92026660566401</v>
      </c>
      <c r="L1187">
        <v>208.109293795383</v>
      </c>
      <c r="M1187">
        <v>30.9522273240181</v>
      </c>
      <c r="N1187">
        <v>0.83296249402681199</v>
      </c>
      <c r="O1187">
        <v>75.718849840255601</v>
      </c>
      <c r="P1187">
        <v>5.1491456704314897</v>
      </c>
      <c r="Q1187">
        <v>4.5376815217408002E-2</v>
      </c>
    </row>
    <row r="1188" spans="1:17" hidden="1" x14ac:dyDescent="0.3">
      <c r="A1188" t="s">
        <v>2524</v>
      </c>
      <c r="B1188" t="s">
        <v>2525</v>
      </c>
      <c r="C1188" t="str">
        <f>IFERROR(VLOOKUP(Table1[[#This Row],[Ticker]],[1]!Table1[[Symbol]:[Industry]],2,FALSE),"-")</f>
        <v>-</v>
      </c>
      <c r="D1188" t="s">
        <v>138</v>
      </c>
      <c r="E1188">
        <v>1711.1949508149901</v>
      </c>
      <c r="F1188">
        <v>100.45</v>
      </c>
      <c r="G1188">
        <v>28.510616293702899</v>
      </c>
      <c r="H1188">
        <v>-13.178779347731</v>
      </c>
      <c r="I1188">
        <v>-35.1887649487158</v>
      </c>
      <c r="J1188">
        <v>-4.6926208640882097</v>
      </c>
      <c r="K1188">
        <v>111.42043609707</v>
      </c>
      <c r="L1188">
        <v>109.747404588606</v>
      </c>
      <c r="M1188">
        <v>16.0078555403555</v>
      </c>
      <c r="N1188">
        <v>0.63616533104291495</v>
      </c>
      <c r="O1188">
        <v>40.268790443006402</v>
      </c>
      <c r="P1188">
        <v>53.828483920367503</v>
      </c>
      <c r="Q1188">
        <v>-1.1099936664699999E-3</v>
      </c>
    </row>
    <row r="1189" spans="1:17" hidden="1" x14ac:dyDescent="0.3">
      <c r="A1189" t="s">
        <v>2526</v>
      </c>
      <c r="B1189" t="s">
        <v>2527</v>
      </c>
      <c r="C1189" t="str">
        <f>IFERROR(VLOOKUP(Table1[[#This Row],[Ticker]],[1]!Table1[[Symbol]:[Industry]],2,FALSE),"-")</f>
        <v>-</v>
      </c>
      <c r="D1189" t="s">
        <v>59</v>
      </c>
      <c r="E1189">
        <v>1704.342463724</v>
      </c>
      <c r="F1189">
        <v>239.38</v>
      </c>
      <c r="G1189">
        <v>-37.001580634843698</v>
      </c>
      <c r="H1189">
        <v>-11.1114872588038</v>
      </c>
      <c r="I1189">
        <v>-26.766555483759898</v>
      </c>
      <c r="J1189">
        <v>-1.56108382206782</v>
      </c>
      <c r="K1189">
        <v>243.04123250042099</v>
      </c>
      <c r="M1189">
        <v>37.233420917339799</v>
      </c>
      <c r="N1189">
        <v>0.55461347785954995</v>
      </c>
      <c r="O1189">
        <v>23.882529868827799</v>
      </c>
      <c r="P1189">
        <v>20.291457286432099</v>
      </c>
    </row>
    <row r="1190" spans="1:17" hidden="1" x14ac:dyDescent="0.3">
      <c r="A1190" t="s">
        <v>2528</v>
      </c>
      <c r="B1190" t="s">
        <v>2529</v>
      </c>
      <c r="C1190" t="str">
        <f>IFERROR(VLOOKUP(Table1[[#This Row],[Ticker]],[1]!Table1[[Symbol]:[Industry]],2,FALSE),"-")</f>
        <v>-</v>
      </c>
      <c r="D1190" t="s">
        <v>266</v>
      </c>
      <c r="E1190">
        <v>1693.7244989999999</v>
      </c>
      <c r="F1190">
        <v>405</v>
      </c>
      <c r="G1190">
        <v>170.53812897958801</v>
      </c>
      <c r="H1190">
        <v>-9.82948362758553</v>
      </c>
      <c r="I1190">
        <v>29.557146324088201</v>
      </c>
      <c r="J1190">
        <v>-6.2737992269205298</v>
      </c>
      <c r="K1190">
        <v>415.82580638431699</v>
      </c>
      <c r="L1190">
        <v>326.19929223897702</v>
      </c>
      <c r="M1190">
        <v>16.478451019929199</v>
      </c>
      <c r="N1190">
        <v>0.82935995629157899</v>
      </c>
      <c r="O1190">
        <v>15.5555555555555</v>
      </c>
      <c r="P1190">
        <v>196.052631578947</v>
      </c>
      <c r="Q1190">
        <v>0.19768328701462801</v>
      </c>
    </row>
    <row r="1191" spans="1:17" hidden="1" x14ac:dyDescent="0.3">
      <c r="A1191" t="s">
        <v>2530</v>
      </c>
      <c r="B1191" t="s">
        <v>2531</v>
      </c>
      <c r="C1191" t="str">
        <f>IFERROR(VLOOKUP(Table1[[#This Row],[Ticker]],[1]!Table1[[Symbol]:[Industry]],2,FALSE),"-")</f>
        <v>-</v>
      </c>
      <c r="D1191" t="s">
        <v>543</v>
      </c>
      <c r="E1191">
        <v>1692.7124193699999</v>
      </c>
      <c r="F1191">
        <v>5492.05</v>
      </c>
      <c r="G1191">
        <v>-41.741753536059903</v>
      </c>
      <c r="H1191">
        <v>-9.7225646584654992</v>
      </c>
      <c r="I1191">
        <v>-15.2237722037849</v>
      </c>
      <c r="J1191">
        <v>-3.8931987108520398</v>
      </c>
      <c r="K1191">
        <v>5584.5843546312399</v>
      </c>
      <c r="L1191">
        <v>5746.7057620199603</v>
      </c>
      <c r="M1191">
        <v>22.878952333611199</v>
      </c>
      <c r="N1191">
        <v>0.63190682349335203</v>
      </c>
      <c r="O1191">
        <v>25.381232872970902</v>
      </c>
      <c r="P1191">
        <v>23.029793906809999</v>
      </c>
      <c r="Q1191">
        <v>-0.13213558836809999</v>
      </c>
    </row>
    <row r="1192" spans="1:17" hidden="1" x14ac:dyDescent="0.3">
      <c r="A1192" t="s">
        <v>2532</v>
      </c>
      <c r="B1192" t="s">
        <v>2533</v>
      </c>
      <c r="C1192" t="str">
        <f>IFERROR(VLOOKUP(Table1[[#This Row],[Ticker]],[1]!Table1[[Symbol]:[Industry]],2,FALSE),"-")</f>
        <v>-</v>
      </c>
      <c r="D1192" t="s">
        <v>632</v>
      </c>
      <c r="E1192">
        <v>1692.3029750000001</v>
      </c>
      <c r="F1192">
        <v>54.9</v>
      </c>
      <c r="G1192">
        <v>19.468796531544101</v>
      </c>
      <c r="H1192">
        <v>1.7950193463762201</v>
      </c>
      <c r="I1192">
        <v>-17.889970549832999</v>
      </c>
      <c r="J1192">
        <v>-0.73791930004891304</v>
      </c>
      <c r="K1192">
        <v>56.853387645290198</v>
      </c>
      <c r="L1192">
        <v>55.151532626135001</v>
      </c>
      <c r="M1192">
        <v>29.188193916460101</v>
      </c>
      <c r="N1192">
        <v>1.10097567693845</v>
      </c>
      <c r="O1192">
        <v>42.076502732240399</v>
      </c>
      <c r="P1192">
        <v>46.010638297872298</v>
      </c>
      <c r="Q1192">
        <v>7.1071011628524999E-2</v>
      </c>
    </row>
    <row r="1193" spans="1:17" hidden="1" x14ac:dyDescent="0.3">
      <c r="A1193" t="s">
        <v>2534</v>
      </c>
      <c r="B1193" t="s">
        <v>2535</v>
      </c>
      <c r="C1193" t="str">
        <f>IFERROR(VLOOKUP(Table1[[#This Row],[Ticker]],[1]!Table1[[Symbol]:[Industry]],2,FALSE),"-")</f>
        <v>-</v>
      </c>
      <c r="D1193" t="s">
        <v>46</v>
      </c>
      <c r="E1193">
        <v>1691.616</v>
      </c>
      <c r="F1193">
        <v>428.8</v>
      </c>
      <c r="G1193">
        <v>29.895308487850698</v>
      </c>
      <c r="H1193">
        <v>-3.92384770741495</v>
      </c>
      <c r="I1193">
        <v>43.331121473594003</v>
      </c>
      <c r="J1193">
        <v>-5.2194854722030302</v>
      </c>
      <c r="K1193">
        <v>410.484257365536</v>
      </c>
      <c r="L1193">
        <v>331.34200081515701</v>
      </c>
      <c r="M1193">
        <v>33.7488709962388</v>
      </c>
      <c r="N1193">
        <v>0.65175270865000601</v>
      </c>
      <c r="O1193">
        <v>16.0097947761193</v>
      </c>
      <c r="P1193">
        <v>86.313273951770498</v>
      </c>
      <c r="Q1193">
        <v>6.0156389023897999E-2</v>
      </c>
    </row>
    <row r="1194" spans="1:17" hidden="1" x14ac:dyDescent="0.3">
      <c r="A1194" t="s">
        <v>2536</v>
      </c>
      <c r="B1194" t="s">
        <v>2537</v>
      </c>
      <c r="C1194" t="str">
        <f>IFERROR(VLOOKUP(Table1[[#This Row],[Ticker]],[1]!Table1[[Symbol]:[Industry]],2,FALSE),"-")</f>
        <v>-</v>
      </c>
      <c r="D1194" t="s">
        <v>371</v>
      </c>
      <c r="E1194">
        <v>1685.9383417439999</v>
      </c>
      <c r="F1194">
        <v>82.79</v>
      </c>
      <c r="G1194">
        <v>-2.8250395346535999</v>
      </c>
      <c r="H1194">
        <v>-5.3916825532899697</v>
      </c>
      <c r="I1194">
        <v>-13.099813100667699</v>
      </c>
      <c r="J1194">
        <v>-2.4609062562942801</v>
      </c>
      <c r="K1194">
        <v>82.037524072682402</v>
      </c>
      <c r="L1194">
        <v>78.359086702858804</v>
      </c>
      <c r="M1194">
        <v>38.361646368876301</v>
      </c>
      <c r="N1194">
        <v>1.1855329742268901</v>
      </c>
      <c r="O1194">
        <v>29.8465998308974</v>
      </c>
      <c r="P1194">
        <v>33.5322580645161</v>
      </c>
      <c r="Q1194">
        <v>2.262142092414E-2</v>
      </c>
    </row>
    <row r="1195" spans="1:17" hidden="1" x14ac:dyDescent="0.3">
      <c r="A1195" t="s">
        <v>2538</v>
      </c>
      <c r="B1195" t="s">
        <v>2539</v>
      </c>
      <c r="C1195" t="str">
        <f>IFERROR(VLOOKUP(Table1[[#This Row],[Ticker]],[1]!Table1[[Symbol]:[Industry]],2,FALSE),"-")</f>
        <v>-</v>
      </c>
      <c r="D1195" t="s">
        <v>271</v>
      </c>
      <c r="E1195">
        <v>1681.68</v>
      </c>
      <c r="F1195">
        <v>1401.4</v>
      </c>
      <c r="G1195">
        <v>-23.371392773345399</v>
      </c>
      <c r="H1195">
        <v>-7.78552364944305</v>
      </c>
      <c r="I1195">
        <v>-22.728210494689499</v>
      </c>
      <c r="J1195">
        <v>-1.8983023521734399</v>
      </c>
      <c r="K1195">
        <v>1401.7719097500101</v>
      </c>
      <c r="L1195">
        <v>1416.5234643642</v>
      </c>
      <c r="M1195">
        <v>38.6314555292075</v>
      </c>
      <c r="N1195">
        <v>0.87149589702904595</v>
      </c>
      <c r="O1195">
        <v>27.0194091622662</v>
      </c>
      <c r="P1195">
        <v>18.657127132636202</v>
      </c>
      <c r="Q1195">
        <v>0.15544216618722401</v>
      </c>
    </row>
    <row r="1196" spans="1:17" hidden="1" x14ac:dyDescent="0.3">
      <c r="A1196" t="s">
        <v>2540</v>
      </c>
      <c r="B1196" t="s">
        <v>2541</v>
      </c>
      <c r="C1196" t="str">
        <f>IFERROR(VLOOKUP(Table1[[#This Row],[Ticker]],[1]!Table1[[Symbol]:[Industry]],2,FALSE),"-")</f>
        <v>-</v>
      </c>
      <c r="D1196" t="s">
        <v>21</v>
      </c>
      <c r="E1196">
        <v>1675.0729855500001</v>
      </c>
      <c r="F1196">
        <v>1099.25</v>
      </c>
      <c r="G1196">
        <v>62.564070181958499</v>
      </c>
      <c r="H1196">
        <v>-10.8174732128813</v>
      </c>
      <c r="I1196">
        <v>48.286330837054102</v>
      </c>
      <c r="J1196">
        <v>-1.96734744802442</v>
      </c>
      <c r="K1196">
        <v>1070.71537272112</v>
      </c>
      <c r="L1196">
        <v>848.21225969992804</v>
      </c>
      <c r="M1196">
        <v>36.323415453627703</v>
      </c>
      <c r="N1196">
        <v>0.24266237101126301</v>
      </c>
      <c r="O1196">
        <v>13.8867409597452</v>
      </c>
      <c r="P1196">
        <v>106.412543423152</v>
      </c>
      <c r="Q1196">
        <v>7.7873450048015005E-2</v>
      </c>
    </row>
    <row r="1197" spans="1:17" hidden="1" x14ac:dyDescent="0.3">
      <c r="A1197" t="s">
        <v>2542</v>
      </c>
      <c r="B1197" t="s">
        <v>2543</v>
      </c>
      <c r="C1197" t="str">
        <f>IFERROR(VLOOKUP(Table1[[#This Row],[Ticker]],[1]!Table1[[Symbol]:[Industry]],2,FALSE),"-")</f>
        <v>-</v>
      </c>
      <c r="E1197">
        <v>1672.2953505999999</v>
      </c>
      <c r="F1197">
        <v>719.6</v>
      </c>
      <c r="G1197">
        <v>204.89812148257801</v>
      </c>
      <c r="H1197">
        <v>-21.552779217101701</v>
      </c>
      <c r="I1197">
        <v>56.8883569176596</v>
      </c>
      <c r="J1197">
        <v>-5.9137706178059997</v>
      </c>
      <c r="K1197">
        <v>802.41516577107404</v>
      </c>
      <c r="L1197">
        <v>622.98838711287601</v>
      </c>
      <c r="M1197">
        <v>31.2902499677243</v>
      </c>
      <c r="N1197">
        <v>1.5908904613319399</v>
      </c>
      <c r="O1197">
        <v>36.1867704280155</v>
      </c>
      <c r="P1197">
        <v>293.33151134189598</v>
      </c>
      <c r="Q1197">
        <v>0.26867838429740798</v>
      </c>
    </row>
    <row r="1198" spans="1:17" hidden="1" x14ac:dyDescent="0.3">
      <c r="A1198" t="s">
        <v>2544</v>
      </c>
      <c r="B1198" t="s">
        <v>2545</v>
      </c>
      <c r="C1198" t="str">
        <f>IFERROR(VLOOKUP(Table1[[#This Row],[Ticker]],[1]!Table1[[Symbol]:[Industry]],2,FALSE),"-")</f>
        <v>-</v>
      </c>
      <c r="D1198" t="s">
        <v>1351</v>
      </c>
      <c r="E1198">
        <v>1671.285709175</v>
      </c>
      <c r="F1198">
        <v>589.25</v>
      </c>
      <c r="G1198">
        <v>60.944697826562503</v>
      </c>
      <c r="H1198">
        <v>28.1585520427567</v>
      </c>
      <c r="I1198">
        <v>-0.36237325746071303</v>
      </c>
      <c r="J1198">
        <v>4.9899849836331098</v>
      </c>
      <c r="K1198">
        <v>519.79932596360197</v>
      </c>
      <c r="L1198">
        <v>468.045290814525</v>
      </c>
      <c r="M1198">
        <v>57.107354823132198</v>
      </c>
      <c r="N1198">
        <v>2.5862721357837999</v>
      </c>
      <c r="O1198">
        <v>8.0695799745438901</v>
      </c>
      <c r="P1198">
        <v>90.203357004519006</v>
      </c>
      <c r="Q1198">
        <v>3.9423155363011997E-2</v>
      </c>
    </row>
    <row r="1199" spans="1:17" hidden="1" x14ac:dyDescent="0.3">
      <c r="A1199" t="s">
        <v>2546</v>
      </c>
      <c r="B1199" t="s">
        <v>2547</v>
      </c>
      <c r="C1199" t="str">
        <f>IFERROR(VLOOKUP(Table1[[#This Row],[Ticker]],[1]!Table1[[Symbol]:[Industry]],2,FALSE),"-")</f>
        <v>-</v>
      </c>
      <c r="D1199" t="s">
        <v>106</v>
      </c>
      <c r="E1199">
        <v>1670.1143807399999</v>
      </c>
      <c r="F1199">
        <v>113.1</v>
      </c>
      <c r="G1199">
        <v>13.056483013127799</v>
      </c>
      <c r="H1199">
        <v>3.7923231106595501</v>
      </c>
      <c r="I1199">
        <v>-29.142718486994699</v>
      </c>
      <c r="J1199">
        <v>-3.28928989731223</v>
      </c>
      <c r="K1199">
        <v>112.06167978650601</v>
      </c>
      <c r="L1199">
        <v>109.083844292991</v>
      </c>
      <c r="M1199">
        <v>51.256311067531598</v>
      </c>
      <c r="N1199">
        <v>1.8379494513748</v>
      </c>
      <c r="O1199">
        <v>40.539345711759502</v>
      </c>
      <c r="P1199">
        <v>54.297407912687497</v>
      </c>
      <c r="Q1199">
        <v>0.119230748127559</v>
      </c>
    </row>
    <row r="1200" spans="1:17" hidden="1" x14ac:dyDescent="0.3">
      <c r="A1200" t="s">
        <v>2548</v>
      </c>
      <c r="B1200" t="s">
        <v>2549</v>
      </c>
      <c r="C1200" t="str">
        <f>IFERROR(VLOOKUP(Table1[[#This Row],[Ticker]],[1]!Table1[[Symbol]:[Industry]],2,FALSE),"-")</f>
        <v>-</v>
      </c>
      <c r="D1200" t="s">
        <v>143</v>
      </c>
      <c r="E1200">
        <v>1669.1126260860001</v>
      </c>
      <c r="F1200">
        <v>30.39</v>
      </c>
      <c r="G1200">
        <v>45.1469799300665</v>
      </c>
      <c r="H1200">
        <v>-16.911966245667401</v>
      </c>
      <c r="I1200">
        <v>-24.4615771540862</v>
      </c>
      <c r="J1200">
        <v>-4.9575476254422002</v>
      </c>
      <c r="K1200">
        <v>30.8829755844679</v>
      </c>
      <c r="L1200">
        <v>28.902281599218</v>
      </c>
      <c r="M1200">
        <v>35.663610674624898</v>
      </c>
      <c r="N1200">
        <v>1.20088462842701</v>
      </c>
      <c r="O1200">
        <v>29.647910496873902</v>
      </c>
      <c r="P1200">
        <v>96.699029126213603</v>
      </c>
      <c r="Q1200">
        <v>0.21035822237027399</v>
      </c>
    </row>
    <row r="1201" spans="1:17" hidden="1" x14ac:dyDescent="0.3">
      <c r="A1201" t="s">
        <v>2550</v>
      </c>
      <c r="B1201" t="s">
        <v>2551</v>
      </c>
      <c r="C1201" t="str">
        <f>IFERROR(VLOOKUP(Table1[[#This Row],[Ticker]],[1]!Table1[[Symbol]:[Industry]],2,FALSE),"-")</f>
        <v>-</v>
      </c>
      <c r="D1201" t="s">
        <v>266</v>
      </c>
      <c r="E1201">
        <v>1668.85146435</v>
      </c>
      <c r="F1201">
        <v>2893.1</v>
      </c>
      <c r="G1201">
        <v>259.93759408728499</v>
      </c>
      <c r="H1201">
        <v>44.5567640221592</v>
      </c>
      <c r="I1201">
        <v>64.470629867186105</v>
      </c>
      <c r="J1201">
        <v>16.692602010779801</v>
      </c>
      <c r="K1201">
        <v>2330.8809510086198</v>
      </c>
      <c r="L1201">
        <v>1750.79147158921</v>
      </c>
      <c r="M1201">
        <v>64.612641714638997</v>
      </c>
      <c r="N1201">
        <v>1.0363903432660699</v>
      </c>
      <c r="O1201">
        <v>4.97390342539145</v>
      </c>
      <c r="P1201">
        <v>308.62994350282401</v>
      </c>
      <c r="Q1201">
        <v>0.14747425504940401</v>
      </c>
    </row>
    <row r="1202" spans="1:17" hidden="1" x14ac:dyDescent="0.3">
      <c r="A1202" t="s">
        <v>2552</v>
      </c>
      <c r="B1202" t="s">
        <v>2553</v>
      </c>
      <c r="C1202" t="str">
        <f>IFERROR(VLOOKUP(Table1[[#This Row],[Ticker]],[1]!Table1[[Symbol]:[Industry]],2,FALSE),"-")</f>
        <v>-</v>
      </c>
      <c r="D1202" t="s">
        <v>72</v>
      </c>
      <c r="E1202">
        <v>1667.455125</v>
      </c>
      <c r="F1202">
        <v>54250</v>
      </c>
      <c r="G1202">
        <v>288.8674496964</v>
      </c>
      <c r="H1202">
        <v>63.375391473139601</v>
      </c>
      <c r="I1202">
        <v>83.821399020544305</v>
      </c>
      <c r="J1202">
        <v>-8.8787384661784099</v>
      </c>
      <c r="K1202">
        <v>44071.546221830999</v>
      </c>
      <c r="L1202">
        <v>30321.173417355101</v>
      </c>
      <c r="M1202">
        <v>44.978883537272203</v>
      </c>
      <c r="N1202">
        <v>1.2369512195121899</v>
      </c>
      <c r="O1202">
        <v>23.500460829493001</v>
      </c>
      <c r="P1202">
        <v>325.456826915536</v>
      </c>
      <c r="Q1202">
        <v>7.8521385411190997E-2</v>
      </c>
    </row>
    <row r="1203" spans="1:17" hidden="1" x14ac:dyDescent="0.3">
      <c r="A1203" t="s">
        <v>2554</v>
      </c>
      <c r="B1203" t="s">
        <v>2555</v>
      </c>
      <c r="C1203" t="str">
        <f>IFERROR(VLOOKUP(Table1[[#This Row],[Ticker]],[1]!Table1[[Symbol]:[Industry]],2,FALSE),"-")</f>
        <v>-</v>
      </c>
      <c r="D1203" t="s">
        <v>198</v>
      </c>
      <c r="E1203">
        <v>1656.15897</v>
      </c>
      <c r="F1203">
        <v>122.42</v>
      </c>
      <c r="G1203">
        <v>-1.6933289887176599</v>
      </c>
      <c r="H1203">
        <v>-15.976316978836101</v>
      </c>
      <c r="I1203">
        <v>21.150101104606499</v>
      </c>
      <c r="J1203">
        <v>-0.966974181835074</v>
      </c>
      <c r="K1203">
        <v>131.438972525238</v>
      </c>
      <c r="L1203">
        <v>115.8213991719</v>
      </c>
      <c r="M1203">
        <v>26.721332771391499</v>
      </c>
      <c r="N1203">
        <v>0.82742485490790396</v>
      </c>
      <c r="O1203">
        <v>28.247018461035701</v>
      </c>
      <c r="P1203">
        <v>55.552731893265502</v>
      </c>
      <c r="Q1203">
        <v>6.6279932727523999E-2</v>
      </c>
    </row>
    <row r="1204" spans="1:17" hidden="1" x14ac:dyDescent="0.3">
      <c r="A1204" t="s">
        <v>2556</v>
      </c>
      <c r="B1204" t="s">
        <v>2557</v>
      </c>
      <c r="C1204" t="str">
        <f>IFERROR(VLOOKUP(Table1[[#This Row],[Ticker]],[1]!Table1[[Symbol]:[Industry]],2,FALSE),"-")</f>
        <v>-</v>
      </c>
      <c r="D1204" t="s">
        <v>109</v>
      </c>
      <c r="E1204">
        <v>1652.736151352</v>
      </c>
      <c r="F1204">
        <v>178.49</v>
      </c>
      <c r="G1204">
        <v>89.055005357162301</v>
      </c>
      <c r="H1204">
        <v>0.68449943283759596</v>
      </c>
      <c r="I1204">
        <v>-9.6780724382294192</v>
      </c>
      <c r="J1204">
        <v>-9.4992405154198298</v>
      </c>
      <c r="K1204">
        <v>186.28595880152</v>
      </c>
      <c r="L1204">
        <v>161.87645206618899</v>
      </c>
      <c r="M1204">
        <v>27.5864616758934</v>
      </c>
      <c r="N1204">
        <v>1.2225213900274501</v>
      </c>
      <c r="O1204">
        <v>49.896352736848002</v>
      </c>
      <c r="P1204">
        <v>118.470012239902</v>
      </c>
      <c r="Q1204">
        <v>7.2119222995008003E-2</v>
      </c>
    </row>
    <row r="1205" spans="1:17" hidden="1" x14ac:dyDescent="0.3">
      <c r="A1205" t="s">
        <v>2558</v>
      </c>
      <c r="B1205" t="s">
        <v>2559</v>
      </c>
      <c r="C1205" t="str">
        <f>IFERROR(VLOOKUP(Table1[[#This Row],[Ticker]],[1]!Table1[[Symbol]:[Industry]],2,FALSE),"-")</f>
        <v>-</v>
      </c>
      <c r="D1205" t="s">
        <v>130</v>
      </c>
      <c r="E1205">
        <v>1651.6475432</v>
      </c>
      <c r="F1205">
        <v>241.6</v>
      </c>
      <c r="G1205">
        <v>-2.0960162115203902</v>
      </c>
      <c r="H1205">
        <v>-13.7025859325321</v>
      </c>
      <c r="I1205">
        <v>-49.544437629249401</v>
      </c>
      <c r="J1205">
        <v>-0.43385494060067697</v>
      </c>
      <c r="K1205">
        <v>268.10421313951701</v>
      </c>
      <c r="L1205">
        <v>273.05555499687398</v>
      </c>
      <c r="M1205">
        <v>28.017386027872899</v>
      </c>
      <c r="N1205">
        <v>0.81168528751790603</v>
      </c>
      <c r="O1205">
        <v>65.811258278145701</v>
      </c>
      <c r="P1205">
        <v>26.128948055338</v>
      </c>
      <c r="Q1205">
        <v>9.6006275930670001E-2</v>
      </c>
    </row>
    <row r="1206" spans="1:17" hidden="1" x14ac:dyDescent="0.3">
      <c r="A1206" t="s">
        <v>2560</v>
      </c>
      <c r="B1206" t="s">
        <v>2561</v>
      </c>
      <c r="C1206" t="str">
        <f>IFERROR(VLOOKUP(Table1[[#This Row],[Ticker]],[1]!Table1[[Symbol]:[Industry]],2,FALSE),"-")</f>
        <v>-</v>
      </c>
      <c r="D1206" t="s">
        <v>371</v>
      </c>
      <c r="E1206">
        <v>1650.79692</v>
      </c>
      <c r="F1206">
        <v>267</v>
      </c>
      <c r="G1206">
        <v>-1.99082013070522</v>
      </c>
      <c r="H1206">
        <v>-13.004835107116101</v>
      </c>
      <c r="I1206">
        <v>0.407946801121983</v>
      </c>
      <c r="J1206">
        <v>-5.8151934113585497</v>
      </c>
      <c r="K1206">
        <v>270.405957042701</v>
      </c>
      <c r="L1206">
        <v>247.78549997315301</v>
      </c>
      <c r="M1206">
        <v>22.1801320488944</v>
      </c>
      <c r="N1206">
        <v>0.73766250864442695</v>
      </c>
      <c r="O1206">
        <v>16.835205992509302</v>
      </c>
      <c r="P1206">
        <v>32.325610209391598</v>
      </c>
      <c r="Q1206">
        <v>0.13257689957093699</v>
      </c>
    </row>
    <row r="1207" spans="1:17" hidden="1" x14ac:dyDescent="0.3">
      <c r="A1207" t="s">
        <v>2562</v>
      </c>
      <c r="B1207" t="s">
        <v>2563</v>
      </c>
      <c r="C1207" t="str">
        <f>IFERROR(VLOOKUP(Table1[[#This Row],[Ticker]],[1]!Table1[[Symbol]:[Industry]],2,FALSE),"-")</f>
        <v>-</v>
      </c>
      <c r="D1207" t="s">
        <v>359</v>
      </c>
      <c r="E1207">
        <v>1649.5044720000001</v>
      </c>
      <c r="F1207">
        <v>1230.9000000000001</v>
      </c>
      <c r="G1207">
        <v>458.437080032533</v>
      </c>
      <c r="H1207">
        <v>22.867853690237801</v>
      </c>
      <c r="I1207">
        <v>247.62230037791301</v>
      </c>
      <c r="J1207">
        <v>-4.0594122653780804</v>
      </c>
      <c r="K1207">
        <v>1008.7401421648</v>
      </c>
      <c r="L1207">
        <v>687.84317489961404</v>
      </c>
      <c r="M1207">
        <v>72.960583690051493</v>
      </c>
      <c r="N1207">
        <v>1.48217125647474</v>
      </c>
      <c r="O1207">
        <v>3.9808270371272898</v>
      </c>
      <c r="P1207">
        <v>486.003332539871</v>
      </c>
      <c r="Q1207">
        <v>0.22154438611798899</v>
      </c>
    </row>
    <row r="1208" spans="1:17" hidden="1" x14ac:dyDescent="0.3">
      <c r="A1208" t="s">
        <v>2564</v>
      </c>
      <c r="B1208" t="s">
        <v>2565</v>
      </c>
      <c r="C1208" t="str">
        <f>IFERROR(VLOOKUP(Table1[[#This Row],[Ticker]],[1]!Table1[[Symbol]:[Industry]],2,FALSE),"-")</f>
        <v>-</v>
      </c>
      <c r="D1208" t="s">
        <v>46</v>
      </c>
      <c r="E1208">
        <v>1644.8052700000001</v>
      </c>
      <c r="F1208">
        <v>168.25</v>
      </c>
      <c r="G1208">
        <v>951.39351880120603</v>
      </c>
      <c r="H1208">
        <v>-15.0964541424299</v>
      </c>
      <c r="I1208">
        <v>120.554235030153</v>
      </c>
      <c r="J1208">
        <v>-11.228447752997599</v>
      </c>
      <c r="K1208">
        <v>185.234681861214</v>
      </c>
      <c r="L1208">
        <v>109.320763120731</v>
      </c>
      <c r="M1208">
        <v>24.317949128333002</v>
      </c>
      <c r="N1208">
        <v>0.46930593929054798</v>
      </c>
      <c r="O1208">
        <v>36.939078751857302</v>
      </c>
      <c r="P1208">
        <v>1021.66666666666</v>
      </c>
    </row>
    <row r="1209" spans="1:17" hidden="1" x14ac:dyDescent="0.3">
      <c r="A1209" t="s">
        <v>2566</v>
      </c>
      <c r="B1209" t="s">
        <v>2567</v>
      </c>
      <c r="C1209" t="str">
        <f>IFERROR(VLOOKUP(Table1[[#This Row],[Ticker]],[1]!Table1[[Symbol]:[Industry]],2,FALSE),"-")</f>
        <v>-</v>
      </c>
      <c r="D1209" t="s">
        <v>138</v>
      </c>
      <c r="E1209">
        <v>1641.4053740500001</v>
      </c>
      <c r="F1209">
        <v>96.85</v>
      </c>
      <c r="G1209">
        <v>27.736410824375501</v>
      </c>
      <c r="H1209">
        <v>5.2142553471158397</v>
      </c>
      <c r="I1209">
        <v>-5.6365670365533997</v>
      </c>
      <c r="J1209">
        <v>0.33266335811347397</v>
      </c>
      <c r="K1209">
        <v>96.213242462246299</v>
      </c>
      <c r="L1209">
        <v>88.059767361715004</v>
      </c>
      <c r="M1209">
        <v>36.453555154497998</v>
      </c>
      <c r="N1209">
        <v>1.3567825305851899</v>
      </c>
      <c r="O1209">
        <v>17.707795560144501</v>
      </c>
      <c r="P1209">
        <v>77.706422018348604</v>
      </c>
      <c r="Q1209">
        <v>3.4689297392568E-2</v>
      </c>
    </row>
    <row r="1210" spans="1:17" hidden="1" x14ac:dyDescent="0.3">
      <c r="A1210" t="s">
        <v>2568</v>
      </c>
      <c r="B1210" t="s">
        <v>2569</v>
      </c>
      <c r="C1210" t="str">
        <f>IFERROR(VLOOKUP(Table1[[#This Row],[Ticker]],[1]!Table1[[Symbol]:[Industry]],2,FALSE),"-")</f>
        <v>-</v>
      </c>
      <c r="E1210">
        <v>1637.9304824999999</v>
      </c>
      <c r="F1210">
        <v>295.45</v>
      </c>
      <c r="G1210">
        <v>923.47820355875797</v>
      </c>
      <c r="H1210">
        <v>-19.9674871539655</v>
      </c>
      <c r="I1210">
        <v>255.17000674469699</v>
      </c>
      <c r="J1210">
        <v>4.6678360624100099</v>
      </c>
      <c r="K1210">
        <v>269.36487743175201</v>
      </c>
      <c r="L1210">
        <v>159.594332218798</v>
      </c>
      <c r="M1210">
        <v>47.024524753960698</v>
      </c>
      <c r="N1210">
        <v>1.2667165502295901</v>
      </c>
      <c r="O1210">
        <v>38.906752411575503</v>
      </c>
      <c r="P1210">
        <v>1088.59195402298</v>
      </c>
      <c r="Q1210">
        <v>0.19316941526866099</v>
      </c>
    </row>
    <row r="1211" spans="1:17" hidden="1" x14ac:dyDescent="0.3">
      <c r="A1211" t="s">
        <v>2570</v>
      </c>
      <c r="B1211" t="s">
        <v>2571</v>
      </c>
      <c r="C1211" t="str">
        <f>IFERROR(VLOOKUP(Table1[[#This Row],[Ticker]],[1]!Table1[[Symbol]:[Industry]],2,FALSE),"-")</f>
        <v>-</v>
      </c>
      <c r="D1211" t="s">
        <v>232</v>
      </c>
      <c r="E1211">
        <v>1635.38775796</v>
      </c>
      <c r="F1211">
        <v>427.9</v>
      </c>
      <c r="G1211">
        <v>-27.127626110025101</v>
      </c>
      <c r="H1211">
        <v>-6.4781906737634403</v>
      </c>
      <c r="I1211">
        <v>-39.221126153128303</v>
      </c>
      <c r="J1211">
        <v>-2.7403609665138098</v>
      </c>
      <c r="K1211">
        <v>445.70263783296798</v>
      </c>
      <c r="L1211">
        <v>489.03060033228599</v>
      </c>
      <c r="M1211">
        <v>33.437527454736703</v>
      </c>
      <c r="N1211">
        <v>0.46836685316910598</v>
      </c>
      <c r="O1211">
        <v>48.492638466931503</v>
      </c>
      <c r="P1211">
        <v>12.605263157894701</v>
      </c>
    </row>
    <row r="1212" spans="1:17" hidden="1" x14ac:dyDescent="0.3">
      <c r="A1212" t="s">
        <v>2572</v>
      </c>
      <c r="B1212" t="s">
        <v>2573</v>
      </c>
      <c r="C1212" t="str">
        <f>IFERROR(VLOOKUP(Table1[[#This Row],[Ticker]],[1]!Table1[[Symbol]:[Industry]],2,FALSE),"-")</f>
        <v>-</v>
      </c>
      <c r="D1212" t="s">
        <v>138</v>
      </c>
      <c r="E1212">
        <v>1631.69748495</v>
      </c>
      <c r="F1212">
        <v>128.05000000000001</v>
      </c>
      <c r="G1212">
        <v>71.363151547228298</v>
      </c>
      <c r="H1212">
        <v>-8.6674333490968998</v>
      </c>
      <c r="I1212">
        <v>1.18609341299166</v>
      </c>
      <c r="J1212">
        <v>-6.62646660966311</v>
      </c>
      <c r="K1212">
        <v>126.908254895478</v>
      </c>
      <c r="L1212">
        <v>106.71843771247801</v>
      </c>
      <c r="M1212">
        <v>31.317692478648901</v>
      </c>
      <c r="N1212">
        <v>1.0928070999897801</v>
      </c>
      <c r="O1212">
        <v>17.8836392034361</v>
      </c>
      <c r="P1212">
        <v>101.33647798742101</v>
      </c>
      <c r="Q1212">
        <v>5.4975364560867997E-2</v>
      </c>
    </row>
    <row r="1213" spans="1:17" hidden="1" x14ac:dyDescent="0.3">
      <c r="A1213" t="s">
        <v>2574</v>
      </c>
      <c r="B1213" t="s">
        <v>2575</v>
      </c>
      <c r="C1213" t="str">
        <f>IFERROR(VLOOKUP(Table1[[#This Row],[Ticker]],[1]!Table1[[Symbol]:[Industry]],2,FALSE),"-")</f>
        <v>-</v>
      </c>
      <c r="D1213" t="s">
        <v>168</v>
      </c>
      <c r="E1213">
        <v>1629.0925881749999</v>
      </c>
      <c r="F1213">
        <v>1328.55</v>
      </c>
      <c r="G1213">
        <v>26.389896243725602</v>
      </c>
      <c r="H1213">
        <v>13.7644694065013</v>
      </c>
      <c r="I1213">
        <v>-1.8600469116260301</v>
      </c>
      <c r="J1213">
        <v>3.7510427611095301</v>
      </c>
      <c r="K1213">
        <v>1257.7976576255501</v>
      </c>
      <c r="L1213">
        <v>1141.3692412775399</v>
      </c>
      <c r="M1213">
        <v>41.451094008956296</v>
      </c>
      <c r="N1213">
        <v>0.73778087984726803</v>
      </c>
      <c r="O1213">
        <v>18.550299198374098</v>
      </c>
      <c r="P1213">
        <v>59.470651782498997</v>
      </c>
      <c r="Q1213">
        <v>-3.0952514553773E-2</v>
      </c>
    </row>
    <row r="1214" spans="1:17" hidden="1" x14ac:dyDescent="0.3">
      <c r="A1214" t="s">
        <v>2576</v>
      </c>
      <c r="B1214" t="s">
        <v>2577</v>
      </c>
      <c r="C1214" t="str">
        <f>IFERROR(VLOOKUP(Table1[[#This Row],[Ticker]],[1]!Table1[[Symbol]:[Industry]],2,FALSE),"-")</f>
        <v>-</v>
      </c>
      <c r="D1214" t="s">
        <v>286</v>
      </c>
      <c r="E1214">
        <v>1628.9769625250001</v>
      </c>
      <c r="F1214">
        <v>260.14999999999998</v>
      </c>
      <c r="G1214">
        <v>844.62164554013304</v>
      </c>
      <c r="H1214">
        <v>15.900177443865999</v>
      </c>
      <c r="I1214">
        <v>311.52285074532898</v>
      </c>
      <c r="J1214">
        <v>-8.3395588641087404</v>
      </c>
      <c r="K1214">
        <v>215.48565385844299</v>
      </c>
      <c r="L1214">
        <v>126.338347114388</v>
      </c>
      <c r="M1214">
        <v>56.808057917301298</v>
      </c>
      <c r="N1214">
        <v>1.13413772293922</v>
      </c>
      <c r="O1214">
        <v>19.2017012517592</v>
      </c>
      <c r="P1214">
        <v>932.34126984126999</v>
      </c>
      <c r="Q1214">
        <v>0.22436703179053899</v>
      </c>
    </row>
    <row r="1215" spans="1:17" hidden="1" x14ac:dyDescent="0.3">
      <c r="A1215" t="s">
        <v>2578</v>
      </c>
      <c r="B1215" t="s">
        <v>2579</v>
      </c>
      <c r="C1215" t="str">
        <f>IFERROR(VLOOKUP(Table1[[#This Row],[Ticker]],[1]!Table1[[Symbol]:[Industry]],2,FALSE),"-")</f>
        <v>-</v>
      </c>
      <c r="D1215" t="s">
        <v>412</v>
      </c>
      <c r="E1215">
        <v>1624.8078195000001</v>
      </c>
      <c r="F1215">
        <v>736.35</v>
      </c>
      <c r="G1215">
        <v>99.642452994801701</v>
      </c>
      <c r="H1215">
        <v>-9.9508917743896603</v>
      </c>
      <c r="I1215">
        <v>62.456459612126601</v>
      </c>
      <c r="J1215">
        <v>-2.1297701482634901</v>
      </c>
      <c r="K1215">
        <v>765.88164308651506</v>
      </c>
      <c r="L1215">
        <v>611.52554013251904</v>
      </c>
      <c r="M1215">
        <v>24.612342765505101</v>
      </c>
      <c r="N1215">
        <v>0.88264827127385304</v>
      </c>
      <c r="O1215">
        <v>17.471311197120901</v>
      </c>
      <c r="P1215">
        <v>160.05650715168599</v>
      </c>
      <c r="Q1215">
        <v>0.121913189245501</v>
      </c>
    </row>
    <row r="1216" spans="1:17" hidden="1" x14ac:dyDescent="0.3">
      <c r="A1216" t="s">
        <v>2580</v>
      </c>
      <c r="B1216" t="s">
        <v>2581</v>
      </c>
      <c r="C1216" t="str">
        <f>IFERROR(VLOOKUP(Table1[[#This Row],[Ticker]],[1]!Table1[[Symbol]:[Industry]],2,FALSE),"-")</f>
        <v>-</v>
      </c>
      <c r="D1216" t="s">
        <v>810</v>
      </c>
      <c r="E1216">
        <v>1620.8730640189999</v>
      </c>
      <c r="F1216">
        <v>8.0299999999999994</v>
      </c>
      <c r="G1216">
        <v>-93.037498441434593</v>
      </c>
      <c r="H1216">
        <v>-14.192328207325099</v>
      </c>
      <c r="I1216">
        <v>-72.059575674863297</v>
      </c>
      <c r="J1216">
        <v>-0.117336641886528</v>
      </c>
      <c r="K1216">
        <v>11.8557724583668</v>
      </c>
      <c r="L1216">
        <v>16.706506369690999</v>
      </c>
      <c r="M1216">
        <v>6.4468840668105702</v>
      </c>
      <c r="N1216">
        <v>0.30759838990035698</v>
      </c>
      <c r="O1216">
        <v>243.08841843088399</v>
      </c>
      <c r="P1216">
        <v>0</v>
      </c>
      <c r="Q1216">
        <v>-1.3628901448371001E-2</v>
      </c>
    </row>
    <row r="1217" spans="1:17" hidden="1" x14ac:dyDescent="0.3">
      <c r="A1217" t="s">
        <v>2582</v>
      </c>
      <c r="B1217" t="s">
        <v>2583</v>
      </c>
      <c r="C1217" t="str">
        <f>IFERROR(VLOOKUP(Table1[[#This Row],[Ticker]],[1]!Table1[[Symbol]:[Industry]],2,FALSE),"-")</f>
        <v>-</v>
      </c>
      <c r="D1217" t="s">
        <v>21</v>
      </c>
      <c r="E1217">
        <v>1620.09772155</v>
      </c>
      <c r="F1217">
        <v>1274.3499999999999</v>
      </c>
      <c r="G1217">
        <v>91.266838803868197</v>
      </c>
      <c r="H1217">
        <v>6.3948003936755997</v>
      </c>
      <c r="I1217">
        <v>76.254663560247295</v>
      </c>
      <c r="J1217">
        <v>-6.7235495411181097</v>
      </c>
      <c r="K1217">
        <v>1205.43919276108</v>
      </c>
      <c r="L1217">
        <v>950.11602060529401</v>
      </c>
      <c r="M1217">
        <v>49.768869000092202</v>
      </c>
      <c r="N1217">
        <v>0.78791596725658297</v>
      </c>
      <c r="O1217">
        <v>15.2587593675207</v>
      </c>
      <c r="P1217">
        <v>138.17400242967901</v>
      </c>
      <c r="Q1217">
        <v>0.155749626355636</v>
      </c>
    </row>
    <row r="1218" spans="1:17" hidden="1" x14ac:dyDescent="0.3">
      <c r="A1218" t="s">
        <v>2584</v>
      </c>
      <c r="B1218" t="s">
        <v>2585</v>
      </c>
      <c r="C1218" t="str">
        <f>IFERROR(VLOOKUP(Table1[[#This Row],[Ticker]],[1]!Table1[[Symbol]:[Industry]],2,FALSE),"-")</f>
        <v>-</v>
      </c>
      <c r="D1218" t="s">
        <v>46</v>
      </c>
      <c r="E1218">
        <v>1618.789986752</v>
      </c>
      <c r="F1218">
        <v>72.319999999999993</v>
      </c>
      <c r="G1218">
        <v>44.4996931083611</v>
      </c>
      <c r="H1218">
        <v>-4.3157849974485503</v>
      </c>
      <c r="I1218">
        <v>-29.3093852620724</v>
      </c>
      <c r="J1218">
        <v>2.89536262858091</v>
      </c>
      <c r="K1218">
        <v>71.650536679561696</v>
      </c>
      <c r="L1218">
        <v>67.853004409293504</v>
      </c>
      <c r="M1218">
        <v>45.346662880023899</v>
      </c>
      <c r="N1218">
        <v>1.4632111606668401</v>
      </c>
      <c r="O1218">
        <v>28.802544247787601</v>
      </c>
      <c r="P1218">
        <v>72.395709177592295</v>
      </c>
      <c r="Q1218">
        <v>0.10651006961285001</v>
      </c>
    </row>
    <row r="1219" spans="1:17" hidden="1" x14ac:dyDescent="0.3">
      <c r="A1219" t="s">
        <v>2586</v>
      </c>
      <c r="B1219" t="s">
        <v>2587</v>
      </c>
      <c r="C1219" t="str">
        <f>IFERROR(VLOOKUP(Table1[[#This Row],[Ticker]],[1]!Table1[[Symbol]:[Industry]],2,FALSE),"-")</f>
        <v>-</v>
      </c>
      <c r="D1219" t="s">
        <v>389</v>
      </c>
      <c r="E1219">
        <v>1616.0963312700001</v>
      </c>
      <c r="F1219">
        <v>666.45</v>
      </c>
      <c r="G1219">
        <v>-33.904594006796302</v>
      </c>
      <c r="H1219">
        <v>-7.17475208030893</v>
      </c>
      <c r="I1219">
        <v>-23.280850644281401</v>
      </c>
      <c r="J1219">
        <v>-2.8244561530418499</v>
      </c>
      <c r="K1219">
        <v>691.977135517899</v>
      </c>
      <c r="L1219">
        <v>705.33125133171404</v>
      </c>
      <c r="M1219">
        <v>27.423813355579099</v>
      </c>
      <c r="N1219">
        <v>0.93577917330208404</v>
      </c>
      <c r="O1219">
        <v>38.044864580988801</v>
      </c>
      <c r="P1219">
        <v>6.4616613418530404</v>
      </c>
      <c r="Q1219">
        <v>-1.27992283696E-3</v>
      </c>
    </row>
    <row r="1220" spans="1:17" hidden="1" x14ac:dyDescent="0.3">
      <c r="A1220" t="s">
        <v>2588</v>
      </c>
      <c r="B1220" t="s">
        <v>2589</v>
      </c>
      <c r="C1220" t="str">
        <f>IFERROR(VLOOKUP(Table1[[#This Row],[Ticker]],[1]!Table1[[Symbol]:[Industry]],2,FALSE),"-")</f>
        <v>-</v>
      </c>
      <c r="D1220" t="s">
        <v>775</v>
      </c>
      <c r="E1220">
        <v>1610.500161704</v>
      </c>
      <c r="F1220">
        <v>181.37</v>
      </c>
      <c r="G1220">
        <v>-7.9428945647217404</v>
      </c>
      <c r="H1220">
        <v>20.285926654954299</v>
      </c>
      <c r="I1220">
        <v>2.29213058636208</v>
      </c>
      <c r="J1220">
        <v>-5.57215456485969</v>
      </c>
      <c r="M1220">
        <v>27.7183733330316</v>
      </c>
      <c r="O1220">
        <v>26.8125930418481</v>
      </c>
      <c r="P1220">
        <v>31.427536231884002</v>
      </c>
    </row>
    <row r="1221" spans="1:17" hidden="1" x14ac:dyDescent="0.3">
      <c r="A1221" t="s">
        <v>2590</v>
      </c>
      <c r="B1221" t="s">
        <v>2591</v>
      </c>
      <c r="C1221" t="str">
        <f>IFERROR(VLOOKUP(Table1[[#This Row],[Ticker]],[1]!Table1[[Symbol]:[Industry]],2,FALSE),"-")</f>
        <v>-</v>
      </c>
      <c r="D1221" t="s">
        <v>389</v>
      </c>
      <c r="E1221">
        <v>1610.1833936999999</v>
      </c>
      <c r="F1221">
        <v>10.36</v>
      </c>
      <c r="G1221">
        <v>-46.945612662526003</v>
      </c>
      <c r="H1221">
        <v>-16.512944563029102</v>
      </c>
      <c r="I1221">
        <v>-36.9937636765371</v>
      </c>
      <c r="J1221">
        <v>-2.1676628301437502</v>
      </c>
      <c r="K1221">
        <v>11.651872614588701</v>
      </c>
      <c r="L1221">
        <v>12.346111504083501</v>
      </c>
      <c r="M1221">
        <v>24.0836996566644</v>
      </c>
      <c r="N1221">
        <v>1.6819065440885499</v>
      </c>
      <c r="O1221">
        <v>62.483912483912398</v>
      </c>
      <c r="P1221">
        <v>4.6464646464646302</v>
      </c>
      <c r="Q1221">
        <v>0.136355715343286</v>
      </c>
    </row>
    <row r="1222" spans="1:17" hidden="1" x14ac:dyDescent="0.3">
      <c r="A1222" t="s">
        <v>2592</v>
      </c>
      <c r="B1222" t="s">
        <v>2593</v>
      </c>
      <c r="C1222" t="str">
        <f>IFERROR(VLOOKUP(Table1[[#This Row],[Ticker]],[1]!Table1[[Symbol]:[Industry]],2,FALSE),"-")</f>
        <v>-</v>
      </c>
      <c r="D1222" t="s">
        <v>182</v>
      </c>
      <c r="E1222">
        <v>1609.1703675619999</v>
      </c>
      <c r="F1222">
        <v>143.41</v>
      </c>
      <c r="G1222">
        <v>2.1670910899320099</v>
      </c>
      <c r="H1222">
        <v>7.2008828957003201</v>
      </c>
      <c r="I1222">
        <v>-7.4180565331441004</v>
      </c>
      <c r="J1222">
        <v>2.6216464089609199</v>
      </c>
      <c r="K1222">
        <v>138.66799367376001</v>
      </c>
      <c r="L1222">
        <v>135.04923329382899</v>
      </c>
      <c r="M1222">
        <v>48.541053154287901</v>
      </c>
      <c r="N1222">
        <v>2.3389978708024302</v>
      </c>
      <c r="O1222">
        <v>24.816958371103802</v>
      </c>
      <c r="P1222">
        <v>34.028037383177498</v>
      </c>
      <c r="Q1222">
        <v>3.7268832508516002E-2</v>
      </c>
    </row>
    <row r="1223" spans="1:17" hidden="1" x14ac:dyDescent="0.3">
      <c r="A1223" t="s">
        <v>2594</v>
      </c>
      <c r="B1223" t="s">
        <v>2595</v>
      </c>
      <c r="C1223" t="str">
        <f>IFERROR(VLOOKUP(Table1[[#This Row],[Ticker]],[1]!Table1[[Symbol]:[Industry]],2,FALSE),"-")</f>
        <v>-</v>
      </c>
      <c r="D1223" t="s">
        <v>165</v>
      </c>
      <c r="E1223">
        <v>1606.888447845</v>
      </c>
      <c r="F1223">
        <v>241.95</v>
      </c>
      <c r="G1223">
        <v>75.449449065869004</v>
      </c>
      <c r="H1223">
        <v>18.236453808521599</v>
      </c>
      <c r="I1223">
        <v>86.507349433767402</v>
      </c>
      <c r="J1223">
        <v>7.9221370423239996</v>
      </c>
      <c r="K1223">
        <v>193.27726101591901</v>
      </c>
      <c r="L1223">
        <v>148.54673642364901</v>
      </c>
      <c r="M1223">
        <v>71.745915068425205</v>
      </c>
      <c r="N1223">
        <v>1.3746933785156401</v>
      </c>
      <c r="O1223">
        <v>5.3068815871047699</v>
      </c>
      <c r="P1223">
        <v>151.11572392319599</v>
      </c>
      <c r="Q1223">
        <v>0.19251562389224799</v>
      </c>
    </row>
    <row r="1224" spans="1:17" hidden="1" x14ac:dyDescent="0.3">
      <c r="A1224" t="s">
        <v>2596</v>
      </c>
      <c r="B1224" t="s">
        <v>2597</v>
      </c>
      <c r="C1224" t="str">
        <f>IFERROR(VLOOKUP(Table1[[#This Row],[Ticker]],[1]!Table1[[Symbol]:[Industry]],2,FALSE),"-")</f>
        <v>-</v>
      </c>
      <c r="D1224" t="s">
        <v>46</v>
      </c>
      <c r="E1224">
        <v>1593.442823714</v>
      </c>
      <c r="F1224">
        <v>165.46</v>
      </c>
      <c r="G1224">
        <v>222.10257031669099</v>
      </c>
      <c r="H1224">
        <v>-11.2891190549079</v>
      </c>
      <c r="I1224">
        <v>5.6274770734738002</v>
      </c>
      <c r="J1224">
        <v>0.31655371284814199</v>
      </c>
      <c r="K1224">
        <v>156.079594823224</v>
      </c>
      <c r="L1224">
        <v>127.36964096054901</v>
      </c>
      <c r="M1224">
        <v>38.844144067136298</v>
      </c>
      <c r="N1224">
        <v>0.45290644196623597</v>
      </c>
      <c r="O1224">
        <v>19.0680527015592</v>
      </c>
      <c r="P1224">
        <v>247.60504201680601</v>
      </c>
      <c r="Q1224">
        <v>0.136893431883165</v>
      </c>
    </row>
    <row r="1225" spans="1:17" hidden="1" x14ac:dyDescent="0.3">
      <c r="A1225" t="s">
        <v>2598</v>
      </c>
      <c r="B1225" t="s">
        <v>2599</v>
      </c>
      <c r="C1225" t="str">
        <f>IFERROR(VLOOKUP(Table1[[#This Row],[Ticker]],[1]!Table1[[Symbol]:[Industry]],2,FALSE),"-")</f>
        <v>-</v>
      </c>
      <c r="D1225" t="s">
        <v>295</v>
      </c>
      <c r="E1225">
        <v>1589.4459999999999</v>
      </c>
      <c r="F1225">
        <v>3381.8</v>
      </c>
      <c r="G1225">
        <v>114.376368781802</v>
      </c>
      <c r="H1225">
        <v>5.4504616869015798</v>
      </c>
      <c r="I1225">
        <v>-2.17496353894543</v>
      </c>
      <c r="J1225">
        <v>0.666577142818781</v>
      </c>
      <c r="K1225">
        <v>3229.7334821750401</v>
      </c>
      <c r="L1225">
        <v>2945.2102707393901</v>
      </c>
      <c r="M1225">
        <v>69.760316583727999</v>
      </c>
      <c r="N1225">
        <v>1.6786638232415001</v>
      </c>
      <c r="O1225">
        <v>8.2263883139156597</v>
      </c>
      <c r="P1225">
        <v>146.84671532846701</v>
      </c>
      <c r="Q1225">
        <v>0.17839465126903301</v>
      </c>
    </row>
    <row r="1226" spans="1:17" hidden="1" x14ac:dyDescent="0.3">
      <c r="A1226" t="s">
        <v>2600</v>
      </c>
      <c r="B1226" t="s">
        <v>2601</v>
      </c>
      <c r="C1226" t="str">
        <f>IFERROR(VLOOKUP(Table1[[#This Row],[Ticker]],[1]!Table1[[Symbol]:[Industry]],2,FALSE),"-")</f>
        <v>-</v>
      </c>
      <c r="D1226" t="s">
        <v>80</v>
      </c>
      <c r="E1226">
        <v>1588.3080329500001</v>
      </c>
      <c r="F1226">
        <v>107.75</v>
      </c>
      <c r="G1226">
        <v>13.6622762971793</v>
      </c>
      <c r="H1226">
        <v>-1.3294984582930101</v>
      </c>
      <c r="I1226">
        <v>-18.850801474307499</v>
      </c>
      <c r="J1226">
        <v>-0.29223825972648299</v>
      </c>
      <c r="K1226">
        <v>110.520171094194</v>
      </c>
      <c r="L1226">
        <v>102.81364793627399</v>
      </c>
      <c r="M1226">
        <v>28.186040934922101</v>
      </c>
      <c r="N1226">
        <v>1.13699805906989</v>
      </c>
      <c r="O1226">
        <v>14.9883990719257</v>
      </c>
      <c r="P1226">
        <v>40.941792020928702</v>
      </c>
      <c r="Q1226">
        <v>-2.3937050611617001E-2</v>
      </c>
    </row>
    <row r="1227" spans="1:17" hidden="1" x14ac:dyDescent="0.3">
      <c r="A1227" t="s">
        <v>2602</v>
      </c>
      <c r="B1227" t="s">
        <v>2603</v>
      </c>
      <c r="C1227" t="str">
        <f>IFERROR(VLOOKUP(Table1[[#This Row],[Ticker]],[1]!Table1[[Symbol]:[Industry]],2,FALSE),"-")</f>
        <v>-</v>
      </c>
      <c r="D1227" t="s">
        <v>119</v>
      </c>
      <c r="E1227">
        <v>1586.5029525</v>
      </c>
      <c r="F1227">
        <v>53.75</v>
      </c>
      <c r="G1227">
        <v>-11.7654788587586</v>
      </c>
      <c r="H1227">
        <v>-6.1836264071401796</v>
      </c>
      <c r="I1227">
        <v>-38.0127317609548</v>
      </c>
      <c r="J1227">
        <v>6.56848711290273</v>
      </c>
      <c r="K1227">
        <v>54.6136346616331</v>
      </c>
      <c r="L1227">
        <v>57.362031044889299</v>
      </c>
      <c r="M1227">
        <v>54.243495486983598</v>
      </c>
      <c r="N1227">
        <v>0.94082244545012095</v>
      </c>
      <c r="O1227">
        <v>60.558139534883701</v>
      </c>
      <c r="P1227">
        <v>24.421296296296202</v>
      </c>
      <c r="Q1227">
        <v>6.4725131693631005E-2</v>
      </c>
    </row>
    <row r="1228" spans="1:17" hidden="1" x14ac:dyDescent="0.3">
      <c r="A1228" t="s">
        <v>2604</v>
      </c>
      <c r="B1228" t="s">
        <v>2605</v>
      </c>
      <c r="C1228" t="str">
        <f>IFERROR(VLOOKUP(Table1[[#This Row],[Ticker]],[1]!Table1[[Symbol]:[Industry]],2,FALSE),"-")</f>
        <v>-</v>
      </c>
      <c r="D1228" t="s">
        <v>62</v>
      </c>
      <c r="E1228">
        <v>1584.3233646799999</v>
      </c>
      <c r="F1228">
        <v>2564.4499999999998</v>
      </c>
      <c r="G1228">
        <v>3.9077456588523098</v>
      </c>
      <c r="H1228">
        <v>3.1072129491633498</v>
      </c>
      <c r="I1228">
        <v>17.3746078767835</v>
      </c>
      <c r="J1228">
        <v>7.56436271797185</v>
      </c>
      <c r="K1228">
        <v>2399.7936920576299</v>
      </c>
      <c r="L1228">
        <v>2172.7092388249098</v>
      </c>
      <c r="M1228">
        <v>56.546480393096999</v>
      </c>
      <c r="N1228">
        <v>1.65891444912397</v>
      </c>
      <c r="O1228">
        <v>10.117179122228899</v>
      </c>
      <c r="P1228">
        <v>48.397083502112103</v>
      </c>
      <c r="Q1228">
        <v>1.1831120647791999E-2</v>
      </c>
    </row>
    <row r="1229" spans="1:17" hidden="1" x14ac:dyDescent="0.3">
      <c r="A1229" t="s">
        <v>2606</v>
      </c>
      <c r="B1229" t="s">
        <v>2607</v>
      </c>
      <c r="C1229" t="str">
        <f>IFERROR(VLOOKUP(Table1[[#This Row],[Ticker]],[1]!Table1[[Symbol]:[Industry]],2,FALSE),"-")</f>
        <v>-</v>
      </c>
      <c r="D1229" t="s">
        <v>543</v>
      </c>
      <c r="E1229">
        <v>1582.564906029</v>
      </c>
      <c r="F1229">
        <v>92.01</v>
      </c>
      <c r="G1229">
        <v>15.8284305239508</v>
      </c>
      <c r="H1229">
        <v>4.56214348590533</v>
      </c>
      <c r="I1229">
        <v>2.7963028280444902</v>
      </c>
      <c r="J1229">
        <v>-4.8918464458080999</v>
      </c>
      <c r="K1229">
        <v>88.943382365663794</v>
      </c>
      <c r="L1229">
        <v>78.221342740689593</v>
      </c>
      <c r="M1229">
        <v>37.652750152668297</v>
      </c>
      <c r="N1229">
        <v>1.30519763900444</v>
      </c>
      <c r="O1229">
        <v>14.0636887294859</v>
      </c>
      <c r="P1229">
        <v>64.450402144772099</v>
      </c>
      <c r="Q1229">
        <v>-7.3329488598290003E-3</v>
      </c>
    </row>
    <row r="1230" spans="1:17" hidden="1" x14ac:dyDescent="0.3">
      <c r="A1230" t="s">
        <v>2608</v>
      </c>
      <c r="B1230" t="s">
        <v>2609</v>
      </c>
      <c r="C1230" t="str">
        <f>IFERROR(VLOOKUP(Table1[[#This Row],[Ticker]],[1]!Table1[[Symbol]:[Industry]],2,FALSE),"-")</f>
        <v>-</v>
      </c>
      <c r="E1230">
        <v>1579.42421504</v>
      </c>
      <c r="F1230">
        <v>716.8</v>
      </c>
      <c r="G1230">
        <v>3514.8923267997702</v>
      </c>
      <c r="H1230">
        <v>18.126401407597001</v>
      </c>
      <c r="I1230">
        <v>126.481726141122</v>
      </c>
      <c r="J1230">
        <v>-3.6907362003854201</v>
      </c>
      <c r="K1230">
        <v>593.43340764247398</v>
      </c>
      <c r="L1230">
        <v>373.529039976749</v>
      </c>
      <c r="M1230">
        <v>72.845222683426698</v>
      </c>
      <c r="N1230">
        <v>2.4046292421131099</v>
      </c>
      <c r="O1230">
        <v>3.5714285714285801</v>
      </c>
      <c r="P1230">
        <v>3538.5786802030402</v>
      </c>
    </row>
    <row r="1231" spans="1:17" hidden="1" x14ac:dyDescent="0.3">
      <c r="A1231" t="s">
        <v>2610</v>
      </c>
      <c r="B1231" t="s">
        <v>2611</v>
      </c>
      <c r="C1231" t="str">
        <f>IFERROR(VLOOKUP(Table1[[#This Row],[Ticker]],[1]!Table1[[Symbol]:[Industry]],2,FALSE),"-")</f>
        <v>-</v>
      </c>
      <c r="D1231" t="s">
        <v>549</v>
      </c>
      <c r="E1231">
        <v>1578.6666</v>
      </c>
      <c r="F1231">
        <v>150.78</v>
      </c>
      <c r="G1231">
        <v>81.596151702247198</v>
      </c>
      <c r="H1231">
        <v>-13.039314409213199</v>
      </c>
      <c r="I1231">
        <v>32.019004598757697</v>
      </c>
      <c r="J1231">
        <v>-3.0450814025996999</v>
      </c>
      <c r="K1231">
        <v>158.02321780829999</v>
      </c>
      <c r="L1231">
        <v>131.633951682548</v>
      </c>
      <c r="M1231">
        <v>32.4562275746217</v>
      </c>
      <c r="N1231">
        <v>0.32595924399271697</v>
      </c>
      <c r="O1231">
        <v>21.368881814564201</v>
      </c>
      <c r="P1231">
        <v>112.366197183098</v>
      </c>
      <c r="Q1231">
        <v>2.2600892048470999E-2</v>
      </c>
    </row>
    <row r="1232" spans="1:17" hidden="1" x14ac:dyDescent="0.3">
      <c r="A1232" t="s">
        <v>2612</v>
      </c>
      <c r="B1232" t="s">
        <v>2613</v>
      </c>
      <c r="C1232" t="str">
        <f>IFERROR(VLOOKUP(Table1[[#This Row],[Ticker]],[1]!Table1[[Symbol]:[Industry]],2,FALSE),"-")</f>
        <v>-</v>
      </c>
      <c r="D1232" t="s">
        <v>97</v>
      </c>
      <c r="E1232">
        <v>1573.30575</v>
      </c>
      <c r="F1232">
        <v>155.85</v>
      </c>
      <c r="G1232">
        <v>-26.219186423904599</v>
      </c>
      <c r="H1232">
        <v>7.5272423326145201</v>
      </c>
      <c r="I1232">
        <v>-15.3399023787173</v>
      </c>
      <c r="J1232">
        <v>6.9967573178450104</v>
      </c>
      <c r="K1232">
        <v>147.55912757859801</v>
      </c>
      <c r="L1232">
        <v>148.49690039023201</v>
      </c>
      <c r="M1232">
        <v>52.084152293535702</v>
      </c>
      <c r="N1232">
        <v>1.7660545982106399</v>
      </c>
      <c r="O1232">
        <v>30.253448829002199</v>
      </c>
      <c r="P1232">
        <v>37.373292199206603</v>
      </c>
      <c r="Q1232">
        <v>0.119801201245962</v>
      </c>
    </row>
    <row r="1233" spans="1:17" hidden="1" x14ac:dyDescent="0.3">
      <c r="A1233" t="s">
        <v>2614</v>
      </c>
      <c r="B1233" t="s">
        <v>2615</v>
      </c>
      <c r="C1233" t="str">
        <f>IFERROR(VLOOKUP(Table1[[#This Row],[Ticker]],[1]!Table1[[Symbol]:[Industry]],2,FALSE),"-")</f>
        <v>-</v>
      </c>
      <c r="D1233" t="s">
        <v>198</v>
      </c>
      <c r="E1233">
        <v>1569.0311428</v>
      </c>
      <c r="F1233">
        <v>498.5</v>
      </c>
      <c r="G1233">
        <v>-22.220853708579099</v>
      </c>
      <c r="H1233">
        <v>-11.381348332903601</v>
      </c>
      <c r="I1233">
        <v>-16.9363234119118</v>
      </c>
      <c r="J1233">
        <v>0.30518472983401301</v>
      </c>
      <c r="K1233">
        <v>499.38683322957399</v>
      </c>
      <c r="L1233">
        <v>500.12058432212001</v>
      </c>
      <c r="M1233">
        <v>42.414350254343603</v>
      </c>
      <c r="N1233">
        <v>0.98262741883951199</v>
      </c>
      <c r="O1233">
        <v>38.916750250752202</v>
      </c>
      <c r="P1233">
        <v>24.004975124378099</v>
      </c>
      <c r="Q1233">
        <v>-3.1754493008261997E-2</v>
      </c>
    </row>
    <row r="1234" spans="1:17" hidden="1" x14ac:dyDescent="0.3">
      <c r="A1234" t="s">
        <v>2616</v>
      </c>
      <c r="B1234" t="s">
        <v>2617</v>
      </c>
      <c r="C1234" t="str">
        <f>IFERROR(VLOOKUP(Table1[[#This Row],[Ticker]],[1]!Table1[[Symbol]:[Industry]],2,FALSE),"-")</f>
        <v>-</v>
      </c>
      <c r="D1234" t="s">
        <v>24</v>
      </c>
      <c r="E1234">
        <v>1563.4258692000001</v>
      </c>
      <c r="F1234">
        <v>347.1</v>
      </c>
      <c r="G1234">
        <v>-43.8932499549908</v>
      </c>
      <c r="H1234">
        <v>0.61295609518801697</v>
      </c>
      <c r="I1234">
        <v>-33.658224803906997</v>
      </c>
      <c r="J1234">
        <v>-0.59607502544046898</v>
      </c>
      <c r="K1234">
        <v>350.09553175594402</v>
      </c>
      <c r="M1234">
        <v>38.448931163641298</v>
      </c>
      <c r="N1234">
        <v>0.61848105262861097</v>
      </c>
      <c r="O1234">
        <v>35.119562085854199</v>
      </c>
      <c r="P1234">
        <v>11.464354527938299</v>
      </c>
    </row>
    <row r="1235" spans="1:17" hidden="1" x14ac:dyDescent="0.3">
      <c r="A1235" t="s">
        <v>2618</v>
      </c>
      <c r="B1235" t="s">
        <v>2619</v>
      </c>
      <c r="C1235" t="str">
        <f>IFERROR(VLOOKUP(Table1[[#This Row],[Ticker]],[1]!Table1[[Symbol]:[Industry]],2,FALSE),"-")</f>
        <v>-</v>
      </c>
      <c r="D1235" t="s">
        <v>83</v>
      </c>
      <c r="E1235">
        <v>1552.4726316799999</v>
      </c>
      <c r="F1235">
        <v>608.79999999999995</v>
      </c>
      <c r="G1235">
        <v>121.995648210938</v>
      </c>
      <c r="H1235">
        <v>-7.3267912867567198</v>
      </c>
      <c r="I1235">
        <v>37.784543068149901</v>
      </c>
      <c r="J1235">
        <v>-2.5762234224051799</v>
      </c>
      <c r="K1235">
        <v>551.54088342576097</v>
      </c>
      <c r="L1235">
        <v>418.37572177259699</v>
      </c>
      <c r="M1235">
        <v>45.274800301888</v>
      </c>
      <c r="N1235">
        <v>1.5280304017994599</v>
      </c>
      <c r="O1235">
        <v>16.622864651773899</v>
      </c>
      <c r="P1235">
        <v>205.46914199698901</v>
      </c>
      <c r="Q1235">
        <v>0.19120971749053201</v>
      </c>
    </row>
    <row r="1236" spans="1:17" hidden="1" x14ac:dyDescent="0.3">
      <c r="A1236" t="s">
        <v>2620</v>
      </c>
      <c r="B1236" t="s">
        <v>2621</v>
      </c>
      <c r="C1236" t="str">
        <f>IFERROR(VLOOKUP(Table1[[#This Row],[Ticker]],[1]!Table1[[Symbol]:[Industry]],2,FALSE),"-")</f>
        <v>-</v>
      </c>
      <c r="D1236" t="s">
        <v>138</v>
      </c>
      <c r="E1236">
        <v>1552.1947430780001</v>
      </c>
      <c r="F1236">
        <v>194.18</v>
      </c>
      <c r="G1236">
        <v>304.02289769805401</v>
      </c>
      <c r="H1236">
        <v>26.139078543489099</v>
      </c>
      <c r="I1236">
        <v>72.812460716641993</v>
      </c>
      <c r="J1236">
        <v>4.0570137353137996</v>
      </c>
      <c r="K1236">
        <v>156.23824975196001</v>
      </c>
      <c r="L1236">
        <v>121.68092326658601</v>
      </c>
      <c r="M1236">
        <v>76.625549114523395</v>
      </c>
      <c r="N1236">
        <v>1.0971011281090099</v>
      </c>
      <c r="O1236">
        <v>0.80337830878567296</v>
      </c>
      <c r="P1236">
        <v>361.78359096313898</v>
      </c>
      <c r="Q1236">
        <v>0.13981995001956199</v>
      </c>
    </row>
    <row r="1237" spans="1:17" hidden="1" x14ac:dyDescent="0.3">
      <c r="A1237" t="s">
        <v>2622</v>
      </c>
      <c r="B1237" t="s">
        <v>2623</v>
      </c>
      <c r="C1237" t="str">
        <f>IFERROR(VLOOKUP(Table1[[#This Row],[Ticker]],[1]!Table1[[Symbol]:[Industry]],2,FALSE),"-")</f>
        <v>-</v>
      </c>
      <c r="D1237" t="s">
        <v>271</v>
      </c>
      <c r="E1237">
        <v>1550.5248615999999</v>
      </c>
      <c r="F1237">
        <v>114.4</v>
      </c>
      <c r="G1237">
        <v>-17.613103519168401</v>
      </c>
      <c r="H1237">
        <v>-8.9397313105674492</v>
      </c>
      <c r="I1237">
        <v>-12.7027593398095</v>
      </c>
      <c r="J1237">
        <v>-6.51091093907527</v>
      </c>
      <c r="K1237">
        <v>113.99986197482001</v>
      </c>
      <c r="L1237">
        <v>111.198945758793</v>
      </c>
      <c r="M1237">
        <v>37.013074905214197</v>
      </c>
      <c r="N1237">
        <v>1.3432906159232501</v>
      </c>
      <c r="O1237">
        <v>12.7534965034965</v>
      </c>
      <c r="P1237">
        <v>24.347826086956498</v>
      </c>
      <c r="Q1237">
        <v>-2.9301976159132E-2</v>
      </c>
    </row>
    <row r="1238" spans="1:17" hidden="1" x14ac:dyDescent="0.3">
      <c r="A1238" t="s">
        <v>2624</v>
      </c>
      <c r="B1238" t="s">
        <v>2625</v>
      </c>
      <c r="C1238" t="str">
        <f>IFERROR(VLOOKUP(Table1[[#This Row],[Ticker]],[1]!Table1[[Symbol]:[Industry]],2,FALSE),"-")</f>
        <v>-</v>
      </c>
      <c r="E1238">
        <v>1543.3224250000001</v>
      </c>
      <c r="F1238">
        <v>792.5</v>
      </c>
      <c r="G1238">
        <v>201.416527255169</v>
      </c>
      <c r="H1238">
        <v>8.5745986939509908</v>
      </c>
      <c r="I1238">
        <v>35.626926074378297</v>
      </c>
      <c r="J1238">
        <v>-2.43946516071298</v>
      </c>
      <c r="K1238">
        <v>692.11543988074698</v>
      </c>
      <c r="L1238">
        <v>507.03505163506901</v>
      </c>
      <c r="M1238">
        <v>38.8083343222888</v>
      </c>
      <c r="N1238">
        <v>0.62570545339251704</v>
      </c>
      <c r="O1238">
        <v>19.747634069400601</v>
      </c>
      <c r="P1238">
        <v>232.28511530398299</v>
      </c>
    </row>
    <row r="1239" spans="1:17" hidden="1" x14ac:dyDescent="0.3">
      <c r="A1239" t="s">
        <v>2626</v>
      </c>
      <c r="B1239" t="s">
        <v>2627</v>
      </c>
      <c r="C1239" t="str">
        <f>IFERROR(VLOOKUP(Table1[[#This Row],[Ticker]],[1]!Table1[[Symbol]:[Industry]],2,FALSE),"-")</f>
        <v>-</v>
      </c>
      <c r="D1239" t="s">
        <v>1489</v>
      </c>
      <c r="E1239">
        <v>1541.414</v>
      </c>
      <c r="F1239">
        <v>95.74</v>
      </c>
      <c r="G1239">
        <v>25.9073965967332</v>
      </c>
      <c r="H1239">
        <v>-3.2519552102145002</v>
      </c>
      <c r="I1239">
        <v>37.296585462192702</v>
      </c>
      <c r="J1239">
        <v>13.7369298969437</v>
      </c>
      <c r="K1239">
        <v>85.504860523377701</v>
      </c>
      <c r="L1239">
        <v>74.380407723271006</v>
      </c>
      <c r="M1239">
        <v>68.681263891970602</v>
      </c>
      <c r="N1239">
        <v>0.31385770533905599</v>
      </c>
      <c r="O1239">
        <v>9.6198036348443807</v>
      </c>
      <c r="P1239">
        <v>84.079984618342607</v>
      </c>
      <c r="Q1239">
        <v>0.140251016464258</v>
      </c>
    </row>
    <row r="1240" spans="1:17" hidden="1" x14ac:dyDescent="0.3">
      <c r="A1240" t="s">
        <v>2628</v>
      </c>
      <c r="B1240" t="s">
        <v>2629</v>
      </c>
      <c r="C1240" t="str">
        <f>IFERROR(VLOOKUP(Table1[[#This Row],[Ticker]],[1]!Table1[[Symbol]:[Industry]],2,FALSE),"-")</f>
        <v>-</v>
      </c>
      <c r="D1240" t="s">
        <v>130</v>
      </c>
      <c r="E1240">
        <v>1541.35401849</v>
      </c>
      <c r="F1240">
        <v>12.87</v>
      </c>
      <c r="G1240">
        <v>-33.999942253440899</v>
      </c>
      <c r="H1240">
        <v>-4.5428856787505998</v>
      </c>
      <c r="I1240">
        <v>-9.6610056715377599</v>
      </c>
      <c r="J1240">
        <v>-4.2627911873410698</v>
      </c>
      <c r="K1240">
        <v>13.695155258797501</v>
      </c>
      <c r="L1240">
        <v>13.3490771853042</v>
      </c>
      <c r="M1240">
        <v>26.513231263316399</v>
      </c>
      <c r="N1240">
        <v>0.61854917893280503</v>
      </c>
      <c r="O1240">
        <v>42.968142968142899</v>
      </c>
      <c r="P1240">
        <v>64.999999999999901</v>
      </c>
      <c r="Q1240">
        <v>4.9111512797854001E-2</v>
      </c>
    </row>
    <row r="1241" spans="1:17" hidden="1" x14ac:dyDescent="0.3">
      <c r="A1241" t="s">
        <v>2630</v>
      </c>
      <c r="B1241" t="s">
        <v>2631</v>
      </c>
      <c r="C1241" t="str">
        <f>IFERROR(VLOOKUP(Table1[[#This Row],[Ticker]],[1]!Table1[[Symbol]:[Industry]],2,FALSE),"-")</f>
        <v>-</v>
      </c>
      <c r="D1241" t="s">
        <v>493</v>
      </c>
      <c r="E1241">
        <v>1535.65126986</v>
      </c>
      <c r="F1241">
        <v>153.1</v>
      </c>
      <c r="G1241">
        <v>-6.1693722711912704</v>
      </c>
      <c r="H1241">
        <v>-0.81960686517868098</v>
      </c>
      <c r="I1241">
        <v>-6.4632080565155503</v>
      </c>
      <c r="J1241">
        <v>-0.35439456090242</v>
      </c>
      <c r="K1241">
        <v>149.92833445200301</v>
      </c>
      <c r="L1241">
        <v>139.076465244578</v>
      </c>
      <c r="M1241">
        <v>43.9339893869763</v>
      </c>
      <c r="N1241">
        <v>0.30816864964847202</v>
      </c>
      <c r="O1241">
        <v>16.525146962769401</v>
      </c>
      <c r="P1241">
        <v>39.689781021897801</v>
      </c>
      <c r="Q1241">
        <v>6.0821030067774E-2</v>
      </c>
    </row>
    <row r="1242" spans="1:17" hidden="1" x14ac:dyDescent="0.3">
      <c r="A1242" t="s">
        <v>2632</v>
      </c>
      <c r="B1242" t="s">
        <v>2633</v>
      </c>
      <c r="C1242" t="str">
        <f>IFERROR(VLOOKUP(Table1[[#This Row],[Ticker]],[1]!Table1[[Symbol]:[Industry]],2,FALSE),"-")</f>
        <v>-</v>
      </c>
      <c r="D1242" t="s">
        <v>359</v>
      </c>
      <c r="E1242">
        <v>1527.6288374399901</v>
      </c>
      <c r="F1242">
        <v>854.4</v>
      </c>
      <c r="G1242">
        <v>-51.830670294902902</v>
      </c>
      <c r="H1242">
        <v>6.3959656639697799</v>
      </c>
      <c r="I1242">
        <v>-30.7447796824137</v>
      </c>
      <c r="J1242">
        <v>0.80619276987818</v>
      </c>
      <c r="K1242">
        <v>822.75527936126002</v>
      </c>
      <c r="L1242">
        <v>925.73270663096605</v>
      </c>
      <c r="M1242">
        <v>52.221638996396003</v>
      </c>
      <c r="N1242">
        <v>0.472824613466864</v>
      </c>
      <c r="O1242">
        <v>53.136704119850201</v>
      </c>
      <c r="P1242">
        <v>26.596532819676899</v>
      </c>
      <c r="Q1242">
        <v>-9.624387487088E-3</v>
      </c>
    </row>
    <row r="1243" spans="1:17" hidden="1" x14ac:dyDescent="0.3">
      <c r="A1243" t="s">
        <v>2634</v>
      </c>
      <c r="B1243" t="s">
        <v>2635</v>
      </c>
      <c r="C1243" t="str">
        <f>IFERROR(VLOOKUP(Table1[[#This Row],[Ticker]],[1]!Table1[[Symbol]:[Industry]],2,FALSE),"-")</f>
        <v>-</v>
      </c>
      <c r="D1243" t="s">
        <v>232</v>
      </c>
      <c r="E1243">
        <v>1526.0202030999999</v>
      </c>
      <c r="F1243">
        <v>863</v>
      </c>
      <c r="G1243">
        <v>124.837764667287</v>
      </c>
      <c r="H1243">
        <v>-4.8868936200689301</v>
      </c>
      <c r="I1243">
        <v>81.554885734937102</v>
      </c>
      <c r="J1243">
        <v>0.21034697393267801</v>
      </c>
      <c r="K1243">
        <v>840.92964195115303</v>
      </c>
      <c r="L1243">
        <v>655.07509008373495</v>
      </c>
      <c r="M1243">
        <v>37.862915892613501</v>
      </c>
      <c r="N1243">
        <v>0.96348104751307795</v>
      </c>
      <c r="O1243">
        <v>11.9293163383545</v>
      </c>
      <c r="P1243">
        <v>173.75099127676401</v>
      </c>
      <c r="Q1243">
        <v>0.14394005974069901</v>
      </c>
    </row>
    <row r="1244" spans="1:17" hidden="1" x14ac:dyDescent="0.3">
      <c r="A1244" t="s">
        <v>2636</v>
      </c>
      <c r="B1244" t="s">
        <v>2637</v>
      </c>
      <c r="C1244" t="str">
        <f>IFERROR(VLOOKUP(Table1[[#This Row],[Ticker]],[1]!Table1[[Symbol]:[Industry]],2,FALSE),"-")</f>
        <v>-</v>
      </c>
      <c r="E1244">
        <v>1516.9579200000001</v>
      </c>
      <c r="F1244">
        <v>1850.4</v>
      </c>
      <c r="G1244">
        <v>856.138904738115</v>
      </c>
      <c r="H1244">
        <v>37.347834746609898</v>
      </c>
      <c r="I1244">
        <v>78.808009895253306</v>
      </c>
      <c r="J1244">
        <v>1.0762488156980801</v>
      </c>
      <c r="K1244">
        <v>1466.30071636198</v>
      </c>
      <c r="L1244">
        <v>902.59378510604597</v>
      </c>
      <c r="M1244">
        <v>54.323616614115402</v>
      </c>
      <c r="N1244">
        <v>0.69893907244619502</v>
      </c>
      <c r="O1244">
        <v>13.4349329874621</v>
      </c>
      <c r="P1244">
        <v>922.32044198895005</v>
      </c>
    </row>
    <row r="1245" spans="1:17" hidden="1" x14ac:dyDescent="0.3">
      <c r="A1245" t="s">
        <v>2638</v>
      </c>
      <c r="B1245" t="s">
        <v>2639</v>
      </c>
      <c r="C1245" t="str">
        <f>IFERROR(VLOOKUP(Table1[[#This Row],[Ticker]],[1]!Table1[[Symbol]:[Industry]],2,FALSE),"-")</f>
        <v>-</v>
      </c>
      <c r="D1245" t="s">
        <v>412</v>
      </c>
      <c r="E1245">
        <v>1515.187701668</v>
      </c>
      <c r="F1245">
        <v>37.78</v>
      </c>
      <c r="G1245">
        <v>53.684538615512501</v>
      </c>
      <c r="H1245">
        <v>-13.280462220347401</v>
      </c>
      <c r="I1245">
        <v>3.15361001942202</v>
      </c>
      <c r="J1245">
        <v>-5.1491028426489196</v>
      </c>
      <c r="K1245">
        <v>38.938633590970198</v>
      </c>
      <c r="L1245">
        <v>34.1831964285808</v>
      </c>
      <c r="M1245">
        <v>35.6918161725552</v>
      </c>
      <c r="N1245">
        <v>0.55112651404610602</v>
      </c>
      <c r="O1245">
        <v>23.080995235574299</v>
      </c>
      <c r="P1245">
        <v>85.196078431372499</v>
      </c>
      <c r="Q1245">
        <v>-3.8540021039891001E-2</v>
      </c>
    </row>
    <row r="1246" spans="1:17" hidden="1" x14ac:dyDescent="0.3">
      <c r="A1246" t="s">
        <v>2640</v>
      </c>
      <c r="B1246" t="s">
        <v>2641</v>
      </c>
      <c r="C1246" t="str">
        <f>IFERROR(VLOOKUP(Table1[[#This Row],[Ticker]],[1]!Table1[[Symbol]:[Industry]],2,FALSE),"-")</f>
        <v>-</v>
      </c>
      <c r="D1246" t="s">
        <v>271</v>
      </c>
      <c r="E1246">
        <v>1513.8500821929999</v>
      </c>
      <c r="F1246">
        <v>51.29</v>
      </c>
      <c r="G1246">
        <v>-7.6456294213662996</v>
      </c>
      <c r="H1246">
        <v>-14.3329376561106</v>
      </c>
      <c r="I1246">
        <v>-32.360419161273803</v>
      </c>
      <c r="J1246">
        <v>-4.1597730786891596</v>
      </c>
      <c r="K1246">
        <v>54.793233281821998</v>
      </c>
      <c r="L1246">
        <v>54.615120323763499</v>
      </c>
      <c r="M1246">
        <v>23.101989640992802</v>
      </c>
      <c r="N1246">
        <v>0.74093419020282802</v>
      </c>
      <c r="O1246">
        <v>41.1581204913238</v>
      </c>
      <c r="P1246">
        <v>18.726851851851801</v>
      </c>
      <c r="Q1246">
        <v>1.2234260417787E-2</v>
      </c>
    </row>
    <row r="1247" spans="1:17" hidden="1" x14ac:dyDescent="0.3">
      <c r="A1247" t="s">
        <v>2642</v>
      </c>
      <c r="B1247" t="s">
        <v>2643</v>
      </c>
      <c r="C1247" t="str">
        <f>IFERROR(VLOOKUP(Table1[[#This Row],[Ticker]],[1]!Table1[[Symbol]:[Industry]],2,FALSE),"-")</f>
        <v>-</v>
      </c>
      <c r="D1247" t="s">
        <v>543</v>
      </c>
      <c r="E1247">
        <v>1508.6898120799999</v>
      </c>
      <c r="F1247">
        <v>448.3</v>
      </c>
      <c r="G1247">
        <v>10.776753975257501</v>
      </c>
      <c r="H1247">
        <v>14.9717468091672</v>
      </c>
      <c r="I1247">
        <v>2.95999348243146</v>
      </c>
      <c r="J1247">
        <v>6.54933002478014</v>
      </c>
      <c r="K1247">
        <v>393.662709805379</v>
      </c>
      <c r="L1247">
        <v>373.40870474663802</v>
      </c>
      <c r="M1247">
        <v>61.608752072942899</v>
      </c>
      <c r="N1247">
        <v>1.43751070521059</v>
      </c>
      <c r="O1247">
        <v>12.2462636627258</v>
      </c>
      <c r="P1247">
        <v>53.003412969283197</v>
      </c>
      <c r="Q1247">
        <v>-0.11569122372557999</v>
      </c>
    </row>
    <row r="1248" spans="1:17" hidden="1" x14ac:dyDescent="0.3">
      <c r="A1248" t="s">
        <v>2644</v>
      </c>
      <c r="B1248" t="s">
        <v>2645</v>
      </c>
      <c r="C1248" t="str">
        <f>IFERROR(VLOOKUP(Table1[[#This Row],[Ticker]],[1]!Table1[[Symbol]:[Industry]],2,FALSE),"-")</f>
        <v>-</v>
      </c>
      <c r="D1248" t="s">
        <v>62</v>
      </c>
      <c r="E1248">
        <v>1506.45850533</v>
      </c>
      <c r="F1248">
        <v>567.9</v>
      </c>
      <c r="G1248">
        <v>21.371117861100998</v>
      </c>
      <c r="H1248">
        <v>-15.1673474974485</v>
      </c>
      <c r="I1248">
        <v>4.6520303835662604</v>
      </c>
      <c r="J1248">
        <v>-1.3122452919861101</v>
      </c>
      <c r="K1248">
        <v>541.63283510567601</v>
      </c>
      <c r="L1248">
        <v>481.71425459480298</v>
      </c>
      <c r="M1248">
        <v>43.6090318209842</v>
      </c>
      <c r="N1248">
        <v>0.59785654232631502</v>
      </c>
      <c r="O1248">
        <v>13.5763338615953</v>
      </c>
      <c r="P1248">
        <v>52.661290322580598</v>
      </c>
      <c r="Q1248">
        <v>7.1103944303891997E-2</v>
      </c>
    </row>
    <row r="1249" spans="1:17" hidden="1" x14ac:dyDescent="0.3">
      <c r="A1249" t="s">
        <v>2646</v>
      </c>
      <c r="B1249" t="s">
        <v>2647</v>
      </c>
      <c r="C1249" t="str">
        <f>IFERROR(VLOOKUP(Table1[[#This Row],[Ticker]],[1]!Table1[[Symbol]:[Industry]],2,FALSE),"-")</f>
        <v>-</v>
      </c>
      <c r="D1249" t="s">
        <v>138</v>
      </c>
      <c r="E1249">
        <v>1503.368671275</v>
      </c>
      <c r="F1249">
        <v>365.25</v>
      </c>
      <c r="G1249">
        <v>83.488916023846102</v>
      </c>
      <c r="H1249">
        <v>3.7970640012358499</v>
      </c>
      <c r="I1249">
        <v>-7.7655643632940299</v>
      </c>
      <c r="J1249">
        <v>2.89101990407447</v>
      </c>
      <c r="K1249">
        <v>348.61686771745599</v>
      </c>
      <c r="L1249">
        <v>311.40003355497498</v>
      </c>
      <c r="M1249">
        <v>57.374373423544199</v>
      </c>
      <c r="N1249">
        <v>1.48419172308658</v>
      </c>
      <c r="O1249">
        <v>13.8945927446954</v>
      </c>
      <c r="P1249">
        <v>130.368968779564</v>
      </c>
      <c r="Q1249">
        <v>0.13318631186091601</v>
      </c>
    </row>
    <row r="1250" spans="1:17" hidden="1" x14ac:dyDescent="0.3">
      <c r="A1250" t="s">
        <v>2648</v>
      </c>
      <c r="B1250" t="s">
        <v>2649</v>
      </c>
      <c r="C1250" t="str">
        <f>IFERROR(VLOOKUP(Table1[[#This Row],[Ticker]],[1]!Table1[[Symbol]:[Industry]],2,FALSE),"-")</f>
        <v>-</v>
      </c>
      <c r="D1250" t="s">
        <v>709</v>
      </c>
      <c r="E1250">
        <v>1502.0466694199999</v>
      </c>
      <c r="F1250">
        <v>269.77</v>
      </c>
      <c r="G1250">
        <v>3.61168359182573</v>
      </c>
      <c r="H1250">
        <v>0.89871059510776596</v>
      </c>
      <c r="I1250">
        <v>2.44419092984224</v>
      </c>
      <c r="J1250">
        <v>1.74498082445142</v>
      </c>
      <c r="K1250">
        <v>255.53926310384301</v>
      </c>
      <c r="L1250">
        <v>236.97079703087601</v>
      </c>
      <c r="M1250">
        <v>57.335343564974302</v>
      </c>
      <c r="N1250">
        <v>0.21352874122427001</v>
      </c>
      <c r="O1250">
        <v>5.6455499128887698</v>
      </c>
      <c r="P1250">
        <v>32.963674897727799</v>
      </c>
      <c r="Q1250">
        <v>2.5420345253382999E-2</v>
      </c>
    </row>
    <row r="1251" spans="1:17" hidden="1" x14ac:dyDescent="0.3">
      <c r="A1251" t="s">
        <v>2650</v>
      </c>
      <c r="B1251" t="s">
        <v>2651</v>
      </c>
      <c r="C1251" t="str">
        <f>IFERROR(VLOOKUP(Table1[[#This Row],[Ticker]],[1]!Table1[[Symbol]:[Industry]],2,FALSE),"-")</f>
        <v>-</v>
      </c>
      <c r="D1251" t="s">
        <v>2652</v>
      </c>
      <c r="E1251">
        <v>1488.2081820000001</v>
      </c>
      <c r="F1251">
        <v>151.16999999999999</v>
      </c>
      <c r="G1251">
        <v>22.301092275149401</v>
      </c>
      <c r="H1251">
        <v>-21.965698716171499</v>
      </c>
      <c r="I1251">
        <v>-38.781039291945802</v>
      </c>
      <c r="J1251">
        <v>-1.2695147763936101</v>
      </c>
      <c r="K1251">
        <v>163.70455312315201</v>
      </c>
      <c r="M1251">
        <v>32.077144145017698</v>
      </c>
      <c r="N1251">
        <v>0.52375780058661003</v>
      </c>
      <c r="O1251">
        <v>64.152940398227102</v>
      </c>
      <c r="P1251">
        <v>70.1406865503657</v>
      </c>
    </row>
    <row r="1252" spans="1:17" hidden="1" x14ac:dyDescent="0.3">
      <c r="A1252" t="s">
        <v>2653</v>
      </c>
      <c r="B1252" t="s">
        <v>2654</v>
      </c>
      <c r="C1252" t="str">
        <f>IFERROR(VLOOKUP(Table1[[#This Row],[Ticker]],[1]!Table1[[Symbol]:[Industry]],2,FALSE),"-")</f>
        <v>-</v>
      </c>
      <c r="D1252" t="s">
        <v>1489</v>
      </c>
      <c r="E1252">
        <v>1486.8393749299901</v>
      </c>
      <c r="F1252">
        <v>109.9</v>
      </c>
      <c r="G1252">
        <v>12.4970418879352</v>
      </c>
      <c r="H1252">
        <v>4.8381945747233503</v>
      </c>
      <c r="I1252">
        <v>-22.737337331836201</v>
      </c>
      <c r="J1252">
        <v>-4.5223999330257598</v>
      </c>
      <c r="K1252">
        <v>108.892495363628</v>
      </c>
      <c r="L1252">
        <v>108.053995442885</v>
      </c>
      <c r="M1252">
        <v>39.2081090929385</v>
      </c>
      <c r="N1252">
        <v>1.41658795795121</v>
      </c>
      <c r="O1252">
        <v>40.855323020928097</v>
      </c>
      <c r="P1252">
        <v>42.1733505821474</v>
      </c>
      <c r="Q1252">
        <v>3.9726899156451001E-2</v>
      </c>
    </row>
    <row r="1253" spans="1:17" hidden="1" x14ac:dyDescent="0.3">
      <c r="A1253" t="s">
        <v>2655</v>
      </c>
      <c r="B1253" t="s">
        <v>2656</v>
      </c>
      <c r="C1253" t="str">
        <f>IFERROR(VLOOKUP(Table1[[#This Row],[Ticker]],[1]!Table1[[Symbol]:[Industry]],2,FALSE),"-")</f>
        <v>-</v>
      </c>
      <c r="D1253" t="s">
        <v>80</v>
      </c>
      <c r="E1253">
        <v>1484.0585649959901</v>
      </c>
      <c r="F1253">
        <v>125.27</v>
      </c>
      <c r="G1253">
        <v>84.196155723849003</v>
      </c>
      <c r="H1253">
        <v>-10.987234064880401</v>
      </c>
      <c r="I1253">
        <v>15.4405330504202</v>
      </c>
      <c r="J1253">
        <v>-4.4485374654765</v>
      </c>
      <c r="K1253">
        <v>126.99667835124301</v>
      </c>
      <c r="L1253">
        <v>107.904121934356</v>
      </c>
      <c r="M1253">
        <v>51.564453008743001</v>
      </c>
      <c r="N1253">
        <v>0.51442554655875705</v>
      </c>
      <c r="O1253">
        <v>18.8313243394268</v>
      </c>
      <c r="P1253">
        <v>115.982758620689</v>
      </c>
    </row>
    <row r="1254" spans="1:17" hidden="1" x14ac:dyDescent="0.3">
      <c r="A1254" t="s">
        <v>2657</v>
      </c>
      <c r="B1254" t="s">
        <v>2658</v>
      </c>
      <c r="C1254" t="str">
        <f>IFERROR(VLOOKUP(Table1[[#This Row],[Ticker]],[1]!Table1[[Symbol]:[Industry]],2,FALSE),"-")</f>
        <v>-</v>
      </c>
      <c r="D1254" t="s">
        <v>412</v>
      </c>
      <c r="E1254">
        <v>1474.8646055649999</v>
      </c>
      <c r="F1254">
        <v>472.55</v>
      </c>
      <c r="G1254">
        <v>-3.8866322725784399</v>
      </c>
      <c r="H1254">
        <v>-11.507500748921</v>
      </c>
      <c r="I1254">
        <v>-38.992965375006499</v>
      </c>
      <c r="J1254">
        <v>-2.7001048907895902</v>
      </c>
      <c r="K1254">
        <v>514.16838335230204</v>
      </c>
      <c r="L1254">
        <v>507.990619899845</v>
      </c>
      <c r="M1254">
        <v>16.5585752116428</v>
      </c>
      <c r="N1254">
        <v>2.3009180287789599</v>
      </c>
      <c r="O1254">
        <v>60.501534229182099</v>
      </c>
      <c r="P1254">
        <v>21.791237113402001</v>
      </c>
      <c r="Q1254">
        <v>-3.6874177382862E-2</v>
      </c>
    </row>
    <row r="1255" spans="1:17" hidden="1" x14ac:dyDescent="0.3">
      <c r="A1255" t="s">
        <v>2659</v>
      </c>
      <c r="B1255" t="s">
        <v>2660</v>
      </c>
      <c r="C1255" t="str">
        <f>IFERROR(VLOOKUP(Table1[[#This Row],[Ticker]],[1]!Table1[[Symbol]:[Industry]],2,FALSE),"-")</f>
        <v>-</v>
      </c>
      <c r="D1255" t="s">
        <v>312</v>
      </c>
      <c r="E1255">
        <v>1472.7866143660001</v>
      </c>
      <c r="F1255">
        <v>22.34</v>
      </c>
      <c r="G1255">
        <v>38.197704567747699</v>
      </c>
      <c r="H1255">
        <v>-20.682757474512702</v>
      </c>
      <c r="I1255">
        <v>-37.464933694359701</v>
      </c>
      <c r="J1255">
        <v>-4.15944190504442</v>
      </c>
      <c r="K1255">
        <v>25.335540827113899</v>
      </c>
      <c r="L1255">
        <v>25.146595494512201</v>
      </c>
      <c r="M1255">
        <v>13.925650096022901</v>
      </c>
      <c r="N1255">
        <v>1.3607489825707799</v>
      </c>
      <c r="O1255">
        <v>88.003581020590801</v>
      </c>
      <c r="P1255">
        <v>67.969924812030001</v>
      </c>
      <c r="Q1255">
        <v>7.0915211547907003E-2</v>
      </c>
    </row>
    <row r="1256" spans="1:17" hidden="1" x14ac:dyDescent="0.3">
      <c r="A1256" t="s">
        <v>2661</v>
      </c>
      <c r="B1256" t="s">
        <v>2662</v>
      </c>
      <c r="C1256" t="str">
        <f>IFERROR(VLOOKUP(Table1[[#This Row],[Ticker]],[1]!Table1[[Symbol]:[Industry]],2,FALSE),"-")</f>
        <v>-</v>
      </c>
      <c r="E1256">
        <v>1468.2332783649999</v>
      </c>
      <c r="F1256">
        <v>895.45</v>
      </c>
      <c r="G1256">
        <v>45.826188007050298</v>
      </c>
      <c r="H1256">
        <v>9.5332716063250302</v>
      </c>
      <c r="I1256">
        <v>36.552859703257198</v>
      </c>
      <c r="J1256">
        <v>-4.5418350579372104</v>
      </c>
      <c r="K1256">
        <v>839.69563872088497</v>
      </c>
      <c r="L1256">
        <v>696.29690946293999</v>
      </c>
      <c r="M1256">
        <v>54.013711711276301</v>
      </c>
      <c r="N1256">
        <v>0.79248514812910997</v>
      </c>
      <c r="O1256">
        <v>8.2584175554190509</v>
      </c>
      <c r="P1256">
        <v>123.8625</v>
      </c>
      <c r="Q1256">
        <v>0.18196277472703301</v>
      </c>
    </row>
    <row r="1257" spans="1:17" hidden="1" x14ac:dyDescent="0.3">
      <c r="A1257" t="s">
        <v>2663</v>
      </c>
      <c r="B1257" t="s">
        <v>2664</v>
      </c>
      <c r="C1257" t="str">
        <f>IFERROR(VLOOKUP(Table1[[#This Row],[Ticker]],[1]!Table1[[Symbol]:[Industry]],2,FALSE),"-")</f>
        <v>-</v>
      </c>
      <c r="D1257" t="s">
        <v>40</v>
      </c>
      <c r="E1257">
        <v>1465.5487499999999</v>
      </c>
      <c r="F1257">
        <v>43.65</v>
      </c>
      <c r="G1257">
        <v>-19.010094410461001</v>
      </c>
      <c r="H1257">
        <v>-11.774348533360101</v>
      </c>
      <c r="I1257">
        <v>-11.750489482378599</v>
      </c>
      <c r="J1257">
        <v>-4.1710929758808</v>
      </c>
      <c r="K1257">
        <v>46.083590696633003</v>
      </c>
      <c r="L1257">
        <v>45.693802408992703</v>
      </c>
      <c r="M1257">
        <v>32.866698436778698</v>
      </c>
      <c r="N1257">
        <v>0.73410868300892096</v>
      </c>
      <c r="O1257">
        <v>81.878579610538296</v>
      </c>
      <c r="P1257">
        <v>28.3823529411764</v>
      </c>
      <c r="Q1257">
        <v>0.22835650165567301</v>
      </c>
    </row>
    <row r="1258" spans="1:17" hidden="1" x14ac:dyDescent="0.3">
      <c r="A1258" t="s">
        <v>2665</v>
      </c>
      <c r="B1258" t="s">
        <v>2666</v>
      </c>
      <c r="C1258" t="str">
        <f>IFERROR(VLOOKUP(Table1[[#This Row],[Ticker]],[1]!Table1[[Symbol]:[Industry]],2,FALSE),"-")</f>
        <v>-</v>
      </c>
      <c r="D1258" t="s">
        <v>371</v>
      </c>
      <c r="E1258">
        <v>1464.7287388499999</v>
      </c>
      <c r="F1258">
        <v>123.59</v>
      </c>
      <c r="G1258">
        <v>2.6608348607919199</v>
      </c>
      <c r="H1258">
        <v>1.2661045089260701</v>
      </c>
      <c r="I1258">
        <v>-15.9828739935078</v>
      </c>
      <c r="J1258">
        <v>-1.8590464076303601</v>
      </c>
      <c r="K1258">
        <v>122.227665841503</v>
      </c>
      <c r="L1258">
        <v>116.22433880624099</v>
      </c>
      <c r="M1258">
        <v>35.257216219910497</v>
      </c>
      <c r="N1258">
        <v>1.08707685816345</v>
      </c>
      <c r="O1258">
        <v>26.3047172101302</v>
      </c>
      <c r="P1258">
        <v>30.921610169491501</v>
      </c>
      <c r="Q1258">
        <v>2.5964012254134999E-2</v>
      </c>
    </row>
    <row r="1259" spans="1:17" hidden="1" x14ac:dyDescent="0.3">
      <c r="A1259" t="s">
        <v>2667</v>
      </c>
      <c r="B1259" t="s">
        <v>2668</v>
      </c>
      <c r="C1259" t="str">
        <f>IFERROR(VLOOKUP(Table1[[#This Row],[Ticker]],[1]!Table1[[Symbol]:[Industry]],2,FALSE),"-")</f>
        <v>-</v>
      </c>
      <c r="D1259" t="s">
        <v>271</v>
      </c>
      <c r="E1259">
        <v>1462.4315999999999</v>
      </c>
      <c r="F1259">
        <v>264.35000000000002</v>
      </c>
      <c r="G1259">
        <v>180.059481366352</v>
      </c>
      <c r="H1259">
        <v>-6.9353123834166697</v>
      </c>
      <c r="I1259">
        <v>14.6252221354139</v>
      </c>
      <c r="J1259">
        <v>-6.7066882496883196</v>
      </c>
      <c r="K1259">
        <v>248.71079018718899</v>
      </c>
      <c r="L1259">
        <v>193.689968372376</v>
      </c>
      <c r="M1259">
        <v>35.950687344977602</v>
      </c>
      <c r="N1259">
        <v>0.36123242753203699</v>
      </c>
      <c r="O1259">
        <v>30.887081520711099</v>
      </c>
      <c r="P1259">
        <v>210.89027402093299</v>
      </c>
    </row>
    <row r="1260" spans="1:17" hidden="1" x14ac:dyDescent="0.3">
      <c r="A1260" t="s">
        <v>2669</v>
      </c>
      <c r="B1260" t="s">
        <v>2670</v>
      </c>
      <c r="C1260" t="str">
        <f>IFERROR(VLOOKUP(Table1[[#This Row],[Ticker]],[1]!Table1[[Symbol]:[Industry]],2,FALSE),"-")</f>
        <v>-</v>
      </c>
      <c r="D1260" t="s">
        <v>198</v>
      </c>
      <c r="E1260">
        <v>1457.46215239</v>
      </c>
      <c r="F1260">
        <v>918.7</v>
      </c>
      <c r="G1260">
        <v>107.957620373838</v>
      </c>
      <c r="H1260">
        <v>-13.6166648750307</v>
      </c>
      <c r="I1260">
        <v>88.838664041112196</v>
      </c>
      <c r="J1260">
        <v>-7.3192545439365304</v>
      </c>
      <c r="K1260">
        <v>933.67523336146098</v>
      </c>
      <c r="L1260">
        <v>696.53214108250097</v>
      </c>
      <c r="M1260">
        <v>18.844188117551798</v>
      </c>
      <c r="N1260">
        <v>0.27813304090886598</v>
      </c>
      <c r="O1260">
        <v>19.141177751170101</v>
      </c>
      <c r="P1260">
        <v>146.300268096514</v>
      </c>
      <c r="Q1260">
        <v>0.18216629478730101</v>
      </c>
    </row>
    <row r="1261" spans="1:17" hidden="1" x14ac:dyDescent="0.3">
      <c r="A1261" t="s">
        <v>2671</v>
      </c>
      <c r="B1261" t="s">
        <v>2672</v>
      </c>
      <c r="C1261" t="str">
        <f>IFERROR(VLOOKUP(Table1[[#This Row],[Ticker]],[1]!Table1[[Symbol]:[Industry]],2,FALSE),"-")</f>
        <v>-</v>
      </c>
      <c r="D1261" t="s">
        <v>21</v>
      </c>
      <c r="E1261">
        <v>1456.8910038449999</v>
      </c>
      <c r="F1261">
        <v>150.35</v>
      </c>
      <c r="G1261">
        <v>70.023421945852803</v>
      </c>
      <c r="H1261">
        <v>53.250394378292199</v>
      </c>
      <c r="I1261">
        <v>29.7391479382932</v>
      </c>
      <c r="J1261">
        <v>9.4882700641736708</v>
      </c>
      <c r="K1261">
        <v>117.544722756138</v>
      </c>
      <c r="L1261">
        <v>100.40271482016701</v>
      </c>
      <c r="M1261">
        <v>57.550956476528597</v>
      </c>
      <c r="N1261">
        <v>3.81343551708675</v>
      </c>
      <c r="O1261">
        <v>22.580645161290299</v>
      </c>
      <c r="P1261">
        <v>107.379310344827</v>
      </c>
      <c r="Q1261">
        <v>7.8067732155440994E-2</v>
      </c>
    </row>
    <row r="1262" spans="1:17" hidden="1" x14ac:dyDescent="0.3">
      <c r="A1262" t="s">
        <v>2673</v>
      </c>
      <c r="B1262" t="s">
        <v>2674</v>
      </c>
      <c r="C1262" t="str">
        <f>IFERROR(VLOOKUP(Table1[[#This Row],[Ticker]],[1]!Table1[[Symbol]:[Industry]],2,FALSE),"-")</f>
        <v>-</v>
      </c>
      <c r="D1262" t="s">
        <v>405</v>
      </c>
      <c r="E1262">
        <v>1454.4</v>
      </c>
      <c r="F1262">
        <v>48.48</v>
      </c>
      <c r="G1262">
        <v>-1.3194894979413001</v>
      </c>
      <c r="H1262">
        <v>46.106094548667201</v>
      </c>
      <c r="I1262">
        <v>1.2942338779945799</v>
      </c>
      <c r="J1262">
        <v>48.020199174732397</v>
      </c>
      <c r="K1262">
        <v>37.486718277962702</v>
      </c>
      <c r="M1262">
        <v>69.1886166899953</v>
      </c>
      <c r="N1262">
        <v>4.5642776611760301</v>
      </c>
      <c r="O1262">
        <v>16.6666666666666</v>
      </c>
      <c r="P1262">
        <v>61.599999999999902</v>
      </c>
    </row>
    <row r="1263" spans="1:17" hidden="1" x14ac:dyDescent="0.3">
      <c r="A1263" t="s">
        <v>2675</v>
      </c>
      <c r="B1263" t="s">
        <v>2676</v>
      </c>
      <c r="C1263" t="str">
        <f>IFERROR(VLOOKUP(Table1[[#This Row],[Ticker]],[1]!Table1[[Symbol]:[Industry]],2,FALSE),"-")</f>
        <v>-</v>
      </c>
      <c r="D1263" t="s">
        <v>21</v>
      </c>
      <c r="E1263">
        <v>1449.585152592</v>
      </c>
      <c r="F1263">
        <v>130.12</v>
      </c>
      <c r="G1263">
        <v>-15.253020069933401</v>
      </c>
      <c r="H1263">
        <v>12.163806839286099</v>
      </c>
      <c r="I1263">
        <v>2.1081744121154902</v>
      </c>
      <c r="J1263">
        <v>10.0129093783739</v>
      </c>
      <c r="K1263">
        <v>123.061755960433</v>
      </c>
      <c r="L1263">
        <v>114.233582539108</v>
      </c>
      <c r="M1263">
        <v>53.936673242087998</v>
      </c>
      <c r="N1263">
        <v>2.4168821957216799</v>
      </c>
      <c r="O1263">
        <v>35.644020903781097</v>
      </c>
      <c r="P1263">
        <v>60.641975308641904</v>
      </c>
      <c r="Q1263">
        <v>-1.7089572733747001E-2</v>
      </c>
    </row>
    <row r="1264" spans="1:17" hidden="1" x14ac:dyDescent="0.3">
      <c r="A1264" t="s">
        <v>2677</v>
      </c>
      <c r="B1264" t="s">
        <v>2678</v>
      </c>
      <c r="C1264" t="str">
        <f>IFERROR(VLOOKUP(Table1[[#This Row],[Ticker]],[1]!Table1[[Symbol]:[Industry]],2,FALSE),"-")</f>
        <v>-</v>
      </c>
      <c r="D1264" t="s">
        <v>114</v>
      </c>
      <c r="E1264">
        <v>1449.1973900999999</v>
      </c>
      <c r="F1264">
        <v>55.59</v>
      </c>
      <c r="G1264">
        <v>17.190483900331799</v>
      </c>
      <c r="H1264">
        <v>-16.1439099974485</v>
      </c>
      <c r="I1264">
        <v>-42.851887053300501</v>
      </c>
      <c r="J1264">
        <v>-1.8072321122698001</v>
      </c>
      <c r="K1264">
        <v>58.858476662495796</v>
      </c>
      <c r="L1264">
        <v>58.611971447548399</v>
      </c>
      <c r="M1264">
        <v>31.7203794097539</v>
      </c>
      <c r="N1264">
        <v>0.32807299264080497</v>
      </c>
      <c r="O1264">
        <v>55.603525813995297</v>
      </c>
      <c r="P1264">
        <v>55.714285714285701</v>
      </c>
      <c r="Q1264">
        <v>-2.8412499061974E-2</v>
      </c>
    </row>
    <row r="1265" spans="1:17" hidden="1" x14ac:dyDescent="0.3">
      <c r="A1265" t="s">
        <v>2679</v>
      </c>
      <c r="B1265" t="s">
        <v>2680</v>
      </c>
      <c r="C1265" t="str">
        <f>IFERROR(VLOOKUP(Table1[[#This Row],[Ticker]],[1]!Table1[[Symbol]:[Industry]],2,FALSE),"-")</f>
        <v>-</v>
      </c>
      <c r="D1265" t="s">
        <v>472</v>
      </c>
      <c r="E1265">
        <v>1446.6410000000001</v>
      </c>
      <c r="F1265">
        <v>217.54</v>
      </c>
      <c r="G1265">
        <v>-7.6740677621098499</v>
      </c>
      <c r="H1265">
        <v>3.7112896962928099</v>
      </c>
      <c r="I1265">
        <v>-17.534220668408601</v>
      </c>
      <c r="J1265">
        <v>3.8699993221402602</v>
      </c>
      <c r="K1265">
        <v>212.41705451292799</v>
      </c>
      <c r="L1265">
        <v>210.41388322117601</v>
      </c>
      <c r="M1265">
        <v>48.532008607078602</v>
      </c>
      <c r="N1265">
        <v>2.1634252375868201</v>
      </c>
      <c r="O1265">
        <v>32.205571389169798</v>
      </c>
      <c r="P1265">
        <v>25.3110599078341</v>
      </c>
      <c r="Q1265">
        <v>5.1065731298480001E-3</v>
      </c>
    </row>
    <row r="1266" spans="1:17" hidden="1" x14ac:dyDescent="0.3">
      <c r="A1266" t="s">
        <v>2681</v>
      </c>
      <c r="B1266" t="s">
        <v>2682</v>
      </c>
      <c r="C1266" t="str">
        <f>IFERROR(VLOOKUP(Table1[[#This Row],[Ticker]],[1]!Table1[[Symbol]:[Industry]],2,FALSE),"-")</f>
        <v>-</v>
      </c>
      <c r="D1266" t="s">
        <v>127</v>
      </c>
      <c r="E1266">
        <v>1443.3422249400001</v>
      </c>
      <c r="F1266">
        <v>1146.9000000000001</v>
      </c>
      <c r="G1266">
        <v>207.309317592404</v>
      </c>
      <c r="H1266">
        <v>-3.3328790145425602</v>
      </c>
      <c r="I1266">
        <v>51.570254481630002</v>
      </c>
      <c r="J1266">
        <v>0.26499131053488201</v>
      </c>
      <c r="K1266">
        <v>1008.90548101612</v>
      </c>
      <c r="M1266">
        <v>46.600114480737197</v>
      </c>
      <c r="N1266">
        <v>1.31316632134111</v>
      </c>
      <c r="O1266">
        <v>25.773825093730899</v>
      </c>
      <c r="P1266">
        <v>265.83732057416199</v>
      </c>
    </row>
    <row r="1267" spans="1:17" hidden="1" x14ac:dyDescent="0.3">
      <c r="A1267" t="s">
        <v>2683</v>
      </c>
      <c r="B1267" t="s">
        <v>2684</v>
      </c>
      <c r="C1267" t="str">
        <f>IFERROR(VLOOKUP(Table1[[#This Row],[Ticker]],[1]!Table1[[Symbol]:[Industry]],2,FALSE),"-")</f>
        <v>-</v>
      </c>
      <c r="D1267" t="s">
        <v>371</v>
      </c>
      <c r="E1267">
        <v>1442.54976046</v>
      </c>
      <c r="F1267">
        <v>1147.55</v>
      </c>
      <c r="G1267">
        <v>-1.9110045413789201</v>
      </c>
      <c r="H1267">
        <v>-11.605451160158401</v>
      </c>
      <c r="I1267">
        <v>13.077146305400101</v>
      </c>
      <c r="J1267">
        <v>-3.3171318549928799</v>
      </c>
      <c r="K1267">
        <v>1107.8514182997001</v>
      </c>
      <c r="L1267">
        <v>980.32953045111105</v>
      </c>
      <c r="M1267">
        <v>42.378017964512097</v>
      </c>
      <c r="N1267">
        <v>0.76297886812240101</v>
      </c>
      <c r="O1267">
        <v>10.165134416800999</v>
      </c>
      <c r="P1267">
        <v>63.982566447556401</v>
      </c>
      <c r="Q1267">
        <v>-2.4626630997176002E-2</v>
      </c>
    </row>
    <row r="1268" spans="1:17" hidden="1" x14ac:dyDescent="0.3">
      <c r="A1268" t="s">
        <v>2685</v>
      </c>
      <c r="B1268" t="s">
        <v>2686</v>
      </c>
      <c r="C1268" t="str">
        <f>IFERROR(VLOOKUP(Table1[[#This Row],[Ticker]],[1]!Table1[[Symbol]:[Industry]],2,FALSE),"-")</f>
        <v>-</v>
      </c>
      <c r="D1268" t="s">
        <v>62</v>
      </c>
      <c r="E1268">
        <v>1438.2</v>
      </c>
      <c r="F1268">
        <v>15.3</v>
      </c>
      <c r="G1268">
        <v>84.476911902855704</v>
      </c>
      <c r="H1268">
        <v>15.621173237381999</v>
      </c>
      <c r="I1268">
        <v>-16.308471109325701</v>
      </c>
      <c r="J1268">
        <v>11.5481072319212</v>
      </c>
      <c r="K1268">
        <v>13.313734269332301</v>
      </c>
      <c r="L1268">
        <v>12.389408949085601</v>
      </c>
      <c r="M1268">
        <v>69.938308048285293</v>
      </c>
      <c r="N1268">
        <v>2.8803535190825502</v>
      </c>
      <c r="O1268">
        <v>21.895424836601201</v>
      </c>
      <c r="P1268">
        <v>113.986013986014</v>
      </c>
    </row>
    <row r="1269" spans="1:17" hidden="1" x14ac:dyDescent="0.3">
      <c r="A1269" t="s">
        <v>2687</v>
      </c>
      <c r="B1269" t="s">
        <v>2688</v>
      </c>
      <c r="C1269" t="str">
        <f>IFERROR(VLOOKUP(Table1[[#This Row],[Ticker]],[1]!Table1[[Symbol]:[Industry]],2,FALSE),"-")</f>
        <v>-</v>
      </c>
      <c r="D1269" t="s">
        <v>872</v>
      </c>
      <c r="E1269">
        <v>1438.09083186</v>
      </c>
      <c r="F1269">
        <v>67.33</v>
      </c>
      <c r="G1269">
        <v>159.212806260598</v>
      </c>
      <c r="H1269">
        <v>11.165808547685</v>
      </c>
      <c r="I1269">
        <v>-13.6292378148219</v>
      </c>
      <c r="J1269">
        <v>-3.4112555608054498</v>
      </c>
      <c r="K1269">
        <v>62.181209399139</v>
      </c>
      <c r="L1269">
        <v>52.338613099374001</v>
      </c>
      <c r="M1269">
        <v>46.883177858789402</v>
      </c>
      <c r="N1269">
        <v>2.4089318386453602</v>
      </c>
      <c r="O1269">
        <v>14.6591415416604</v>
      </c>
      <c r="P1269">
        <v>192.739130434782</v>
      </c>
      <c r="Q1269">
        <v>0.19098200405431801</v>
      </c>
    </row>
    <row r="1270" spans="1:17" hidden="1" x14ac:dyDescent="0.3">
      <c r="A1270" t="s">
        <v>2689</v>
      </c>
      <c r="B1270" t="s">
        <v>2690</v>
      </c>
      <c r="C1270" t="str">
        <f>IFERROR(VLOOKUP(Table1[[#This Row],[Ticker]],[1]!Table1[[Symbol]:[Industry]],2,FALSE),"-")</f>
        <v>-</v>
      </c>
      <c r="D1270" t="s">
        <v>62</v>
      </c>
      <c r="E1270">
        <v>1433.97033771</v>
      </c>
      <c r="F1270">
        <v>686.1</v>
      </c>
      <c r="G1270">
        <v>88.951590663248695</v>
      </c>
      <c r="H1270">
        <v>-4.1448691734918599</v>
      </c>
      <c r="I1270">
        <v>28.745562939526899</v>
      </c>
      <c r="J1270">
        <v>-1.06099861371752</v>
      </c>
      <c r="K1270">
        <v>661.50740673726102</v>
      </c>
      <c r="L1270">
        <v>530.21330133181004</v>
      </c>
      <c r="M1270">
        <v>37.811230294927697</v>
      </c>
      <c r="N1270">
        <v>0.54445800655580001</v>
      </c>
      <c r="O1270">
        <v>15.7994461448768</v>
      </c>
      <c r="P1270">
        <v>124.069235793598</v>
      </c>
      <c r="Q1270">
        <v>5.4584837337284003E-2</v>
      </c>
    </row>
    <row r="1271" spans="1:17" hidden="1" x14ac:dyDescent="0.3">
      <c r="A1271" t="s">
        <v>2691</v>
      </c>
      <c r="B1271" t="s">
        <v>2692</v>
      </c>
      <c r="C1271" t="str">
        <f>IFERROR(VLOOKUP(Table1[[#This Row],[Ticker]],[1]!Table1[[Symbol]:[Industry]],2,FALSE),"-")</f>
        <v>-</v>
      </c>
      <c r="D1271" t="s">
        <v>21</v>
      </c>
      <c r="E1271">
        <v>1432.67904</v>
      </c>
      <c r="F1271">
        <v>1208.4000000000001</v>
      </c>
      <c r="G1271">
        <v>-16.767550750461499</v>
      </c>
      <c r="H1271">
        <v>-2.7319975315085001</v>
      </c>
      <c r="I1271">
        <v>-24.329711613787701</v>
      </c>
      <c r="J1271">
        <v>5.9271078025579103</v>
      </c>
      <c r="K1271">
        <v>1146.2707785253799</v>
      </c>
      <c r="L1271">
        <v>1107.05985669084</v>
      </c>
      <c r="M1271">
        <v>63.266174520474998</v>
      </c>
      <c r="N1271">
        <v>1.8042583897826501</v>
      </c>
      <c r="O1271">
        <v>21.4333002317113</v>
      </c>
      <c r="P1271">
        <v>26.461200355816</v>
      </c>
      <c r="Q1271">
        <v>0.13628960760529399</v>
      </c>
    </row>
    <row r="1272" spans="1:17" hidden="1" x14ac:dyDescent="0.3">
      <c r="A1272" t="s">
        <v>2693</v>
      </c>
      <c r="B1272" t="s">
        <v>2694</v>
      </c>
      <c r="C1272" t="str">
        <f>IFERROR(VLOOKUP(Table1[[#This Row],[Ticker]],[1]!Table1[[Symbol]:[Industry]],2,FALSE),"-")</f>
        <v>-</v>
      </c>
      <c r="D1272" t="s">
        <v>130</v>
      </c>
      <c r="E1272">
        <v>1431.9897375</v>
      </c>
      <c r="F1272">
        <v>516.25</v>
      </c>
      <c r="G1272">
        <v>42.125477937198902</v>
      </c>
      <c r="H1272">
        <v>-10.267953478619299</v>
      </c>
      <c r="I1272">
        <v>-21.2226547372208</v>
      </c>
      <c r="J1272">
        <v>-0.87070324891167195</v>
      </c>
      <c r="K1272">
        <v>535.65134762237199</v>
      </c>
      <c r="L1272">
        <v>476.53062539331802</v>
      </c>
      <c r="M1272">
        <v>34.717658866032103</v>
      </c>
      <c r="N1272">
        <v>0.89625469618075804</v>
      </c>
      <c r="O1272">
        <v>29.530266343825598</v>
      </c>
      <c r="P1272">
        <v>98.595883823812201</v>
      </c>
      <c r="Q1272">
        <v>0.14651249944911701</v>
      </c>
    </row>
    <row r="1273" spans="1:17" hidden="1" x14ac:dyDescent="0.3">
      <c r="A1273" t="s">
        <v>2695</v>
      </c>
      <c r="B1273" t="s">
        <v>2696</v>
      </c>
      <c r="C1273" t="str">
        <f>IFERROR(VLOOKUP(Table1[[#This Row],[Ticker]],[1]!Table1[[Symbol]:[Industry]],2,FALSE),"-")</f>
        <v>-</v>
      </c>
      <c r="D1273" t="s">
        <v>979</v>
      </c>
      <c r="E1273">
        <v>1431.6612830500001</v>
      </c>
      <c r="F1273">
        <v>218.95</v>
      </c>
      <c r="G1273">
        <v>-42.064731781645101</v>
      </c>
      <c r="H1273">
        <v>-11.788221028236901</v>
      </c>
      <c r="I1273">
        <v>-28.323023431031999</v>
      </c>
      <c r="J1273">
        <v>-2.1481736462918199</v>
      </c>
      <c r="K1273">
        <v>226.20964607104</v>
      </c>
      <c r="L1273">
        <v>239.57863013884301</v>
      </c>
      <c r="M1273">
        <v>27.507844041850898</v>
      </c>
      <c r="N1273">
        <v>1.4183024888506199</v>
      </c>
      <c r="O1273">
        <v>48.778259876684103</v>
      </c>
      <c r="P1273">
        <v>14.573521716378799</v>
      </c>
      <c r="Q1273">
        <v>-6.6138593130816006E-2</v>
      </c>
    </row>
    <row r="1274" spans="1:17" hidden="1" x14ac:dyDescent="0.3">
      <c r="A1274" t="s">
        <v>2697</v>
      </c>
      <c r="B1274" t="s">
        <v>2698</v>
      </c>
      <c r="C1274" t="str">
        <f>IFERROR(VLOOKUP(Table1[[#This Row],[Ticker]],[1]!Table1[[Symbol]:[Industry]],2,FALSE),"-")</f>
        <v>-</v>
      </c>
      <c r="D1274" t="s">
        <v>924</v>
      </c>
      <c r="E1274">
        <v>1431.18626694</v>
      </c>
      <c r="F1274">
        <v>339.1</v>
      </c>
      <c r="G1274">
        <v>1288.64184318148</v>
      </c>
      <c r="H1274">
        <v>5.6651431652977804</v>
      </c>
      <c r="I1274">
        <v>659.51425187090797</v>
      </c>
      <c r="J1274">
        <v>-5.9932887637581302</v>
      </c>
      <c r="K1274">
        <v>302.67897033151701</v>
      </c>
      <c r="L1274">
        <v>163.76459204678699</v>
      </c>
      <c r="M1274">
        <v>26.7362851809104</v>
      </c>
      <c r="N1274">
        <v>1.85201192885291</v>
      </c>
      <c r="O1274">
        <v>22.294308463579998</v>
      </c>
      <c r="P1274">
        <v>1437.17135086128</v>
      </c>
      <c r="Q1274">
        <v>0.193128131126488</v>
      </c>
    </row>
    <row r="1275" spans="1:17" hidden="1" x14ac:dyDescent="0.3">
      <c r="A1275" t="s">
        <v>2699</v>
      </c>
      <c r="B1275" t="s">
        <v>2700</v>
      </c>
      <c r="C1275" t="str">
        <f>IFERROR(VLOOKUP(Table1[[#This Row],[Ticker]],[1]!Table1[[Symbol]:[Industry]],2,FALSE),"-")</f>
        <v>-</v>
      </c>
      <c r="D1275" t="s">
        <v>130</v>
      </c>
      <c r="E1275">
        <v>1426.37289702</v>
      </c>
      <c r="F1275">
        <v>63.37</v>
      </c>
      <c r="G1275">
        <v>86.496067823930602</v>
      </c>
      <c r="H1275">
        <v>3.0354594396702699</v>
      </c>
      <c r="I1275">
        <v>-29.126644286780401</v>
      </c>
      <c r="J1275">
        <v>7.1808511670096697</v>
      </c>
      <c r="K1275">
        <v>60.990670721355002</v>
      </c>
      <c r="L1275">
        <v>56.903207144507299</v>
      </c>
      <c r="M1275">
        <v>60.200560383005097</v>
      </c>
      <c r="N1275">
        <v>1.3987910890439601</v>
      </c>
      <c r="O1275">
        <v>35.710904213350098</v>
      </c>
      <c r="P1275">
        <v>121.186736474694</v>
      </c>
      <c r="Q1275">
        <v>4.1214579402074E-2</v>
      </c>
    </row>
    <row r="1276" spans="1:17" hidden="1" x14ac:dyDescent="0.3">
      <c r="A1276" t="s">
        <v>2701</v>
      </c>
      <c r="B1276" t="s">
        <v>2702</v>
      </c>
      <c r="C1276" t="str">
        <f>IFERROR(VLOOKUP(Table1[[#This Row],[Ticker]],[1]!Table1[[Symbol]:[Industry]],2,FALSE),"-")</f>
        <v>-</v>
      </c>
      <c r="D1276" t="s">
        <v>371</v>
      </c>
      <c r="E1276">
        <v>1412.0752504299901</v>
      </c>
      <c r="F1276">
        <v>352.9</v>
      </c>
      <c r="G1276">
        <v>-26.722484739988801</v>
      </c>
      <c r="H1276">
        <v>-2.8823954527605302</v>
      </c>
      <c r="I1276">
        <v>-22.286254627796399</v>
      </c>
      <c r="J1276">
        <v>-5.6161583229548704</v>
      </c>
      <c r="K1276">
        <v>350.107212720098</v>
      </c>
      <c r="L1276">
        <v>352.434170541676</v>
      </c>
      <c r="M1276">
        <v>33.610389221790101</v>
      </c>
      <c r="N1276">
        <v>0.65841232043684605</v>
      </c>
      <c r="O1276">
        <v>20.714083309719399</v>
      </c>
      <c r="P1276">
        <v>25.8559201141226</v>
      </c>
      <c r="Q1276">
        <v>-0.13419611737606099</v>
      </c>
    </row>
    <row r="1277" spans="1:17" hidden="1" x14ac:dyDescent="0.3">
      <c r="A1277" t="s">
        <v>2703</v>
      </c>
      <c r="B1277" t="s">
        <v>2704</v>
      </c>
      <c r="C1277" t="str">
        <f>IFERROR(VLOOKUP(Table1[[#This Row],[Ticker]],[1]!Table1[[Symbol]:[Industry]],2,FALSE),"-")</f>
        <v>-</v>
      </c>
      <c r="E1277">
        <v>1411.7092017</v>
      </c>
      <c r="F1277">
        <v>593.4</v>
      </c>
      <c r="G1277">
        <v>-68.894109635953697</v>
      </c>
      <c r="H1277">
        <v>-3.67197228841844</v>
      </c>
      <c r="I1277">
        <v>-39.617808282044798</v>
      </c>
      <c r="J1277">
        <v>-3.4190718603955101</v>
      </c>
      <c r="K1277">
        <v>618.46371762478498</v>
      </c>
      <c r="L1277">
        <v>730.73508999648595</v>
      </c>
      <c r="M1277">
        <v>26.341832424718099</v>
      </c>
      <c r="N1277">
        <v>0.77831033266304095</v>
      </c>
      <c r="O1277">
        <v>131.54701718907901</v>
      </c>
      <c r="P1277">
        <v>30.776859504132201</v>
      </c>
      <c r="Q1277">
        <v>9.8469848977611005E-2</v>
      </c>
    </row>
    <row r="1278" spans="1:17" hidden="1" x14ac:dyDescent="0.3">
      <c r="A1278" t="s">
        <v>2705</v>
      </c>
      <c r="B1278" t="s">
        <v>2706</v>
      </c>
      <c r="C1278" t="str">
        <f>IFERROR(VLOOKUP(Table1[[#This Row],[Ticker]],[1]!Table1[[Symbol]:[Industry]],2,FALSE),"-")</f>
        <v>-</v>
      </c>
      <c r="D1278" t="s">
        <v>80</v>
      </c>
      <c r="E1278">
        <v>1404.2</v>
      </c>
      <c r="F1278">
        <v>47.6</v>
      </c>
      <c r="G1278">
        <v>-19.0357182794308</v>
      </c>
      <c r="H1278">
        <v>-9.6936063909716097</v>
      </c>
      <c r="I1278">
        <v>-25.964187240267901</v>
      </c>
      <c r="J1278">
        <v>-3.0567366821522799</v>
      </c>
      <c r="K1278">
        <v>48.442661052870797</v>
      </c>
      <c r="L1278">
        <v>47.591740125539303</v>
      </c>
      <c r="M1278">
        <v>28.7052759570599</v>
      </c>
      <c r="N1278">
        <v>0.57382842667286604</v>
      </c>
      <c r="O1278">
        <v>27.068155574600802</v>
      </c>
      <c r="P1278">
        <v>23.156532988357</v>
      </c>
      <c r="Q1278">
        <v>2.1367044240183999E-2</v>
      </c>
    </row>
    <row r="1279" spans="1:17" hidden="1" x14ac:dyDescent="0.3">
      <c r="A1279" t="s">
        <v>2707</v>
      </c>
      <c r="B1279" t="s">
        <v>2708</v>
      </c>
      <c r="C1279" t="str">
        <f>IFERROR(VLOOKUP(Table1[[#This Row],[Ticker]],[1]!Table1[[Symbol]:[Industry]],2,FALSE),"-")</f>
        <v>-</v>
      </c>
      <c r="D1279" t="s">
        <v>595</v>
      </c>
      <c r="E1279">
        <v>1401.317423275</v>
      </c>
      <c r="F1279">
        <v>234.85</v>
      </c>
      <c r="G1279">
        <v>-11.6930296073678</v>
      </c>
      <c r="H1279">
        <v>-0.15909294086530401</v>
      </c>
      <c r="I1279">
        <v>-16.785347597727199</v>
      </c>
      <c r="J1279">
        <v>-1.5832017493558499</v>
      </c>
      <c r="K1279">
        <v>231.82607614194299</v>
      </c>
      <c r="L1279">
        <v>227.78200919807301</v>
      </c>
      <c r="M1279">
        <v>42.328717448859102</v>
      </c>
      <c r="N1279">
        <v>1.15897868710119</v>
      </c>
      <c r="O1279">
        <v>16.606344475196899</v>
      </c>
      <c r="P1279">
        <v>22.3177083333333</v>
      </c>
      <c r="Q1279">
        <v>-3.6183869012265002E-2</v>
      </c>
    </row>
    <row r="1280" spans="1:17" hidden="1" x14ac:dyDescent="0.3">
      <c r="A1280" t="s">
        <v>2709</v>
      </c>
      <c r="B1280" t="s">
        <v>2710</v>
      </c>
      <c r="C1280" t="str">
        <f>IFERROR(VLOOKUP(Table1[[#This Row],[Ticker]],[1]!Table1[[Symbol]:[Industry]],2,FALSE),"-")</f>
        <v>-</v>
      </c>
      <c r="D1280" t="s">
        <v>692</v>
      </c>
      <c r="E1280">
        <v>1399.53409794</v>
      </c>
      <c r="F1280">
        <v>160.38</v>
      </c>
      <c r="G1280">
        <v>-37.361522585983998</v>
      </c>
      <c r="H1280">
        <v>-3.7518068288615201</v>
      </c>
      <c r="I1280">
        <v>-25.160659383479299</v>
      </c>
      <c r="J1280">
        <v>-5.0040587525833899</v>
      </c>
      <c r="K1280">
        <v>162.83256560183199</v>
      </c>
      <c r="L1280">
        <v>164.35395292102399</v>
      </c>
      <c r="M1280">
        <v>30.5467850095675</v>
      </c>
      <c r="N1280">
        <v>1.02916576555487</v>
      </c>
      <c r="O1280">
        <v>40.821798229205598</v>
      </c>
      <c r="P1280">
        <v>26.882911392404999</v>
      </c>
      <c r="Q1280">
        <v>5.3990521037486E-2</v>
      </c>
    </row>
    <row r="1281" spans="1:17" hidden="1" x14ac:dyDescent="0.3">
      <c r="A1281" t="s">
        <v>2711</v>
      </c>
      <c r="B1281" t="s">
        <v>2712</v>
      </c>
      <c r="C1281" t="str">
        <f>IFERROR(VLOOKUP(Table1[[#This Row],[Ticker]],[1]!Table1[[Symbol]:[Industry]],2,FALSE),"-")</f>
        <v>-</v>
      </c>
      <c r="D1281" t="s">
        <v>810</v>
      </c>
      <c r="E1281">
        <v>1392.6670791899901</v>
      </c>
      <c r="F1281">
        <v>275.89999999999998</v>
      </c>
      <c r="G1281">
        <v>-18.621616160311699</v>
      </c>
      <c r="H1281">
        <v>-1.2715045546441199</v>
      </c>
      <c r="I1281">
        <v>-8.3865910092278693</v>
      </c>
      <c r="J1281">
        <v>-2.3407259976288302</v>
      </c>
      <c r="K1281">
        <v>271.10093651409102</v>
      </c>
      <c r="M1281">
        <v>53.215417889290102</v>
      </c>
      <c r="N1281">
        <v>1.55469122589921</v>
      </c>
      <c r="O1281">
        <v>13.0844508880029</v>
      </c>
      <c r="P1281">
        <v>21.1948166044366</v>
      </c>
    </row>
    <row r="1282" spans="1:17" hidden="1" x14ac:dyDescent="0.3">
      <c r="A1282" t="s">
        <v>2713</v>
      </c>
      <c r="B1282" t="s">
        <v>2714</v>
      </c>
      <c r="C1282" t="str">
        <f>IFERROR(VLOOKUP(Table1[[#This Row],[Ticker]],[1]!Table1[[Symbol]:[Industry]],2,FALSE),"-")</f>
        <v>-</v>
      </c>
      <c r="E1282">
        <v>1391.6008400000001</v>
      </c>
      <c r="F1282">
        <v>1288.4000000000001</v>
      </c>
      <c r="G1282">
        <v>-1.28159149850484</v>
      </c>
      <c r="H1282">
        <v>-12.766489222800599</v>
      </c>
      <c r="I1282">
        <v>-33.167180694854899</v>
      </c>
      <c r="J1282">
        <v>1.6616641720354099</v>
      </c>
      <c r="K1282">
        <v>1335.7786351585301</v>
      </c>
      <c r="L1282">
        <v>1361.1038644714199</v>
      </c>
      <c r="M1282">
        <v>39.729068445390503</v>
      </c>
      <c r="N1282">
        <v>0.57491953023053499</v>
      </c>
      <c r="O1282">
        <v>40.872399875814899</v>
      </c>
      <c r="P1282">
        <v>28.1990049751243</v>
      </c>
      <c r="Q1282">
        <v>0.218687249731217</v>
      </c>
    </row>
    <row r="1283" spans="1:17" hidden="1" x14ac:dyDescent="0.3">
      <c r="A1283" t="s">
        <v>2715</v>
      </c>
      <c r="B1283" t="s">
        <v>2716</v>
      </c>
      <c r="C1283" t="str">
        <f>IFERROR(VLOOKUP(Table1[[#This Row],[Ticker]],[1]!Table1[[Symbol]:[Industry]],2,FALSE),"-")</f>
        <v>-</v>
      </c>
      <c r="D1283" t="s">
        <v>380</v>
      </c>
      <c r="E1283">
        <v>1391.5060992599999</v>
      </c>
      <c r="F1283">
        <v>94.65</v>
      </c>
      <c r="G1283">
        <v>-56.843133064283599</v>
      </c>
      <c r="H1283">
        <v>-19.691056147123099</v>
      </c>
      <c r="I1283">
        <v>-38.421601736130597</v>
      </c>
      <c r="J1283">
        <v>-2.1956498948985699</v>
      </c>
      <c r="K1283">
        <v>103.268847507649</v>
      </c>
      <c r="L1283">
        <v>115.70907258309499</v>
      </c>
      <c r="M1283">
        <v>28.589991188199399</v>
      </c>
      <c r="N1283">
        <v>1.10565018180579</v>
      </c>
      <c r="O1283">
        <v>87.6914949815108</v>
      </c>
      <c r="P1283">
        <v>5.1666666666666696</v>
      </c>
      <c r="Q1283">
        <v>-8.8285725760055E-2</v>
      </c>
    </row>
    <row r="1284" spans="1:17" hidden="1" x14ac:dyDescent="0.3">
      <c r="A1284" t="s">
        <v>2717</v>
      </c>
      <c r="B1284" t="s">
        <v>2718</v>
      </c>
      <c r="C1284" t="str">
        <f>IFERROR(VLOOKUP(Table1[[#This Row],[Ticker]],[1]!Table1[[Symbol]:[Industry]],2,FALSE),"-")</f>
        <v>-</v>
      </c>
      <c r="D1284" t="s">
        <v>538</v>
      </c>
      <c r="E1284">
        <v>1382.888381925</v>
      </c>
      <c r="F1284">
        <v>570.75</v>
      </c>
      <c r="G1284">
        <v>27.605893117607899</v>
      </c>
      <c r="H1284">
        <v>-4.65322383665894</v>
      </c>
      <c r="I1284">
        <v>16.619318967507098</v>
      </c>
      <c r="J1284">
        <v>-0.108871391738374</v>
      </c>
      <c r="K1284">
        <v>561.86772749619195</v>
      </c>
      <c r="L1284">
        <v>471.04308781900698</v>
      </c>
      <c r="M1284">
        <v>39.011885911625697</v>
      </c>
      <c r="N1284">
        <v>0.32071850355842901</v>
      </c>
      <c r="O1284">
        <v>19.141480508103299</v>
      </c>
      <c r="P1284">
        <v>69.086061324248206</v>
      </c>
    </row>
    <row r="1285" spans="1:17" hidden="1" x14ac:dyDescent="0.3">
      <c r="A1285" t="s">
        <v>2719</v>
      </c>
      <c r="B1285" t="s">
        <v>2720</v>
      </c>
      <c r="C1285" t="str">
        <f>IFERROR(VLOOKUP(Table1[[#This Row],[Ticker]],[1]!Table1[[Symbol]:[Industry]],2,FALSE),"-")</f>
        <v>-</v>
      </c>
      <c r="D1285" t="s">
        <v>595</v>
      </c>
      <c r="E1285">
        <v>1381.9416081449999</v>
      </c>
      <c r="F1285">
        <v>214.35</v>
      </c>
      <c r="G1285">
        <v>-32.821580194279797</v>
      </c>
      <c r="H1285">
        <v>-9.3385571895942903</v>
      </c>
      <c r="I1285">
        <v>-33.395305843219298</v>
      </c>
      <c r="J1285">
        <v>-0.54077913929632004</v>
      </c>
      <c r="K1285">
        <v>225.86252130564901</v>
      </c>
      <c r="L1285">
        <v>232.76541126515701</v>
      </c>
      <c r="M1285">
        <v>30.9817923080242</v>
      </c>
      <c r="N1285">
        <v>0.40842447136225202</v>
      </c>
      <c r="O1285">
        <v>43.620247259155597</v>
      </c>
      <c r="P1285">
        <v>15.21096479441</v>
      </c>
      <c r="Q1285">
        <v>8.6850579971778002E-2</v>
      </c>
    </row>
    <row r="1286" spans="1:17" hidden="1" x14ac:dyDescent="0.3">
      <c r="A1286" t="s">
        <v>2721</v>
      </c>
      <c r="B1286" t="s">
        <v>2722</v>
      </c>
      <c r="C1286" t="str">
        <f>IFERROR(VLOOKUP(Table1[[#This Row],[Ticker]],[1]!Table1[[Symbol]:[Industry]],2,FALSE),"-")</f>
        <v>-</v>
      </c>
      <c r="D1286" t="s">
        <v>295</v>
      </c>
      <c r="E1286">
        <v>1377.7825329929999</v>
      </c>
      <c r="F1286">
        <v>167.91</v>
      </c>
      <c r="G1286">
        <v>-40.024171041532803</v>
      </c>
      <c r="H1286">
        <v>8.1376988983553709</v>
      </c>
      <c r="I1286">
        <v>-29.7891458904489</v>
      </c>
      <c r="J1286">
        <v>4.5089766341402102</v>
      </c>
      <c r="K1286">
        <v>161.09003738381699</v>
      </c>
      <c r="M1286">
        <v>53.358511165338101</v>
      </c>
      <c r="N1286">
        <v>1.3589092189583001</v>
      </c>
      <c r="O1286">
        <v>30.963015901375702</v>
      </c>
      <c r="P1286">
        <v>30.466200466200402</v>
      </c>
    </row>
    <row r="1287" spans="1:17" hidden="1" x14ac:dyDescent="0.3">
      <c r="A1287" t="s">
        <v>2723</v>
      </c>
      <c r="B1287" t="s">
        <v>2724</v>
      </c>
      <c r="C1287" t="str">
        <f>IFERROR(VLOOKUP(Table1[[#This Row],[Ticker]],[1]!Table1[[Symbol]:[Industry]],2,FALSE),"-")</f>
        <v>-</v>
      </c>
      <c r="D1287" t="s">
        <v>198</v>
      </c>
      <c r="E1287">
        <v>1374.1104</v>
      </c>
      <c r="F1287">
        <v>1101.05</v>
      </c>
      <c r="G1287">
        <v>13.927694840702699</v>
      </c>
      <c r="H1287">
        <v>-0.69116630015803504</v>
      </c>
      <c r="I1287">
        <v>-17.066682565659502</v>
      </c>
      <c r="J1287">
        <v>0.74281268352934804</v>
      </c>
      <c r="K1287">
        <v>1077.6133070974499</v>
      </c>
      <c r="L1287">
        <v>995.25391307146697</v>
      </c>
      <c r="M1287">
        <v>39.585240865403001</v>
      </c>
      <c r="N1287">
        <v>1.1861845133965501</v>
      </c>
      <c r="O1287">
        <v>8.0559465964306707</v>
      </c>
      <c r="P1287">
        <v>47.0124841444689</v>
      </c>
      <c r="Q1287">
        <v>-2.5646735707909999E-3</v>
      </c>
    </row>
    <row r="1288" spans="1:17" hidden="1" x14ac:dyDescent="0.3">
      <c r="A1288" t="s">
        <v>2725</v>
      </c>
      <c r="B1288" t="s">
        <v>2726</v>
      </c>
      <c r="C1288" t="str">
        <f>IFERROR(VLOOKUP(Table1[[#This Row],[Ticker]],[1]!Table1[[Symbol]:[Industry]],2,FALSE),"-")</f>
        <v>-</v>
      </c>
      <c r="D1288" t="s">
        <v>2727</v>
      </c>
      <c r="E1288">
        <v>1370.7546272</v>
      </c>
      <c r="F1288">
        <v>8.68</v>
      </c>
      <c r="G1288">
        <v>216.70580345947801</v>
      </c>
      <c r="H1288">
        <v>-24.420680102343599</v>
      </c>
      <c r="I1288">
        <v>-50.093664018606198</v>
      </c>
      <c r="J1288">
        <v>-13.152541208965401</v>
      </c>
      <c r="K1288">
        <v>10.6438368973017</v>
      </c>
      <c r="L1288">
        <v>9.9876862549491907</v>
      </c>
      <c r="M1288">
        <v>6.52451740927253</v>
      </c>
      <c r="N1288">
        <v>1.2034626734989899</v>
      </c>
      <c r="O1288">
        <v>95.8525345622119</v>
      </c>
      <c r="P1288">
        <v>254.28571428571399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198</v>
      </c>
      <c r="E1289">
        <v>1369.0475233899999</v>
      </c>
      <c r="F1289">
        <v>841.7</v>
      </c>
      <c r="G1289">
        <v>-5.4119207467642401</v>
      </c>
      <c r="H1289">
        <v>-4.0729020331466996</v>
      </c>
      <c r="I1289">
        <v>-12.961834460396799</v>
      </c>
      <c r="J1289">
        <v>-3.56655050402677</v>
      </c>
      <c r="K1289">
        <v>858.26206475697802</v>
      </c>
      <c r="L1289">
        <v>786.95601969937002</v>
      </c>
      <c r="M1289">
        <v>30.1635759061515</v>
      </c>
      <c r="N1289">
        <v>0.30104018428185703</v>
      </c>
      <c r="O1289">
        <v>21.5397410003564</v>
      </c>
      <c r="P1289">
        <v>39.458205616767401</v>
      </c>
      <c r="Q1289">
        <v>6.2332435677082E-2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632</v>
      </c>
      <c r="E1290">
        <v>1367.3802879</v>
      </c>
      <c r="F1290">
        <v>190.3</v>
      </c>
      <c r="G1290">
        <v>152.551126637377</v>
      </c>
      <c r="H1290">
        <v>21.113991194572201</v>
      </c>
      <c r="I1290">
        <v>22.283336512439</v>
      </c>
      <c r="J1290">
        <v>-3.9233067911402602</v>
      </c>
      <c r="K1290">
        <v>173.148804688289</v>
      </c>
      <c r="L1290">
        <v>141.27506811405101</v>
      </c>
      <c r="M1290">
        <v>37.860457480122697</v>
      </c>
      <c r="N1290">
        <v>0.64373220886299498</v>
      </c>
      <c r="O1290">
        <v>16.106148187073</v>
      </c>
      <c r="P1290">
        <v>179.85294117647001</v>
      </c>
      <c r="Q1290">
        <v>0.13407249040199601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979</v>
      </c>
      <c r="E1291">
        <v>1367.33954713</v>
      </c>
      <c r="F1291">
        <v>73.790000000000006</v>
      </c>
      <c r="G1291">
        <v>-41.560588239104199</v>
      </c>
      <c r="H1291">
        <v>-5.8582686575792797</v>
      </c>
      <c r="I1291">
        <v>-25.185778012948401</v>
      </c>
      <c r="J1291">
        <v>-4.0336524985009001</v>
      </c>
      <c r="K1291">
        <v>74.475765733865899</v>
      </c>
      <c r="L1291">
        <v>80.026220734401093</v>
      </c>
      <c r="M1291">
        <v>38.608593404437102</v>
      </c>
      <c r="N1291">
        <v>1.12191201737405</v>
      </c>
      <c r="O1291">
        <v>48.800650494646902</v>
      </c>
      <c r="P1291">
        <v>19.016129032258</v>
      </c>
      <c r="Q1291">
        <v>-3.0279027892067E-2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271</v>
      </c>
      <c r="E1292">
        <v>1365.43234278</v>
      </c>
      <c r="F1292">
        <v>248.6</v>
      </c>
      <c r="G1292">
        <v>-11.2993732947676</v>
      </c>
      <c r="H1292">
        <v>17.677502341727202</v>
      </c>
      <c r="I1292">
        <v>-1.06434814368382</v>
      </c>
      <c r="J1292">
        <v>7.5825687040124699</v>
      </c>
      <c r="K1292">
        <v>215.965831539069</v>
      </c>
      <c r="M1292">
        <v>61.213702421505602</v>
      </c>
      <c r="N1292">
        <v>2.7643927087806901</v>
      </c>
      <c r="O1292">
        <v>9.4127111826226795</v>
      </c>
      <c r="P1292">
        <v>49.085457271364298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130</v>
      </c>
      <c r="E1293">
        <v>1363.9377987799901</v>
      </c>
      <c r="F1293">
        <v>715.15</v>
      </c>
      <c r="G1293">
        <v>0.21350799659463601</v>
      </c>
      <c r="H1293">
        <v>3.1767299726113198</v>
      </c>
      <c r="I1293">
        <v>-2.0138525996702601</v>
      </c>
      <c r="J1293">
        <v>-3.9864041832213002</v>
      </c>
      <c r="K1293">
        <v>697.40356763403702</v>
      </c>
      <c r="L1293">
        <v>636.59005874791296</v>
      </c>
      <c r="M1293">
        <v>34.372282167285597</v>
      </c>
      <c r="N1293">
        <v>0.62460918590733105</v>
      </c>
      <c r="O1293">
        <v>18.157029993707599</v>
      </c>
      <c r="P1293">
        <v>33.075921101600201</v>
      </c>
      <c r="Q1293">
        <v>5.0603461924168001E-2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490</v>
      </c>
      <c r="E1294">
        <v>1361.408799546</v>
      </c>
      <c r="F1294">
        <v>252.81</v>
      </c>
      <c r="G1294">
        <v>9.8283019967860596</v>
      </c>
      <c r="H1294">
        <v>-0.24980725500022499</v>
      </c>
      <c r="I1294">
        <v>-17.216078918341999</v>
      </c>
      <c r="J1294">
        <v>-4.0540845139147104</v>
      </c>
      <c r="K1294">
        <v>241.124425485914</v>
      </c>
      <c r="L1294">
        <v>220.879697212971</v>
      </c>
      <c r="M1294">
        <v>42.260570364896303</v>
      </c>
      <c r="N1294">
        <v>1.7963497766712599</v>
      </c>
      <c r="O1294">
        <v>15.6599818045172</v>
      </c>
      <c r="P1294">
        <v>44.918314703353403</v>
      </c>
      <c r="Q1294">
        <v>2.0918591477246E-2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621</v>
      </c>
      <c r="E1295">
        <v>1355.5966874999999</v>
      </c>
      <c r="F1295">
        <v>702.5</v>
      </c>
      <c r="G1295">
        <v>498.93005457899397</v>
      </c>
      <c r="H1295">
        <v>13.538412594502599</v>
      </c>
      <c r="I1295">
        <v>61.998222197367497</v>
      </c>
      <c r="J1295">
        <v>-5.8495266155013104</v>
      </c>
      <c r="K1295">
        <v>625.61427063056999</v>
      </c>
      <c r="L1295">
        <v>475.62246913030998</v>
      </c>
      <c r="M1295">
        <v>48.545630013562103</v>
      </c>
      <c r="N1295">
        <v>0.69070807195092299</v>
      </c>
      <c r="O1295">
        <v>13.4519572953736</v>
      </c>
      <c r="P1295">
        <v>529.48028673835097</v>
      </c>
      <c r="Q1295">
        <v>0.14577578288493701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295</v>
      </c>
      <c r="E1296">
        <v>1341.374125</v>
      </c>
      <c r="F1296">
        <v>82.25</v>
      </c>
      <c r="G1296">
        <v>-20.162124328376802</v>
      </c>
      <c r="H1296">
        <v>-7.3727069932321001</v>
      </c>
      <c r="I1296">
        <v>-33.387082170220403</v>
      </c>
      <c r="J1296">
        <v>-2.7408660536512301</v>
      </c>
      <c r="K1296">
        <v>85.272834465702999</v>
      </c>
      <c r="L1296">
        <v>84.907807456372694</v>
      </c>
      <c r="M1296">
        <v>29.834536387287802</v>
      </c>
      <c r="N1296">
        <v>1.01696084898856</v>
      </c>
      <c r="O1296">
        <v>27.5987841945288</v>
      </c>
      <c r="P1296">
        <v>19.202898550724601</v>
      </c>
      <c r="Q1296">
        <v>5.9662228593829997E-2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266</v>
      </c>
      <c r="E1297">
        <v>1340.50880388</v>
      </c>
      <c r="F1297">
        <v>383.3</v>
      </c>
      <c r="G1297">
        <v>-23.9356451879693</v>
      </c>
      <c r="H1297">
        <v>1.1093647031502401</v>
      </c>
      <c r="I1297">
        <v>-22.287099449709299</v>
      </c>
      <c r="J1297">
        <v>3.0347608504968702</v>
      </c>
      <c r="K1297">
        <v>403.01078787282302</v>
      </c>
      <c r="L1297">
        <v>401.333447632397</v>
      </c>
      <c r="M1297">
        <v>30.8497405317808</v>
      </c>
      <c r="N1297">
        <v>1.5807963303265999</v>
      </c>
      <c r="O1297">
        <v>34.046438820767001</v>
      </c>
      <c r="P1297">
        <v>31.876827799759099</v>
      </c>
      <c r="Q1297">
        <v>3.8620543433317001E-2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266</v>
      </c>
      <c r="E1298">
        <v>1340.4608913100001</v>
      </c>
      <c r="F1298">
        <v>372.1</v>
      </c>
      <c r="G1298">
        <v>-18.081131322948799</v>
      </c>
      <c r="H1298">
        <v>-3.11620682713481</v>
      </c>
      <c r="I1298">
        <v>-18.394488298165701</v>
      </c>
      <c r="J1298">
        <v>-6.7231760579449098</v>
      </c>
      <c r="K1298">
        <v>376.90153874803298</v>
      </c>
      <c r="L1298">
        <v>361.11175677817602</v>
      </c>
      <c r="M1298">
        <v>31.662088698708001</v>
      </c>
      <c r="N1298">
        <v>2.19033956818246</v>
      </c>
      <c r="O1298">
        <v>18.4359043267938</v>
      </c>
      <c r="P1298">
        <v>22.260555281747902</v>
      </c>
      <c r="Q1298">
        <v>4.7222284927254998E-2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1853</v>
      </c>
      <c r="E1299">
        <v>1339.9022</v>
      </c>
      <c r="F1299">
        <v>576.54999999999995</v>
      </c>
      <c r="G1299">
        <v>78.931815635566394</v>
      </c>
      <c r="H1299">
        <v>73.883408671358296</v>
      </c>
      <c r="I1299">
        <v>19.088901632874499</v>
      </c>
      <c r="J1299">
        <v>1.98738615072128</v>
      </c>
      <c r="K1299">
        <v>457.521178177259</v>
      </c>
      <c r="L1299">
        <v>380.65093356586402</v>
      </c>
      <c r="M1299">
        <v>55.768745854328898</v>
      </c>
      <c r="N1299">
        <v>1.12458176082915</v>
      </c>
      <c r="O1299">
        <v>11.872344115861599</v>
      </c>
      <c r="P1299">
        <v>128.698928996429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46</v>
      </c>
      <c r="E1300">
        <v>1338.6824766</v>
      </c>
      <c r="F1300">
        <v>1255.55</v>
      </c>
      <c r="G1300">
        <v>149.11103931808</v>
      </c>
      <c r="H1300">
        <v>20.103034190743301</v>
      </c>
      <c r="I1300">
        <v>-6.400128183973</v>
      </c>
      <c r="J1300">
        <v>19.067887819053698</v>
      </c>
      <c r="K1300">
        <v>1144.15964800954</v>
      </c>
      <c r="L1300">
        <v>1021.01392026444</v>
      </c>
      <c r="M1300">
        <v>59.262709623557001</v>
      </c>
      <c r="N1300">
        <v>1.64628889691999</v>
      </c>
      <c r="O1300">
        <v>10.5491617219545</v>
      </c>
      <c r="P1300">
        <v>185.15784692255201</v>
      </c>
      <c r="Q1300">
        <v>0.11138422036091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380</v>
      </c>
      <c r="E1301">
        <v>1336.237520832</v>
      </c>
      <c r="F1301">
        <v>64.56</v>
      </c>
      <c r="G1301">
        <v>457.935268218354</v>
      </c>
      <c r="H1301">
        <v>30.552244373458301</v>
      </c>
      <c r="I1301">
        <v>93.471748670894002</v>
      </c>
      <c r="J1301">
        <v>10.1178620604654</v>
      </c>
      <c r="K1301">
        <v>46.583410769035503</v>
      </c>
      <c r="L1301">
        <v>31.325129808876401</v>
      </c>
      <c r="M1301">
        <v>62.582971230360002</v>
      </c>
      <c r="N1301">
        <v>1.15358049330394</v>
      </c>
      <c r="O1301">
        <v>10.811648079306</v>
      </c>
      <c r="P1301">
        <v>529.85365853658504</v>
      </c>
      <c r="Q1301">
        <v>0.131448656762364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295</v>
      </c>
      <c r="E1302">
        <v>1335.27185424</v>
      </c>
      <c r="F1302">
        <v>309.3</v>
      </c>
      <c r="G1302">
        <v>87.223977316133102</v>
      </c>
      <c r="H1302">
        <v>-5.3237849974485396</v>
      </c>
      <c r="I1302">
        <v>32.8243870469421</v>
      </c>
      <c r="J1302">
        <v>-4.7566707972502602</v>
      </c>
      <c r="K1302">
        <v>289.570579908811</v>
      </c>
      <c r="L1302">
        <v>224.99275574715301</v>
      </c>
      <c r="M1302">
        <v>43.924505231199397</v>
      </c>
      <c r="N1302">
        <v>0.91735160147255901</v>
      </c>
      <c r="O1302">
        <v>9.2790171354671696</v>
      </c>
      <c r="P1302">
        <v>139.211136890951</v>
      </c>
      <c r="Q1302">
        <v>0.11137294721435601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54</v>
      </c>
      <c r="E1303">
        <v>1333.82515233</v>
      </c>
      <c r="F1303">
        <v>327.7</v>
      </c>
      <c r="G1303">
        <v>115.510726888704</v>
      </c>
      <c r="H1303">
        <v>13.411409346403801</v>
      </c>
      <c r="I1303">
        <v>4.6600431660906398</v>
      </c>
      <c r="J1303">
        <v>4.63945329213219</v>
      </c>
      <c r="K1303">
        <v>305.93427741655898</v>
      </c>
      <c r="L1303">
        <v>260.786229422384</v>
      </c>
      <c r="M1303">
        <v>49.5101100514946</v>
      </c>
      <c r="N1303">
        <v>1.48419502309503</v>
      </c>
      <c r="O1303">
        <v>11.992676228257499</v>
      </c>
      <c r="P1303">
        <v>175.26249475010499</v>
      </c>
      <c r="Q1303">
        <v>8.5266421923943E-2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810</v>
      </c>
      <c r="E1304">
        <v>1328.4997499999999</v>
      </c>
      <c r="F1304">
        <v>248.55</v>
      </c>
      <c r="G1304">
        <v>-47.572435167161998</v>
      </c>
      <c r="H1304">
        <v>-15.3157849974485</v>
      </c>
      <c r="I1304">
        <v>-37.337410016078103</v>
      </c>
      <c r="J1304">
        <v>-9.8022218119061097</v>
      </c>
      <c r="K1304">
        <v>286.86909902060802</v>
      </c>
      <c r="M1304">
        <v>23.407793437383098</v>
      </c>
      <c r="N1304">
        <v>0.66728107969439099</v>
      </c>
      <c r="O1304">
        <v>87.487427077046803</v>
      </c>
      <c r="P1304">
        <v>9.0131578947368407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371</v>
      </c>
      <c r="E1305">
        <v>1323.7115444639901</v>
      </c>
      <c r="F1305">
        <v>66.39</v>
      </c>
      <c r="G1305">
        <v>-48.286012687764099</v>
      </c>
      <c r="H1305">
        <v>-15.539055020027901</v>
      </c>
      <c r="I1305">
        <v>-28.6078777729496</v>
      </c>
      <c r="J1305">
        <v>0.51500301484337396</v>
      </c>
      <c r="K1305">
        <v>69.325497072650407</v>
      </c>
      <c r="L1305">
        <v>71.875188431558698</v>
      </c>
      <c r="M1305">
        <v>36.019037753215798</v>
      </c>
      <c r="N1305">
        <v>0.92493334718990206</v>
      </c>
      <c r="O1305">
        <v>35.562584726615398</v>
      </c>
      <c r="P1305">
        <v>19.5139513951395</v>
      </c>
      <c r="Q1305">
        <v>-4.4577885284888999E-2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D1306" t="s">
        <v>472</v>
      </c>
      <c r="E1306">
        <v>1316.4860639999999</v>
      </c>
      <c r="F1306">
        <v>635</v>
      </c>
      <c r="G1306">
        <v>-48.888073174749103</v>
      </c>
      <c r="H1306">
        <v>3.10241498590005</v>
      </c>
      <c r="I1306">
        <v>-22.8729101650279</v>
      </c>
      <c r="J1306">
        <v>-7.0293135538634299</v>
      </c>
      <c r="K1306">
        <v>643.32923239568197</v>
      </c>
      <c r="L1306">
        <v>670.97640836867095</v>
      </c>
      <c r="M1306">
        <v>37.895787587805998</v>
      </c>
      <c r="N1306">
        <v>1.6577766362544799</v>
      </c>
      <c r="O1306">
        <v>44.566929133858203</v>
      </c>
      <c r="P1306">
        <v>12.3893805309734</v>
      </c>
      <c r="Q1306">
        <v>4.4807181481666E-2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1146</v>
      </c>
      <c r="E1307">
        <v>1313.1299475000001</v>
      </c>
      <c r="F1307">
        <v>956.9</v>
      </c>
      <c r="G1307">
        <v>266.48693915534602</v>
      </c>
      <c r="H1307">
        <v>-1.9894641877405199</v>
      </c>
      <c r="I1307">
        <v>78.196979378500004</v>
      </c>
      <c r="J1307">
        <v>2.3338518131219601</v>
      </c>
      <c r="K1307">
        <v>922.26188052126702</v>
      </c>
      <c r="L1307">
        <v>711.01388939736796</v>
      </c>
      <c r="M1307">
        <v>62.975290372788798</v>
      </c>
      <c r="N1307">
        <v>0.57024690164225</v>
      </c>
      <c r="O1307">
        <v>14.3275159368795</v>
      </c>
      <c r="P1307">
        <v>388.21428571428498</v>
      </c>
      <c r="Q1307">
        <v>0.17826222219953899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72</v>
      </c>
      <c r="E1308">
        <v>1312.3923025920001</v>
      </c>
      <c r="F1308">
        <v>74.760000000000005</v>
      </c>
      <c r="G1308">
        <v>163.190085583686</v>
      </c>
      <c r="H1308">
        <v>-2.5640608595175198</v>
      </c>
      <c r="I1308">
        <v>-42.521536980835599</v>
      </c>
      <c r="J1308">
        <v>-3.55974501884989</v>
      </c>
      <c r="K1308">
        <v>73.577764549618806</v>
      </c>
      <c r="L1308">
        <v>72.014885491081799</v>
      </c>
      <c r="M1308">
        <v>65.3537607603065</v>
      </c>
      <c r="N1308">
        <v>1.9279775059869899</v>
      </c>
      <c r="O1308">
        <v>92.348849652220395</v>
      </c>
      <c r="P1308">
        <v>210.85239085238999</v>
      </c>
      <c r="Q1308">
        <v>0.354004400642768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632</v>
      </c>
      <c r="E1309">
        <v>1311.05554256</v>
      </c>
      <c r="F1309">
        <v>133.16</v>
      </c>
      <c r="G1309">
        <v>-20.421522073293801</v>
      </c>
      <c r="H1309">
        <v>0.97923415963956795</v>
      </c>
      <c r="I1309">
        <v>-28.9857399236069</v>
      </c>
      <c r="J1309">
        <v>-1.29676850093004</v>
      </c>
      <c r="K1309">
        <v>136.36088368573101</v>
      </c>
      <c r="L1309">
        <v>138.67001292006501</v>
      </c>
      <c r="M1309">
        <v>34.451781830544697</v>
      </c>
      <c r="N1309">
        <v>1.1977472599674199</v>
      </c>
      <c r="O1309">
        <v>41.145989786722701</v>
      </c>
      <c r="P1309">
        <v>16.296943231440999</v>
      </c>
      <c r="Q1309">
        <v>-7.7915658633502E-2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924</v>
      </c>
      <c r="E1310">
        <v>1303.5510400000001</v>
      </c>
      <c r="F1310">
        <v>85.6</v>
      </c>
      <c r="G1310">
        <v>-23.803039517619101</v>
      </c>
      <c r="H1310">
        <v>-2.9946004871979799</v>
      </c>
      <c r="I1310">
        <v>-21.060610497191</v>
      </c>
      <c r="J1310">
        <v>-2.5627802212263702</v>
      </c>
      <c r="K1310">
        <v>87.808667255151207</v>
      </c>
      <c r="L1310">
        <v>89.308089171330806</v>
      </c>
      <c r="M1310">
        <v>38.685145338349102</v>
      </c>
      <c r="N1310">
        <v>1.3874322737193101</v>
      </c>
      <c r="O1310">
        <v>35.105140186915897</v>
      </c>
      <c r="P1310">
        <v>15.675675675675601</v>
      </c>
      <c r="Q1310">
        <v>-2.0853622624927001E-2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21</v>
      </c>
      <c r="E1311">
        <v>1302.2638644799999</v>
      </c>
      <c r="F1311">
        <v>366.95</v>
      </c>
      <c r="G1311">
        <v>10.3593086971898</v>
      </c>
      <c r="H1311">
        <v>11.635508762064299</v>
      </c>
      <c r="I1311">
        <v>3.2512786938761799E-2</v>
      </c>
      <c r="J1311">
        <v>7.0275297434861796</v>
      </c>
      <c r="K1311">
        <v>345.69862951769301</v>
      </c>
      <c r="L1311">
        <v>319.20802065642198</v>
      </c>
      <c r="M1311">
        <v>57.205358466472198</v>
      </c>
      <c r="N1311">
        <v>1.0036979710291101</v>
      </c>
      <c r="O1311">
        <v>22.578007902984002</v>
      </c>
      <c r="P1311">
        <v>47.725442834138398</v>
      </c>
      <c r="Q1311">
        <v>-5.8433769583641E-2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127</v>
      </c>
      <c r="E1312">
        <v>1300.0095513599999</v>
      </c>
      <c r="F1312">
        <v>812.8</v>
      </c>
      <c r="G1312">
        <v>-0.65600450445497605</v>
      </c>
      <c r="H1312">
        <v>-5.13238311019958</v>
      </c>
      <c r="I1312">
        <v>-36.619869702225401</v>
      </c>
      <c r="J1312">
        <v>-0.35462065259472098</v>
      </c>
      <c r="K1312">
        <v>850.55289316802896</v>
      </c>
      <c r="L1312">
        <v>853.60870177122899</v>
      </c>
      <c r="M1312">
        <v>40.023868840451897</v>
      </c>
      <c r="N1312">
        <v>0.90291038761019704</v>
      </c>
      <c r="O1312">
        <v>32.874015748031503</v>
      </c>
      <c r="P1312">
        <v>29.426751592356599</v>
      </c>
      <c r="Q1312">
        <v>7.1763811858094995E-2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412</v>
      </c>
      <c r="E1313">
        <v>1299.81686672</v>
      </c>
      <c r="F1313">
        <v>4072.7</v>
      </c>
      <c r="G1313">
        <v>20.697232522462201</v>
      </c>
      <c r="H1313">
        <v>16.7453968245859</v>
      </c>
      <c r="I1313">
        <v>13.360852592255901</v>
      </c>
      <c r="J1313">
        <v>-1.67272882127357</v>
      </c>
      <c r="K1313">
        <v>3654.3285497932302</v>
      </c>
      <c r="L1313">
        <v>3228.9789510068599</v>
      </c>
      <c r="M1313">
        <v>44.247957113630598</v>
      </c>
      <c r="N1313">
        <v>1.4011745416297099</v>
      </c>
      <c r="O1313">
        <v>11.810346944287501</v>
      </c>
      <c r="P1313">
        <v>67.946391752577298</v>
      </c>
      <c r="Q1313">
        <v>-1.4976526811700001E-4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138</v>
      </c>
      <c r="E1314">
        <v>1293.6863925</v>
      </c>
      <c r="F1314">
        <v>310.64999999999998</v>
      </c>
      <c r="G1314">
        <v>79.485654444999994</v>
      </c>
      <c r="H1314">
        <v>1.5957897665852301</v>
      </c>
      <c r="I1314">
        <v>38.530080749774001</v>
      </c>
      <c r="J1314">
        <v>-2.0342205553967201</v>
      </c>
      <c r="K1314">
        <v>289.669844407357</v>
      </c>
      <c r="L1314">
        <v>241.45947639889101</v>
      </c>
      <c r="M1314">
        <v>45.597498974555201</v>
      </c>
      <c r="N1314">
        <v>1.7913733138987999</v>
      </c>
      <c r="O1314">
        <v>21.503299533236699</v>
      </c>
      <c r="P1314">
        <v>105.456349206349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271</v>
      </c>
      <c r="E1315">
        <v>1290.4939999999999</v>
      </c>
      <c r="F1315">
        <v>441.95</v>
      </c>
      <c r="G1315">
        <v>-1.8027350910770199</v>
      </c>
      <c r="H1315">
        <v>-4.7683236287951303</v>
      </c>
      <c r="I1315">
        <v>-2.77013616603216</v>
      </c>
      <c r="J1315">
        <v>-3.76049903504892</v>
      </c>
      <c r="K1315">
        <v>438.46365996627401</v>
      </c>
      <c r="L1315">
        <v>403.71999742799198</v>
      </c>
      <c r="M1315">
        <v>38.038961010501701</v>
      </c>
      <c r="N1315">
        <v>0.62824225610414497</v>
      </c>
      <c r="O1315">
        <v>9.2883810385790202</v>
      </c>
      <c r="P1315">
        <v>34.658744667885401</v>
      </c>
      <c r="Q1315">
        <v>-1.0338390586524001E-2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130</v>
      </c>
      <c r="E1316">
        <v>1289.4903999999999</v>
      </c>
      <c r="F1316">
        <v>637.1</v>
      </c>
      <c r="G1316">
        <v>3.69543206109394</v>
      </c>
      <c r="H1316">
        <v>-4.7968846538059298</v>
      </c>
      <c r="I1316">
        <v>-20.185334986189599</v>
      </c>
      <c r="J1316">
        <v>-1.3900639146137901</v>
      </c>
      <c r="K1316">
        <v>654.79473278905198</v>
      </c>
      <c r="L1316">
        <v>634.18407485752505</v>
      </c>
      <c r="M1316">
        <v>30.563784194853199</v>
      </c>
      <c r="N1316">
        <v>1.6715377100116899</v>
      </c>
      <c r="O1316">
        <v>17.250039240307601</v>
      </c>
      <c r="P1316">
        <v>34.480211081794103</v>
      </c>
      <c r="Q1316">
        <v>8.8855276969812005E-2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191</v>
      </c>
      <c r="E1317">
        <v>1285.3994335299999</v>
      </c>
      <c r="F1317">
        <v>2111.15</v>
      </c>
      <c r="G1317">
        <v>31.2547496755193</v>
      </c>
      <c r="H1317">
        <v>-15.7852903600226</v>
      </c>
      <c r="I1317">
        <v>29.8912844583005</v>
      </c>
      <c r="J1317">
        <v>-3.8928912308382499</v>
      </c>
      <c r="K1317">
        <v>2207.8208962071599</v>
      </c>
      <c r="L1317">
        <v>1848.7003563855701</v>
      </c>
      <c r="M1317">
        <v>23.352772212982401</v>
      </c>
      <c r="N1317">
        <v>0.74998692924363897</v>
      </c>
      <c r="O1317">
        <v>20.313573171020501</v>
      </c>
      <c r="P1317">
        <v>68.891999999999996</v>
      </c>
      <c r="Q1317">
        <v>0.13733616844000099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143</v>
      </c>
      <c r="E1318">
        <v>1278.3069729250001</v>
      </c>
      <c r="F1318">
        <v>574.25</v>
      </c>
      <c r="G1318">
        <v>-33.303100078327702</v>
      </c>
      <c r="H1318">
        <v>-12.3980309444631</v>
      </c>
      <c r="I1318">
        <v>-8.9852558490539494</v>
      </c>
      <c r="J1318">
        <v>-5.9429726814263102</v>
      </c>
      <c r="K1318">
        <v>597.30407274439597</v>
      </c>
      <c r="L1318">
        <v>576.40677083211904</v>
      </c>
      <c r="M1318">
        <v>23.486484754567499</v>
      </c>
      <c r="N1318">
        <v>0.70246845664524005</v>
      </c>
      <c r="O1318">
        <v>25.8336961253809</v>
      </c>
      <c r="P1318">
        <v>15.022533800701</v>
      </c>
      <c r="Q1318">
        <v>-0.168517348888716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472</v>
      </c>
      <c r="E1319">
        <v>1275.113126925</v>
      </c>
      <c r="F1319">
        <v>6.94</v>
      </c>
      <c r="G1319">
        <v>-68.0773790442924</v>
      </c>
      <c r="H1319">
        <v>-34.486562986063298</v>
      </c>
      <c r="I1319">
        <v>-71.517793508980503</v>
      </c>
      <c r="J1319">
        <v>-4.9038825668541799</v>
      </c>
      <c r="K1319">
        <v>9.7016006880327392</v>
      </c>
      <c r="L1319">
        <v>12.620920999267801</v>
      </c>
      <c r="M1319">
        <v>41.982247463341999</v>
      </c>
      <c r="N1319">
        <v>1.65603700653345</v>
      </c>
      <c r="O1319">
        <v>209.79827089337101</v>
      </c>
      <c r="P1319">
        <v>1.1661807580174799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543</v>
      </c>
      <c r="E1320">
        <v>1274.9010456000001</v>
      </c>
      <c r="F1320">
        <v>364</v>
      </c>
      <c r="G1320">
        <v>9.2088638292998795</v>
      </c>
      <c r="H1320">
        <v>5.4965628037260599</v>
      </c>
      <c r="I1320">
        <v>-5.7749490183417702</v>
      </c>
      <c r="J1320">
        <v>7.5814551535616399</v>
      </c>
      <c r="K1320">
        <v>355.62381619023603</v>
      </c>
      <c r="L1320">
        <v>337.610624905392</v>
      </c>
      <c r="M1320">
        <v>46.745454193461498</v>
      </c>
      <c r="N1320">
        <v>1.36375102405457</v>
      </c>
      <c r="O1320">
        <v>53.489010989011</v>
      </c>
      <c r="P1320">
        <v>47.159894885789299</v>
      </c>
      <c r="Q1320">
        <v>-3.095354646347E-3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632</v>
      </c>
      <c r="E1321">
        <v>1274.023872</v>
      </c>
      <c r="F1321">
        <v>1002.6</v>
      </c>
      <c r="G1321">
        <v>-13.213101240851399</v>
      </c>
      <c r="H1321">
        <v>22.761176490598299</v>
      </c>
      <c r="I1321">
        <v>8.4898052919669098</v>
      </c>
      <c r="J1321">
        <v>8.7543211121241704</v>
      </c>
      <c r="K1321">
        <v>862.24802786153305</v>
      </c>
      <c r="L1321">
        <v>820.38961969567799</v>
      </c>
      <c r="M1321">
        <v>70.152243816957196</v>
      </c>
      <c r="N1321">
        <v>4.16392335974282</v>
      </c>
      <c r="O1321">
        <v>13.739277877518401</v>
      </c>
      <c r="P1321">
        <v>42.303598041302898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692</v>
      </c>
      <c r="E1322">
        <v>1264.4000000000001</v>
      </c>
      <c r="F1322">
        <v>126.44</v>
      </c>
      <c r="G1322">
        <v>-10.5409395330206</v>
      </c>
      <c r="H1322">
        <v>-1.9637786406746001</v>
      </c>
      <c r="I1322">
        <v>-22.9106909446283</v>
      </c>
      <c r="J1322">
        <v>-4.9351892983559003</v>
      </c>
      <c r="K1322">
        <v>125.537183757443</v>
      </c>
      <c r="L1322">
        <v>123.396673356319</v>
      </c>
      <c r="M1322">
        <v>28.177329332592699</v>
      </c>
      <c r="N1322">
        <v>0.91843975626367003</v>
      </c>
      <c r="O1322">
        <v>22.587788674470101</v>
      </c>
      <c r="P1322">
        <v>26.061814556331001</v>
      </c>
      <c r="Q1322">
        <v>-6.3200217410919997E-3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127</v>
      </c>
      <c r="E1323">
        <v>1260.0605226</v>
      </c>
      <c r="F1323">
        <v>1811.15</v>
      </c>
      <c r="G1323">
        <v>193.808606715937</v>
      </c>
      <c r="H1323">
        <v>-12.539256466529601</v>
      </c>
      <c r="I1323">
        <v>106.588764081676</v>
      </c>
      <c r="J1323">
        <v>-2.09395725825209</v>
      </c>
      <c r="K1323">
        <v>1785.4678169410399</v>
      </c>
      <c r="L1323">
        <v>1281.00029889712</v>
      </c>
      <c r="M1323">
        <v>33.182317575273501</v>
      </c>
      <c r="N1323">
        <v>0.49509810575346502</v>
      </c>
      <c r="O1323">
        <v>27.543273610689301</v>
      </c>
      <c r="P1323">
        <v>237.30328708445799</v>
      </c>
      <c r="Q1323">
        <v>0.21064554013137399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62</v>
      </c>
      <c r="E1324">
        <v>1259.46929664</v>
      </c>
      <c r="F1324">
        <v>628.79999999999995</v>
      </c>
      <c r="G1324">
        <v>33.199874141643399</v>
      </c>
      <c r="H1324">
        <v>-0.39582436107000901</v>
      </c>
      <c r="I1324">
        <v>-19.2137861015647</v>
      </c>
      <c r="J1324">
        <v>-4.05911954061302</v>
      </c>
      <c r="K1324">
        <v>621.39849364585996</v>
      </c>
      <c r="L1324">
        <v>586.37430849651798</v>
      </c>
      <c r="M1324">
        <v>37.124304267984598</v>
      </c>
      <c r="N1324">
        <v>0.76804456993574399</v>
      </c>
      <c r="O1324">
        <v>20.093829516539401</v>
      </c>
      <c r="P1324">
        <v>59.9592978885779</v>
      </c>
      <c r="Q1324">
        <v>3.2073771306974003E-2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97</v>
      </c>
      <c r="E1325">
        <v>1252.13193</v>
      </c>
      <c r="F1325">
        <v>782.25</v>
      </c>
      <c r="G1325">
        <v>-17.9268725677364</v>
      </c>
      <c r="H1325">
        <v>-4.0529644846280402</v>
      </c>
      <c r="I1325">
        <v>-20.2042189423724</v>
      </c>
      <c r="J1325">
        <v>-3.7998294062193101</v>
      </c>
      <c r="K1325">
        <v>798.05069660604397</v>
      </c>
      <c r="L1325">
        <v>802.80835954652605</v>
      </c>
      <c r="M1325">
        <v>41.5879741690744</v>
      </c>
      <c r="N1325">
        <v>0.63014469453376198</v>
      </c>
      <c r="O1325">
        <v>33.767976989453501</v>
      </c>
      <c r="P1325">
        <v>13.369565217391299</v>
      </c>
      <c r="Q1325">
        <v>-0.103362348601371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62</v>
      </c>
      <c r="E1326">
        <v>1250.3214584499999</v>
      </c>
      <c r="F1326">
        <v>1300.55</v>
      </c>
      <c r="G1326">
        <v>51.885701946041301</v>
      </c>
      <c r="H1326">
        <v>-1.5794067923203301</v>
      </c>
      <c r="I1326">
        <v>-22.6529898572375</v>
      </c>
      <c r="J1326">
        <v>6.28515298466949</v>
      </c>
      <c r="K1326">
        <v>1236.32234213332</v>
      </c>
      <c r="L1326">
        <v>1198.4099066731301</v>
      </c>
      <c r="M1326">
        <v>80.430024452448095</v>
      </c>
      <c r="N1326">
        <v>1.09971731448763</v>
      </c>
      <c r="O1326">
        <v>22.640421360193699</v>
      </c>
      <c r="P1326">
        <v>78.646978021978001</v>
      </c>
      <c r="Q1326">
        <v>0.10101769938567801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979</v>
      </c>
      <c r="E1327">
        <v>1249.02343</v>
      </c>
      <c r="F1327">
        <v>327.5</v>
      </c>
      <c r="G1327">
        <v>-22.979096330695999</v>
      </c>
      <c r="H1327">
        <v>-10.7602294418929</v>
      </c>
      <c r="I1327">
        <v>-26.292312949454999</v>
      </c>
      <c r="J1327">
        <v>-3.1406594175847702</v>
      </c>
      <c r="K1327">
        <v>340.11202097781</v>
      </c>
      <c r="L1327">
        <v>351.67820839149402</v>
      </c>
      <c r="M1327">
        <v>26.0197813084675</v>
      </c>
      <c r="N1327">
        <v>1.0203311827447099</v>
      </c>
      <c r="O1327">
        <v>63.603053435114496</v>
      </c>
      <c r="P1327">
        <v>19.090909090909001</v>
      </c>
      <c r="Q1327">
        <v>3.2256918663129998E-2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21</v>
      </c>
      <c r="E1328">
        <v>1247.62957368</v>
      </c>
      <c r="F1328">
        <v>1514.8</v>
      </c>
      <c r="G1328">
        <v>921.36366384406006</v>
      </c>
      <c r="H1328">
        <v>-10.3914703371386</v>
      </c>
      <c r="I1328">
        <v>32.4128989986596</v>
      </c>
      <c r="J1328">
        <v>-5.2916695440254502</v>
      </c>
      <c r="K1328">
        <v>1459.5177160016599</v>
      </c>
      <c r="L1328">
        <v>921.85780106982304</v>
      </c>
      <c r="M1328">
        <v>28.619524081725</v>
      </c>
      <c r="N1328">
        <v>1.08</v>
      </c>
      <c r="O1328">
        <v>22.880908370741999</v>
      </c>
      <c r="P1328">
        <v>1013.4141859610399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271</v>
      </c>
      <c r="E1329">
        <v>1246.093353145</v>
      </c>
      <c r="F1329">
        <v>917</v>
      </c>
      <c r="G1329">
        <v>104.820997705629</v>
      </c>
      <c r="H1329">
        <v>38.942559363674697</v>
      </c>
      <c r="I1329">
        <v>0.63887392511101304</v>
      </c>
      <c r="J1329">
        <v>0.50230603083886605</v>
      </c>
      <c r="K1329">
        <v>814.093608722044</v>
      </c>
      <c r="L1329">
        <v>665.08360697770001</v>
      </c>
      <c r="M1329">
        <v>72.603177953391693</v>
      </c>
      <c r="N1329">
        <v>1.0663757923328701</v>
      </c>
      <c r="O1329">
        <v>14.3838604143947</v>
      </c>
      <c r="P1329">
        <v>142.91390728476799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D1330" t="s">
        <v>130</v>
      </c>
      <c r="E1330">
        <v>1244.2041612</v>
      </c>
      <c r="F1330">
        <v>143.01</v>
      </c>
      <c r="G1330">
        <v>16.3136465967332</v>
      </c>
      <c r="H1330">
        <v>-1.9517682610468801</v>
      </c>
      <c r="I1330">
        <v>-25.3095717036467</v>
      </c>
      <c r="J1330">
        <v>-3.2709950175545299</v>
      </c>
      <c r="K1330">
        <v>147.22712049400101</v>
      </c>
      <c r="L1330">
        <v>145.05366862598399</v>
      </c>
      <c r="M1330">
        <v>30.366264896395801</v>
      </c>
      <c r="N1330">
        <v>0.65705982241605299</v>
      </c>
      <c r="O1330">
        <v>35.864624851408998</v>
      </c>
      <c r="P1330">
        <v>42.298507462686501</v>
      </c>
      <c r="Q1330">
        <v>3.2346928537219002E-2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380</v>
      </c>
      <c r="E1331">
        <v>1243.71074248799</v>
      </c>
      <c r="F1331">
        <v>50.62</v>
      </c>
      <c r="G1331">
        <v>-12.5557277172074</v>
      </c>
      <c r="H1331">
        <v>-8.4596331172002905</v>
      </c>
      <c r="I1331">
        <v>-38.680279507721998</v>
      </c>
      <c r="J1331">
        <v>1.60680128914795</v>
      </c>
      <c r="K1331">
        <v>53.145881799903897</v>
      </c>
      <c r="L1331">
        <v>52.363554037303601</v>
      </c>
      <c r="M1331">
        <v>40.9106575860135</v>
      </c>
      <c r="N1331">
        <v>1.3312526415118</v>
      </c>
      <c r="O1331">
        <v>62.979059660213302</v>
      </c>
      <c r="P1331">
        <v>61.725239616613401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979</v>
      </c>
      <c r="E1332">
        <v>1243.4441583</v>
      </c>
      <c r="F1332">
        <v>621.15</v>
      </c>
      <c r="G1332">
        <v>-9.0830323700564204</v>
      </c>
      <c r="H1332">
        <v>-4.2305268979291002</v>
      </c>
      <c r="I1332">
        <v>-18.6409794770932</v>
      </c>
      <c r="J1332">
        <v>-3.7300857648245</v>
      </c>
      <c r="K1332">
        <v>615.92888766711803</v>
      </c>
      <c r="L1332">
        <v>608.41897651912495</v>
      </c>
      <c r="M1332">
        <v>38.365675605609297</v>
      </c>
      <c r="N1332">
        <v>1.17997556188984</v>
      </c>
      <c r="O1332">
        <v>37.647911132576603</v>
      </c>
      <c r="P1332">
        <v>29.527682202064401</v>
      </c>
      <c r="Q1332">
        <v>9.3537251375929997E-3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21</v>
      </c>
      <c r="E1333">
        <v>1242.7677175599999</v>
      </c>
      <c r="F1333">
        <v>719.15</v>
      </c>
      <c r="G1333">
        <v>574.17876061905201</v>
      </c>
      <c r="H1333">
        <v>3.36558057865386</v>
      </c>
      <c r="I1333">
        <v>234.63676468102099</v>
      </c>
      <c r="J1333">
        <v>-15.724917466858599</v>
      </c>
      <c r="K1333">
        <v>664.98570883663604</v>
      </c>
      <c r="M1333">
        <v>29.858735569709399</v>
      </c>
      <c r="N1333">
        <v>0.59742544518343699</v>
      </c>
      <c r="O1333">
        <v>38.774942640617397</v>
      </c>
      <c r="P1333">
        <v>671.20643431635301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543</v>
      </c>
      <c r="E1334">
        <v>1242.42787782</v>
      </c>
      <c r="F1334">
        <v>1153.8</v>
      </c>
      <c r="G1334">
        <v>144.80887138126599</v>
      </c>
      <c r="H1334">
        <v>-25.947357145749798</v>
      </c>
      <c r="I1334">
        <v>-7.2571266875257603</v>
      </c>
      <c r="J1334">
        <v>-7.5025509466840496</v>
      </c>
      <c r="K1334">
        <v>1441.7087784945199</v>
      </c>
      <c r="L1334">
        <v>1197.20863960103</v>
      </c>
      <c r="M1334">
        <v>10.387719625442299</v>
      </c>
      <c r="N1334">
        <v>0.33948461677403802</v>
      </c>
      <c r="O1334">
        <v>91.488992893049002</v>
      </c>
      <c r="P1334">
        <v>258.99191039203401</v>
      </c>
      <c r="Q1334">
        <v>0.232654986595136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D1335" t="s">
        <v>380</v>
      </c>
      <c r="E1335">
        <v>1232.1068751299999</v>
      </c>
      <c r="F1335">
        <v>73.739999999999995</v>
      </c>
      <c r="G1335">
        <v>18.257823690092199</v>
      </c>
      <c r="H1335">
        <v>-3.5789428921853901</v>
      </c>
      <c r="I1335">
        <v>-8.9297123769171503</v>
      </c>
      <c r="J1335">
        <v>-2.3145773163883101</v>
      </c>
      <c r="K1335">
        <v>72.655982932308802</v>
      </c>
      <c r="L1335">
        <v>65.459800522066502</v>
      </c>
      <c r="M1335">
        <v>42.3968618485669</v>
      </c>
      <c r="N1335">
        <v>1.16612149149722</v>
      </c>
      <c r="O1335">
        <v>15.1342554922701</v>
      </c>
      <c r="P1335">
        <v>59.956616052060703</v>
      </c>
      <c r="Q1335">
        <v>9.2543809554990007E-3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D1336" t="s">
        <v>198</v>
      </c>
      <c r="E1336">
        <v>1231.2803074999999</v>
      </c>
      <c r="F1336">
        <v>685</v>
      </c>
      <c r="G1336">
        <v>9.1685728961901791</v>
      </c>
      <c r="H1336">
        <v>-2.6759563669270499</v>
      </c>
      <c r="I1336">
        <v>7.56271644351534</v>
      </c>
      <c r="J1336">
        <v>0.82903559786111203</v>
      </c>
      <c r="K1336">
        <v>660.88942414363305</v>
      </c>
      <c r="L1336">
        <v>605.16181624001501</v>
      </c>
      <c r="M1336">
        <v>55.511279294848002</v>
      </c>
      <c r="N1336">
        <v>0.50361994493090201</v>
      </c>
      <c r="O1336">
        <v>10.948905109489001</v>
      </c>
      <c r="P1336">
        <v>39.767394409304202</v>
      </c>
      <c r="Q1336">
        <v>3.9033012717642999E-2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198</v>
      </c>
      <c r="E1337">
        <v>1230.8380070000001</v>
      </c>
      <c r="F1337">
        <v>135.1</v>
      </c>
      <c r="G1337">
        <v>2.1636698850425198</v>
      </c>
      <c r="H1337">
        <v>5.1516234354377098E-2</v>
      </c>
      <c r="I1337">
        <v>-19.1406825279246</v>
      </c>
      <c r="J1337">
        <v>0.78486472945955599</v>
      </c>
      <c r="K1337">
        <v>133.85256499839301</v>
      </c>
      <c r="L1337">
        <v>126.76092579727499</v>
      </c>
      <c r="M1337">
        <v>41.760217060347998</v>
      </c>
      <c r="N1337">
        <v>1.0046628686492101</v>
      </c>
      <c r="O1337">
        <v>15.4700222057735</v>
      </c>
      <c r="P1337">
        <v>34.427860696517399</v>
      </c>
      <c r="Q1337">
        <v>5.4073179861765998E-2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83</v>
      </c>
      <c r="E1338">
        <v>1228.463501</v>
      </c>
      <c r="F1338">
        <v>2897.2</v>
      </c>
      <c r="G1338">
        <v>256.823234198519</v>
      </c>
      <c r="H1338">
        <v>-18.067280367340199</v>
      </c>
      <c r="I1338">
        <v>70.113266565025398</v>
      </c>
      <c r="J1338">
        <v>-4.3829104123783198</v>
      </c>
      <c r="K1338">
        <v>2788.4062955148102</v>
      </c>
      <c r="L1338">
        <v>1961.65304674602</v>
      </c>
      <c r="M1338">
        <v>36.298169267019198</v>
      </c>
      <c r="N1338">
        <v>1.04755292995852</v>
      </c>
      <c r="O1338">
        <v>22.4630677895899</v>
      </c>
      <c r="P1338">
        <v>319.36744589997801</v>
      </c>
      <c r="Q1338">
        <v>0.14000301288265199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E1339">
        <v>1225.20361415</v>
      </c>
      <c r="F1339">
        <v>1168.1500000000001</v>
      </c>
      <c r="G1339">
        <v>344.087666887164</v>
      </c>
      <c r="H1339">
        <v>-7.5485436181381997</v>
      </c>
      <c r="I1339">
        <v>51.471726950414798</v>
      </c>
      <c r="J1339">
        <v>-11.7315098702329</v>
      </c>
      <c r="K1339">
        <v>1116.48223244768</v>
      </c>
      <c r="M1339">
        <v>34.969854524643999</v>
      </c>
      <c r="N1339">
        <v>0.56367532815429899</v>
      </c>
      <c r="O1339">
        <v>29.264221204468502</v>
      </c>
      <c r="P1339">
        <v>387.949039264828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198</v>
      </c>
      <c r="E1340">
        <v>1223.4420600000001</v>
      </c>
      <c r="F1340">
        <v>1134.75</v>
      </c>
      <c r="G1340">
        <v>-37.248905816166001</v>
      </c>
      <c r="H1340">
        <v>8.6992952061822209</v>
      </c>
      <c r="I1340">
        <v>-15.813228097304201</v>
      </c>
      <c r="J1340">
        <v>1.66467027852868</v>
      </c>
      <c r="K1340">
        <v>1160.1680279761499</v>
      </c>
      <c r="L1340">
        <v>1164.8971837921399</v>
      </c>
      <c r="M1340">
        <v>41.783230927515298</v>
      </c>
      <c r="N1340">
        <v>1.08841213286139</v>
      </c>
      <c r="O1340">
        <v>34.390834985679597</v>
      </c>
      <c r="P1340">
        <v>12.240356083086001</v>
      </c>
      <c r="Q1340">
        <v>5.6104562152833E-2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632</v>
      </c>
      <c r="E1341">
        <v>1209.102342315</v>
      </c>
      <c r="F1341">
        <v>553.35</v>
      </c>
      <c r="G1341">
        <v>7.4858642096288204</v>
      </c>
      <c r="H1341">
        <v>-14.122041945201399</v>
      </c>
      <c r="I1341">
        <v>4.3077694281746099</v>
      </c>
      <c r="J1341">
        <v>-2.4978797838596898</v>
      </c>
      <c r="K1341">
        <v>573.59992872272903</v>
      </c>
      <c r="L1341">
        <v>499.20874912724901</v>
      </c>
      <c r="M1341">
        <v>27.614687442410901</v>
      </c>
      <c r="N1341">
        <v>0.30575057288601798</v>
      </c>
      <c r="O1341">
        <v>20.357820547573802</v>
      </c>
      <c r="P1341">
        <v>46.485771012574403</v>
      </c>
      <c r="Q1341">
        <v>-4.4696262654759997E-3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E1342">
        <v>1208.1892524</v>
      </c>
      <c r="F1342">
        <v>798.9</v>
      </c>
      <c r="G1342">
        <v>6171.8219208284099</v>
      </c>
      <c r="H1342">
        <v>3.4215887399251899</v>
      </c>
      <c r="I1342">
        <v>408.53495074160901</v>
      </c>
      <c r="J1342">
        <v>-1.3580773826272601</v>
      </c>
      <c r="K1342">
        <v>723.52600127483902</v>
      </c>
      <c r="L1342">
        <v>426.54844861574298</v>
      </c>
      <c r="M1342">
        <v>61.987227281559399</v>
      </c>
      <c r="N1342">
        <v>3.0001913887807898</v>
      </c>
      <c r="O1342">
        <v>5.1445737889598204</v>
      </c>
      <c r="P1342">
        <v>6195.5082742316699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21</v>
      </c>
      <c r="E1343">
        <v>1207.4253348459999</v>
      </c>
      <c r="F1343">
        <v>217.82</v>
      </c>
      <c r="G1343">
        <v>30.5224961542553</v>
      </c>
      <c r="H1343">
        <v>47.484991545596003</v>
      </c>
      <c r="I1343">
        <v>3.2483770786501802</v>
      </c>
      <c r="J1343">
        <v>0.88934487259008199</v>
      </c>
      <c r="K1343">
        <v>181.07310495983899</v>
      </c>
      <c r="L1343">
        <v>151.48159673975201</v>
      </c>
      <c r="M1343">
        <v>53.281946811959202</v>
      </c>
      <c r="N1343">
        <v>0.94947939980615303</v>
      </c>
      <c r="O1343">
        <v>16.610044991277199</v>
      </c>
      <c r="P1343">
        <v>97.122171945701297</v>
      </c>
      <c r="Q1343">
        <v>0.103331614514269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543</v>
      </c>
      <c r="E1344">
        <v>1206.3239367629999</v>
      </c>
      <c r="F1344">
        <v>193.93</v>
      </c>
      <c r="G1344">
        <v>-37.667280438085903</v>
      </c>
      <c r="H1344">
        <v>-6.7923383385974301</v>
      </c>
      <c r="I1344">
        <v>-22.3402171410718</v>
      </c>
      <c r="J1344">
        <v>-3.1998609137311802</v>
      </c>
      <c r="K1344">
        <v>199.307315469381</v>
      </c>
      <c r="L1344">
        <v>202.08576703809399</v>
      </c>
      <c r="M1344">
        <v>28.140283024255201</v>
      </c>
      <c r="N1344">
        <v>0.70420515906289904</v>
      </c>
      <c r="O1344">
        <v>24.941989377610401</v>
      </c>
      <c r="P1344">
        <v>21.282051282051199</v>
      </c>
      <c r="Q1344">
        <v>-2.3479379903645001E-2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543</v>
      </c>
      <c r="E1345">
        <v>1203.0133390379999</v>
      </c>
      <c r="F1345">
        <v>143.71</v>
      </c>
      <c r="G1345">
        <v>-29.942061165823802</v>
      </c>
      <c r="H1345">
        <v>-3.3027802062096598</v>
      </c>
      <c r="I1345">
        <v>-47.453624463434302</v>
      </c>
      <c r="J1345">
        <v>-1.0371083773682099</v>
      </c>
      <c r="K1345">
        <v>151.046757583426</v>
      </c>
      <c r="L1345">
        <v>163.71749066858101</v>
      </c>
      <c r="M1345">
        <v>38.484915724411799</v>
      </c>
      <c r="N1345">
        <v>1.1678028436855501</v>
      </c>
      <c r="O1345">
        <v>55.9738361978985</v>
      </c>
      <c r="P1345">
        <v>7.0864381520119304</v>
      </c>
      <c r="Q1345">
        <v>1.605031782584E-3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E1346">
        <v>1195.64725176</v>
      </c>
      <c r="F1346">
        <v>50.83</v>
      </c>
      <c r="G1346">
        <v>-65.475176124292801</v>
      </c>
      <c r="H1346">
        <v>-14.3526983389848</v>
      </c>
      <c r="I1346">
        <v>-62.869180774821899</v>
      </c>
      <c r="J1346">
        <v>2.2426633581134698</v>
      </c>
      <c r="K1346">
        <v>56.114532556746902</v>
      </c>
      <c r="L1346">
        <v>65.035015731444801</v>
      </c>
      <c r="M1346">
        <v>53.867822873872697</v>
      </c>
      <c r="N1346">
        <v>1.3451050175743899</v>
      </c>
      <c r="O1346">
        <v>116.407633287428</v>
      </c>
      <c r="P1346">
        <v>15.4964780731651</v>
      </c>
      <c r="Q1346">
        <v>0.142502593568852</v>
      </c>
    </row>
    <row r="1347" spans="1:17" hidden="1" x14ac:dyDescent="0.3">
      <c r="A1347" t="s">
        <v>2844</v>
      </c>
      <c r="B1347" t="s">
        <v>2845</v>
      </c>
      <c r="C1347" t="str">
        <f>IFERROR(VLOOKUP(Table1[[#This Row],[Ticker]],[1]!Table1[[Symbol]:[Industry]],2,FALSE),"-")</f>
        <v>-</v>
      </c>
      <c r="D1347" t="s">
        <v>232</v>
      </c>
      <c r="E1347">
        <v>1194.762635525</v>
      </c>
      <c r="F1347">
        <v>757.15</v>
      </c>
      <c r="G1347">
        <v>38.9841804886657</v>
      </c>
      <c r="H1347">
        <v>-18.0705977869134</v>
      </c>
      <c r="I1347">
        <v>11.295355988693499</v>
      </c>
      <c r="J1347">
        <v>-6.7614535783446099</v>
      </c>
      <c r="K1347">
        <v>745.09851335728695</v>
      </c>
      <c r="L1347">
        <v>602.08517345897201</v>
      </c>
      <c r="M1347">
        <v>20.970590207069002</v>
      </c>
      <c r="N1347">
        <v>0.29328598961295799</v>
      </c>
      <c r="O1347">
        <v>24.929010103678198</v>
      </c>
      <c r="P1347">
        <v>74.438428752447805</v>
      </c>
      <c r="Q1347">
        <v>0.171370973410233</v>
      </c>
    </row>
    <row r="1348" spans="1:17" hidden="1" x14ac:dyDescent="0.3">
      <c r="A1348" t="s">
        <v>2846</v>
      </c>
      <c r="B1348" t="s">
        <v>2847</v>
      </c>
      <c r="C1348" t="str">
        <f>IFERROR(VLOOKUP(Table1[[#This Row],[Ticker]],[1]!Table1[[Symbol]:[Industry]],2,FALSE),"-")</f>
        <v>-</v>
      </c>
      <c r="D1348" t="s">
        <v>632</v>
      </c>
      <c r="E1348">
        <v>1191.7525949999999</v>
      </c>
      <c r="F1348">
        <v>490.05</v>
      </c>
      <c r="G1348">
        <v>2.43641071975473</v>
      </c>
      <c r="H1348">
        <v>9.9043471266137004</v>
      </c>
      <c r="I1348">
        <v>-1.9369352609438599</v>
      </c>
      <c r="J1348">
        <v>-1.4616306457549899</v>
      </c>
      <c r="K1348">
        <v>445.69692077779899</v>
      </c>
      <c r="L1348">
        <v>417.06267410475402</v>
      </c>
      <c r="M1348">
        <v>54.257728131355897</v>
      </c>
      <c r="N1348">
        <v>2.4435530562421102</v>
      </c>
      <c r="O1348">
        <v>11.213141516171801</v>
      </c>
      <c r="P1348">
        <v>43.688608708400501</v>
      </c>
    </row>
    <row r="1349" spans="1:17" hidden="1" x14ac:dyDescent="0.3">
      <c r="A1349" t="s">
        <v>2848</v>
      </c>
      <c r="B1349" t="s">
        <v>2849</v>
      </c>
      <c r="C1349" t="str">
        <f>IFERROR(VLOOKUP(Table1[[#This Row],[Ticker]],[1]!Table1[[Symbol]:[Industry]],2,FALSE),"-")</f>
        <v>-</v>
      </c>
      <c r="D1349" t="s">
        <v>232</v>
      </c>
      <c r="E1349">
        <v>1191.4240272</v>
      </c>
      <c r="F1349">
        <v>695.2</v>
      </c>
      <c r="G1349">
        <v>117.07555135863799</v>
      </c>
      <c r="H1349">
        <v>-0.47345545199401201</v>
      </c>
      <c r="I1349">
        <v>2.2417987240194499</v>
      </c>
      <c r="J1349">
        <v>1.74277203862063</v>
      </c>
      <c r="K1349">
        <v>695.44660859461806</v>
      </c>
      <c r="L1349">
        <v>599.15060770961895</v>
      </c>
      <c r="M1349">
        <v>42.726383767835202</v>
      </c>
      <c r="N1349">
        <v>0.70581834065558402</v>
      </c>
      <c r="O1349">
        <v>18.527042577675399</v>
      </c>
      <c r="P1349">
        <v>151.88405797101399</v>
      </c>
      <c r="Q1349">
        <v>0.119085788894583</v>
      </c>
    </row>
    <row r="1350" spans="1:17" hidden="1" x14ac:dyDescent="0.3">
      <c r="A1350" t="s">
        <v>2850</v>
      </c>
      <c r="B1350" t="s">
        <v>2851</v>
      </c>
      <c r="C1350" t="str">
        <f>IFERROR(VLOOKUP(Table1[[#This Row],[Ticker]],[1]!Table1[[Symbol]:[Industry]],2,FALSE),"-")</f>
        <v>-</v>
      </c>
      <c r="D1350" t="s">
        <v>271</v>
      </c>
      <c r="E1350">
        <v>1191.091095</v>
      </c>
      <c r="F1350">
        <v>37.89</v>
      </c>
      <c r="G1350">
        <v>6.3739683125509501</v>
      </c>
      <c r="H1350">
        <v>-5.5123226756562804</v>
      </c>
      <c r="I1350">
        <v>-26.427901518145202</v>
      </c>
      <c r="J1350">
        <v>2.0680240742798799</v>
      </c>
      <c r="K1350">
        <v>38.118356982483199</v>
      </c>
      <c r="L1350">
        <v>35.2665859906515</v>
      </c>
      <c r="M1350">
        <v>39.196298817338999</v>
      </c>
      <c r="N1350">
        <v>1.44307129696486</v>
      </c>
      <c r="O1350">
        <v>29.321720770651801</v>
      </c>
      <c r="P1350">
        <v>40.3333333333333</v>
      </c>
    </row>
    <row r="1351" spans="1:17" hidden="1" x14ac:dyDescent="0.3">
      <c r="A1351" t="s">
        <v>2852</v>
      </c>
      <c r="B1351" t="s">
        <v>2853</v>
      </c>
      <c r="C1351" t="str">
        <f>IFERROR(VLOOKUP(Table1[[#This Row],[Ticker]],[1]!Table1[[Symbol]:[Industry]],2,FALSE),"-")</f>
        <v>-</v>
      </c>
      <c r="D1351" t="s">
        <v>549</v>
      </c>
      <c r="E1351">
        <v>1185.52191264</v>
      </c>
      <c r="F1351">
        <v>101.4</v>
      </c>
      <c r="G1351">
        <v>119.10481605254201</v>
      </c>
      <c r="H1351">
        <v>17.492244275147002</v>
      </c>
      <c r="I1351">
        <v>5.2483651343995001</v>
      </c>
      <c r="J1351">
        <v>15.562926740922</v>
      </c>
      <c r="K1351">
        <v>84.204182831612897</v>
      </c>
      <c r="L1351">
        <v>69.936997731183297</v>
      </c>
      <c r="M1351">
        <v>68.975231707918397</v>
      </c>
      <c r="N1351">
        <v>2.4279001413277101</v>
      </c>
      <c r="O1351">
        <v>6.1143984220907104</v>
      </c>
      <c r="P1351">
        <v>176.751912633167</v>
      </c>
      <c r="Q1351">
        <v>0.122623337147113</v>
      </c>
    </row>
    <row r="1352" spans="1:17" hidden="1" x14ac:dyDescent="0.3">
      <c r="A1352" t="s">
        <v>2854</v>
      </c>
      <c r="B1352" t="s">
        <v>2855</v>
      </c>
      <c r="C1352" t="str">
        <f>IFERROR(VLOOKUP(Table1[[#This Row],[Ticker]],[1]!Table1[[Symbol]:[Industry]],2,FALSE),"-")</f>
        <v>-</v>
      </c>
      <c r="D1352" t="s">
        <v>1489</v>
      </c>
      <c r="E1352">
        <v>1185.3366884909999</v>
      </c>
      <c r="F1352">
        <v>204.39</v>
      </c>
      <c r="G1352">
        <v>-65.916426891112906</v>
      </c>
      <c r="H1352">
        <v>-14.0717772237495</v>
      </c>
      <c r="I1352">
        <v>-41.330650764532898</v>
      </c>
      <c r="J1352">
        <v>-3.3317877766711401</v>
      </c>
      <c r="K1352">
        <v>222.86895492778399</v>
      </c>
      <c r="L1352">
        <v>245.66087142021999</v>
      </c>
      <c r="M1352">
        <v>18.216606397302598</v>
      </c>
      <c r="N1352">
        <v>0.89520373041603696</v>
      </c>
      <c r="O1352">
        <v>80.732912569107995</v>
      </c>
      <c r="P1352">
        <v>1.8893320039880399</v>
      </c>
      <c r="Q1352">
        <v>-5.3457738570000003E-3</v>
      </c>
    </row>
    <row r="1353" spans="1:17" hidden="1" x14ac:dyDescent="0.3">
      <c r="A1353" t="s">
        <v>2856</v>
      </c>
      <c r="B1353" t="s">
        <v>2857</v>
      </c>
      <c r="C1353" t="str">
        <f>IFERROR(VLOOKUP(Table1[[#This Row],[Ticker]],[1]!Table1[[Symbol]:[Industry]],2,FALSE),"-")</f>
        <v>-</v>
      </c>
      <c r="D1353" t="s">
        <v>283</v>
      </c>
      <c r="E1353">
        <v>1178.8542359999999</v>
      </c>
      <c r="F1353">
        <v>652.04999999999995</v>
      </c>
      <c r="G1353">
        <v>21.020703853723901</v>
      </c>
      <c r="H1353">
        <v>-5.3920772803596702</v>
      </c>
      <c r="I1353">
        <v>12.378467193590801</v>
      </c>
      <c r="J1353">
        <v>-3.3406014509976201</v>
      </c>
      <c r="K1353">
        <v>637.04784651821399</v>
      </c>
      <c r="L1353">
        <v>543.68598360963699</v>
      </c>
      <c r="M1353">
        <v>36.095643586960499</v>
      </c>
      <c r="N1353">
        <v>0.694992639519183</v>
      </c>
      <c r="O1353">
        <v>14.0556705774097</v>
      </c>
      <c r="P1353">
        <v>63.831658291457202</v>
      </c>
      <c r="Q1353">
        <v>1.0443522444621E-2</v>
      </c>
    </row>
    <row r="1354" spans="1:17" hidden="1" x14ac:dyDescent="0.3">
      <c r="A1354" t="s">
        <v>2858</v>
      </c>
      <c r="B1354" t="s">
        <v>2859</v>
      </c>
      <c r="C1354" t="str">
        <f>IFERROR(VLOOKUP(Table1[[#This Row],[Ticker]],[1]!Table1[[Symbol]:[Industry]],2,FALSE),"-")</f>
        <v>-</v>
      </c>
      <c r="D1354" t="s">
        <v>198</v>
      </c>
      <c r="E1354">
        <v>1173.5074360999999</v>
      </c>
      <c r="F1354">
        <v>986.75</v>
      </c>
      <c r="G1354">
        <v>86.685675165116095</v>
      </c>
      <c r="H1354">
        <v>17.0378735391368</v>
      </c>
      <c r="I1354">
        <v>10.240304464833599</v>
      </c>
      <c r="J1354">
        <v>-5.1650465655506403</v>
      </c>
      <c r="K1354">
        <v>889.25731283768698</v>
      </c>
      <c r="L1354">
        <v>768.67276961059304</v>
      </c>
      <c r="M1354">
        <v>53.793363468129201</v>
      </c>
      <c r="N1354">
        <v>3.6968038066563098</v>
      </c>
      <c r="O1354">
        <v>13.2961743096022</v>
      </c>
      <c r="P1354">
        <v>142.44471744471701</v>
      </c>
      <c r="Q1354">
        <v>0.162153975328543</v>
      </c>
    </row>
    <row r="1355" spans="1:17" hidden="1" x14ac:dyDescent="0.3">
      <c r="A1355" t="s">
        <v>2860</v>
      </c>
      <c r="B1355" t="s">
        <v>2861</v>
      </c>
      <c r="C1355" t="str">
        <f>IFERROR(VLOOKUP(Table1[[#This Row],[Ticker]],[1]!Table1[[Symbol]:[Industry]],2,FALSE),"-")</f>
        <v>-</v>
      </c>
      <c r="D1355" t="s">
        <v>266</v>
      </c>
      <c r="E1355">
        <v>1171.68</v>
      </c>
      <c r="F1355">
        <v>1464.6</v>
      </c>
      <c r="G1355">
        <v>129.11419893987599</v>
      </c>
      <c r="H1355">
        <v>6.0968024151388596</v>
      </c>
      <c r="I1355">
        <v>141.70546617290401</v>
      </c>
      <c r="J1355">
        <v>10.5777942867074</v>
      </c>
      <c r="K1355">
        <v>1368.26206811524</v>
      </c>
      <c r="L1355">
        <v>974.68260548906596</v>
      </c>
      <c r="M1355">
        <v>53.245505981466103</v>
      </c>
      <c r="N1355">
        <v>1.03507311129163</v>
      </c>
      <c r="O1355">
        <v>11.975966134098</v>
      </c>
      <c r="P1355">
        <v>252.915662650602</v>
      </c>
      <c r="Q1355">
        <v>0.24613874281286299</v>
      </c>
    </row>
    <row r="1356" spans="1:17" hidden="1" x14ac:dyDescent="0.3">
      <c r="A1356" t="s">
        <v>2862</v>
      </c>
      <c r="B1356" t="s">
        <v>2863</v>
      </c>
      <c r="C1356" t="str">
        <f>IFERROR(VLOOKUP(Table1[[#This Row],[Ticker]],[1]!Table1[[Symbol]:[Industry]],2,FALSE),"-")</f>
        <v>-</v>
      </c>
      <c r="D1356" t="s">
        <v>1516</v>
      </c>
      <c r="E1356">
        <v>1167.0154826749999</v>
      </c>
      <c r="F1356">
        <v>1541.75</v>
      </c>
      <c r="G1356">
        <v>37.897255044042303</v>
      </c>
      <c r="H1356">
        <v>12.8594354578515</v>
      </c>
      <c r="I1356">
        <v>4.3519191212650199</v>
      </c>
      <c r="J1356">
        <v>-1.5481693803327801</v>
      </c>
      <c r="K1356">
        <v>1438.0259230474701</v>
      </c>
      <c r="L1356">
        <v>1246.2742112180299</v>
      </c>
      <c r="M1356">
        <v>43.705489056885199</v>
      </c>
      <c r="N1356">
        <v>0.96499908164202397</v>
      </c>
      <c r="O1356">
        <v>15.232690124858101</v>
      </c>
      <c r="P1356">
        <v>64.444562956642301</v>
      </c>
      <c r="Q1356">
        <v>3.3175833530655001E-2</v>
      </c>
    </row>
    <row r="1357" spans="1:17" hidden="1" x14ac:dyDescent="0.3">
      <c r="A1357" t="s">
        <v>2864</v>
      </c>
      <c r="B1357" t="s">
        <v>2865</v>
      </c>
      <c r="C1357" t="str">
        <f>IFERROR(VLOOKUP(Table1[[#This Row],[Ticker]],[1]!Table1[[Symbol]:[Industry]],2,FALSE),"-")</f>
        <v>-</v>
      </c>
      <c r="D1357" t="s">
        <v>692</v>
      </c>
      <c r="E1357">
        <v>1164.261849474</v>
      </c>
      <c r="F1357">
        <v>54.87</v>
      </c>
      <c r="G1357">
        <v>7.5815891804652997</v>
      </c>
      <c r="H1357">
        <v>5.0791502432241797</v>
      </c>
      <c r="I1357">
        <v>-11.8402171410718</v>
      </c>
      <c r="J1357">
        <v>-0.74947009228160999</v>
      </c>
      <c r="K1357">
        <v>53.545580185353899</v>
      </c>
      <c r="L1357">
        <v>49.192269465369399</v>
      </c>
      <c r="M1357">
        <v>42.123367844915698</v>
      </c>
      <c r="N1357">
        <v>0.83102437230824799</v>
      </c>
      <c r="O1357">
        <v>13.3588481866229</v>
      </c>
      <c r="P1357">
        <v>36.492537313432798</v>
      </c>
      <c r="Q1357">
        <v>5.3947102388187999E-2</v>
      </c>
    </row>
    <row r="1358" spans="1:17" hidden="1" x14ac:dyDescent="0.3">
      <c r="A1358" t="s">
        <v>2866</v>
      </c>
      <c r="B1358" t="s">
        <v>2867</v>
      </c>
      <c r="C1358" t="str">
        <f>IFERROR(VLOOKUP(Table1[[#This Row],[Ticker]],[1]!Table1[[Symbol]:[Industry]],2,FALSE),"-")</f>
        <v>-</v>
      </c>
      <c r="D1358" t="s">
        <v>692</v>
      </c>
      <c r="E1358">
        <v>1162.85265</v>
      </c>
      <c r="F1358">
        <v>122.47</v>
      </c>
      <c r="G1358">
        <v>167.216259423336</v>
      </c>
      <c r="H1358">
        <v>16.7505474360261</v>
      </c>
      <c r="I1358">
        <v>89.313572410068701</v>
      </c>
      <c r="J1358">
        <v>1.88916213959194</v>
      </c>
      <c r="K1358">
        <v>106.551047644747</v>
      </c>
      <c r="L1358">
        <v>77.922220963849298</v>
      </c>
      <c r="M1358">
        <v>51.674655930475403</v>
      </c>
      <c r="N1358">
        <v>0.35232897802239299</v>
      </c>
      <c r="O1358">
        <v>11.455866742875701</v>
      </c>
      <c r="P1358">
        <v>200.90909090909</v>
      </c>
      <c r="Q1358">
        <v>0.100834377332313</v>
      </c>
    </row>
    <row r="1359" spans="1:17" hidden="1" x14ac:dyDescent="0.3">
      <c r="A1359" t="s">
        <v>2868</v>
      </c>
      <c r="B1359" t="s">
        <v>2869</v>
      </c>
      <c r="C1359" t="str">
        <f>IFERROR(VLOOKUP(Table1[[#This Row],[Ticker]],[1]!Table1[[Symbol]:[Industry]],2,FALSE),"-")</f>
        <v>-</v>
      </c>
      <c r="D1359" t="s">
        <v>198</v>
      </c>
      <c r="E1359">
        <v>1160.1152500000001</v>
      </c>
      <c r="F1359">
        <v>107.17</v>
      </c>
      <c r="G1359">
        <v>-31.8219751431287</v>
      </c>
      <c r="H1359">
        <v>-4.2516354373312497</v>
      </c>
      <c r="I1359">
        <v>-31.829089105191301</v>
      </c>
      <c r="J1359">
        <v>-1.4189727261313001</v>
      </c>
      <c r="K1359">
        <v>110.174020869027</v>
      </c>
      <c r="L1359">
        <v>110.93867416557499</v>
      </c>
      <c r="M1359">
        <v>38.085349165759503</v>
      </c>
      <c r="N1359">
        <v>1.28499513750582</v>
      </c>
      <c r="O1359">
        <v>34.365960623308702</v>
      </c>
      <c r="P1359">
        <v>18.7479224376731</v>
      </c>
      <c r="Q1359">
        <v>5.0824457014120002E-3</v>
      </c>
    </row>
    <row r="1360" spans="1:17" hidden="1" x14ac:dyDescent="0.3">
      <c r="A1360" t="s">
        <v>2870</v>
      </c>
      <c r="B1360" t="s">
        <v>2871</v>
      </c>
      <c r="C1360" t="str">
        <f>IFERROR(VLOOKUP(Table1[[#This Row],[Ticker]],[1]!Table1[[Symbol]:[Industry]],2,FALSE),"-")</f>
        <v>-</v>
      </c>
      <c r="D1360" t="s">
        <v>62</v>
      </c>
      <c r="E1360">
        <v>1157.5603280160001</v>
      </c>
      <c r="F1360">
        <v>110.28</v>
      </c>
      <c r="G1360">
        <v>-10.2878958197191</v>
      </c>
      <c r="H1360">
        <v>2.8071334740116498</v>
      </c>
      <c r="I1360">
        <v>-26.238991360130701</v>
      </c>
      <c r="J1360">
        <v>-4.90816562640188</v>
      </c>
      <c r="K1360">
        <v>109.09111254210799</v>
      </c>
      <c r="L1360">
        <v>109.317846611072</v>
      </c>
      <c r="M1360">
        <v>47.484525904656103</v>
      </c>
      <c r="N1360">
        <v>1.6805419263971699</v>
      </c>
      <c r="O1360">
        <v>35.654697134566497</v>
      </c>
      <c r="P1360">
        <v>42.572721396250799</v>
      </c>
      <c r="Q1360">
        <v>-2.7739238077902999E-2</v>
      </c>
    </row>
    <row r="1361" spans="1:17" hidden="1" x14ac:dyDescent="0.3">
      <c r="A1361" t="s">
        <v>2872</v>
      </c>
      <c r="B1361" t="s">
        <v>2873</v>
      </c>
      <c r="C1361" t="str">
        <f>IFERROR(VLOOKUP(Table1[[#This Row],[Ticker]],[1]!Table1[[Symbol]:[Industry]],2,FALSE),"-")</f>
        <v>-</v>
      </c>
      <c r="D1361" t="s">
        <v>244</v>
      </c>
      <c r="E1361">
        <v>1156.91367825</v>
      </c>
      <c r="F1361">
        <v>410.3</v>
      </c>
      <c r="G1361">
        <v>64.870631890850902</v>
      </c>
      <c r="H1361">
        <v>-6.91057172730636</v>
      </c>
      <c r="I1361">
        <v>3.3268132022072798</v>
      </c>
      <c r="J1361">
        <v>-1.5914497770734799</v>
      </c>
      <c r="K1361">
        <v>400.71536337740002</v>
      </c>
      <c r="L1361">
        <v>358.06740037258101</v>
      </c>
      <c r="M1361">
        <v>49.4350854024391</v>
      </c>
      <c r="N1361">
        <v>1.1200034855939101</v>
      </c>
      <c r="O1361">
        <v>27.955154764806199</v>
      </c>
      <c r="P1361">
        <v>94.132954814288993</v>
      </c>
      <c r="Q1361">
        <v>0.102069577327888</v>
      </c>
    </row>
    <row r="1362" spans="1:17" hidden="1" x14ac:dyDescent="0.3">
      <c r="A1362" t="s">
        <v>2874</v>
      </c>
      <c r="B1362" t="s">
        <v>2875</v>
      </c>
      <c r="C1362" t="str">
        <f>IFERROR(VLOOKUP(Table1[[#This Row],[Ticker]],[1]!Table1[[Symbol]:[Industry]],2,FALSE),"-")</f>
        <v>-</v>
      </c>
      <c r="D1362" t="s">
        <v>62</v>
      </c>
      <c r="E1362">
        <v>1154.402936725</v>
      </c>
      <c r="F1362">
        <v>239.45</v>
      </c>
      <c r="G1362">
        <v>17.433282857034399</v>
      </c>
      <c r="H1362">
        <v>-7.47491136250314</v>
      </c>
      <c r="I1362">
        <v>-22.005844196425802</v>
      </c>
      <c r="J1362">
        <v>-4.4333289347574301</v>
      </c>
      <c r="K1362">
        <v>251.15117520939799</v>
      </c>
      <c r="L1362">
        <v>241.829392076087</v>
      </c>
      <c r="M1362">
        <v>25.474832603616299</v>
      </c>
      <c r="N1362">
        <v>1.5841221947599999</v>
      </c>
      <c r="O1362">
        <v>22.071413656295601</v>
      </c>
      <c r="P1362">
        <v>49.937382592360599</v>
      </c>
      <c r="Q1362">
        <v>-9.6476697958750007E-3</v>
      </c>
    </row>
    <row r="1363" spans="1:17" hidden="1" x14ac:dyDescent="0.3">
      <c r="A1363" t="s">
        <v>2876</v>
      </c>
      <c r="B1363" t="s">
        <v>2877</v>
      </c>
      <c r="C1363" t="str">
        <f>IFERROR(VLOOKUP(Table1[[#This Row],[Ticker]],[1]!Table1[[Symbol]:[Industry]],2,FALSE),"-")</f>
        <v>-</v>
      </c>
      <c r="D1363" t="s">
        <v>165</v>
      </c>
      <c r="E1363">
        <v>1148.9688000000001</v>
      </c>
      <c r="F1363">
        <v>469.35</v>
      </c>
      <c r="G1363">
        <v>84.220623340919303</v>
      </c>
      <c r="H1363">
        <v>18.722676541012898</v>
      </c>
      <c r="I1363">
        <v>94.455648492003107</v>
      </c>
      <c r="J1363">
        <v>-6.5793249459800904</v>
      </c>
      <c r="M1363">
        <v>40.089093879424901</v>
      </c>
      <c r="O1363">
        <v>18.248641738574602</v>
      </c>
      <c r="P1363">
        <v>130.299313052011</v>
      </c>
    </row>
    <row r="1364" spans="1:17" hidden="1" x14ac:dyDescent="0.3">
      <c r="A1364" t="s">
        <v>2878</v>
      </c>
      <c r="B1364" t="s">
        <v>2879</v>
      </c>
      <c r="C1364" t="str">
        <f>IFERROR(VLOOKUP(Table1[[#This Row],[Ticker]],[1]!Table1[[Symbol]:[Industry]],2,FALSE),"-")</f>
        <v>-</v>
      </c>
      <c r="E1364">
        <v>1148.5442087899901</v>
      </c>
      <c r="F1364">
        <v>1130.45</v>
      </c>
      <c r="G1364">
        <v>431.95385303566098</v>
      </c>
      <c r="H1364">
        <v>-0.73398441661602098</v>
      </c>
      <c r="I1364">
        <v>43.555616192261503</v>
      </c>
      <c r="J1364">
        <v>-13.5732189948277</v>
      </c>
      <c r="K1364">
        <v>1083.91431156316</v>
      </c>
      <c r="L1364">
        <v>684.42227635842596</v>
      </c>
      <c r="M1364">
        <v>31.642166362079301</v>
      </c>
      <c r="N1364">
        <v>0.76694403282799495</v>
      </c>
      <c r="O1364">
        <v>23.844486708832701</v>
      </c>
      <c r="P1364">
        <v>483.30753353973103</v>
      </c>
    </row>
    <row r="1365" spans="1:17" hidden="1" x14ac:dyDescent="0.3">
      <c r="A1365" t="s">
        <v>2880</v>
      </c>
      <c r="B1365" t="s">
        <v>2881</v>
      </c>
      <c r="C1365" t="str">
        <f>IFERROR(VLOOKUP(Table1[[#This Row],[Ticker]],[1]!Table1[[Symbol]:[Industry]],2,FALSE),"-")</f>
        <v>-</v>
      </c>
      <c r="D1365" t="s">
        <v>380</v>
      </c>
      <c r="E1365">
        <v>1147.1524015559901</v>
      </c>
      <c r="F1365">
        <v>46.69</v>
      </c>
      <c r="G1365">
        <v>5.4699398194165099</v>
      </c>
      <c r="H1365">
        <v>5.8058583351197202</v>
      </c>
      <c r="I1365">
        <v>-23.6628667137213</v>
      </c>
      <c r="J1365">
        <v>-3.1684580805610101</v>
      </c>
      <c r="K1365">
        <v>45.900307456011298</v>
      </c>
      <c r="L1365">
        <v>45.716581797196298</v>
      </c>
      <c r="M1365">
        <v>47.613236989652997</v>
      </c>
      <c r="N1365">
        <v>1.8092889280201401</v>
      </c>
      <c r="O1365">
        <v>29.5780681088027</v>
      </c>
      <c r="P1365">
        <v>70.401459854014604</v>
      </c>
    </row>
    <row r="1366" spans="1:17" hidden="1" x14ac:dyDescent="0.3">
      <c r="A1366" t="s">
        <v>2882</v>
      </c>
      <c r="B1366" t="s">
        <v>2883</v>
      </c>
      <c r="C1366" t="str">
        <f>IFERROR(VLOOKUP(Table1[[#This Row],[Ticker]],[1]!Table1[[Symbol]:[Industry]],2,FALSE),"-")</f>
        <v>-</v>
      </c>
      <c r="D1366" t="s">
        <v>543</v>
      </c>
      <c r="E1366">
        <v>1145.2077092679999</v>
      </c>
      <c r="F1366">
        <v>159.08000000000001</v>
      </c>
      <c r="G1366">
        <v>-20.354102672509899</v>
      </c>
      <c r="H1366">
        <v>-2.5686813483561801</v>
      </c>
      <c r="I1366">
        <v>-17.3304823307327</v>
      </c>
      <c r="J1366">
        <v>5.2663902574974397</v>
      </c>
      <c r="K1366">
        <v>157.16774489985499</v>
      </c>
      <c r="L1366">
        <v>162.16679654955701</v>
      </c>
      <c r="M1366">
        <v>52.005429371473298</v>
      </c>
      <c r="N1366">
        <v>1.37149261076375</v>
      </c>
      <c r="O1366">
        <v>36.440784510937803</v>
      </c>
      <c r="P1366">
        <v>25.309176841275999</v>
      </c>
      <c r="Q1366">
        <v>6.1885399019045002E-2</v>
      </c>
    </row>
    <row r="1367" spans="1:17" hidden="1" x14ac:dyDescent="0.3">
      <c r="A1367" t="s">
        <v>2884</v>
      </c>
      <c r="B1367" t="s">
        <v>2885</v>
      </c>
      <c r="C1367" t="str">
        <f>IFERROR(VLOOKUP(Table1[[#This Row],[Ticker]],[1]!Table1[[Symbol]:[Industry]],2,FALSE),"-")</f>
        <v>-</v>
      </c>
      <c r="D1367" t="s">
        <v>103</v>
      </c>
      <c r="E1367">
        <v>1142.458065</v>
      </c>
      <c r="F1367">
        <v>460.65</v>
      </c>
      <c r="G1367">
        <v>-2.1588504353205802</v>
      </c>
      <c r="H1367">
        <v>17.2216111244351</v>
      </c>
      <c r="I1367">
        <v>8.0761747157632495</v>
      </c>
      <c r="J1367">
        <v>21.4200594799971</v>
      </c>
      <c r="O1367">
        <v>0</v>
      </c>
      <c r="P1367">
        <v>27.603878116343399</v>
      </c>
    </row>
    <row r="1368" spans="1:17" hidden="1" x14ac:dyDescent="0.3">
      <c r="A1368" t="s">
        <v>2886</v>
      </c>
      <c r="B1368" t="s">
        <v>2887</v>
      </c>
      <c r="C1368" t="str">
        <f>IFERROR(VLOOKUP(Table1[[#This Row],[Ticker]],[1]!Table1[[Symbol]:[Industry]],2,FALSE),"-")</f>
        <v>-</v>
      </c>
      <c r="D1368" t="s">
        <v>266</v>
      </c>
      <c r="E1368">
        <v>1140.92511528</v>
      </c>
      <c r="F1368">
        <v>978.15</v>
      </c>
      <c r="G1368">
        <v>17.7770612308795</v>
      </c>
      <c r="H1368">
        <v>-4.1496375415814599</v>
      </c>
      <c r="I1368">
        <v>-4.6652525139857302</v>
      </c>
      <c r="J1368">
        <v>-2.87453206504293</v>
      </c>
      <c r="K1368">
        <v>965.75407897776495</v>
      </c>
      <c r="L1368">
        <v>882.26979829090203</v>
      </c>
      <c r="M1368">
        <v>55.657065278218703</v>
      </c>
      <c r="N1368">
        <v>1.0691653679512301</v>
      </c>
      <c r="O1368">
        <v>12.973470326637001</v>
      </c>
      <c r="P1368">
        <v>51.651162790697597</v>
      </c>
      <c r="Q1368">
        <v>3.9585419984204999E-2</v>
      </c>
    </row>
    <row r="1369" spans="1:17" hidden="1" x14ac:dyDescent="0.3">
      <c r="A1369" t="s">
        <v>2888</v>
      </c>
      <c r="B1369" t="s">
        <v>2889</v>
      </c>
      <c r="C1369" t="str">
        <f>IFERROR(VLOOKUP(Table1[[#This Row],[Ticker]],[1]!Table1[[Symbol]:[Industry]],2,FALSE),"-")</f>
        <v>-</v>
      </c>
      <c r="D1369" t="s">
        <v>632</v>
      </c>
      <c r="E1369">
        <v>1138.8569497599999</v>
      </c>
      <c r="F1369">
        <v>20.48</v>
      </c>
      <c r="G1369">
        <v>-85.654784229636306</v>
      </c>
      <c r="H1369">
        <v>-5.9784928359283596</v>
      </c>
      <c r="I1369">
        <v>12.968424834236799</v>
      </c>
      <c r="J1369">
        <v>1.6025650780151799</v>
      </c>
      <c r="K1369">
        <v>21.316250304532002</v>
      </c>
      <c r="L1369">
        <v>25.526015924840902</v>
      </c>
      <c r="M1369">
        <v>37.053956261906301</v>
      </c>
      <c r="N1369">
        <v>1.1133800576317201</v>
      </c>
      <c r="O1369">
        <v>162.939453125</v>
      </c>
      <c r="P1369">
        <v>36.533333333333303</v>
      </c>
      <c r="Q1369">
        <v>0.22122650323682699</v>
      </c>
    </row>
    <row r="1370" spans="1:17" hidden="1" x14ac:dyDescent="0.3">
      <c r="A1370" t="s">
        <v>2890</v>
      </c>
      <c r="B1370" t="s">
        <v>2891</v>
      </c>
      <c r="C1370" t="str">
        <f>IFERROR(VLOOKUP(Table1[[#This Row],[Ticker]],[1]!Table1[[Symbol]:[Industry]],2,FALSE),"-")</f>
        <v>-</v>
      </c>
      <c r="D1370" t="s">
        <v>632</v>
      </c>
      <c r="E1370">
        <v>1136.886659454</v>
      </c>
      <c r="F1370">
        <v>43.54</v>
      </c>
      <c r="G1370">
        <v>-27.038184701823901</v>
      </c>
      <c r="H1370">
        <v>1.50383011963931</v>
      </c>
      <c r="I1370">
        <v>-32.144138709699199</v>
      </c>
      <c r="J1370">
        <v>-2.4916681926886599</v>
      </c>
      <c r="K1370">
        <v>44.8767870396075</v>
      </c>
      <c r="L1370">
        <v>47.3063284639938</v>
      </c>
      <c r="M1370">
        <v>33.277851571869903</v>
      </c>
      <c r="N1370">
        <v>1.04721108209924</v>
      </c>
      <c r="O1370">
        <v>54.111162149747301</v>
      </c>
      <c r="P1370">
        <v>19.615384615384599</v>
      </c>
      <c r="Q1370">
        <v>-4.4911101117184E-2</v>
      </c>
    </row>
    <row r="1371" spans="1:17" hidden="1" x14ac:dyDescent="0.3">
      <c r="A1371" t="s">
        <v>2892</v>
      </c>
      <c r="B1371" t="s">
        <v>2893</v>
      </c>
      <c r="C1371" t="str">
        <f>IFERROR(VLOOKUP(Table1[[#This Row],[Ticker]],[1]!Table1[[Symbol]:[Industry]],2,FALSE),"-")</f>
        <v>-</v>
      </c>
      <c r="D1371" t="s">
        <v>389</v>
      </c>
      <c r="E1371">
        <v>1136.3609985399901</v>
      </c>
      <c r="F1371">
        <v>475.1</v>
      </c>
      <c r="G1371">
        <v>132.91640112009199</v>
      </c>
      <c r="H1371">
        <v>4.4487109882784797</v>
      </c>
      <c r="I1371">
        <v>-11.4985385526121</v>
      </c>
      <c r="J1371">
        <v>-4.1039494974825503</v>
      </c>
      <c r="K1371">
        <v>449.05549875506398</v>
      </c>
      <c r="L1371">
        <v>387.76109129656101</v>
      </c>
      <c r="M1371">
        <v>40.998255567433198</v>
      </c>
      <c r="N1371">
        <v>1.89661614698502</v>
      </c>
      <c r="O1371">
        <v>13.5971374447484</v>
      </c>
      <c r="P1371">
        <v>163.944444444444</v>
      </c>
      <c r="Q1371">
        <v>9.0831252135923995E-2</v>
      </c>
    </row>
    <row r="1372" spans="1:17" hidden="1" x14ac:dyDescent="0.3">
      <c r="A1372" t="s">
        <v>2894</v>
      </c>
      <c r="B1372" t="s">
        <v>2895</v>
      </c>
      <c r="C1372" t="str">
        <f>IFERROR(VLOOKUP(Table1[[#This Row],[Ticker]],[1]!Table1[[Symbol]:[Industry]],2,FALSE),"-")</f>
        <v>-</v>
      </c>
      <c r="D1372" t="s">
        <v>543</v>
      </c>
      <c r="E1372">
        <v>1136.20150655</v>
      </c>
      <c r="F1372">
        <v>492.25</v>
      </c>
      <c r="G1372">
        <v>35.901910496879097</v>
      </c>
      <c r="H1372">
        <v>18.232487360275002</v>
      </c>
      <c r="I1372">
        <v>-30.096828209849399</v>
      </c>
      <c r="J1372">
        <v>4.8326198420125097</v>
      </c>
      <c r="K1372">
        <v>447.16027241274901</v>
      </c>
      <c r="L1372">
        <v>458.16693101406702</v>
      </c>
      <c r="M1372">
        <v>66.641352783290202</v>
      </c>
      <c r="N1372">
        <v>0.53286511578668005</v>
      </c>
      <c r="O1372">
        <v>33.042153377348903</v>
      </c>
      <c r="P1372">
        <v>64.0833333333333</v>
      </c>
      <c r="Q1372">
        <v>-4.6595211942983002E-2</v>
      </c>
    </row>
    <row r="1373" spans="1:17" hidden="1" x14ac:dyDescent="0.3">
      <c r="A1373" t="s">
        <v>2896</v>
      </c>
      <c r="B1373" t="s">
        <v>2897</v>
      </c>
      <c r="C1373" t="str">
        <f>IFERROR(VLOOKUP(Table1[[#This Row],[Ticker]],[1]!Table1[[Symbol]:[Industry]],2,FALSE),"-")</f>
        <v>-</v>
      </c>
      <c r="D1373" t="s">
        <v>371</v>
      </c>
      <c r="E1373">
        <v>1136.100989264</v>
      </c>
      <c r="F1373">
        <v>163.36000000000001</v>
      </c>
      <c r="G1373">
        <v>-21.008792121054199</v>
      </c>
      <c r="H1373">
        <v>-6.30857075819599</v>
      </c>
      <c r="I1373">
        <v>-11.351328252182901</v>
      </c>
      <c r="J1373">
        <v>-2.89201840407341</v>
      </c>
      <c r="K1373">
        <v>162.272099434197</v>
      </c>
      <c r="L1373">
        <v>154.995381435057</v>
      </c>
      <c r="M1373">
        <v>35.750002425823901</v>
      </c>
      <c r="N1373">
        <v>3.0690280860161998</v>
      </c>
      <c r="O1373">
        <v>11.410381978452399</v>
      </c>
      <c r="P1373">
        <v>24.180919802356499</v>
      </c>
      <c r="Q1373">
        <v>-1.8245931977257001E-2</v>
      </c>
    </row>
    <row r="1374" spans="1:17" hidden="1" x14ac:dyDescent="0.3">
      <c r="A1374" t="s">
        <v>2898</v>
      </c>
      <c r="B1374" t="s">
        <v>2899</v>
      </c>
      <c r="C1374" t="str">
        <f>IFERROR(VLOOKUP(Table1[[#This Row],[Ticker]],[1]!Table1[[Symbol]:[Industry]],2,FALSE),"-")</f>
        <v>-</v>
      </c>
      <c r="D1374" t="s">
        <v>62</v>
      </c>
      <c r="E1374">
        <v>1130.40966</v>
      </c>
      <c r="F1374">
        <v>1918.55</v>
      </c>
      <c r="G1374">
        <v>105.592724007028</v>
      </c>
      <c r="H1374">
        <v>-10.869183055700899</v>
      </c>
      <c r="I1374">
        <v>8.0691423621334497</v>
      </c>
      <c r="J1374">
        <v>-4.86746034302457</v>
      </c>
      <c r="K1374">
        <v>1940.1567773843301</v>
      </c>
      <c r="L1374">
        <v>1609.1785036274</v>
      </c>
      <c r="M1374">
        <v>34.039123646150998</v>
      </c>
      <c r="N1374">
        <v>0.815715878871064</v>
      </c>
      <c r="O1374">
        <v>22.384092152928002</v>
      </c>
      <c r="P1374">
        <v>153.27392739273901</v>
      </c>
    </row>
    <row r="1375" spans="1:17" hidden="1" x14ac:dyDescent="0.3">
      <c r="A1375" t="s">
        <v>2900</v>
      </c>
      <c r="B1375" t="s">
        <v>2901</v>
      </c>
      <c r="C1375" t="str">
        <f>IFERROR(VLOOKUP(Table1[[#This Row],[Ticker]],[1]!Table1[[Symbol]:[Industry]],2,FALSE),"-")</f>
        <v>-</v>
      </c>
      <c r="D1375" t="s">
        <v>127</v>
      </c>
      <c r="E1375">
        <v>1128.27210775</v>
      </c>
      <c r="F1375">
        <v>552.70000000000005</v>
      </c>
      <c r="G1375">
        <v>94.728979534887699</v>
      </c>
      <c r="H1375">
        <v>42.9201941218125</v>
      </c>
      <c r="I1375">
        <v>104.96400468597101</v>
      </c>
      <c r="J1375">
        <v>-13.7751074425144</v>
      </c>
      <c r="M1375">
        <v>42.546933882320303</v>
      </c>
      <c r="O1375">
        <v>32.069838972317697</v>
      </c>
      <c r="P1375">
        <v>130.195751770095</v>
      </c>
    </row>
    <row r="1376" spans="1:17" hidden="1" x14ac:dyDescent="0.3">
      <c r="A1376" t="s">
        <v>2902</v>
      </c>
      <c r="B1376" t="s">
        <v>2903</v>
      </c>
      <c r="C1376" t="str">
        <f>IFERROR(VLOOKUP(Table1[[#This Row],[Ticker]],[1]!Table1[[Symbol]:[Industry]],2,FALSE),"-")</f>
        <v>-</v>
      </c>
      <c r="D1376" t="s">
        <v>2904</v>
      </c>
      <c r="E1376">
        <v>1127.9296893149999</v>
      </c>
      <c r="F1376">
        <v>236.61</v>
      </c>
      <c r="G1376">
        <v>51.191695377221002</v>
      </c>
      <c r="H1376">
        <v>4.5544338838249301</v>
      </c>
      <c r="I1376">
        <v>-16.698108051814799</v>
      </c>
      <c r="J1376">
        <v>-3.96033605606344</v>
      </c>
      <c r="K1376">
        <v>244.84543572600501</v>
      </c>
      <c r="L1376">
        <v>231.47257117362301</v>
      </c>
      <c r="M1376">
        <v>36.514229500585103</v>
      </c>
      <c r="N1376">
        <v>0.64297579842517505</v>
      </c>
      <c r="O1376">
        <v>51.641942436921497</v>
      </c>
      <c r="P1376">
        <v>78.573584905660397</v>
      </c>
      <c r="Q1376">
        <v>-7.7702247218859998E-3</v>
      </c>
    </row>
    <row r="1377" spans="1:17" hidden="1" x14ac:dyDescent="0.3">
      <c r="A1377" t="s">
        <v>2905</v>
      </c>
      <c r="B1377" t="s">
        <v>2906</v>
      </c>
      <c r="C1377" t="str">
        <f>IFERROR(VLOOKUP(Table1[[#This Row],[Ticker]],[1]!Table1[[Symbol]:[Industry]],2,FALSE),"-")</f>
        <v>-</v>
      </c>
      <c r="D1377" t="s">
        <v>211</v>
      </c>
      <c r="E1377">
        <v>1125.6004989099999</v>
      </c>
      <c r="F1377">
        <v>507.7</v>
      </c>
      <c r="G1377">
        <v>-14.020082747688299</v>
      </c>
      <c r="H1377">
        <v>2.71107947729082</v>
      </c>
      <c r="I1377">
        <v>3.26131542597799</v>
      </c>
      <c r="J1377">
        <v>2.9425089179590298</v>
      </c>
      <c r="K1377">
        <v>498.73317444927898</v>
      </c>
      <c r="L1377">
        <v>476.53434550280002</v>
      </c>
      <c r="M1377">
        <v>46.484171623028402</v>
      </c>
      <c r="N1377">
        <v>1.92684155045095</v>
      </c>
      <c r="O1377">
        <v>22.739806972621601</v>
      </c>
      <c r="P1377">
        <v>30.0794260825006</v>
      </c>
      <c r="Q1377">
        <v>3.0190042093990999E-2</v>
      </c>
    </row>
    <row r="1378" spans="1:17" hidden="1" x14ac:dyDescent="0.3">
      <c r="A1378" t="s">
        <v>2907</v>
      </c>
      <c r="B1378" t="s">
        <v>2908</v>
      </c>
      <c r="C1378" t="str">
        <f>IFERROR(VLOOKUP(Table1[[#This Row],[Ticker]],[1]!Table1[[Symbol]:[Industry]],2,FALSE),"-")</f>
        <v>-</v>
      </c>
      <c r="D1378" t="s">
        <v>979</v>
      </c>
      <c r="E1378">
        <v>1109.08173915</v>
      </c>
      <c r="F1378">
        <v>787.05</v>
      </c>
      <c r="G1378">
        <v>70.646979930066493</v>
      </c>
      <c r="H1378">
        <v>5.7878061627724398</v>
      </c>
      <c r="I1378">
        <v>10.5521379523231</v>
      </c>
      <c r="J1378">
        <v>-1.2644100545849399</v>
      </c>
      <c r="K1378">
        <v>727.45444828556106</v>
      </c>
      <c r="L1378">
        <v>644.52840598958596</v>
      </c>
      <c r="M1378">
        <v>55.132821172174502</v>
      </c>
      <c r="N1378">
        <v>1.0876784585836301</v>
      </c>
      <c r="O1378">
        <v>9.9866590432628097</v>
      </c>
      <c r="P1378">
        <v>94.814356435643504</v>
      </c>
      <c r="Q1378">
        <v>7.2531875347993005E-2</v>
      </c>
    </row>
    <row r="1379" spans="1:17" hidden="1" x14ac:dyDescent="0.3">
      <c r="A1379" t="s">
        <v>2909</v>
      </c>
      <c r="B1379" t="s">
        <v>2910</v>
      </c>
      <c r="C1379" t="str">
        <f>IFERROR(VLOOKUP(Table1[[#This Row],[Ticker]],[1]!Table1[[Symbol]:[Industry]],2,FALSE),"-")</f>
        <v>-</v>
      </c>
      <c r="E1379">
        <v>1105.3202885000001</v>
      </c>
      <c r="F1379">
        <v>446.65</v>
      </c>
      <c r="G1379">
        <v>175.27616333033399</v>
      </c>
      <c r="H1379">
        <v>4.8408415085755401</v>
      </c>
      <c r="I1379">
        <v>21.9792357259856</v>
      </c>
      <c r="J1379">
        <v>1.92118120922283</v>
      </c>
      <c r="K1379">
        <v>408.334084763014</v>
      </c>
      <c r="L1379">
        <v>324.93815563315599</v>
      </c>
      <c r="M1379">
        <v>66.930504887116498</v>
      </c>
      <c r="N1379">
        <v>1.17850348763474</v>
      </c>
      <c r="O1379">
        <v>2.3172506436807301</v>
      </c>
      <c r="P1379">
        <v>213.879128601546</v>
      </c>
    </row>
    <row r="1380" spans="1:17" hidden="1" x14ac:dyDescent="0.3">
      <c r="A1380" t="s">
        <v>2911</v>
      </c>
      <c r="B1380" t="s">
        <v>2912</v>
      </c>
      <c r="C1380" t="str">
        <f>IFERROR(VLOOKUP(Table1[[#This Row],[Ticker]],[1]!Table1[[Symbol]:[Industry]],2,FALSE),"-")</f>
        <v>-</v>
      </c>
      <c r="D1380" t="s">
        <v>632</v>
      </c>
      <c r="E1380">
        <v>1104.4650349599999</v>
      </c>
      <c r="F1380">
        <v>2514.4</v>
      </c>
      <c r="G1380">
        <v>33.862441985059903</v>
      </c>
      <c r="H1380">
        <v>28.955915053912499</v>
      </c>
      <c r="I1380">
        <v>6.5677648265760302</v>
      </c>
      <c r="J1380">
        <v>2.2012753454951799</v>
      </c>
      <c r="K1380">
        <v>2200.3975746753899</v>
      </c>
      <c r="L1380">
        <v>1952.3750608425701</v>
      </c>
      <c r="M1380">
        <v>57.942473427249297</v>
      </c>
      <c r="N1380">
        <v>2.0863676238376501</v>
      </c>
      <c r="O1380">
        <v>15.705536111994901</v>
      </c>
      <c r="P1380">
        <v>65.966996699669906</v>
      </c>
      <c r="Q1380">
        <v>6.2477213650216003E-2</v>
      </c>
    </row>
    <row r="1381" spans="1:17" hidden="1" x14ac:dyDescent="0.3">
      <c r="A1381" t="s">
        <v>2913</v>
      </c>
      <c r="B1381" t="s">
        <v>2914</v>
      </c>
      <c r="C1381" t="str">
        <f>IFERROR(VLOOKUP(Table1[[#This Row],[Ticker]],[1]!Table1[[Symbol]:[Industry]],2,FALSE),"-")</f>
        <v>-</v>
      </c>
      <c r="D1381" t="s">
        <v>62</v>
      </c>
      <c r="E1381">
        <v>1103.9673600000001</v>
      </c>
      <c r="F1381">
        <v>220.3</v>
      </c>
      <c r="G1381">
        <v>91.6606651695583</v>
      </c>
      <c r="H1381">
        <v>-10.035497956503001</v>
      </c>
      <c r="I1381">
        <v>21.000914652913199</v>
      </c>
      <c r="J1381">
        <v>-2.1997566331184402</v>
      </c>
      <c r="K1381">
        <v>228.791732393194</v>
      </c>
      <c r="L1381">
        <v>198.446125605161</v>
      </c>
      <c r="M1381">
        <v>26.842805957069899</v>
      </c>
      <c r="N1381">
        <v>0.64934552345752705</v>
      </c>
      <c r="O1381">
        <v>20.2905129369042</v>
      </c>
      <c r="P1381">
        <v>117.79535343549099</v>
      </c>
      <c r="Q1381">
        <v>2.7214582607793001E-2</v>
      </c>
    </row>
    <row r="1382" spans="1:17" hidden="1" x14ac:dyDescent="0.3">
      <c r="A1382" t="s">
        <v>2915</v>
      </c>
      <c r="B1382" t="s">
        <v>2916</v>
      </c>
      <c r="C1382" t="str">
        <f>IFERROR(VLOOKUP(Table1[[#This Row],[Ticker]],[1]!Table1[[Symbol]:[Industry]],2,FALSE),"-")</f>
        <v>-</v>
      </c>
      <c r="D1382" t="s">
        <v>266</v>
      </c>
      <c r="E1382">
        <v>1102.86029457</v>
      </c>
      <c r="F1382">
        <v>784.45</v>
      </c>
      <c r="G1382">
        <v>290.292995286169</v>
      </c>
      <c r="H1382">
        <v>-18.7285484319335</v>
      </c>
      <c r="I1382">
        <v>103.127909737877</v>
      </c>
      <c r="J1382">
        <v>-2.5804816050314798</v>
      </c>
      <c r="K1382">
        <v>751.24779191228095</v>
      </c>
      <c r="L1382">
        <v>495.59899237468102</v>
      </c>
      <c r="M1382">
        <v>30.5907741947759</v>
      </c>
      <c r="N1382">
        <v>1.01643328929986</v>
      </c>
      <c r="O1382">
        <v>44.049971317483497</v>
      </c>
      <c r="P1382">
        <v>326.21570225482202</v>
      </c>
      <c r="Q1382">
        <v>0.21036506513912201</v>
      </c>
    </row>
    <row r="1383" spans="1:17" hidden="1" x14ac:dyDescent="0.3">
      <c r="A1383" t="s">
        <v>2917</v>
      </c>
      <c r="B1383" t="s">
        <v>2918</v>
      </c>
      <c r="C1383" t="str">
        <f>IFERROR(VLOOKUP(Table1[[#This Row],[Ticker]],[1]!Table1[[Symbol]:[Industry]],2,FALSE),"-")</f>
        <v>-</v>
      </c>
      <c r="D1383" t="s">
        <v>122</v>
      </c>
      <c r="E1383">
        <v>1085.5241567999999</v>
      </c>
      <c r="F1383">
        <v>364.5</v>
      </c>
      <c r="G1383">
        <v>117.704375073554</v>
      </c>
      <c r="H1383">
        <v>9.7691432322165195</v>
      </c>
      <c r="I1383">
        <v>25.3000992316389</v>
      </c>
      <c r="J1383">
        <v>-4.5033015541672299</v>
      </c>
      <c r="K1383">
        <v>355.74309171443298</v>
      </c>
      <c r="L1383">
        <v>281.23020483378502</v>
      </c>
      <c r="M1383">
        <v>32.518451006921197</v>
      </c>
      <c r="N1383">
        <v>1.0741604281467201</v>
      </c>
      <c r="O1383">
        <v>16.159122085047901</v>
      </c>
      <c r="P1383">
        <v>167.81778104335001</v>
      </c>
      <c r="Q1383">
        <v>7.6435072890854994E-2</v>
      </c>
    </row>
    <row r="1384" spans="1:17" hidden="1" x14ac:dyDescent="0.3">
      <c r="A1384" t="s">
        <v>2919</v>
      </c>
      <c r="B1384" t="s">
        <v>2920</v>
      </c>
      <c r="C1384" t="str">
        <f>IFERROR(VLOOKUP(Table1[[#This Row],[Ticker]],[1]!Table1[[Symbol]:[Industry]],2,FALSE),"-")</f>
        <v>-</v>
      </c>
      <c r="D1384" t="s">
        <v>54</v>
      </c>
      <c r="E1384">
        <v>1085.432</v>
      </c>
      <c r="F1384">
        <v>714.1</v>
      </c>
      <c r="G1384">
        <v>83.419215042208805</v>
      </c>
      <c r="H1384">
        <v>-4.1924128247275103</v>
      </c>
      <c r="I1384">
        <v>20.2627434639485</v>
      </c>
      <c r="J1384">
        <v>-3.6184596436040599</v>
      </c>
      <c r="K1384">
        <v>682.50223138815704</v>
      </c>
      <c r="L1384">
        <v>551.96007360989097</v>
      </c>
      <c r="M1384">
        <v>42.582090399704398</v>
      </c>
      <c r="N1384">
        <v>1.2832872051021</v>
      </c>
      <c r="O1384">
        <v>14.549782943565299</v>
      </c>
      <c r="P1384">
        <v>112.814781701683</v>
      </c>
      <c r="Q1384">
        <v>0.14059926017989099</v>
      </c>
    </row>
    <row r="1385" spans="1:17" hidden="1" x14ac:dyDescent="0.3">
      <c r="A1385" t="s">
        <v>2921</v>
      </c>
      <c r="B1385" t="s">
        <v>2922</v>
      </c>
      <c r="C1385" t="str">
        <f>IFERROR(VLOOKUP(Table1[[#This Row],[Ticker]],[1]!Table1[[Symbol]:[Industry]],2,FALSE),"-")</f>
        <v>-</v>
      </c>
      <c r="D1385" t="s">
        <v>405</v>
      </c>
      <c r="E1385">
        <v>1083.1970699000001</v>
      </c>
      <c r="F1385">
        <v>209.38</v>
      </c>
      <c r="G1385">
        <v>-6.3208825512488103</v>
      </c>
      <c r="H1385">
        <v>-3.4989219393761499</v>
      </c>
      <c r="I1385">
        <v>-26.841193815781601</v>
      </c>
      <c r="J1385">
        <v>-3.5353712719742201</v>
      </c>
      <c r="K1385">
        <v>214.33362953002199</v>
      </c>
      <c r="L1385">
        <v>215.259872406608</v>
      </c>
      <c r="M1385">
        <v>39.041996876676201</v>
      </c>
      <c r="N1385">
        <v>2.5897322991800298</v>
      </c>
      <c r="O1385">
        <v>28.928264399656101</v>
      </c>
      <c r="P1385">
        <v>20.437158469945299</v>
      </c>
      <c r="Q1385">
        <v>1.6601157489900001E-2</v>
      </c>
    </row>
    <row r="1386" spans="1:17" hidden="1" x14ac:dyDescent="0.3">
      <c r="A1386" t="s">
        <v>2923</v>
      </c>
      <c r="B1386" t="s">
        <v>2924</v>
      </c>
      <c r="C1386" t="str">
        <f>IFERROR(VLOOKUP(Table1[[#This Row],[Ticker]],[1]!Table1[[Symbol]:[Industry]],2,FALSE),"-")</f>
        <v>-</v>
      </c>
      <c r="D1386" t="s">
        <v>97</v>
      </c>
      <c r="E1386">
        <v>1079.577293541</v>
      </c>
      <c r="F1386">
        <v>221.01</v>
      </c>
      <c r="G1386">
        <v>-21.129508855702898</v>
      </c>
      <c r="H1386">
        <v>-9.3414479572432398</v>
      </c>
      <c r="I1386">
        <v>-44.557936730985901</v>
      </c>
      <c r="J1386">
        <v>0.544524729889167</v>
      </c>
      <c r="K1386">
        <v>232.25277019144701</v>
      </c>
      <c r="M1386">
        <v>39.716790578148199</v>
      </c>
      <c r="N1386">
        <v>1.0569924406047499</v>
      </c>
      <c r="O1386">
        <v>72.842857789240298</v>
      </c>
      <c r="P1386">
        <v>33.945454545454503</v>
      </c>
    </row>
    <row r="1387" spans="1:17" hidden="1" x14ac:dyDescent="0.3">
      <c r="A1387" t="s">
        <v>2925</v>
      </c>
      <c r="B1387" t="s">
        <v>2926</v>
      </c>
      <c r="C1387" t="str">
        <f>IFERROR(VLOOKUP(Table1[[#This Row],[Ticker]],[1]!Table1[[Symbol]:[Industry]],2,FALSE),"-")</f>
        <v>-</v>
      </c>
      <c r="D1387" t="s">
        <v>328</v>
      </c>
      <c r="E1387">
        <v>1077.17942285</v>
      </c>
      <c r="F1387">
        <v>20.5</v>
      </c>
      <c r="G1387">
        <v>85.497320066120906</v>
      </c>
      <c r="H1387">
        <v>-8.9797081798902507</v>
      </c>
      <c r="I1387">
        <v>1.7172110736597701</v>
      </c>
      <c r="J1387">
        <v>-0.64214580219186901</v>
      </c>
      <c r="K1387">
        <v>21.293662081678999</v>
      </c>
      <c r="L1387">
        <v>19.0559516644397</v>
      </c>
      <c r="M1387">
        <v>33.368476018701003</v>
      </c>
      <c r="N1387">
        <v>1.0702534462673301</v>
      </c>
      <c r="O1387">
        <v>103.170731707317</v>
      </c>
      <c r="P1387">
        <v>132.95454545454501</v>
      </c>
      <c r="Q1387">
        <v>8.4691836943782003E-2</v>
      </c>
    </row>
    <row r="1388" spans="1:17" hidden="1" x14ac:dyDescent="0.3">
      <c r="A1388" t="s">
        <v>2927</v>
      </c>
      <c r="B1388" t="s">
        <v>2928</v>
      </c>
      <c r="C1388" t="str">
        <f>IFERROR(VLOOKUP(Table1[[#This Row],[Ticker]],[1]!Table1[[Symbol]:[Industry]],2,FALSE),"-")</f>
        <v>-</v>
      </c>
      <c r="D1388" t="s">
        <v>232</v>
      </c>
      <c r="E1388">
        <v>1072.0537726499999</v>
      </c>
      <c r="F1388">
        <v>69.510000000000005</v>
      </c>
      <c r="G1388">
        <v>25.284928208392</v>
      </c>
      <c r="H1388">
        <v>-4.8369755062950599</v>
      </c>
      <c r="I1388">
        <v>-23.1316816825363</v>
      </c>
      <c r="J1388">
        <v>4.2423755883293</v>
      </c>
      <c r="K1388">
        <v>68.619328108924407</v>
      </c>
      <c r="L1388">
        <v>68.306809800721794</v>
      </c>
      <c r="M1388">
        <v>50.800774368021102</v>
      </c>
      <c r="N1388">
        <v>1.28135712408323</v>
      </c>
      <c r="O1388">
        <v>86.591857286721293</v>
      </c>
      <c r="P1388">
        <v>61.089223638470401</v>
      </c>
      <c r="Q1388">
        <v>2.3229276358341999E-2</v>
      </c>
    </row>
    <row r="1389" spans="1:17" hidden="1" x14ac:dyDescent="0.3">
      <c r="A1389" t="s">
        <v>2929</v>
      </c>
      <c r="B1389" t="s">
        <v>2930</v>
      </c>
      <c r="C1389" t="str">
        <f>IFERROR(VLOOKUP(Table1[[#This Row],[Ticker]],[1]!Table1[[Symbol]:[Industry]],2,FALSE),"-")</f>
        <v>-</v>
      </c>
      <c r="D1389" t="s">
        <v>632</v>
      </c>
      <c r="E1389">
        <v>1071.9449999999999</v>
      </c>
      <c r="F1389">
        <v>28</v>
      </c>
      <c r="G1389">
        <v>-13.4904762747283</v>
      </c>
      <c r="H1389">
        <v>-1.0739282341116601</v>
      </c>
      <c r="I1389">
        <v>-4.3946454462061002</v>
      </c>
      <c r="J1389">
        <v>-1.0507150328489701</v>
      </c>
      <c r="K1389">
        <v>25.476295697589698</v>
      </c>
      <c r="M1389">
        <v>100</v>
      </c>
      <c r="N1389">
        <v>0.92307692307692302</v>
      </c>
      <c r="O1389">
        <v>0</v>
      </c>
      <c r="P1389">
        <v>12.179487179487101</v>
      </c>
    </row>
    <row r="1390" spans="1:17" hidden="1" x14ac:dyDescent="0.3">
      <c r="A1390" t="s">
        <v>2931</v>
      </c>
      <c r="B1390" t="s">
        <v>2932</v>
      </c>
      <c r="C1390" t="str">
        <f>IFERROR(VLOOKUP(Table1[[#This Row],[Ticker]],[1]!Table1[[Symbol]:[Industry]],2,FALSE),"-")</f>
        <v>-</v>
      </c>
      <c r="D1390" t="s">
        <v>138</v>
      </c>
      <c r="E1390">
        <v>1071.6506784000001</v>
      </c>
      <c r="F1390">
        <v>877.2</v>
      </c>
      <c r="G1390">
        <v>37.164476339100503</v>
      </c>
      <c r="H1390">
        <v>3.7523968207332699</v>
      </c>
      <c r="I1390">
        <v>-29.528821674808999</v>
      </c>
      <c r="J1390">
        <v>0.26599669144680999</v>
      </c>
      <c r="K1390">
        <v>876.90169253805698</v>
      </c>
      <c r="L1390">
        <v>827.66287815606097</v>
      </c>
      <c r="N1390">
        <v>2.0134125334125299</v>
      </c>
      <c r="O1390">
        <v>28.248974008207899</v>
      </c>
      <c r="P1390">
        <v>67.085714285714303</v>
      </c>
    </row>
    <row r="1391" spans="1:17" hidden="1" x14ac:dyDescent="0.3">
      <c r="A1391" t="s">
        <v>2933</v>
      </c>
      <c r="B1391" t="s">
        <v>2934</v>
      </c>
      <c r="C1391" t="str">
        <f>IFERROR(VLOOKUP(Table1[[#This Row],[Ticker]],[1]!Table1[[Symbol]:[Industry]],2,FALSE),"-")</f>
        <v>-</v>
      </c>
      <c r="D1391" t="s">
        <v>632</v>
      </c>
      <c r="E1391">
        <v>1071.3198256149999</v>
      </c>
      <c r="F1391">
        <v>297.05</v>
      </c>
      <c r="G1391">
        <v>-10.481322915461799</v>
      </c>
      <c r="H1391">
        <v>8.1225711669350105</v>
      </c>
      <c r="I1391">
        <v>-15.3178627748125</v>
      </c>
      <c r="J1391">
        <v>-1.7786784949216601</v>
      </c>
      <c r="K1391">
        <v>289.79347591694398</v>
      </c>
      <c r="L1391">
        <v>285.96595988943301</v>
      </c>
      <c r="M1391">
        <v>41.719096019089797</v>
      </c>
      <c r="N1391">
        <v>1.3217566805921801</v>
      </c>
      <c r="O1391">
        <v>21.057061100824701</v>
      </c>
      <c r="P1391">
        <v>32.022222222222197</v>
      </c>
      <c r="Q1391">
        <v>-1.7479138151134999E-2</v>
      </c>
    </row>
    <row r="1392" spans="1:17" hidden="1" x14ac:dyDescent="0.3">
      <c r="A1392" t="s">
        <v>2935</v>
      </c>
      <c r="B1392" t="s">
        <v>2936</v>
      </c>
      <c r="C1392" t="str">
        <f>IFERROR(VLOOKUP(Table1[[#This Row],[Ticker]],[1]!Table1[[Symbol]:[Industry]],2,FALSE),"-")</f>
        <v>-</v>
      </c>
      <c r="D1392" t="s">
        <v>2461</v>
      </c>
      <c r="E1392">
        <v>1069.9195500000001</v>
      </c>
      <c r="F1392">
        <v>27.09</v>
      </c>
      <c r="G1392">
        <v>215.727872538155</v>
      </c>
      <c r="H1392">
        <v>-9.1360560640366302</v>
      </c>
      <c r="I1392">
        <v>93.658763490936295</v>
      </c>
      <c r="J1392">
        <v>-14.629880306541899</v>
      </c>
      <c r="K1392">
        <v>26.255778153313798</v>
      </c>
      <c r="L1392">
        <v>19.027643542475399</v>
      </c>
      <c r="M1392">
        <v>39.597749934581998</v>
      </c>
      <c r="N1392">
        <v>0.98503253371367205</v>
      </c>
      <c r="O1392">
        <v>26.738033714777799</v>
      </c>
      <c r="P1392">
        <v>321.088082901554</v>
      </c>
      <c r="Q1392">
        <v>0.26567733643435298</v>
      </c>
    </row>
    <row r="1393" spans="1:17" hidden="1" x14ac:dyDescent="0.3">
      <c r="A1393" t="s">
        <v>2937</v>
      </c>
      <c r="B1393" t="s">
        <v>2938</v>
      </c>
      <c r="C1393" t="str">
        <f>IFERROR(VLOOKUP(Table1[[#This Row],[Ticker]],[1]!Table1[[Symbol]:[Industry]],2,FALSE),"-")</f>
        <v>-</v>
      </c>
      <c r="D1393" t="s">
        <v>119</v>
      </c>
      <c r="E1393">
        <v>1069.4339512219999</v>
      </c>
      <c r="F1393">
        <v>146.51</v>
      </c>
      <c r="G1393">
        <v>-47.597025955850498</v>
      </c>
      <c r="H1393">
        <v>-5.7462662808709997</v>
      </c>
      <c r="I1393">
        <v>-24.006883807738401</v>
      </c>
      <c r="J1393">
        <v>-1.2239022645811799</v>
      </c>
      <c r="K1393">
        <v>149.528905512048</v>
      </c>
      <c r="L1393">
        <v>153.89674821352401</v>
      </c>
      <c r="M1393">
        <v>38.105084987770297</v>
      </c>
      <c r="N1393">
        <v>0.85428289538483304</v>
      </c>
      <c r="O1393">
        <v>51.662002593679603</v>
      </c>
      <c r="P1393">
        <v>16.001583531274701</v>
      </c>
      <c r="Q1393">
        <v>4.8791759234678003E-2</v>
      </c>
    </row>
    <row r="1394" spans="1:17" hidden="1" x14ac:dyDescent="0.3">
      <c r="A1394" t="s">
        <v>2939</v>
      </c>
      <c r="B1394" t="s">
        <v>2940</v>
      </c>
      <c r="C1394" t="str">
        <f>IFERROR(VLOOKUP(Table1[[#This Row],[Ticker]],[1]!Table1[[Symbol]:[Industry]],2,FALSE),"-")</f>
        <v>-</v>
      </c>
      <c r="D1394" t="s">
        <v>632</v>
      </c>
      <c r="E1394">
        <v>1068.9817455</v>
      </c>
      <c r="F1394">
        <v>65.25</v>
      </c>
      <c r="G1394">
        <v>12.962861256419099</v>
      </c>
      <c r="H1394">
        <v>10.3767171087013</v>
      </c>
      <c r="I1394">
        <v>-7.4399553845955797</v>
      </c>
      <c r="J1394">
        <v>7.0963978044829599</v>
      </c>
      <c r="K1394">
        <v>60.283662795678197</v>
      </c>
      <c r="L1394">
        <v>58.420105422752997</v>
      </c>
      <c r="M1394">
        <v>57.927242241509198</v>
      </c>
      <c r="N1394">
        <v>2.1784258484388999</v>
      </c>
      <c r="O1394">
        <v>12.5670498084291</v>
      </c>
      <c r="P1394">
        <v>46.629213483146003</v>
      </c>
      <c r="Q1394">
        <v>-3.2704006224609998E-2</v>
      </c>
    </row>
    <row r="1395" spans="1:17" hidden="1" x14ac:dyDescent="0.3">
      <c r="A1395" t="s">
        <v>2941</v>
      </c>
      <c r="B1395" t="s">
        <v>2942</v>
      </c>
      <c r="C1395" t="str">
        <f>IFERROR(VLOOKUP(Table1[[#This Row],[Ticker]],[1]!Table1[[Symbol]:[Industry]],2,FALSE),"-")</f>
        <v>-</v>
      </c>
      <c r="D1395" t="s">
        <v>286</v>
      </c>
      <c r="E1395">
        <v>1067.354754</v>
      </c>
      <c r="F1395">
        <v>438</v>
      </c>
      <c r="G1395">
        <v>-36.383184178630501</v>
      </c>
      <c r="H1395">
        <v>-11.0412999196847</v>
      </c>
      <c r="I1395">
        <v>-16.2260230357567</v>
      </c>
      <c r="J1395">
        <v>-1.9749217812054001</v>
      </c>
      <c r="K1395">
        <v>440.85406648752701</v>
      </c>
      <c r="L1395">
        <v>434.56226701488703</v>
      </c>
      <c r="M1395">
        <v>34.911529565060903</v>
      </c>
      <c r="N1395">
        <v>0.48055965252395799</v>
      </c>
      <c r="O1395">
        <v>18.4931506849315</v>
      </c>
      <c r="P1395">
        <v>21.111571961841499</v>
      </c>
      <c r="Q1395">
        <v>-3.4941205659306002E-2</v>
      </c>
    </row>
    <row r="1396" spans="1:17" hidden="1" x14ac:dyDescent="0.3">
      <c r="A1396" t="s">
        <v>2943</v>
      </c>
      <c r="B1396" t="s">
        <v>2944</v>
      </c>
      <c r="C1396" t="str">
        <f>IFERROR(VLOOKUP(Table1[[#This Row],[Ticker]],[1]!Table1[[Symbol]:[Industry]],2,FALSE),"-")</f>
        <v>-</v>
      </c>
      <c r="D1396" t="s">
        <v>531</v>
      </c>
      <c r="E1396">
        <v>1066.8211809500001</v>
      </c>
      <c r="F1396">
        <v>50.5</v>
      </c>
      <c r="G1396">
        <v>-5.6956991976592599</v>
      </c>
      <c r="H1396">
        <v>-14.104888688133901</v>
      </c>
      <c r="I1396">
        <v>-30.6644430062812</v>
      </c>
      <c r="J1396">
        <v>-4.8854256956898601</v>
      </c>
      <c r="K1396">
        <v>55.616415027459098</v>
      </c>
      <c r="L1396">
        <v>54.645993636335902</v>
      </c>
      <c r="M1396">
        <v>21.091436698541798</v>
      </c>
      <c r="N1396">
        <v>0.69829076556093705</v>
      </c>
      <c r="O1396">
        <v>47.821782178217802</v>
      </c>
      <c r="P1396">
        <v>74.137931034482705</v>
      </c>
      <c r="Q1396">
        <v>2.1206557474966001E-2</v>
      </c>
    </row>
    <row r="1397" spans="1:17" hidden="1" x14ac:dyDescent="0.3">
      <c r="A1397" t="s">
        <v>2945</v>
      </c>
      <c r="B1397" t="s">
        <v>2946</v>
      </c>
      <c r="C1397" t="str">
        <f>IFERROR(VLOOKUP(Table1[[#This Row],[Ticker]],[1]!Table1[[Symbol]:[Industry]],2,FALSE),"-")</f>
        <v>-</v>
      </c>
      <c r="D1397" t="s">
        <v>46</v>
      </c>
      <c r="E1397">
        <v>1058.0995707029999</v>
      </c>
      <c r="F1397">
        <v>178.29</v>
      </c>
      <c r="G1397">
        <v>323.71640694805001</v>
      </c>
      <c r="H1397">
        <v>-1.92980057030728</v>
      </c>
      <c r="I1397">
        <v>67.278524763529106</v>
      </c>
      <c r="J1397">
        <v>-1.5364220012096499</v>
      </c>
      <c r="K1397">
        <v>160.36732152464899</v>
      </c>
      <c r="L1397">
        <v>116.767804953252</v>
      </c>
      <c r="M1397">
        <v>49.642721347633</v>
      </c>
      <c r="N1397">
        <v>1.0401292362112999</v>
      </c>
      <c r="O1397">
        <v>18.228728476078299</v>
      </c>
      <c r="P1397">
        <v>430.62499999999898</v>
      </c>
      <c r="Q1397">
        <v>0.18731065919041301</v>
      </c>
    </row>
    <row r="1398" spans="1:17" hidden="1" x14ac:dyDescent="0.3">
      <c r="A1398" t="s">
        <v>2947</v>
      </c>
      <c r="B1398" t="s">
        <v>2948</v>
      </c>
      <c r="C1398" t="str">
        <f>IFERROR(VLOOKUP(Table1[[#This Row],[Ticker]],[1]!Table1[[Symbol]:[Industry]],2,FALSE),"-")</f>
        <v>-</v>
      </c>
      <c r="D1398" t="s">
        <v>549</v>
      </c>
      <c r="E1398">
        <v>1057.6226240000001</v>
      </c>
      <c r="F1398">
        <v>6311</v>
      </c>
      <c r="G1398">
        <v>140.372224002591</v>
      </c>
      <c r="H1398">
        <v>15.908501789338199</v>
      </c>
      <c r="I1398">
        <v>30.6370745834658</v>
      </c>
      <c r="J1398">
        <v>-1.73690352869346</v>
      </c>
      <c r="K1398">
        <v>5814.9812518573499</v>
      </c>
      <c r="L1398">
        <v>4838.8563888584304</v>
      </c>
      <c r="M1398">
        <v>50.395926760707702</v>
      </c>
      <c r="N1398">
        <v>0.57248812568505603</v>
      </c>
      <c r="O1398">
        <v>10.516558390112399</v>
      </c>
      <c r="P1398">
        <v>173.085244482907</v>
      </c>
      <c r="Q1398">
        <v>0.16969353392957301</v>
      </c>
    </row>
    <row r="1399" spans="1:17" hidden="1" x14ac:dyDescent="0.3">
      <c r="A1399" t="s">
        <v>2949</v>
      </c>
      <c r="B1399" t="s">
        <v>2950</v>
      </c>
      <c r="C1399" t="str">
        <f>IFERROR(VLOOKUP(Table1[[#This Row],[Ticker]],[1]!Table1[[Symbol]:[Industry]],2,FALSE),"-")</f>
        <v>-</v>
      </c>
      <c r="D1399" t="s">
        <v>127</v>
      </c>
      <c r="E1399">
        <v>1054.936508625</v>
      </c>
      <c r="F1399">
        <v>228.75</v>
      </c>
      <c r="G1399">
        <v>290.653405198786</v>
      </c>
      <c r="H1399">
        <v>51.146399876501</v>
      </c>
      <c r="I1399">
        <v>186.11650831146201</v>
      </c>
      <c r="J1399">
        <v>-1.4611932971766299</v>
      </c>
      <c r="K1399">
        <v>184.05962247778299</v>
      </c>
      <c r="L1399">
        <v>124.14332177526499</v>
      </c>
      <c r="M1399">
        <v>53.275829354770899</v>
      </c>
      <c r="N1399">
        <v>2.9541795862825202</v>
      </c>
      <c r="O1399">
        <v>17.3333333333333</v>
      </c>
      <c r="P1399">
        <v>365.885947046843</v>
      </c>
      <c r="Q1399">
        <v>0.169352218746496</v>
      </c>
    </row>
    <row r="1400" spans="1:17" hidden="1" x14ac:dyDescent="0.3">
      <c r="A1400" t="s">
        <v>2951</v>
      </c>
      <c r="B1400" t="s">
        <v>2952</v>
      </c>
      <c r="C1400" t="str">
        <f>IFERROR(VLOOKUP(Table1[[#This Row],[Ticker]],[1]!Table1[[Symbol]:[Industry]],2,FALSE),"-")</f>
        <v>-</v>
      </c>
      <c r="D1400" t="s">
        <v>266</v>
      </c>
      <c r="E1400">
        <v>1054.262248</v>
      </c>
      <c r="F1400">
        <v>652.6</v>
      </c>
      <c r="G1400">
        <v>103.97804568970299</v>
      </c>
      <c r="H1400">
        <v>-16.931629541544201</v>
      </c>
      <c r="I1400">
        <v>-19.9154245686513</v>
      </c>
      <c r="J1400">
        <v>-1.86523580155039</v>
      </c>
      <c r="K1400">
        <v>598.80094723069999</v>
      </c>
      <c r="L1400">
        <v>571.80359714023996</v>
      </c>
      <c r="M1400">
        <v>69.480135043119205</v>
      </c>
      <c r="N1400">
        <v>1.1655096457396099</v>
      </c>
      <c r="O1400">
        <v>30.2942077842476</v>
      </c>
      <c r="P1400">
        <v>130.519251148004</v>
      </c>
      <c r="Q1400">
        <v>5.1948512096341999E-2</v>
      </c>
    </row>
    <row r="1401" spans="1:17" hidden="1" x14ac:dyDescent="0.3">
      <c r="A1401" t="s">
        <v>2953</v>
      </c>
      <c r="B1401" t="s">
        <v>2954</v>
      </c>
      <c r="C1401" t="str">
        <f>IFERROR(VLOOKUP(Table1[[#This Row],[Ticker]],[1]!Table1[[Symbol]:[Industry]],2,FALSE),"-")</f>
        <v>-</v>
      </c>
      <c r="D1401" t="s">
        <v>2955</v>
      </c>
      <c r="E1401">
        <v>1054.21955428</v>
      </c>
      <c r="F1401">
        <v>163.34</v>
      </c>
      <c r="G1401">
        <v>-71.367327138052104</v>
      </c>
      <c r="H1401">
        <v>-8.2298030444627397</v>
      </c>
      <c r="I1401">
        <v>-52.0799211509242</v>
      </c>
      <c r="J1401">
        <v>-5.36557967067818</v>
      </c>
      <c r="K1401">
        <v>172.56518252820101</v>
      </c>
      <c r="M1401">
        <v>34.392389321931802</v>
      </c>
      <c r="N1401">
        <v>0.91886609159374499</v>
      </c>
      <c r="O1401">
        <v>98.849026570343995</v>
      </c>
      <c r="P1401">
        <v>12.4931129476584</v>
      </c>
    </row>
    <row r="1402" spans="1:17" hidden="1" x14ac:dyDescent="0.3">
      <c r="A1402" t="s">
        <v>2956</v>
      </c>
      <c r="B1402" t="s">
        <v>2957</v>
      </c>
      <c r="C1402" t="str">
        <f>IFERROR(VLOOKUP(Table1[[#This Row],[Ticker]],[1]!Table1[[Symbol]:[Industry]],2,FALSE),"-")</f>
        <v>-</v>
      </c>
      <c r="D1402" t="s">
        <v>549</v>
      </c>
      <c r="E1402">
        <v>1053.7966177200001</v>
      </c>
      <c r="F1402">
        <v>302.85000000000002</v>
      </c>
      <c r="G1402">
        <v>50.716180429154697</v>
      </c>
      <c r="H1402">
        <v>14.4972262256825</v>
      </c>
      <c r="I1402">
        <v>28.034305945434401</v>
      </c>
      <c r="J1402">
        <v>-1.59998648415781</v>
      </c>
      <c r="K1402">
        <v>283.19767361677498</v>
      </c>
      <c r="L1402">
        <v>246.373819138942</v>
      </c>
      <c r="M1402">
        <v>47.342156403718597</v>
      </c>
      <c r="N1402">
        <v>1.6657635500708099</v>
      </c>
      <c r="O1402">
        <v>11.325738814594599</v>
      </c>
      <c r="P1402">
        <v>82.055906221821402</v>
      </c>
      <c r="Q1402">
        <v>4.5058679917000002E-5</v>
      </c>
    </row>
    <row r="1403" spans="1:17" hidden="1" x14ac:dyDescent="0.3">
      <c r="A1403" t="s">
        <v>2958</v>
      </c>
      <c r="B1403" t="s">
        <v>2959</v>
      </c>
      <c r="C1403" t="str">
        <f>IFERROR(VLOOKUP(Table1[[#This Row],[Ticker]],[1]!Table1[[Symbol]:[Industry]],2,FALSE),"-")</f>
        <v>-</v>
      </c>
      <c r="D1403" t="s">
        <v>312</v>
      </c>
      <c r="E1403">
        <v>1053.1300000000001</v>
      </c>
      <c r="F1403">
        <v>8101</v>
      </c>
      <c r="G1403">
        <v>29.259265932080599</v>
      </c>
      <c r="H1403">
        <v>-11.5500546603699</v>
      </c>
      <c r="I1403">
        <v>-26.264114131750201</v>
      </c>
      <c r="J1403">
        <v>-5.07923460670834</v>
      </c>
      <c r="K1403">
        <v>8747.0291927970502</v>
      </c>
      <c r="L1403">
        <v>8085.4327366651196</v>
      </c>
      <c r="M1403">
        <v>15.270229061730101</v>
      </c>
      <c r="N1403">
        <v>0.97949005323619998</v>
      </c>
      <c r="O1403">
        <v>24.0711023330453</v>
      </c>
      <c r="P1403">
        <v>82.496057670646493</v>
      </c>
      <c r="Q1403">
        <v>0.17479255760763901</v>
      </c>
    </row>
    <row r="1404" spans="1:17" hidden="1" x14ac:dyDescent="0.3">
      <c r="A1404" t="s">
        <v>2960</v>
      </c>
      <c r="B1404" t="s">
        <v>2961</v>
      </c>
      <c r="C1404" t="str">
        <f>IFERROR(VLOOKUP(Table1[[#This Row],[Ticker]],[1]!Table1[[Symbol]:[Industry]],2,FALSE),"-")</f>
        <v>-</v>
      </c>
      <c r="D1404" t="s">
        <v>412</v>
      </c>
      <c r="E1404">
        <v>1049.6711128500001</v>
      </c>
      <c r="F1404">
        <v>343.5</v>
      </c>
      <c r="G1404">
        <v>91.001146596733193</v>
      </c>
      <c r="H1404">
        <v>8.7881090080450601</v>
      </c>
      <c r="I1404">
        <v>22.346260204033701</v>
      </c>
      <c r="J1404">
        <v>16.607692539370699</v>
      </c>
      <c r="K1404">
        <v>305.79226166008402</v>
      </c>
      <c r="L1404">
        <v>263.83609934978102</v>
      </c>
      <c r="M1404">
        <v>73.848650430603797</v>
      </c>
      <c r="N1404">
        <v>2.0784372314525901</v>
      </c>
      <c r="O1404">
        <v>8.5880640465793192</v>
      </c>
      <c r="P1404">
        <v>142.67043447545001</v>
      </c>
      <c r="Q1404">
        <v>0.134950536124648</v>
      </c>
    </row>
    <row r="1405" spans="1:17" hidden="1" x14ac:dyDescent="0.3">
      <c r="A1405" t="s">
        <v>2962</v>
      </c>
      <c r="B1405" t="s">
        <v>2963</v>
      </c>
      <c r="C1405" t="str">
        <f>IFERROR(VLOOKUP(Table1[[#This Row],[Ticker]],[1]!Table1[[Symbol]:[Industry]],2,FALSE),"-")</f>
        <v>-</v>
      </c>
      <c r="D1405" t="s">
        <v>621</v>
      </c>
      <c r="E1405">
        <v>1045.244655</v>
      </c>
      <c r="F1405">
        <v>89.22</v>
      </c>
      <c r="G1405">
        <v>-35.437095243029297</v>
      </c>
      <c r="H1405">
        <v>-8.5811878410504399</v>
      </c>
      <c r="I1405">
        <v>-41.989574147257002</v>
      </c>
      <c r="J1405">
        <v>1.10760767882617</v>
      </c>
      <c r="K1405">
        <v>92.554787179761703</v>
      </c>
      <c r="L1405">
        <v>96.911404688110395</v>
      </c>
      <c r="M1405">
        <v>62.273811305773499</v>
      </c>
      <c r="N1405">
        <v>0.73297646221826096</v>
      </c>
      <c r="O1405">
        <v>63.192109392512897</v>
      </c>
      <c r="P1405">
        <v>6.9784172661870398</v>
      </c>
    </row>
    <row r="1406" spans="1:17" hidden="1" x14ac:dyDescent="0.3">
      <c r="A1406" t="s">
        <v>2964</v>
      </c>
      <c r="B1406" t="s">
        <v>2965</v>
      </c>
      <c r="C1406" t="str">
        <f>IFERROR(VLOOKUP(Table1[[#This Row],[Ticker]],[1]!Table1[[Symbol]:[Industry]],2,FALSE),"-")</f>
        <v>-</v>
      </c>
      <c r="D1406" t="s">
        <v>921</v>
      </c>
      <c r="E1406">
        <v>1042.4360354999999</v>
      </c>
      <c r="F1406">
        <v>738.6</v>
      </c>
      <c r="G1406">
        <v>18.9693684702243</v>
      </c>
      <c r="H1406">
        <v>-5.2143644490507901</v>
      </c>
      <c r="I1406">
        <v>-25.239217897471299</v>
      </c>
      <c r="J1406">
        <v>-1.6987014712828401</v>
      </c>
      <c r="K1406">
        <v>758.79909701760903</v>
      </c>
      <c r="L1406">
        <v>719.26971642574495</v>
      </c>
      <c r="M1406">
        <v>41.093628438486299</v>
      </c>
      <c r="N1406">
        <v>1.07997197066384</v>
      </c>
      <c r="O1406">
        <v>23.883021933387401</v>
      </c>
      <c r="P1406">
        <v>46.985074626865597</v>
      </c>
      <c r="Q1406">
        <v>0.10521312807589001</v>
      </c>
    </row>
    <row r="1407" spans="1:17" hidden="1" x14ac:dyDescent="0.3">
      <c r="A1407" t="s">
        <v>2966</v>
      </c>
      <c r="B1407" t="s">
        <v>2967</v>
      </c>
      <c r="C1407" t="str">
        <f>IFERROR(VLOOKUP(Table1[[#This Row],[Ticker]],[1]!Table1[[Symbol]:[Industry]],2,FALSE),"-")</f>
        <v>-</v>
      </c>
      <c r="D1407" t="s">
        <v>198</v>
      </c>
      <c r="E1407">
        <v>1041.5483403000001</v>
      </c>
      <c r="F1407">
        <v>2185.9499999999998</v>
      </c>
      <c r="G1407">
        <v>78.716424374511007</v>
      </c>
      <c r="H1407">
        <v>-4.9544213610849202</v>
      </c>
      <c r="I1407">
        <v>6.4581615997095501</v>
      </c>
      <c r="J1407">
        <v>-0.651986503105075</v>
      </c>
      <c r="K1407">
        <v>2185.8793186370499</v>
      </c>
      <c r="L1407">
        <v>1895.2240208197099</v>
      </c>
      <c r="M1407">
        <v>47.972849462563701</v>
      </c>
      <c r="N1407">
        <v>0.50058616647127696</v>
      </c>
      <c r="O1407">
        <v>14.796770282943299</v>
      </c>
      <c r="P1407">
        <v>104.294392523364</v>
      </c>
      <c r="Q1407">
        <v>0.242787849031077</v>
      </c>
    </row>
    <row r="1408" spans="1:17" hidden="1" x14ac:dyDescent="0.3">
      <c r="A1408" t="s">
        <v>2968</v>
      </c>
      <c r="B1408" t="s">
        <v>2969</v>
      </c>
      <c r="C1408" t="str">
        <f>IFERROR(VLOOKUP(Table1[[#This Row],[Ticker]],[1]!Table1[[Symbol]:[Industry]],2,FALSE),"-")</f>
        <v>-</v>
      </c>
      <c r="D1408" t="s">
        <v>2970</v>
      </c>
      <c r="E1408">
        <v>1039.317890193</v>
      </c>
      <c r="F1408">
        <v>29.79</v>
      </c>
      <c r="G1408">
        <v>-55.045800407874999</v>
      </c>
      <c r="H1408">
        <v>-14.910850309495</v>
      </c>
      <c r="I1408">
        <v>-46.129294353877803</v>
      </c>
      <c r="J1408">
        <v>-3.2010370824151599</v>
      </c>
      <c r="K1408">
        <v>31.1995576189106</v>
      </c>
      <c r="L1408">
        <v>34.181048906188401</v>
      </c>
      <c r="M1408">
        <v>31.403345088551401</v>
      </c>
      <c r="N1408">
        <v>0.81079221987400496</v>
      </c>
      <c r="O1408">
        <v>74.555219872440404</v>
      </c>
      <c r="P1408">
        <v>14.576923076923</v>
      </c>
      <c r="Q1408">
        <v>0.14677163506151999</v>
      </c>
    </row>
    <row r="1409" spans="1:17" hidden="1" x14ac:dyDescent="0.3">
      <c r="A1409" t="s">
        <v>2971</v>
      </c>
      <c r="B1409" t="s">
        <v>2972</v>
      </c>
      <c r="C1409" t="str">
        <f>IFERROR(VLOOKUP(Table1[[#This Row],[Ticker]],[1]!Table1[[Symbol]:[Industry]],2,FALSE),"-")</f>
        <v>-</v>
      </c>
      <c r="D1409" t="s">
        <v>271</v>
      </c>
      <c r="E1409">
        <v>1037.7975999400001</v>
      </c>
      <c r="F1409">
        <v>85.18</v>
      </c>
      <c r="G1409">
        <v>21.029922505669699</v>
      </c>
      <c r="H1409">
        <v>-14.544951664115199</v>
      </c>
      <c r="I1409">
        <v>-32.520211862634198</v>
      </c>
      <c r="J1409">
        <v>0.64263062106215096</v>
      </c>
      <c r="K1409">
        <v>87.21345427784</v>
      </c>
      <c r="L1409">
        <v>86.452120990415295</v>
      </c>
      <c r="M1409">
        <v>34.765921830775802</v>
      </c>
      <c r="N1409">
        <v>1.10303418849465</v>
      </c>
      <c r="O1409">
        <v>37.356186898332901</v>
      </c>
      <c r="P1409">
        <v>54.872727272727197</v>
      </c>
      <c r="Q1409">
        <v>0.14056993365735301</v>
      </c>
    </row>
    <row r="1410" spans="1:17" hidden="1" x14ac:dyDescent="0.3">
      <c r="A1410" t="s">
        <v>2973</v>
      </c>
      <c r="B1410" t="s">
        <v>2974</v>
      </c>
      <c r="C1410" t="str">
        <f>IFERROR(VLOOKUP(Table1[[#This Row],[Ticker]],[1]!Table1[[Symbol]:[Industry]],2,FALSE),"-")</f>
        <v>-</v>
      </c>
      <c r="D1410" t="s">
        <v>271</v>
      </c>
      <c r="E1410">
        <v>1036.5460919100001</v>
      </c>
      <c r="F1410">
        <v>375.9</v>
      </c>
      <c r="G1410">
        <v>-49.544341568947203</v>
      </c>
      <c r="H1410">
        <v>-9.6742297119078398</v>
      </c>
      <c r="I1410">
        <v>-38.428875403165797</v>
      </c>
      <c r="J1410">
        <v>-6.4995481803480697</v>
      </c>
      <c r="K1410">
        <v>409.84793131236597</v>
      </c>
      <c r="L1410">
        <v>443.654652502658</v>
      </c>
      <c r="M1410">
        <v>18.932894477734902</v>
      </c>
      <c r="N1410">
        <v>1.85877160799425</v>
      </c>
      <c r="O1410">
        <v>48.390529396115902</v>
      </c>
      <c r="P1410">
        <v>2.1189894050529499</v>
      </c>
      <c r="Q1410">
        <v>-0.153064645875049</v>
      </c>
    </row>
    <row r="1411" spans="1:17" hidden="1" x14ac:dyDescent="0.3">
      <c r="A1411" t="s">
        <v>2975</v>
      </c>
      <c r="B1411" t="s">
        <v>2976</v>
      </c>
      <c r="C1411" t="str">
        <f>IFERROR(VLOOKUP(Table1[[#This Row],[Ticker]],[1]!Table1[[Symbol]:[Industry]],2,FALSE),"-")</f>
        <v>-</v>
      </c>
      <c r="D1411" t="s">
        <v>286</v>
      </c>
      <c r="E1411">
        <v>1035.25</v>
      </c>
      <c r="F1411">
        <v>505</v>
      </c>
      <c r="G1411">
        <v>27.828798111884701</v>
      </c>
      <c r="H1411">
        <v>-7.1569064927756596</v>
      </c>
      <c r="I1411">
        <v>-29.144149621131099</v>
      </c>
      <c r="J1411">
        <v>3.6351583680934998</v>
      </c>
      <c r="K1411">
        <v>526.97132968011101</v>
      </c>
      <c r="L1411">
        <v>523.45645212670195</v>
      </c>
      <c r="M1411">
        <v>42.6290693994858</v>
      </c>
      <c r="N1411">
        <v>0.47509578544061298</v>
      </c>
      <c r="O1411">
        <v>58.405940594059402</v>
      </c>
      <c r="P1411">
        <v>53.1463229719484</v>
      </c>
      <c r="Q1411">
        <v>0.11116814656527201</v>
      </c>
    </row>
    <row r="1412" spans="1:17" hidden="1" x14ac:dyDescent="0.3">
      <c r="A1412" t="s">
        <v>2977</v>
      </c>
      <c r="B1412" t="s">
        <v>2978</v>
      </c>
      <c r="C1412" t="str">
        <f>IFERROR(VLOOKUP(Table1[[#This Row],[Ticker]],[1]!Table1[[Symbol]:[Industry]],2,FALSE),"-")</f>
        <v>-</v>
      </c>
      <c r="D1412" t="s">
        <v>371</v>
      </c>
      <c r="E1412">
        <v>1034.400041376</v>
      </c>
      <c r="F1412">
        <v>306.06</v>
      </c>
      <c r="G1412">
        <v>56.1373833769917</v>
      </c>
      <c r="H1412">
        <v>8.9586815220510694</v>
      </c>
      <c r="I1412">
        <v>6.01003006163441</v>
      </c>
      <c r="J1412">
        <v>0.58919220804149997</v>
      </c>
      <c r="K1412">
        <v>267.58226617036303</v>
      </c>
      <c r="L1412">
        <v>241.71398416587601</v>
      </c>
      <c r="M1412">
        <v>65.277740237932804</v>
      </c>
      <c r="N1412">
        <v>1.4678122178171</v>
      </c>
      <c r="O1412">
        <v>7.3188263739136099</v>
      </c>
      <c r="P1412">
        <v>84.763054633262897</v>
      </c>
    </row>
    <row r="1413" spans="1:17" hidden="1" x14ac:dyDescent="0.3">
      <c r="A1413" t="s">
        <v>2979</v>
      </c>
      <c r="B1413" t="s">
        <v>2980</v>
      </c>
      <c r="C1413" t="str">
        <f>IFERROR(VLOOKUP(Table1[[#This Row],[Ticker]],[1]!Table1[[Symbol]:[Industry]],2,FALSE),"-")</f>
        <v>-</v>
      </c>
      <c r="D1413" t="s">
        <v>130</v>
      </c>
      <c r="E1413">
        <v>1033.6830299999999</v>
      </c>
      <c r="F1413">
        <v>26.82</v>
      </c>
      <c r="G1413">
        <v>189.99785712304899</v>
      </c>
      <c r="H1413">
        <v>-4.1675819592862497</v>
      </c>
      <c r="I1413">
        <v>-7.443423113843</v>
      </c>
      <c r="J1413">
        <v>-6.3608329998469699</v>
      </c>
      <c r="K1413">
        <v>26.8219774739058</v>
      </c>
      <c r="L1413">
        <v>24.240258444090699</v>
      </c>
      <c r="M1413">
        <v>42.775596352822603</v>
      </c>
      <c r="N1413">
        <v>1.1289305783885499</v>
      </c>
      <c r="O1413">
        <v>24.533929903057398</v>
      </c>
      <c r="P1413">
        <v>215.529411764705</v>
      </c>
      <c r="Q1413">
        <v>7.3270659379920999E-2</v>
      </c>
    </row>
    <row r="1414" spans="1:17" hidden="1" x14ac:dyDescent="0.3">
      <c r="A1414" t="s">
        <v>2981</v>
      </c>
      <c r="B1414" t="s">
        <v>2982</v>
      </c>
      <c r="C1414" t="str">
        <f>IFERROR(VLOOKUP(Table1[[#This Row],[Ticker]],[1]!Table1[[Symbol]:[Industry]],2,FALSE),"-")</f>
        <v>-</v>
      </c>
      <c r="E1414">
        <v>1033.546875</v>
      </c>
      <c r="F1414">
        <v>12.97</v>
      </c>
      <c r="G1414">
        <v>9.4758642558708299</v>
      </c>
      <c r="H1414">
        <v>-13.721040875733401</v>
      </c>
      <c r="I1414">
        <v>17.558772757918</v>
      </c>
      <c r="J1414">
        <v>-4.7058289943992797</v>
      </c>
      <c r="K1414">
        <v>13.3961743780139</v>
      </c>
      <c r="L1414">
        <v>14.298241478091599</v>
      </c>
      <c r="M1414">
        <v>17.802809774630799</v>
      </c>
      <c r="N1414">
        <v>0.57113712961650798</v>
      </c>
      <c r="O1414">
        <v>23.0531996915959</v>
      </c>
      <c r="P1414">
        <v>77.671232876712295</v>
      </c>
    </row>
    <row r="1415" spans="1:17" hidden="1" x14ac:dyDescent="0.3">
      <c r="A1415" t="s">
        <v>2983</v>
      </c>
      <c r="B1415" t="s">
        <v>2984</v>
      </c>
      <c r="C1415" t="str">
        <f>IFERROR(VLOOKUP(Table1[[#This Row],[Ticker]],[1]!Table1[[Symbol]:[Industry]],2,FALSE),"-")</f>
        <v>-</v>
      </c>
      <c r="D1415" t="s">
        <v>271</v>
      </c>
      <c r="E1415">
        <v>1033.1182829639999</v>
      </c>
      <c r="F1415">
        <v>109.96</v>
      </c>
      <c r="G1415">
        <v>-26.8052961345442</v>
      </c>
      <c r="H1415">
        <v>-11.551846681908801</v>
      </c>
      <c r="I1415">
        <v>-2.8275857974545602</v>
      </c>
      <c r="J1415">
        <v>-3.6081687998554899</v>
      </c>
      <c r="K1415">
        <v>114.147457339814</v>
      </c>
      <c r="L1415">
        <v>106.77302536417901</v>
      </c>
      <c r="M1415">
        <v>31.501445352894301</v>
      </c>
      <c r="N1415">
        <v>0.50084738888340596</v>
      </c>
      <c r="O1415">
        <v>20.4528919607129</v>
      </c>
      <c r="P1415">
        <v>34.261294261294204</v>
      </c>
      <c r="Q1415">
        <v>-4.6796787972724997E-2</v>
      </c>
    </row>
    <row r="1416" spans="1:17" hidden="1" x14ac:dyDescent="0.3">
      <c r="A1416" t="s">
        <v>2985</v>
      </c>
      <c r="B1416" t="s">
        <v>2986</v>
      </c>
      <c r="C1416" t="str">
        <f>IFERROR(VLOOKUP(Table1[[#This Row],[Ticker]],[1]!Table1[[Symbol]:[Industry]],2,FALSE),"-")</f>
        <v>-</v>
      </c>
      <c r="D1416" t="s">
        <v>46</v>
      </c>
      <c r="E1416">
        <v>1032.7374286199999</v>
      </c>
      <c r="F1416">
        <v>487.8</v>
      </c>
      <c r="G1416">
        <v>-18.067646030743202</v>
      </c>
      <c r="H1416">
        <v>-2.8974910611690001</v>
      </c>
      <c r="I1416">
        <v>-43.929486878278503</v>
      </c>
      <c r="J1416">
        <v>-2.0161337390134801</v>
      </c>
      <c r="K1416">
        <v>496.80058868758698</v>
      </c>
      <c r="L1416">
        <v>557.30149961882501</v>
      </c>
      <c r="M1416">
        <v>52.6300278444904</v>
      </c>
      <c r="N1416">
        <v>3.1137613456615401</v>
      </c>
      <c r="O1416">
        <v>76.988519885198798</v>
      </c>
      <c r="P1416">
        <v>17.826086956521699</v>
      </c>
      <c r="Q1416">
        <v>0.17164713134336099</v>
      </c>
    </row>
    <row r="1417" spans="1:17" hidden="1" x14ac:dyDescent="0.3">
      <c r="A1417" t="s">
        <v>2987</v>
      </c>
      <c r="B1417" t="s">
        <v>2988</v>
      </c>
      <c r="C1417" t="str">
        <f>IFERROR(VLOOKUP(Table1[[#This Row],[Ticker]],[1]!Table1[[Symbol]:[Industry]],2,FALSE),"-")</f>
        <v>-</v>
      </c>
      <c r="D1417" t="s">
        <v>621</v>
      </c>
      <c r="E1417">
        <v>1026.8686122399999</v>
      </c>
      <c r="F1417">
        <v>734.95</v>
      </c>
      <c r="G1417">
        <v>-20.586121938021599</v>
      </c>
      <c r="H1417">
        <v>-1.88669107708418</v>
      </c>
      <c r="I1417">
        <v>-10.351096786937701</v>
      </c>
      <c r="J1417">
        <v>-4.6639604360987503</v>
      </c>
      <c r="K1417">
        <v>774.488649630277</v>
      </c>
      <c r="M1417">
        <v>25.633279317568501</v>
      </c>
      <c r="N1417">
        <v>0.37765132222959902</v>
      </c>
      <c r="O1417">
        <v>39.050275528947502</v>
      </c>
      <c r="P1417">
        <v>17.0395732144279</v>
      </c>
    </row>
    <row r="1418" spans="1:17" hidden="1" x14ac:dyDescent="0.3">
      <c r="A1418" t="s">
        <v>2989</v>
      </c>
      <c r="B1418" t="s">
        <v>2990</v>
      </c>
      <c r="C1418" t="str">
        <f>IFERROR(VLOOKUP(Table1[[#This Row],[Ticker]],[1]!Table1[[Symbol]:[Industry]],2,FALSE),"-")</f>
        <v>-</v>
      </c>
      <c r="D1418" t="s">
        <v>72</v>
      </c>
      <c r="E1418">
        <v>1021.92</v>
      </c>
      <c r="F1418">
        <v>170.32</v>
      </c>
      <c r="G1418">
        <v>87.236247215928302</v>
      </c>
      <c r="H1418">
        <v>10.8996197022903</v>
      </c>
      <c r="I1418">
        <v>-9.3437487900802303</v>
      </c>
      <c r="J1418">
        <v>-2.99507406898018</v>
      </c>
      <c r="K1418">
        <v>158.49315786041799</v>
      </c>
      <c r="L1418">
        <v>140.60703334452</v>
      </c>
      <c r="M1418">
        <v>44.240801664278003</v>
      </c>
      <c r="N1418">
        <v>2.0464925023953202</v>
      </c>
      <c r="O1418">
        <v>19.005401596993799</v>
      </c>
      <c r="P1418">
        <v>112.9</v>
      </c>
      <c r="Q1418">
        <v>2.9588878617111E-2</v>
      </c>
    </row>
    <row r="1419" spans="1:17" hidden="1" x14ac:dyDescent="0.3">
      <c r="A1419" t="s">
        <v>2991</v>
      </c>
      <c r="B1419" t="s">
        <v>2992</v>
      </c>
      <c r="C1419" t="str">
        <f>IFERROR(VLOOKUP(Table1[[#This Row],[Ticker]],[1]!Table1[[Symbol]:[Industry]],2,FALSE),"-")</f>
        <v>-</v>
      </c>
      <c r="D1419" t="s">
        <v>266</v>
      </c>
      <c r="E1419">
        <v>1020.6629642</v>
      </c>
      <c r="F1419">
        <v>157.19</v>
      </c>
      <c r="G1419">
        <v>177.441945049872</v>
      </c>
      <c r="H1419">
        <v>29.950686927251201</v>
      </c>
      <c r="I1419">
        <v>82.7908690012503</v>
      </c>
      <c r="J1419">
        <v>-6.0949490062254101</v>
      </c>
      <c r="K1419">
        <v>128.71146628500699</v>
      </c>
      <c r="L1419">
        <v>93.163650587126497</v>
      </c>
      <c r="M1419">
        <v>41.701511765864602</v>
      </c>
      <c r="N1419">
        <v>0.46400376033282198</v>
      </c>
      <c r="O1419">
        <v>17.469304663146499</v>
      </c>
      <c r="P1419">
        <v>195.19248826290999</v>
      </c>
      <c r="Q1419">
        <v>0.105360231996554</v>
      </c>
    </row>
    <row r="1420" spans="1:17" hidden="1" x14ac:dyDescent="0.3">
      <c r="A1420" t="s">
        <v>2993</v>
      </c>
      <c r="B1420" t="s">
        <v>2994</v>
      </c>
      <c r="C1420" t="str">
        <f>IFERROR(VLOOKUP(Table1[[#This Row],[Ticker]],[1]!Table1[[Symbol]:[Industry]],2,FALSE),"-")</f>
        <v>-</v>
      </c>
      <c r="D1420" t="s">
        <v>24</v>
      </c>
      <c r="E1420">
        <v>1019.891710604</v>
      </c>
      <c r="F1420">
        <v>40.31</v>
      </c>
      <c r="G1420">
        <v>67.810083651365005</v>
      </c>
      <c r="H1420">
        <v>-7.70442720357146</v>
      </c>
      <c r="I1420">
        <v>-17.589259286665602</v>
      </c>
      <c r="J1420">
        <v>-1.66532425798559</v>
      </c>
      <c r="K1420">
        <v>42.414319533914501</v>
      </c>
      <c r="L1420">
        <v>38.419477879602802</v>
      </c>
      <c r="M1420">
        <v>25.3135761278552</v>
      </c>
      <c r="N1420">
        <v>1.2598075715213699</v>
      </c>
      <c r="O1420">
        <v>46.365666087819399</v>
      </c>
      <c r="P1420">
        <v>98.083538083538002</v>
      </c>
      <c r="Q1420">
        <v>7.0944324536547004E-2</v>
      </c>
    </row>
    <row r="1421" spans="1:17" hidden="1" x14ac:dyDescent="0.3">
      <c r="A1421" t="s">
        <v>2995</v>
      </c>
      <c r="B1421" t="s">
        <v>2996</v>
      </c>
      <c r="C1421" t="str">
        <f>IFERROR(VLOOKUP(Table1[[#This Row],[Ticker]],[1]!Table1[[Symbol]:[Industry]],2,FALSE),"-")</f>
        <v>-</v>
      </c>
      <c r="D1421" t="s">
        <v>109</v>
      </c>
      <c r="E1421">
        <v>1014.09245736</v>
      </c>
      <c r="F1421">
        <v>451.6</v>
      </c>
      <c r="G1421">
        <v>13.1413999674346</v>
      </c>
      <c r="H1421">
        <v>-3.23358123706375</v>
      </c>
      <c r="I1421">
        <v>-8.5622329090171991</v>
      </c>
      <c r="J1421">
        <v>-2.3895835241524299</v>
      </c>
      <c r="K1421">
        <v>451.62326429046902</v>
      </c>
      <c r="L1421">
        <v>418.59538396515501</v>
      </c>
      <c r="M1421">
        <v>39.861153737243399</v>
      </c>
      <c r="N1421">
        <v>0.369535299352932</v>
      </c>
      <c r="O1421">
        <v>14.6368467670504</v>
      </c>
      <c r="P1421">
        <v>56.642386403052299</v>
      </c>
      <c r="Q1421">
        <v>7.6120674744162994E-2</v>
      </c>
    </row>
    <row r="1422" spans="1:17" hidden="1" x14ac:dyDescent="0.3">
      <c r="A1422" t="s">
        <v>2997</v>
      </c>
      <c r="B1422" t="s">
        <v>2998</v>
      </c>
      <c r="C1422" t="str">
        <f>IFERROR(VLOOKUP(Table1[[#This Row],[Ticker]],[1]!Table1[[Symbol]:[Industry]],2,FALSE),"-")</f>
        <v>-</v>
      </c>
      <c r="D1422" t="s">
        <v>543</v>
      </c>
      <c r="E1422">
        <v>1008.78348364</v>
      </c>
      <c r="F1422">
        <v>142.69</v>
      </c>
      <c r="G1422">
        <v>4.2867407671368296</v>
      </c>
      <c r="H1422">
        <v>17.2442150025514</v>
      </c>
      <c r="I1422">
        <v>-26.152460096783699</v>
      </c>
      <c r="J1422">
        <v>13.4901399936274</v>
      </c>
      <c r="K1422">
        <v>132.586586419855</v>
      </c>
      <c r="L1422">
        <v>129.20635150613899</v>
      </c>
      <c r="M1422">
        <v>54.594301261798599</v>
      </c>
      <c r="N1422">
        <v>3.0707606380166701</v>
      </c>
      <c r="O1422">
        <v>29.371364496460799</v>
      </c>
      <c r="P1422">
        <v>40.998023715415002</v>
      </c>
      <c r="Q1422">
        <v>2.2202328126694999E-2</v>
      </c>
    </row>
    <row r="1423" spans="1:17" hidden="1" x14ac:dyDescent="0.3">
      <c r="A1423" t="s">
        <v>2999</v>
      </c>
      <c r="B1423" t="s">
        <v>3000</v>
      </c>
      <c r="C1423" t="str">
        <f>IFERROR(VLOOKUP(Table1[[#This Row],[Ticker]],[1]!Table1[[Symbol]:[Industry]],2,FALSE),"-")</f>
        <v>-</v>
      </c>
      <c r="D1423" t="s">
        <v>328</v>
      </c>
      <c r="E1423">
        <v>1008.638272</v>
      </c>
      <c r="F1423">
        <v>688</v>
      </c>
      <c r="G1423">
        <v>432.49796349244798</v>
      </c>
      <c r="H1423">
        <v>12.976440203623801</v>
      </c>
      <c r="I1423">
        <v>106.427227196842</v>
      </c>
      <c r="J1423">
        <v>-6.35896535873625</v>
      </c>
      <c r="K1423">
        <v>654.30246514055295</v>
      </c>
      <c r="L1423">
        <v>432.46971140638698</v>
      </c>
      <c r="M1423">
        <v>35.878886950289498</v>
      </c>
      <c r="N1423">
        <v>0.50918940132055801</v>
      </c>
      <c r="O1423">
        <v>18.677325581395301</v>
      </c>
      <c r="P1423">
        <v>487.53202391118703</v>
      </c>
      <c r="Q1423">
        <v>0.24362754476009699</v>
      </c>
    </row>
    <row r="1424" spans="1:17" hidden="1" x14ac:dyDescent="0.3">
      <c r="A1424" t="s">
        <v>3001</v>
      </c>
      <c r="B1424" t="s">
        <v>3002</v>
      </c>
      <c r="C1424" t="str">
        <f>IFERROR(VLOOKUP(Table1[[#This Row],[Ticker]],[1]!Table1[[Symbol]:[Industry]],2,FALSE),"-")</f>
        <v>-</v>
      </c>
      <c r="D1424" t="s">
        <v>271</v>
      </c>
      <c r="E1424">
        <v>1003.57373759</v>
      </c>
      <c r="F1424">
        <v>702.95</v>
      </c>
      <c r="G1424">
        <v>65.660447943534606</v>
      </c>
      <c r="H1424">
        <v>3.4700842309369402</v>
      </c>
      <c r="I1424">
        <v>59.1788289187404</v>
      </c>
      <c r="J1424">
        <v>9.4338444604756706</v>
      </c>
      <c r="K1424">
        <v>621.25280135518904</v>
      </c>
      <c r="L1424">
        <v>522.20965698170005</v>
      </c>
      <c r="M1424">
        <v>75.733294735510398</v>
      </c>
      <c r="N1424">
        <v>1.66536942774251</v>
      </c>
      <c r="O1424">
        <v>5.8396756526068501</v>
      </c>
      <c r="P1424">
        <v>126.758064516129</v>
      </c>
      <c r="Q1424">
        <v>0.118792313205711</v>
      </c>
    </row>
    <row r="1425" spans="1:17" hidden="1" x14ac:dyDescent="0.3">
      <c r="A1425" t="s">
        <v>3003</v>
      </c>
      <c r="B1425" t="s">
        <v>3004</v>
      </c>
      <c r="C1425" t="str">
        <f>IFERROR(VLOOKUP(Table1[[#This Row],[Ticker]],[1]!Table1[[Symbol]:[Industry]],2,FALSE),"-")</f>
        <v>-</v>
      </c>
      <c r="D1425" t="s">
        <v>380</v>
      </c>
      <c r="E1425">
        <v>1002.2258687999999</v>
      </c>
      <c r="F1425">
        <v>153.6</v>
      </c>
      <c r="G1425">
        <v>27.123661324273701</v>
      </c>
      <c r="H1425">
        <v>2.40275873909003</v>
      </c>
      <c r="I1425">
        <v>-57.637374763810797</v>
      </c>
      <c r="J1425">
        <v>-0.117336641886528</v>
      </c>
      <c r="K1425">
        <v>171.21466367794599</v>
      </c>
      <c r="L1425">
        <v>171.707688448114</v>
      </c>
      <c r="M1425">
        <v>26.204397024644699</v>
      </c>
      <c r="N1425">
        <v>0.77494756199178205</v>
      </c>
      <c r="O1425">
        <v>94.1731770833333</v>
      </c>
      <c r="P1425">
        <v>58.350515463917503</v>
      </c>
      <c r="Q1425">
        <v>1.030605025305E-3</v>
      </c>
    </row>
    <row r="1426" spans="1:17" hidden="1" x14ac:dyDescent="0.3">
      <c r="A1426" t="s">
        <v>3005</v>
      </c>
      <c r="B1426" t="s">
        <v>3006</v>
      </c>
      <c r="C1426" t="str">
        <f>IFERROR(VLOOKUP(Table1[[#This Row],[Ticker]],[1]!Table1[[Symbol]:[Industry]],2,FALSE),"-")</f>
        <v>-</v>
      </c>
      <c r="E1426">
        <v>1001.3409416</v>
      </c>
      <c r="F1426">
        <v>443.6</v>
      </c>
      <c r="G1426">
        <v>258.299352271408</v>
      </c>
      <c r="H1426">
        <v>35.974856969973899</v>
      </c>
      <c r="I1426">
        <v>49.367537594761401</v>
      </c>
      <c r="J1426">
        <v>-18.774744049293901</v>
      </c>
      <c r="K1426">
        <v>373.97397135788401</v>
      </c>
      <c r="L1426">
        <v>291.55361462436298</v>
      </c>
      <c r="M1426">
        <v>47.194677545481902</v>
      </c>
      <c r="N1426">
        <v>3.1364743539698599</v>
      </c>
      <c r="O1426">
        <v>23.760144274120801</v>
      </c>
      <c r="P1426">
        <v>359.68911917098399</v>
      </c>
    </row>
    <row r="1427" spans="1:17" hidden="1" x14ac:dyDescent="0.3">
      <c r="A1427" t="s">
        <v>3007</v>
      </c>
      <c r="B1427" t="s">
        <v>3008</v>
      </c>
      <c r="C1427" t="str">
        <f>IFERROR(VLOOKUP(Table1[[#This Row],[Ticker]],[1]!Table1[[Symbol]:[Industry]],2,FALSE),"-")</f>
        <v>-</v>
      </c>
      <c r="D1427" t="s">
        <v>62</v>
      </c>
      <c r="E1427">
        <v>1001.11790415</v>
      </c>
      <c r="F1427">
        <v>779.25</v>
      </c>
      <c r="G1427">
        <v>75.737830857769694</v>
      </c>
      <c r="H1427">
        <v>-6.4429243617517198</v>
      </c>
      <c r="I1427">
        <v>-0.401857774887107</v>
      </c>
      <c r="J1427">
        <v>-0.47825761263948102</v>
      </c>
      <c r="K1427">
        <v>770.30838208137595</v>
      </c>
      <c r="L1427">
        <v>652.03495832770705</v>
      </c>
      <c r="M1427">
        <v>26.478397858674398</v>
      </c>
      <c r="N1427">
        <v>0.62171384419408304</v>
      </c>
      <c r="O1427">
        <v>19.980750721847901</v>
      </c>
      <c r="P1427">
        <v>103.45953002610899</v>
      </c>
      <c r="Q1427">
        <v>7.5209407658980001E-2</v>
      </c>
    </row>
    <row r="1428" spans="1:17" hidden="1" x14ac:dyDescent="0.3">
      <c r="A1428" t="s">
        <v>3009</v>
      </c>
      <c r="B1428" t="s">
        <v>3010</v>
      </c>
      <c r="C1428" t="str">
        <f>IFERROR(VLOOKUP(Table1[[#This Row],[Ticker]],[1]!Table1[[Symbol]:[Industry]],2,FALSE),"-")</f>
        <v>-</v>
      </c>
      <c r="D1428" t="s">
        <v>80</v>
      </c>
      <c r="E1428">
        <v>996.97592438999902</v>
      </c>
      <c r="F1428">
        <v>220.41</v>
      </c>
      <c r="G1428">
        <v>-12.704480291484201</v>
      </c>
      <c r="H1428">
        <v>-9.0824516641152098</v>
      </c>
      <c r="I1428">
        <v>-14.0107688116234</v>
      </c>
      <c r="J1428">
        <v>-7.0175403078742997</v>
      </c>
      <c r="K1428">
        <v>229.641305833937</v>
      </c>
      <c r="L1428">
        <v>218.501843968532</v>
      </c>
      <c r="M1428">
        <v>22.698859962418201</v>
      </c>
      <c r="N1428">
        <v>0.818549951308427</v>
      </c>
      <c r="O1428">
        <v>17.961979946463401</v>
      </c>
      <c r="P1428">
        <v>22.4499999999999</v>
      </c>
      <c r="Q1428">
        <v>-6.7956616282579999E-2</v>
      </c>
    </row>
    <row r="1429" spans="1:17" hidden="1" x14ac:dyDescent="0.3">
      <c r="A1429" t="s">
        <v>3011</v>
      </c>
      <c r="B1429" t="s">
        <v>3012</v>
      </c>
      <c r="C1429" t="str">
        <f>IFERROR(VLOOKUP(Table1[[#This Row],[Ticker]],[1]!Table1[[Symbol]:[Industry]],2,FALSE),"-")</f>
        <v>-</v>
      </c>
      <c r="D1429" t="s">
        <v>271</v>
      </c>
      <c r="E1429">
        <v>995.1855114</v>
      </c>
      <c r="F1429">
        <v>92.93</v>
      </c>
      <c r="G1429">
        <v>-29.4464183054064</v>
      </c>
      <c r="H1429">
        <v>5.0695121278780997</v>
      </c>
      <c r="I1429">
        <v>-25.781516931428101</v>
      </c>
      <c r="J1429">
        <v>8.7238165520083193</v>
      </c>
      <c r="K1429">
        <v>89.944497233945697</v>
      </c>
      <c r="L1429">
        <v>96.449314500240405</v>
      </c>
      <c r="M1429">
        <v>60.742123046435303</v>
      </c>
      <c r="N1429">
        <v>1.7900867192857599</v>
      </c>
      <c r="O1429">
        <v>42.849456580221599</v>
      </c>
      <c r="P1429">
        <v>25.2594689311228</v>
      </c>
      <c r="Q1429">
        <v>6.8554932265717003E-2</v>
      </c>
    </row>
    <row r="1430" spans="1:17" hidden="1" x14ac:dyDescent="0.3">
      <c r="A1430" t="s">
        <v>3013</v>
      </c>
      <c r="B1430" t="s">
        <v>3014</v>
      </c>
      <c r="C1430" t="str">
        <f>IFERROR(VLOOKUP(Table1[[#This Row],[Ticker]],[1]!Table1[[Symbol]:[Industry]],2,FALSE),"-")</f>
        <v>-</v>
      </c>
      <c r="D1430" t="s">
        <v>72</v>
      </c>
      <c r="E1430">
        <v>992.85782028799997</v>
      </c>
      <c r="F1430">
        <v>179.72</v>
      </c>
      <c r="G1430">
        <v>-10.6904401684349</v>
      </c>
      <c r="H1430">
        <v>17.306731558842799</v>
      </c>
      <c r="I1430">
        <v>1.6062901857172101</v>
      </c>
      <c r="J1430">
        <v>1.06723636086829</v>
      </c>
      <c r="K1430">
        <v>168.25795076429301</v>
      </c>
      <c r="L1430">
        <v>156.91282839332899</v>
      </c>
      <c r="M1430">
        <v>48.148525055375302</v>
      </c>
      <c r="N1430">
        <v>1.24504354563134</v>
      </c>
      <c r="O1430">
        <v>22.306921878477599</v>
      </c>
      <c r="P1430">
        <v>28.188302425106901</v>
      </c>
      <c r="Q1430">
        <v>1.0904638199104E-2</v>
      </c>
    </row>
    <row r="1431" spans="1:17" hidden="1" x14ac:dyDescent="0.3">
      <c r="A1431" t="s">
        <v>3015</v>
      </c>
      <c r="B1431" t="s">
        <v>3016</v>
      </c>
      <c r="C1431" t="str">
        <f>IFERROR(VLOOKUP(Table1[[#This Row],[Ticker]],[1]!Table1[[Symbol]:[Industry]],2,FALSE),"-")</f>
        <v>-</v>
      </c>
      <c r="D1431" t="s">
        <v>119</v>
      </c>
      <c r="E1431">
        <v>991.97103525</v>
      </c>
      <c r="F1431">
        <v>772.5</v>
      </c>
      <c r="G1431">
        <v>206.794930019193</v>
      </c>
      <c r="H1431">
        <v>35.268734069142198</v>
      </c>
      <c r="I1431">
        <v>95.078837762123996</v>
      </c>
      <c r="J1431">
        <v>2.65539698012772</v>
      </c>
      <c r="K1431">
        <v>547.20293203739095</v>
      </c>
      <c r="L1431">
        <v>393.62409488967899</v>
      </c>
      <c r="M1431">
        <v>81.218906943110994</v>
      </c>
      <c r="N1431">
        <v>0.77451599209471</v>
      </c>
      <c r="O1431">
        <v>0</v>
      </c>
      <c r="P1431">
        <v>262.67605633802799</v>
      </c>
      <c r="Q1431">
        <v>0.21220075033891</v>
      </c>
    </row>
    <row r="1432" spans="1:17" hidden="1" x14ac:dyDescent="0.3">
      <c r="A1432" t="s">
        <v>3017</v>
      </c>
      <c r="B1432" t="s">
        <v>3018</v>
      </c>
      <c r="C1432" t="str">
        <f>IFERROR(VLOOKUP(Table1[[#This Row],[Ticker]],[1]!Table1[[Symbol]:[Industry]],2,FALSE),"-")</f>
        <v>-</v>
      </c>
      <c r="D1432" t="s">
        <v>412</v>
      </c>
      <c r="E1432">
        <v>989.46560250000005</v>
      </c>
      <c r="F1432">
        <v>311.05</v>
      </c>
      <c r="G1432">
        <v>-8.1402909961344996</v>
      </c>
      <c r="H1432">
        <v>-9.5185171584716599</v>
      </c>
      <c r="I1432">
        <v>-40.657038525995198</v>
      </c>
      <c r="J1432">
        <v>-6.9316223561722499</v>
      </c>
      <c r="K1432">
        <v>331.38576819081902</v>
      </c>
      <c r="L1432">
        <v>335.73520083565001</v>
      </c>
      <c r="M1432">
        <v>27.4934340572905</v>
      </c>
      <c r="N1432">
        <v>1.7890753507041499</v>
      </c>
      <c r="O1432">
        <v>62.9159299148046</v>
      </c>
      <c r="P1432">
        <v>24.894599478016399</v>
      </c>
      <c r="Q1432">
        <v>-1.8889739530392E-2</v>
      </c>
    </row>
    <row r="1433" spans="1:17" hidden="1" x14ac:dyDescent="0.3">
      <c r="A1433" t="s">
        <v>3019</v>
      </c>
      <c r="B1433" t="s">
        <v>3020</v>
      </c>
      <c r="C1433" t="str">
        <f>IFERROR(VLOOKUP(Table1[[#This Row],[Ticker]],[1]!Table1[[Symbol]:[Industry]],2,FALSE),"-")</f>
        <v>-</v>
      </c>
      <c r="D1433" t="s">
        <v>198</v>
      </c>
      <c r="E1433">
        <v>984.67655999999999</v>
      </c>
      <c r="F1433">
        <v>810.3</v>
      </c>
      <c r="G1433">
        <v>10.125883406245199</v>
      </c>
      <c r="H1433">
        <v>-6.0765659192328103</v>
      </c>
      <c r="I1433">
        <v>-1.5391674898046199</v>
      </c>
      <c r="J1433">
        <v>-1.98118901490387</v>
      </c>
      <c r="K1433">
        <v>800.58864189188603</v>
      </c>
      <c r="L1433">
        <v>752.04583490435903</v>
      </c>
      <c r="M1433">
        <v>52.000950866525599</v>
      </c>
      <c r="N1433">
        <v>0.45803832179884701</v>
      </c>
      <c r="O1433">
        <v>15.389361964704401</v>
      </c>
      <c r="P1433">
        <v>34.534285239913601</v>
      </c>
      <c r="Q1433">
        <v>3.6740857720368003E-2</v>
      </c>
    </row>
    <row r="1434" spans="1:17" hidden="1" x14ac:dyDescent="0.3">
      <c r="A1434" t="s">
        <v>3021</v>
      </c>
      <c r="B1434" t="s">
        <v>3022</v>
      </c>
      <c r="C1434" t="str">
        <f>IFERROR(VLOOKUP(Table1[[#This Row],[Ticker]],[1]!Table1[[Symbol]:[Industry]],2,FALSE),"-")</f>
        <v>-</v>
      </c>
      <c r="D1434" t="s">
        <v>266</v>
      </c>
      <c r="E1434">
        <v>984.18516659399995</v>
      </c>
      <c r="F1434">
        <v>161.74</v>
      </c>
      <c r="G1434">
        <v>40.775640673732198</v>
      </c>
      <c r="H1434">
        <v>3.88008459600514</v>
      </c>
      <c r="I1434">
        <v>17.618363806163899</v>
      </c>
      <c r="J1434">
        <v>-0.76734558696375599</v>
      </c>
      <c r="K1434">
        <v>154.82117711974001</v>
      </c>
      <c r="L1434">
        <v>133.09207803803801</v>
      </c>
      <c r="M1434">
        <v>45.303142064792802</v>
      </c>
      <c r="N1434">
        <v>1.3684090067392201</v>
      </c>
      <c r="O1434">
        <v>19.945591690367198</v>
      </c>
      <c r="P1434">
        <v>73.169164882226895</v>
      </c>
      <c r="Q1434">
        <v>0.25766720684876399</v>
      </c>
    </row>
    <row r="1435" spans="1:17" hidden="1" x14ac:dyDescent="0.3">
      <c r="A1435" t="s">
        <v>3023</v>
      </c>
      <c r="B1435" t="s">
        <v>3024</v>
      </c>
      <c r="C1435" t="str">
        <f>IFERROR(VLOOKUP(Table1[[#This Row],[Ticker]],[1]!Table1[[Symbol]:[Industry]],2,FALSE),"-")</f>
        <v>-</v>
      </c>
      <c r="D1435" t="s">
        <v>872</v>
      </c>
      <c r="E1435">
        <v>977.36107079999999</v>
      </c>
      <c r="F1435">
        <v>432.4</v>
      </c>
      <c r="G1435">
        <v>-49.600856958479604</v>
      </c>
      <c r="H1435">
        <v>12.918782903785999</v>
      </c>
      <c r="I1435">
        <v>-43.675630333835301</v>
      </c>
      <c r="J1435">
        <v>14.5686536962777</v>
      </c>
      <c r="K1435">
        <v>429.28975313666302</v>
      </c>
      <c r="L1435">
        <v>474.06221627177098</v>
      </c>
      <c r="M1435">
        <v>46.591525664816999</v>
      </c>
      <c r="N1435">
        <v>2.66314170334498</v>
      </c>
      <c r="O1435">
        <v>71.137835337650301</v>
      </c>
      <c r="P1435">
        <v>29.344899790607201</v>
      </c>
      <c r="Q1435">
        <v>4.0641609818117999E-2</v>
      </c>
    </row>
    <row r="1436" spans="1:17" hidden="1" x14ac:dyDescent="0.3">
      <c r="A1436" t="s">
        <v>3025</v>
      </c>
      <c r="B1436" t="s">
        <v>3026</v>
      </c>
      <c r="C1436" t="str">
        <f>IFERROR(VLOOKUP(Table1[[#This Row],[Ticker]],[1]!Table1[[Symbol]:[Industry]],2,FALSE),"-")</f>
        <v>-</v>
      </c>
      <c r="D1436" t="s">
        <v>371</v>
      </c>
      <c r="E1436">
        <v>976.72411105000003</v>
      </c>
      <c r="F1436">
        <v>627.70000000000005</v>
      </c>
      <c r="G1436">
        <v>-40.5858039890878</v>
      </c>
      <c r="H1436">
        <v>9.8716387963155796</v>
      </c>
      <c r="I1436">
        <v>-23.8311112333365</v>
      </c>
      <c r="J1436">
        <v>-3.69165450612129</v>
      </c>
      <c r="K1436">
        <v>637.065358883204</v>
      </c>
      <c r="L1436">
        <v>647.60821353925303</v>
      </c>
      <c r="M1436">
        <v>31.848869873677401</v>
      </c>
      <c r="N1436">
        <v>0.60920799760376998</v>
      </c>
      <c r="O1436">
        <v>42.265413414051203</v>
      </c>
      <c r="P1436">
        <v>27.348346520592401</v>
      </c>
      <c r="Q1436">
        <v>-6.5461057000234996E-2</v>
      </c>
    </row>
    <row r="1437" spans="1:17" hidden="1" x14ac:dyDescent="0.3">
      <c r="A1437" t="s">
        <v>3027</v>
      </c>
      <c r="B1437" t="s">
        <v>3028</v>
      </c>
      <c r="C1437" t="str">
        <f>IFERROR(VLOOKUP(Table1[[#This Row],[Ticker]],[1]!Table1[[Symbol]:[Industry]],2,FALSE),"-")</f>
        <v>-</v>
      </c>
      <c r="D1437" t="s">
        <v>3029</v>
      </c>
      <c r="E1437">
        <v>976.53779999999995</v>
      </c>
      <c r="F1437">
        <v>494.7</v>
      </c>
      <c r="G1437">
        <v>212.84425884163099</v>
      </c>
      <c r="H1437">
        <v>19.006666943066399</v>
      </c>
      <c r="I1437">
        <v>207.054016742958</v>
      </c>
      <c r="J1437">
        <v>-10.0113295747487</v>
      </c>
      <c r="K1437">
        <v>458.75520268668799</v>
      </c>
      <c r="M1437">
        <v>32.380571220956</v>
      </c>
      <c r="N1437">
        <v>0.78435905133593498</v>
      </c>
      <c r="O1437">
        <v>35.415403274711899</v>
      </c>
      <c r="P1437">
        <v>253.35714285714201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271</v>
      </c>
      <c r="E1438">
        <v>974.70436048500005</v>
      </c>
      <c r="F1438">
        <v>567.85</v>
      </c>
      <c r="G1438">
        <v>-49.742737282425502</v>
      </c>
      <c r="H1438">
        <v>3.6077373851233498</v>
      </c>
      <c r="I1438">
        <v>-18.350005190719099</v>
      </c>
      <c r="J1438">
        <v>-5.1177412053625497</v>
      </c>
      <c r="K1438">
        <v>559.20249392595304</v>
      </c>
      <c r="L1438">
        <v>557.59242168789501</v>
      </c>
      <c r="M1438">
        <v>39.259926684309903</v>
      </c>
      <c r="N1438">
        <v>2.60819891715466</v>
      </c>
      <c r="O1438">
        <v>43.347715065598301</v>
      </c>
      <c r="P1438">
        <v>28.7641723356009</v>
      </c>
      <c r="Q1438">
        <v>4.2447889530458E-2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632</v>
      </c>
      <c r="E1439">
        <v>968.36352135599998</v>
      </c>
      <c r="F1439">
        <v>205.59</v>
      </c>
      <c r="G1439">
        <v>-17.8757512416609</v>
      </c>
      <c r="H1439">
        <v>10.034376119629799</v>
      </c>
      <c r="I1439">
        <v>-19.165613966468602</v>
      </c>
      <c r="J1439">
        <v>-3.2254140025236202</v>
      </c>
      <c r="K1439">
        <v>202.18678188161101</v>
      </c>
      <c r="L1439">
        <v>197.45865135952801</v>
      </c>
      <c r="M1439">
        <v>31.970713726924</v>
      </c>
      <c r="N1439">
        <v>1.02035642068414</v>
      </c>
      <c r="O1439">
        <v>18.050488837005599</v>
      </c>
      <c r="P1439">
        <v>29.261238604212501</v>
      </c>
      <c r="Q1439">
        <v>-2.8494358588095001E-2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E1440">
        <v>967.93619999999999</v>
      </c>
      <c r="F1440">
        <v>1204.5</v>
      </c>
      <c r="G1440">
        <v>66.043504043374099</v>
      </c>
      <c r="H1440">
        <v>-2.7272890522934601</v>
      </c>
      <c r="I1440">
        <v>-17.856090156944799</v>
      </c>
      <c r="J1440">
        <v>0.553748693656132</v>
      </c>
      <c r="K1440">
        <v>1218.1486920248999</v>
      </c>
      <c r="L1440">
        <v>1126.14562699766</v>
      </c>
      <c r="M1440">
        <v>48.8598214133726</v>
      </c>
      <c r="N1440">
        <v>1.0278369692720899</v>
      </c>
      <c r="O1440">
        <v>34.479036944790302</v>
      </c>
      <c r="P1440">
        <v>110.20942408376899</v>
      </c>
      <c r="Q1440">
        <v>0.222103155884744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621</v>
      </c>
      <c r="E1441">
        <v>966.48649731199998</v>
      </c>
      <c r="F1441">
        <v>79.84</v>
      </c>
      <c r="G1441">
        <v>19.7817508195544</v>
      </c>
      <c r="H1441">
        <v>-15.186320711734201</v>
      </c>
      <c r="I1441">
        <v>-44.025241295661097</v>
      </c>
      <c r="J1441">
        <v>-1.28070297852018</v>
      </c>
      <c r="K1441">
        <v>79.211624541543799</v>
      </c>
      <c r="L1441">
        <v>78.910923627990599</v>
      </c>
      <c r="M1441">
        <v>44.662476759136403</v>
      </c>
      <c r="N1441">
        <v>1.2304566867375499</v>
      </c>
      <c r="O1441">
        <v>58.755010020039997</v>
      </c>
      <c r="P1441">
        <v>47.442289935364698</v>
      </c>
      <c r="Q1441">
        <v>-8.2079625554708005E-2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549</v>
      </c>
      <c r="E1442">
        <v>966.42035550200001</v>
      </c>
      <c r="F1442">
        <v>171.02</v>
      </c>
      <c r="G1442">
        <v>149.29050214342101</v>
      </c>
      <c r="H1442">
        <v>4.8238398909110902</v>
      </c>
      <c r="I1442">
        <v>17.297907221823099</v>
      </c>
      <c r="J1442">
        <v>9.4790759141672893</v>
      </c>
      <c r="K1442">
        <v>152.84010094555001</v>
      </c>
      <c r="L1442">
        <v>121.12762001712601</v>
      </c>
      <c r="M1442">
        <v>53.4590993258157</v>
      </c>
      <c r="N1442">
        <v>2.2027744379985799</v>
      </c>
      <c r="O1442">
        <v>10.560168401356499</v>
      </c>
      <c r="P1442">
        <v>188.397976391231</v>
      </c>
      <c r="Q1442">
        <v>7.1391543247964998E-2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335</v>
      </c>
      <c r="E1443">
        <v>965.98765119999996</v>
      </c>
      <c r="F1443">
        <v>5.2</v>
      </c>
      <c r="G1443">
        <v>38.8136465967332</v>
      </c>
      <c r="H1443">
        <v>1.0627010583283401</v>
      </c>
      <c r="I1443">
        <v>-36.414291215145802</v>
      </c>
      <c r="J1443">
        <v>0.64456812001823405</v>
      </c>
      <c r="K1443">
        <v>5.2643538200968596</v>
      </c>
      <c r="L1443">
        <v>5.2252405546966099</v>
      </c>
      <c r="M1443">
        <v>41.586594659479402</v>
      </c>
      <c r="N1443">
        <v>0.79918782768657404</v>
      </c>
      <c r="O1443">
        <v>53.846153846153797</v>
      </c>
      <c r="P1443">
        <v>73.3333333333333</v>
      </c>
      <c r="Q1443">
        <v>1.7467797098611001E-2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271</v>
      </c>
      <c r="E1444">
        <v>962.99749822499996</v>
      </c>
      <c r="F1444">
        <v>245.75</v>
      </c>
      <c r="G1444">
        <v>9.0625643456509799</v>
      </c>
      <c r="H1444">
        <v>0.97628762369397903</v>
      </c>
      <c r="I1444">
        <v>19.530273479418799</v>
      </c>
      <c r="J1444">
        <v>-3.3021505650879099</v>
      </c>
      <c r="K1444">
        <v>238.75473518411101</v>
      </c>
      <c r="M1444">
        <v>47.460429251932702</v>
      </c>
      <c r="N1444">
        <v>0.75369474932533598</v>
      </c>
      <c r="O1444">
        <v>11.698880976602201</v>
      </c>
      <c r="P1444">
        <v>43.419900787861103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109</v>
      </c>
      <c r="E1445">
        <v>960.10918087999903</v>
      </c>
      <c r="F1445">
        <v>9322.1</v>
      </c>
      <c r="G1445">
        <v>255.584568928805</v>
      </c>
      <c r="H1445">
        <v>36.132372438626099</v>
      </c>
      <c r="I1445">
        <v>193.62600024983399</v>
      </c>
      <c r="J1445">
        <v>1.1547957574538099</v>
      </c>
      <c r="K1445">
        <v>7583.51506710785</v>
      </c>
      <c r="L1445">
        <v>5343.92376692782</v>
      </c>
      <c r="M1445">
        <v>58.398141479680604</v>
      </c>
      <c r="N1445">
        <v>1.3488867608331301</v>
      </c>
      <c r="O1445">
        <v>12.722991600605001</v>
      </c>
      <c r="P1445">
        <v>314.05791951674502</v>
      </c>
      <c r="Q1445">
        <v>0.101065764239825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62</v>
      </c>
      <c r="E1446">
        <v>959.55042028999901</v>
      </c>
      <c r="F1446">
        <v>1470.7</v>
      </c>
      <c r="G1446">
        <v>213.55281192578599</v>
      </c>
      <c r="H1446">
        <v>2.2992748195816999</v>
      </c>
      <c r="I1446">
        <v>75.962027404974606</v>
      </c>
      <c r="J1446">
        <v>-2.6896839087675501</v>
      </c>
      <c r="K1446">
        <v>1465.7086487411</v>
      </c>
      <c r="L1446">
        <v>1130.37832026656</v>
      </c>
      <c r="M1446">
        <v>38.088250530366402</v>
      </c>
      <c r="N1446">
        <v>0.37817889050488201</v>
      </c>
      <c r="O1446">
        <v>24.070170667029299</v>
      </c>
      <c r="P1446">
        <v>252.64356791751501</v>
      </c>
      <c r="Q1446">
        <v>0.11650063149513799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21</v>
      </c>
      <c r="E1447">
        <v>958.22381947600002</v>
      </c>
      <c r="F1447">
        <v>90.44</v>
      </c>
      <c r="G1447">
        <v>182.88991778317299</v>
      </c>
      <c r="H1447">
        <v>27.9023634901774</v>
      </c>
      <c r="I1447">
        <v>20.832264917824499</v>
      </c>
      <c r="J1447">
        <v>4.0342879068499302</v>
      </c>
      <c r="K1447">
        <v>68.913926726484405</v>
      </c>
      <c r="L1447">
        <v>55.748866057423697</v>
      </c>
      <c r="M1447">
        <v>83.938764601299397</v>
      </c>
      <c r="N1447">
        <v>2.76880564483249</v>
      </c>
      <c r="O1447">
        <v>0.47545333923044703</v>
      </c>
      <c r="P1447">
        <v>214.573913043478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271</v>
      </c>
      <c r="E1448">
        <v>956.52869124999995</v>
      </c>
      <c r="F1448">
        <v>1712.5</v>
      </c>
      <c r="G1448">
        <v>-33.039518764266099</v>
      </c>
      <c r="H1448">
        <v>-10.5712197800572</v>
      </c>
      <c r="I1448">
        <v>-32.292114015553402</v>
      </c>
      <c r="J1448">
        <v>-1.5459897077760001</v>
      </c>
      <c r="K1448">
        <v>1748.3800472522901</v>
      </c>
      <c r="L1448">
        <v>1800.3325181135001</v>
      </c>
      <c r="M1448">
        <v>40.6491012921324</v>
      </c>
      <c r="N1448">
        <v>0.92569481159710199</v>
      </c>
      <c r="O1448">
        <v>27.591240875912401</v>
      </c>
      <c r="P1448">
        <v>13.410596026489999</v>
      </c>
      <c r="Q1448">
        <v>-5.421825775097E-2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62</v>
      </c>
      <c r="E1449">
        <v>954.35267199999998</v>
      </c>
      <c r="F1449">
        <v>345.8</v>
      </c>
      <c r="G1449">
        <v>-13.960825876692001</v>
      </c>
      <c r="H1449">
        <v>10.372502156203799</v>
      </c>
      <c r="I1449">
        <v>-14.240311181461299</v>
      </c>
      <c r="J1449">
        <v>-9.0434524063570798</v>
      </c>
      <c r="K1449">
        <v>337.04329198006002</v>
      </c>
      <c r="L1449">
        <v>339.58066533762701</v>
      </c>
      <c r="M1449">
        <v>36.924848928120603</v>
      </c>
      <c r="N1449">
        <v>4.0695061035812898</v>
      </c>
      <c r="O1449">
        <v>48.467322151532599</v>
      </c>
      <c r="P1449">
        <v>31.3330801367261</v>
      </c>
      <c r="Q1449">
        <v>-2.8196987043486998E-2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692</v>
      </c>
      <c r="E1450">
        <v>953.95916</v>
      </c>
      <c r="F1450">
        <v>242</v>
      </c>
      <c r="G1450">
        <v>70.3794044154982</v>
      </c>
      <c r="H1450">
        <v>-12.253576120364899</v>
      </c>
      <c r="I1450">
        <v>-48.266143066997699</v>
      </c>
      <c r="J1450">
        <v>-4.9521953764667099</v>
      </c>
      <c r="K1450">
        <v>258.52266698466599</v>
      </c>
      <c r="L1450">
        <v>253.37759941715001</v>
      </c>
      <c r="M1450">
        <v>35.995067137128899</v>
      </c>
      <c r="N1450">
        <v>0.90187617712363599</v>
      </c>
      <c r="O1450">
        <v>64.876033057851203</v>
      </c>
      <c r="P1450">
        <v>99.176954732510296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232</v>
      </c>
      <c r="E1451">
        <v>950.67017671999997</v>
      </c>
      <c r="F1451">
        <v>1790.8</v>
      </c>
      <c r="G1451">
        <v>-43.264213513292503</v>
      </c>
      <c r="H1451">
        <v>9.8094875614689805</v>
      </c>
      <c r="I1451">
        <v>3.1637858688732901</v>
      </c>
      <c r="J1451">
        <v>3.8075919586846698</v>
      </c>
      <c r="K1451">
        <v>1719.21752010455</v>
      </c>
      <c r="L1451">
        <v>1603.99328013176</v>
      </c>
      <c r="M1451">
        <v>42.819732768573097</v>
      </c>
      <c r="N1451">
        <v>1.38382368062971</v>
      </c>
      <c r="O1451">
        <v>29.662720571811398</v>
      </c>
      <c r="P1451">
        <v>38.478193628208999</v>
      </c>
      <c r="Q1451">
        <v>0.130593512051837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E1452">
        <v>950.125</v>
      </c>
      <c r="F1452">
        <v>380.05</v>
      </c>
      <c r="G1452">
        <v>138.41709487259499</v>
      </c>
      <c r="H1452">
        <v>-18.911290615426001</v>
      </c>
      <c r="I1452">
        <v>-25.639405886194002</v>
      </c>
      <c r="J1452">
        <v>-15.0949652772332</v>
      </c>
      <c r="K1452">
        <v>423.83290926137602</v>
      </c>
      <c r="L1452">
        <v>371.81410113375699</v>
      </c>
      <c r="M1452">
        <v>24.8083484922293</v>
      </c>
      <c r="N1452">
        <v>0.41530260269677</v>
      </c>
      <c r="O1452">
        <v>148.41468227864701</v>
      </c>
      <c r="P1452">
        <v>191.56118143459901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244</v>
      </c>
      <c r="E1453">
        <v>948.80671153999901</v>
      </c>
      <c r="F1453">
        <v>902.6</v>
      </c>
      <c r="G1453">
        <v>40.826541885168503</v>
      </c>
      <c r="H1453">
        <v>18.707156972861799</v>
      </c>
      <c r="I1453">
        <v>27.392863056235502</v>
      </c>
      <c r="J1453">
        <v>4.1787562589772698</v>
      </c>
      <c r="K1453">
        <v>806.15369049688297</v>
      </c>
      <c r="L1453">
        <v>699.92803838811506</v>
      </c>
      <c r="M1453">
        <v>62.417828317635902</v>
      </c>
      <c r="N1453">
        <v>0.876863146684143</v>
      </c>
      <c r="O1453">
        <v>7.42853977398625</v>
      </c>
      <c r="P1453">
        <v>100.577777777777</v>
      </c>
      <c r="Q1453">
        <v>0.21395051983873301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21</v>
      </c>
      <c r="E1454">
        <v>947.54526447099897</v>
      </c>
      <c r="F1454">
        <v>154.06</v>
      </c>
      <c r="G1454">
        <v>-0.141846586907487</v>
      </c>
      <c r="H1454">
        <v>1.1382719611758401</v>
      </c>
      <c r="I1454">
        <v>-28.8494611461971</v>
      </c>
      <c r="J1454">
        <v>-0.26996955971914599</v>
      </c>
      <c r="K1454">
        <v>151.454314554468</v>
      </c>
      <c r="L1454">
        <v>143.153182075008</v>
      </c>
      <c r="M1454">
        <v>43.453455257176202</v>
      </c>
      <c r="N1454">
        <v>1.0529094315312399</v>
      </c>
      <c r="O1454">
        <v>20.991821368298002</v>
      </c>
      <c r="P1454">
        <v>30.947726306842299</v>
      </c>
      <c r="Q1454">
        <v>6.7248229449534999E-2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21</v>
      </c>
      <c r="E1455">
        <v>945.23850688799996</v>
      </c>
      <c r="F1455">
        <v>90.48</v>
      </c>
      <c r="G1455">
        <v>-21.4490652676735</v>
      </c>
      <c r="H1455">
        <v>4.8111067371265204</v>
      </c>
      <c r="I1455">
        <v>-34.7388445636226</v>
      </c>
      <c r="J1455">
        <v>3.2236007686121802E-2</v>
      </c>
      <c r="K1455">
        <v>91.280766078766902</v>
      </c>
      <c r="L1455">
        <v>91.131121613734294</v>
      </c>
      <c r="M1455">
        <v>39.526025194159502</v>
      </c>
      <c r="N1455">
        <v>1.14339923076169</v>
      </c>
      <c r="O1455">
        <v>37.267904509283802</v>
      </c>
      <c r="P1455">
        <v>36.470588235294102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72</v>
      </c>
      <c r="E1456">
        <v>942.19890263999901</v>
      </c>
      <c r="F1456">
        <v>30.05</v>
      </c>
      <c r="G1456">
        <v>86.219151012387798</v>
      </c>
      <c r="H1456">
        <v>-20.4492654166432</v>
      </c>
      <c r="I1456">
        <v>21.487924586452099</v>
      </c>
      <c r="J1456">
        <v>-2.2730637976136698</v>
      </c>
      <c r="K1456">
        <v>30.958248301544199</v>
      </c>
      <c r="L1456">
        <v>25.326287976012601</v>
      </c>
      <c r="M1456">
        <v>34.178546805513101</v>
      </c>
      <c r="N1456">
        <v>0.82692844704850599</v>
      </c>
      <c r="O1456">
        <v>30.748752079866801</v>
      </c>
      <c r="P1456">
        <v>115.134467159105</v>
      </c>
      <c r="Q1456">
        <v>6.9709135535998001E-2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198</v>
      </c>
      <c r="E1457">
        <v>941.08267599999999</v>
      </c>
      <c r="F1457">
        <v>1037.2</v>
      </c>
      <c r="G1457">
        <v>19.504093204036302</v>
      </c>
      <c r="H1457">
        <v>-5.7700786262574102</v>
      </c>
      <c r="I1457">
        <v>-3.1343744125743198</v>
      </c>
      <c r="J1457">
        <v>0.98151240846158905</v>
      </c>
      <c r="K1457">
        <v>1051.24684835686</v>
      </c>
      <c r="L1457">
        <v>927.17383876965698</v>
      </c>
      <c r="M1457">
        <v>38.669327919455498</v>
      </c>
      <c r="N1457">
        <v>0.87699195658494</v>
      </c>
      <c r="O1457">
        <v>14.7030466640956</v>
      </c>
      <c r="P1457">
        <v>45.848273922519802</v>
      </c>
      <c r="Q1457">
        <v>5.3984820549434001E-2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21</v>
      </c>
      <c r="E1458">
        <v>938.26719000000003</v>
      </c>
      <c r="F1458">
        <v>739.9</v>
      </c>
      <c r="G1458">
        <v>66.177644543872006</v>
      </c>
      <c r="H1458">
        <v>-9.0248374129229898</v>
      </c>
      <c r="I1458">
        <v>-6.0716025428729896</v>
      </c>
      <c r="J1458">
        <v>1.48332003777691</v>
      </c>
      <c r="K1458">
        <v>743.45063480525505</v>
      </c>
      <c r="L1458">
        <v>672.58992005180903</v>
      </c>
      <c r="M1458">
        <v>51.730103721223699</v>
      </c>
      <c r="N1458">
        <v>1.0243350706363501</v>
      </c>
      <c r="O1458">
        <v>11.7651033923503</v>
      </c>
      <c r="P1458">
        <v>96.729593193299607</v>
      </c>
      <c r="Q1458">
        <v>0.17574687758925001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632</v>
      </c>
      <c r="E1459">
        <v>937.50993600000004</v>
      </c>
      <c r="F1459">
        <v>1016.8</v>
      </c>
      <c r="G1459">
        <v>15.544099835128399</v>
      </c>
      <c r="H1459">
        <v>9.3928242740746306</v>
      </c>
      <c r="I1459">
        <v>2.6482378588013198</v>
      </c>
      <c r="J1459">
        <v>-1.5336045844702499</v>
      </c>
      <c r="K1459">
        <v>994.35764698665298</v>
      </c>
      <c r="L1459">
        <v>916.52693496075301</v>
      </c>
      <c r="M1459">
        <v>41.486301857593702</v>
      </c>
      <c r="N1459">
        <v>0.67799256891937498</v>
      </c>
      <c r="O1459">
        <v>16.837136113296602</v>
      </c>
      <c r="P1459">
        <v>47.469180565627198</v>
      </c>
      <c r="Q1459">
        <v>-4.3697695167999998E-2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312</v>
      </c>
      <c r="E1460">
        <v>932.45731000000001</v>
      </c>
      <c r="F1460">
        <v>340</v>
      </c>
      <c r="G1460">
        <v>-19.455819988183901</v>
      </c>
      <c r="H1460">
        <v>-9.8104374038656594</v>
      </c>
      <c r="I1460">
        <v>-11.8829936741396</v>
      </c>
      <c r="J1460">
        <v>-1.38828636255692</v>
      </c>
      <c r="K1460">
        <v>362.16547765737999</v>
      </c>
      <c r="L1460">
        <v>352.34421570649801</v>
      </c>
      <c r="M1460">
        <v>30.097085164676201</v>
      </c>
      <c r="N1460">
        <v>0.92979469132600101</v>
      </c>
      <c r="O1460">
        <v>32.058823529411697</v>
      </c>
      <c r="P1460">
        <v>21.298608633606801</v>
      </c>
      <c r="Q1460">
        <v>0.128344257737742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E1461">
        <v>932.37701842000001</v>
      </c>
      <c r="F1461">
        <v>8.07</v>
      </c>
      <c r="G1461">
        <v>-15.2186114677828</v>
      </c>
      <c r="H1461">
        <v>-15.5552807957678</v>
      </c>
      <c r="I1461">
        <v>-25.933705434701</v>
      </c>
      <c r="J1461">
        <v>-7.8684283449433003</v>
      </c>
      <c r="K1461">
        <v>9.18123113014593</v>
      </c>
      <c r="L1461">
        <v>9.0090481903941697</v>
      </c>
      <c r="M1461">
        <v>45.092784332523699</v>
      </c>
      <c r="N1461">
        <v>1.11143549497918</v>
      </c>
      <c r="O1461">
        <v>48.698884758364301</v>
      </c>
      <c r="P1461">
        <v>20.089285714285602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632</v>
      </c>
      <c r="E1462">
        <v>929.59687499999995</v>
      </c>
      <c r="F1462">
        <v>1623.75</v>
      </c>
      <c r="G1462">
        <v>-21.944444195584801</v>
      </c>
      <c r="H1462">
        <v>-1.21151000289737</v>
      </c>
      <c r="I1462">
        <v>-21.072082647130799</v>
      </c>
      <c r="J1462">
        <v>-2.14692244070309</v>
      </c>
      <c r="K1462">
        <v>1610.3062434001599</v>
      </c>
      <c r="L1462">
        <v>1603.2745035453199</v>
      </c>
      <c r="M1462">
        <v>35.836144002315201</v>
      </c>
      <c r="N1462">
        <v>1.29136369198367</v>
      </c>
      <c r="O1462">
        <v>16.0892994611239</v>
      </c>
      <c r="P1462">
        <v>17.183271388878801</v>
      </c>
      <c r="Q1462">
        <v>-1.0586535350803001E-2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138</v>
      </c>
      <c r="E1463">
        <v>928.677685</v>
      </c>
      <c r="F1463">
        <v>944.45</v>
      </c>
      <c r="G1463">
        <v>-3.4873958385880102E-2</v>
      </c>
      <c r="H1463">
        <v>-13.2241625649537</v>
      </c>
      <c r="I1463">
        <v>2.04240455124111</v>
      </c>
      <c r="J1463">
        <v>-1.44233664188652</v>
      </c>
      <c r="K1463">
        <v>1000.86325445409</v>
      </c>
      <c r="L1463">
        <v>882.17907316255503</v>
      </c>
      <c r="M1463">
        <v>30.161886348939699</v>
      </c>
      <c r="N1463">
        <v>0.48735779337794899</v>
      </c>
      <c r="O1463">
        <v>24.411032876277101</v>
      </c>
      <c r="P1463">
        <v>41.257852228537203</v>
      </c>
      <c r="Q1463">
        <v>5.0702149232869998E-3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271</v>
      </c>
      <c r="E1464">
        <v>927.19488361499998</v>
      </c>
      <c r="F1464">
        <v>73.709999999999994</v>
      </c>
      <c r="G1464">
        <v>-24.480431465177901</v>
      </c>
      <c r="H1464">
        <v>-4.9673356880922803</v>
      </c>
      <c r="I1464">
        <v>-22.675466183217399</v>
      </c>
      <c r="J1464">
        <v>-5.1142213770890201</v>
      </c>
      <c r="K1464">
        <v>77.194752858643199</v>
      </c>
      <c r="L1464">
        <v>78.057511134993305</v>
      </c>
      <c r="M1464">
        <v>24.7201472672031</v>
      </c>
      <c r="N1464">
        <v>1.11868656591731</v>
      </c>
      <c r="O1464">
        <v>36.955636955636898</v>
      </c>
      <c r="P1464">
        <v>12.021276595744601</v>
      </c>
      <c r="Q1464">
        <v>-9.7960947899135994E-2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127</v>
      </c>
      <c r="E1465">
        <v>927.18729661999998</v>
      </c>
      <c r="F1465">
        <v>186.71</v>
      </c>
      <c r="G1465">
        <v>-0.81040736838684002</v>
      </c>
      <c r="H1465">
        <v>0.31658774696297098</v>
      </c>
      <c r="I1465">
        <v>-1.3131901140447699</v>
      </c>
      <c r="J1465">
        <v>-10.1867810863309</v>
      </c>
      <c r="K1465">
        <v>184.97290847524599</v>
      </c>
      <c r="L1465">
        <v>166.64621876783701</v>
      </c>
      <c r="M1465">
        <v>29.2198782830833</v>
      </c>
      <c r="N1465">
        <v>0.67394154145246599</v>
      </c>
      <c r="O1465">
        <v>18.793851427347199</v>
      </c>
      <c r="P1465">
        <v>44.400618716163898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543</v>
      </c>
      <c r="E1466">
        <v>925.65781427000002</v>
      </c>
      <c r="F1466">
        <v>252.7</v>
      </c>
      <c r="G1466">
        <v>-29.236717821132501</v>
      </c>
      <c r="H1466">
        <v>-3.4334320562720801</v>
      </c>
      <c r="I1466">
        <v>-24.142263046316099</v>
      </c>
      <c r="J1466">
        <v>-5.1210294040726403</v>
      </c>
      <c r="K1466">
        <v>257.48109252419403</v>
      </c>
      <c r="L1466">
        <v>264.147571032619</v>
      </c>
      <c r="M1466">
        <v>31.911924435296498</v>
      </c>
      <c r="N1466">
        <v>1.0216189988612601</v>
      </c>
      <c r="O1466">
        <v>26.414721013058902</v>
      </c>
      <c r="P1466">
        <v>12.0620842572062</v>
      </c>
      <c r="Q1466">
        <v>-0.12119279092653799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D1467" t="s">
        <v>97</v>
      </c>
      <c r="E1467">
        <v>925.28135440000005</v>
      </c>
      <c r="F1467">
        <v>98.02</v>
      </c>
      <c r="G1467">
        <v>-24.676252393165701</v>
      </c>
      <c r="H1467">
        <v>-10.6702058722373</v>
      </c>
      <c r="I1467">
        <v>-29.852181130647701</v>
      </c>
      <c r="J1467">
        <v>-1.91851774424873</v>
      </c>
      <c r="K1467">
        <v>104.207270673945</v>
      </c>
      <c r="L1467">
        <v>107.161399666268</v>
      </c>
      <c r="M1467">
        <v>29.839396112476699</v>
      </c>
      <c r="N1467">
        <v>1.4231653492504299</v>
      </c>
      <c r="O1467">
        <v>49.3062640277494</v>
      </c>
      <c r="P1467">
        <v>5.3978494623655804</v>
      </c>
      <c r="Q1467">
        <v>-3.8317155495512997E-2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412</v>
      </c>
      <c r="E1468">
        <v>924.53435000000002</v>
      </c>
      <c r="F1468">
        <v>867.7</v>
      </c>
      <c r="G1468">
        <v>140.816009041482</v>
      </c>
      <c r="H1468">
        <v>4.3964587125314001</v>
      </c>
      <c r="I1468">
        <v>75.982139709829895</v>
      </c>
      <c r="J1468">
        <v>-1.1302930612033699</v>
      </c>
      <c r="K1468">
        <v>794.24857828733002</v>
      </c>
      <c r="L1468">
        <v>614.396955385914</v>
      </c>
      <c r="M1468">
        <v>69.069297828302197</v>
      </c>
      <c r="N1468">
        <v>2.20594053512816</v>
      </c>
      <c r="O1468">
        <v>13.0978448772617</v>
      </c>
      <c r="P1468">
        <v>194.085748178274</v>
      </c>
      <c r="Q1468">
        <v>0.13720917523689299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389</v>
      </c>
      <c r="E1469">
        <v>921.23657343999901</v>
      </c>
      <c r="F1469">
        <v>185.72</v>
      </c>
      <c r="G1469">
        <v>27.489877772964402</v>
      </c>
      <c r="H1469">
        <v>-7.5732107400228097</v>
      </c>
      <c r="I1469">
        <v>43.805233983210798</v>
      </c>
      <c r="J1469">
        <v>-3.63745513114845</v>
      </c>
      <c r="K1469">
        <v>168.60402789096599</v>
      </c>
      <c r="L1469">
        <v>137.62216778515199</v>
      </c>
      <c r="M1469">
        <v>37.259399215138302</v>
      </c>
      <c r="N1469">
        <v>0.51408874853921704</v>
      </c>
      <c r="O1469">
        <v>15.7656687486538</v>
      </c>
      <c r="P1469">
        <v>110.09049773755601</v>
      </c>
      <c r="Q1469">
        <v>4.7039798282589002E-2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D1470" t="s">
        <v>266</v>
      </c>
      <c r="E1470">
        <v>920.27</v>
      </c>
      <c r="F1470">
        <v>1769.75</v>
      </c>
      <c r="G1470">
        <v>21.7566117512368</v>
      </c>
      <c r="H1470">
        <v>12.3586646356401</v>
      </c>
      <c r="I1470">
        <v>25.718254573279999</v>
      </c>
      <c r="J1470">
        <v>7.51035566580578</v>
      </c>
      <c r="K1470">
        <v>1526.2016701211201</v>
      </c>
      <c r="L1470">
        <v>1307.3641621172901</v>
      </c>
      <c r="M1470">
        <v>73.492460176819705</v>
      </c>
      <c r="N1470">
        <v>1.02383098511452</v>
      </c>
      <c r="O1470">
        <v>5.3425625088289097</v>
      </c>
      <c r="P1470">
        <v>89.065755034453204</v>
      </c>
      <c r="Q1470">
        <v>2.1565993844365E-2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97</v>
      </c>
      <c r="E1471">
        <v>915.94449011999995</v>
      </c>
      <c r="F1471">
        <v>137.26</v>
      </c>
      <c r="G1471">
        <v>35.271376764654498</v>
      </c>
      <c r="H1471">
        <v>17.041043196383999</v>
      </c>
      <c r="I1471">
        <v>-8.2309372977942594</v>
      </c>
      <c r="J1471">
        <v>-7.0434803002418196</v>
      </c>
      <c r="K1471">
        <v>124.412829264251</v>
      </c>
      <c r="L1471">
        <v>116.33456463486399</v>
      </c>
      <c r="M1471">
        <v>52.219792451207098</v>
      </c>
      <c r="N1471">
        <v>3.4714869339999002</v>
      </c>
      <c r="O1471">
        <v>12.1229782893778</v>
      </c>
      <c r="P1471">
        <v>64.186602870813303</v>
      </c>
      <c r="Q1471">
        <v>3.2245693989580999E-2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1381</v>
      </c>
      <c r="E1472">
        <v>915.22792683600005</v>
      </c>
      <c r="F1472">
        <v>72.209999999999994</v>
      </c>
      <c r="G1472">
        <v>28.4948900108533</v>
      </c>
      <c r="H1472">
        <v>-8.0176169620726903</v>
      </c>
      <c r="I1472">
        <v>-16.655081603389299</v>
      </c>
      <c r="J1472">
        <v>-8.2860113406817106</v>
      </c>
      <c r="K1472">
        <v>71.819260966308605</v>
      </c>
      <c r="L1472">
        <v>66.358652684328206</v>
      </c>
      <c r="M1472">
        <v>31.282993026079101</v>
      </c>
      <c r="N1472">
        <v>1.2429244017199299</v>
      </c>
      <c r="O1472">
        <v>19.235562941420799</v>
      </c>
      <c r="P1472">
        <v>63.3710407239818</v>
      </c>
      <c r="Q1472">
        <v>-4.9188292337229003E-2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62</v>
      </c>
      <c r="E1473">
        <v>915.019183935</v>
      </c>
      <c r="F1473">
        <v>345.85</v>
      </c>
      <c r="G1473">
        <v>-26.167673014150701</v>
      </c>
      <c r="H1473">
        <v>0.42211822835789597</v>
      </c>
      <c r="I1473">
        <v>-23.409672433385701</v>
      </c>
      <c r="J1473">
        <v>7.8227049134711404</v>
      </c>
      <c r="K1473">
        <v>338.686010387664</v>
      </c>
      <c r="L1473">
        <v>346.79876224894502</v>
      </c>
      <c r="M1473">
        <v>47.911241948820198</v>
      </c>
      <c r="N1473">
        <v>1.3849540333713699</v>
      </c>
      <c r="O1473">
        <v>48.865114934220003</v>
      </c>
      <c r="P1473">
        <v>26.407163742689999</v>
      </c>
      <c r="Q1473">
        <v>5.9045812612934997E-2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543</v>
      </c>
      <c r="E1474">
        <v>914.7</v>
      </c>
      <c r="F1474">
        <v>304.89999999999998</v>
      </c>
      <c r="G1474">
        <v>16.176031917834099</v>
      </c>
      <c r="H1474">
        <v>-9.7302848444965697</v>
      </c>
      <c r="I1474">
        <v>1.0651036726997001</v>
      </c>
      <c r="J1474">
        <v>-4.7588169811309404</v>
      </c>
      <c r="K1474">
        <v>290.05808953793201</v>
      </c>
      <c r="L1474">
        <v>251.375245899954</v>
      </c>
      <c r="M1474">
        <v>35.9301879708038</v>
      </c>
      <c r="N1474">
        <v>0.72401402622279598</v>
      </c>
      <c r="O1474">
        <v>14.627746802230201</v>
      </c>
      <c r="P1474">
        <v>64.899945916711701</v>
      </c>
      <c r="Q1474">
        <v>1.0661748225369999E-3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283</v>
      </c>
      <c r="E1475">
        <v>913.66277184</v>
      </c>
      <c r="F1475">
        <v>195.3</v>
      </c>
      <c r="G1475">
        <v>2.0297714760380501</v>
      </c>
      <c r="H1475">
        <v>-15.8793738476227</v>
      </c>
      <c r="I1475">
        <v>-27.1308862632326</v>
      </c>
      <c r="J1475">
        <v>-0.68051000133803496</v>
      </c>
      <c r="K1475">
        <v>204.18161731368801</v>
      </c>
      <c r="L1475">
        <v>185.81037934149501</v>
      </c>
      <c r="M1475">
        <v>23.248442590414101</v>
      </c>
      <c r="N1475">
        <v>0.725064307503831</v>
      </c>
      <c r="O1475">
        <v>31.054787506400402</v>
      </c>
      <c r="P1475">
        <v>66.212765957446805</v>
      </c>
      <c r="Q1475">
        <v>7.5717175206508003E-2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80</v>
      </c>
      <c r="E1476">
        <v>912.26145607999899</v>
      </c>
      <c r="F1476">
        <v>105.58</v>
      </c>
      <c r="G1476">
        <v>2.2289715818256801</v>
      </c>
      <c r="H1476">
        <v>-11.927464558217199</v>
      </c>
      <c r="I1476">
        <v>-12.2240991054906</v>
      </c>
      <c r="J1476">
        <v>-7.2295654588089203E-2</v>
      </c>
      <c r="K1476">
        <v>111.350632273939</v>
      </c>
      <c r="L1476">
        <v>106.484825045736</v>
      </c>
      <c r="M1476">
        <v>24.6847378837452</v>
      </c>
      <c r="N1476">
        <v>0.88705504459367601</v>
      </c>
      <c r="O1476">
        <v>68.545179011176302</v>
      </c>
      <c r="P1476">
        <v>31.974999999999898</v>
      </c>
      <c r="Q1476">
        <v>-6.4311668532588004E-2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E1477">
        <v>911.45602008999901</v>
      </c>
      <c r="F1477">
        <v>331.1</v>
      </c>
      <c r="G1477">
        <v>-51.132392627546302</v>
      </c>
      <c r="H1477">
        <v>-1.10967812721954</v>
      </c>
      <c r="I1477">
        <v>-33.369093399117197</v>
      </c>
      <c r="J1477">
        <v>-0.77861511359850399</v>
      </c>
      <c r="K1477">
        <v>335.36783171898799</v>
      </c>
      <c r="L1477">
        <v>405.65150508298098</v>
      </c>
      <c r="M1477">
        <v>41.184752418821702</v>
      </c>
      <c r="N1477">
        <v>1.1219186754070201</v>
      </c>
      <c r="O1477">
        <v>116.80761099365699</v>
      </c>
      <c r="P1477">
        <v>23.498694516971199</v>
      </c>
      <c r="Q1477">
        <v>3.4622799711967002E-2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728</v>
      </c>
      <c r="E1478">
        <v>911.16670518199999</v>
      </c>
      <c r="F1478">
        <v>214.99</v>
      </c>
      <c r="G1478">
        <v>-13.1800568214111</v>
      </c>
      <c r="H1478">
        <v>-8.9235767514667206</v>
      </c>
      <c r="I1478">
        <v>-40.313039427552802</v>
      </c>
      <c r="J1478">
        <v>-3.9184289604206999</v>
      </c>
      <c r="K1478">
        <v>219.355827442128</v>
      </c>
      <c r="L1478">
        <v>222.22025977423101</v>
      </c>
      <c r="M1478">
        <v>37.632252645975598</v>
      </c>
      <c r="N1478">
        <v>1.34368862191848</v>
      </c>
      <c r="O1478">
        <v>54.890925159309703</v>
      </c>
      <c r="P1478">
        <v>28.352238805970099</v>
      </c>
    </row>
    <row r="1479" spans="1:17" hidden="1" x14ac:dyDescent="0.3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1408</v>
      </c>
      <c r="E1479">
        <v>910.25608270999999</v>
      </c>
      <c r="F1479">
        <v>336.55</v>
      </c>
      <c r="G1479">
        <v>-5.9703687932632299</v>
      </c>
      <c r="H1479">
        <v>1.9835494708999899</v>
      </c>
      <c r="I1479">
        <v>-23.005211616869801</v>
      </c>
      <c r="J1479">
        <v>-2.7403339479973998</v>
      </c>
      <c r="K1479">
        <v>335.40364905002298</v>
      </c>
      <c r="L1479">
        <v>330.83963522812002</v>
      </c>
      <c r="M1479">
        <v>34.3070199506788</v>
      </c>
      <c r="N1479">
        <v>1.44707190166721</v>
      </c>
      <c r="O1479">
        <v>20.9032833160005</v>
      </c>
      <c r="P1479">
        <v>28.946360153256698</v>
      </c>
      <c r="Q1479">
        <v>2.0372341081854001E-2</v>
      </c>
    </row>
    <row r="1480" spans="1:17" hidden="1" x14ac:dyDescent="0.3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122</v>
      </c>
      <c r="E1480">
        <v>910.23675306999996</v>
      </c>
      <c r="F1480">
        <v>2920.85</v>
      </c>
      <c r="G1480">
        <v>23.4375069704802</v>
      </c>
      <c r="H1480">
        <v>2.2421075327729598</v>
      </c>
      <c r="I1480">
        <v>-21.0822123025916</v>
      </c>
      <c r="J1480">
        <v>-2.1757823708524802</v>
      </c>
      <c r="K1480">
        <v>2885.73939222228</v>
      </c>
      <c r="L1480">
        <v>2683.1951370541001</v>
      </c>
      <c r="M1480">
        <v>38.826116299669899</v>
      </c>
      <c r="N1480">
        <v>1.0987944701629699</v>
      </c>
      <c r="O1480">
        <v>22.2589314754266</v>
      </c>
      <c r="P1480">
        <v>53.737038791515303</v>
      </c>
      <c r="Q1480">
        <v>0.12824737704102901</v>
      </c>
    </row>
    <row r="1481" spans="1:17" hidden="1" x14ac:dyDescent="0.3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D1481" t="s">
        <v>127</v>
      </c>
      <c r="E1481">
        <v>910.01609945999996</v>
      </c>
      <c r="F1481">
        <v>887.1</v>
      </c>
      <c r="G1481">
        <v>132.92342386025601</v>
      </c>
      <c r="H1481">
        <v>24.725370551655001</v>
      </c>
      <c r="I1481">
        <v>30.8864524181717</v>
      </c>
      <c r="J1481">
        <v>2.5270051594991498</v>
      </c>
      <c r="K1481">
        <v>770.74264429530695</v>
      </c>
      <c r="L1481">
        <v>639.58510792832794</v>
      </c>
      <c r="M1481">
        <v>64.226593748344797</v>
      </c>
      <c r="N1481">
        <v>0.50501297220878205</v>
      </c>
      <c r="O1481">
        <v>9.9086912411227406</v>
      </c>
      <c r="P1481">
        <v>178.43691148775801</v>
      </c>
      <c r="Q1481">
        <v>0.171228424599281</v>
      </c>
    </row>
    <row r="1482" spans="1:17" hidden="1" x14ac:dyDescent="0.3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D1482" t="s">
        <v>46</v>
      </c>
      <c r="E1482">
        <v>906.94575750000001</v>
      </c>
      <c r="F1482">
        <v>379.15</v>
      </c>
      <c r="G1482">
        <v>603.76951766350203</v>
      </c>
      <c r="H1482">
        <v>-13.6907849974485</v>
      </c>
      <c r="I1482">
        <v>-71.722294573996706</v>
      </c>
      <c r="J1482">
        <v>-9.62861483737524</v>
      </c>
      <c r="K1482">
        <v>435.07060503809902</v>
      </c>
      <c r="L1482">
        <v>392.170276027037</v>
      </c>
      <c r="M1482">
        <v>33.990413164339998</v>
      </c>
      <c r="N1482">
        <v>1.1891358024691301</v>
      </c>
      <c r="O1482">
        <v>164.19622840564401</v>
      </c>
      <c r="P1482">
        <v>627.45587106676805</v>
      </c>
    </row>
    <row r="1483" spans="1:17" hidden="1" x14ac:dyDescent="0.3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295</v>
      </c>
      <c r="E1483">
        <v>906.11696759999995</v>
      </c>
      <c r="F1483">
        <v>565.75</v>
      </c>
      <c r="G1483">
        <v>20.969744781340701</v>
      </c>
      <c r="H1483">
        <v>-18.702148633812101</v>
      </c>
      <c r="I1483">
        <v>-27.044302669899601</v>
      </c>
      <c r="J1483">
        <v>-5.9423366418865298</v>
      </c>
      <c r="K1483">
        <v>577.49653205049401</v>
      </c>
      <c r="L1483">
        <v>531.88989372818605</v>
      </c>
      <c r="M1483">
        <v>30.379458885245199</v>
      </c>
      <c r="N1483">
        <v>0.91237645036527704</v>
      </c>
      <c r="O1483">
        <v>29.0322580645161</v>
      </c>
      <c r="P1483">
        <v>58.451197311300902</v>
      </c>
    </row>
    <row r="1484" spans="1:17" hidden="1" x14ac:dyDescent="0.3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D1484" t="s">
        <v>271</v>
      </c>
      <c r="E1484">
        <v>905.47291433600003</v>
      </c>
      <c r="F1484">
        <v>100.64</v>
      </c>
      <c r="G1484">
        <v>0.94522554410167103</v>
      </c>
      <c r="H1484">
        <v>10.5819966467445</v>
      </c>
      <c r="I1484">
        <v>-15.3138343467709</v>
      </c>
      <c r="J1484">
        <v>5.5426633581134599</v>
      </c>
      <c r="K1484">
        <v>93.187068492511997</v>
      </c>
      <c r="L1484">
        <v>90.709677903333102</v>
      </c>
      <c r="M1484">
        <v>53.798996992262403</v>
      </c>
      <c r="N1484">
        <v>3.0425281257996701</v>
      </c>
      <c r="O1484">
        <v>13.2750397456279</v>
      </c>
      <c r="P1484">
        <v>33.121693121693099</v>
      </c>
      <c r="Q1484">
        <v>-7.1768704283036999E-2</v>
      </c>
    </row>
    <row r="1485" spans="1:17" hidden="1" x14ac:dyDescent="0.3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D1485" t="s">
        <v>359</v>
      </c>
      <c r="E1485">
        <v>905.44990725000002</v>
      </c>
      <c r="F1485">
        <v>137.30000000000001</v>
      </c>
      <c r="G1485">
        <v>-24.330394216639601</v>
      </c>
      <c r="H1485">
        <v>-12.606177013624899</v>
      </c>
      <c r="I1485">
        <v>-45.125874159124898</v>
      </c>
      <c r="J1485">
        <v>1.10656544594643</v>
      </c>
      <c r="K1485">
        <v>151.68590676501901</v>
      </c>
      <c r="L1485">
        <v>158.19482093868501</v>
      </c>
      <c r="M1485">
        <v>26.3095634532853</v>
      </c>
      <c r="N1485">
        <v>1.9640663854779301</v>
      </c>
      <c r="O1485">
        <v>58.630735615440599</v>
      </c>
      <c r="P1485">
        <v>1.0971209778366899</v>
      </c>
      <c r="Q1485">
        <v>0.20379265656929599</v>
      </c>
    </row>
    <row r="1486" spans="1:17" hidden="1" x14ac:dyDescent="0.3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D1486" t="s">
        <v>21</v>
      </c>
      <c r="E1486">
        <v>903.60286829999995</v>
      </c>
      <c r="F1486">
        <v>355.3</v>
      </c>
      <c r="G1486">
        <v>110.217530731032</v>
      </c>
      <c r="H1486">
        <v>21.667932777313901</v>
      </c>
      <c r="I1486">
        <v>33.549085483853503</v>
      </c>
      <c r="J1486">
        <v>3.7998429887793899</v>
      </c>
      <c r="K1486">
        <v>311.53573299192101</v>
      </c>
      <c r="L1486">
        <v>251.443942018039</v>
      </c>
      <c r="M1486">
        <v>54.902370047306299</v>
      </c>
      <c r="N1486">
        <v>1.5696780770004399</v>
      </c>
      <c r="O1486">
        <v>15.676892766676</v>
      </c>
      <c r="P1486">
        <v>198.57142857142799</v>
      </c>
      <c r="Q1486">
        <v>9.9538942741038E-2</v>
      </c>
    </row>
    <row r="1487" spans="1:17" hidden="1" x14ac:dyDescent="0.3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493</v>
      </c>
      <c r="E1487">
        <v>902.97114806499997</v>
      </c>
      <c r="F1487">
        <v>607.15</v>
      </c>
      <c r="G1487">
        <v>-31.888651558694601</v>
      </c>
      <c r="H1487">
        <v>-0.79339693774706299</v>
      </c>
      <c r="I1487">
        <v>-19.545211169203998</v>
      </c>
      <c r="J1487">
        <v>-2.3878680428527099</v>
      </c>
      <c r="K1487">
        <v>592.04531198865095</v>
      </c>
      <c r="L1487">
        <v>603.77080764094603</v>
      </c>
      <c r="M1487">
        <v>52.331502557900102</v>
      </c>
      <c r="N1487">
        <v>1.7062882695691499</v>
      </c>
      <c r="O1487">
        <v>48.233550193527101</v>
      </c>
      <c r="P1487">
        <v>31.0772884283246</v>
      </c>
      <c r="Q1487">
        <v>0.10152013339848701</v>
      </c>
    </row>
    <row r="1488" spans="1:17" hidden="1" x14ac:dyDescent="0.3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D1488" t="s">
        <v>162</v>
      </c>
      <c r="E1488">
        <v>902.88055726499999</v>
      </c>
      <c r="F1488">
        <v>1050.05</v>
      </c>
      <c r="G1488">
        <v>-55.660917238257703</v>
      </c>
      <c r="H1488">
        <v>-5.9155643382291396</v>
      </c>
      <c r="I1488">
        <v>-39.190366441716101</v>
      </c>
      <c r="J1488">
        <v>0.34732120097464098</v>
      </c>
      <c r="K1488">
        <v>1095.5259682045501</v>
      </c>
      <c r="L1488">
        <v>1168.67119224831</v>
      </c>
      <c r="M1488">
        <v>36.077296071061298</v>
      </c>
      <c r="N1488">
        <v>0.72122763916210397</v>
      </c>
      <c r="O1488">
        <v>63.896957287748201</v>
      </c>
      <c r="P1488">
        <v>16.452256848175601</v>
      </c>
      <c r="Q1488">
        <v>9.4678579359876003E-2</v>
      </c>
    </row>
    <row r="1489" spans="1:17" hidden="1" x14ac:dyDescent="0.3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D1489" t="s">
        <v>271</v>
      </c>
      <c r="E1489">
        <v>902.64492959999995</v>
      </c>
      <c r="F1489">
        <v>153.38999999999999</v>
      </c>
      <c r="G1489">
        <v>35.385112428762397</v>
      </c>
      <c r="H1489">
        <v>6.6521917128862302</v>
      </c>
      <c r="I1489">
        <v>-18.473000078808301</v>
      </c>
      <c r="J1489">
        <v>-7.1137987621744303</v>
      </c>
      <c r="K1489">
        <v>142.71044899869099</v>
      </c>
      <c r="L1489">
        <v>132.127388268012</v>
      </c>
      <c r="M1489">
        <v>51.450677607800202</v>
      </c>
      <c r="N1489">
        <v>2.02209282594163</v>
      </c>
      <c r="O1489">
        <v>10.828606819219001</v>
      </c>
      <c r="P1489">
        <v>68.931718061673905</v>
      </c>
      <c r="Q1489">
        <v>0.11169334587869401</v>
      </c>
    </row>
    <row r="1490" spans="1:17" hidden="1" x14ac:dyDescent="0.3">
      <c r="A1490" t="s">
        <v>3134</v>
      </c>
      <c r="B1490" t="s">
        <v>3135</v>
      </c>
      <c r="C1490" t="str">
        <f>IFERROR(VLOOKUP(Table1[[#This Row],[Ticker]],[1]!Table1[[Symbol]:[Industry]],2,FALSE),"-")</f>
        <v>-</v>
      </c>
      <c r="D1490" t="s">
        <v>472</v>
      </c>
      <c r="E1490">
        <v>900.63401999999996</v>
      </c>
      <c r="F1490">
        <v>28.37</v>
      </c>
      <c r="G1490">
        <v>86.461794744881402</v>
      </c>
      <c r="H1490">
        <v>-7.7067649906665903</v>
      </c>
      <c r="I1490">
        <v>-14.601154036155</v>
      </c>
      <c r="J1490">
        <v>8.8727169158793302</v>
      </c>
      <c r="K1490">
        <v>27.6188147786571</v>
      </c>
      <c r="L1490">
        <v>23.574522668981999</v>
      </c>
      <c r="M1490">
        <v>64.121298797345503</v>
      </c>
      <c r="N1490">
        <v>1.05690966650939</v>
      </c>
      <c r="O1490">
        <v>19.3161790623898</v>
      </c>
      <c r="P1490">
        <v>119.355670103092</v>
      </c>
      <c r="Q1490">
        <v>0.16307568341477</v>
      </c>
    </row>
    <row r="1491" spans="1:17" hidden="1" x14ac:dyDescent="0.3">
      <c r="A1491" t="s">
        <v>3136</v>
      </c>
      <c r="B1491" t="s">
        <v>3137</v>
      </c>
      <c r="C1491" t="str">
        <f>IFERROR(VLOOKUP(Table1[[#This Row],[Ticker]],[1]!Table1[[Symbol]:[Industry]],2,FALSE),"-")</f>
        <v>-</v>
      </c>
      <c r="D1491" t="s">
        <v>979</v>
      </c>
      <c r="E1491">
        <v>898.42325546999996</v>
      </c>
      <c r="F1491">
        <v>135.33000000000001</v>
      </c>
      <c r="G1491">
        <v>-41.792253554552602</v>
      </c>
      <c r="H1491">
        <v>-14.7395138110078</v>
      </c>
      <c r="I1491">
        <v>-18.215578779980198</v>
      </c>
      <c r="J1491">
        <v>-5.3518194005072202</v>
      </c>
      <c r="K1491">
        <v>137.94094912044699</v>
      </c>
      <c r="L1491">
        <v>142.53322725912</v>
      </c>
      <c r="M1491">
        <v>34.840454435561902</v>
      </c>
      <c r="N1491">
        <v>0.76898407859975704</v>
      </c>
      <c r="O1491">
        <v>39.289145052833803</v>
      </c>
      <c r="P1491">
        <v>20.400355871886099</v>
      </c>
    </row>
    <row r="1492" spans="1:17" hidden="1" x14ac:dyDescent="0.3">
      <c r="A1492" t="s">
        <v>3138</v>
      </c>
      <c r="B1492" t="s">
        <v>3139</v>
      </c>
      <c r="C1492" t="str">
        <f>IFERROR(VLOOKUP(Table1[[#This Row],[Ticker]],[1]!Table1[[Symbol]:[Industry]],2,FALSE),"-")</f>
        <v>-</v>
      </c>
      <c r="D1492" t="s">
        <v>80</v>
      </c>
      <c r="E1492">
        <v>896.26988749999998</v>
      </c>
      <c r="F1492">
        <v>639.85</v>
      </c>
      <c r="G1492">
        <v>5.3937353600981899</v>
      </c>
      <c r="H1492">
        <v>-9.6370701380108006</v>
      </c>
      <c r="I1492">
        <v>-7.4895827855935302</v>
      </c>
      <c r="J1492">
        <v>-1.2037230957712901</v>
      </c>
      <c r="K1492">
        <v>649.85519335195795</v>
      </c>
      <c r="L1492">
        <v>601.01132279217904</v>
      </c>
      <c r="M1492">
        <v>29.9510642230562</v>
      </c>
      <c r="N1492">
        <v>0.65496347112125397</v>
      </c>
      <c r="O1492">
        <v>14.870672813940701</v>
      </c>
      <c r="P1492">
        <v>36.254258943781899</v>
      </c>
      <c r="Q1492">
        <v>-8.2330309668501994E-2</v>
      </c>
    </row>
    <row r="1493" spans="1:17" hidden="1" x14ac:dyDescent="0.3">
      <c r="A1493" t="s">
        <v>3140</v>
      </c>
      <c r="B1493" t="s">
        <v>3141</v>
      </c>
      <c r="C1493" t="str">
        <f>IFERROR(VLOOKUP(Table1[[#This Row],[Ticker]],[1]!Table1[[Symbol]:[Industry]],2,FALSE),"-")</f>
        <v>-</v>
      </c>
      <c r="D1493" t="s">
        <v>286</v>
      </c>
      <c r="E1493">
        <v>895.95870012</v>
      </c>
      <c r="F1493">
        <v>534.6</v>
      </c>
      <c r="G1493">
        <v>36.676100128331697</v>
      </c>
      <c r="H1493">
        <v>17.084308811181799</v>
      </c>
      <c r="I1493">
        <v>-34.4853016642951</v>
      </c>
      <c r="J1493">
        <v>11.445163358113399</v>
      </c>
      <c r="K1493">
        <v>454.43707459893699</v>
      </c>
      <c r="L1493">
        <v>494.561981933021</v>
      </c>
      <c r="M1493">
        <v>87.405168891219901</v>
      </c>
      <c r="N1493">
        <v>2.2105503692216901</v>
      </c>
      <c r="O1493">
        <v>34.8671904227459</v>
      </c>
      <c r="P1493">
        <v>75.739644970414204</v>
      </c>
      <c r="Q1493">
        <v>0.161748006857238</v>
      </c>
    </row>
    <row r="1494" spans="1:17" hidden="1" x14ac:dyDescent="0.3">
      <c r="A1494" t="s">
        <v>3142</v>
      </c>
      <c r="B1494" t="s">
        <v>3143</v>
      </c>
      <c r="C1494" t="str">
        <f>IFERROR(VLOOKUP(Table1[[#This Row],[Ticker]],[1]!Table1[[Symbol]:[Industry]],2,FALSE),"-")</f>
        <v>-</v>
      </c>
      <c r="D1494" t="s">
        <v>632</v>
      </c>
      <c r="E1494">
        <v>893.84547680000003</v>
      </c>
      <c r="F1494">
        <v>816.8</v>
      </c>
      <c r="G1494">
        <v>-14.9174606673988</v>
      </c>
      <c r="H1494">
        <v>-6.8037607708586698</v>
      </c>
      <c r="I1494">
        <v>-28.944577437429398</v>
      </c>
      <c r="J1494">
        <v>-1.2848859919105899</v>
      </c>
      <c r="K1494">
        <v>836.29522245624901</v>
      </c>
      <c r="L1494">
        <v>828.35513971832199</v>
      </c>
      <c r="M1494">
        <v>35.767851797145198</v>
      </c>
      <c r="N1494">
        <v>0.90993055978896298</v>
      </c>
      <c r="O1494">
        <v>22.269833496572002</v>
      </c>
      <c r="P1494">
        <v>22.5230630765769</v>
      </c>
    </row>
    <row r="1495" spans="1:17" hidden="1" x14ac:dyDescent="0.3">
      <c r="A1495" t="s">
        <v>3144</v>
      </c>
      <c r="B1495" t="s">
        <v>3145</v>
      </c>
      <c r="C1495" t="str">
        <f>IFERROR(VLOOKUP(Table1[[#This Row],[Ticker]],[1]!Table1[[Symbol]:[Industry]],2,FALSE),"-")</f>
        <v>-</v>
      </c>
      <c r="D1495" t="s">
        <v>405</v>
      </c>
      <c r="E1495">
        <v>892.68019200000003</v>
      </c>
      <c r="F1495">
        <v>9.1199999999999992</v>
      </c>
      <c r="G1495">
        <v>212.84501191038601</v>
      </c>
      <c r="H1495">
        <v>-1.31244795629171</v>
      </c>
      <c r="I1495">
        <v>23.691528890674199</v>
      </c>
      <c r="J1495">
        <v>-5.0454680587243104</v>
      </c>
      <c r="K1495">
        <v>9.2621040177163003</v>
      </c>
      <c r="L1495">
        <v>8.0106956455012401</v>
      </c>
      <c r="M1495">
        <v>39.851011029299301</v>
      </c>
      <c r="N1495">
        <v>2.0214013977799401</v>
      </c>
      <c r="O1495">
        <v>70.504385964912302</v>
      </c>
      <c r="P1495">
        <v>254.86381322957101</v>
      </c>
      <c r="Q1495">
        <v>0.16749461529326101</v>
      </c>
    </row>
    <row r="1496" spans="1:17" hidden="1" x14ac:dyDescent="0.3">
      <c r="A1496" t="s">
        <v>3146</v>
      </c>
      <c r="B1496" t="s">
        <v>3147</v>
      </c>
      <c r="C1496" t="str">
        <f>IFERROR(VLOOKUP(Table1[[#This Row],[Ticker]],[1]!Table1[[Symbol]:[Industry]],2,FALSE),"-")</f>
        <v>-</v>
      </c>
      <c r="D1496" t="s">
        <v>549</v>
      </c>
      <c r="E1496">
        <v>892.50603522799997</v>
      </c>
      <c r="F1496">
        <v>170.84</v>
      </c>
      <c r="G1496">
        <v>93.944219845140793</v>
      </c>
      <c r="H1496">
        <v>14.253068143585899</v>
      </c>
      <c r="I1496">
        <v>-3.62169147944104</v>
      </c>
      <c r="J1496">
        <v>-13.9451939287238</v>
      </c>
      <c r="K1496">
        <v>158.06279078379799</v>
      </c>
      <c r="L1496">
        <v>134.13884148578001</v>
      </c>
      <c r="M1496">
        <v>43.981419897619197</v>
      </c>
      <c r="N1496">
        <v>1.1734645586376999</v>
      </c>
      <c r="O1496">
        <v>16.366190587684301</v>
      </c>
      <c r="P1496">
        <v>130.55330634277999</v>
      </c>
      <c r="Q1496">
        <v>3.4858777702402997E-2</v>
      </c>
    </row>
    <row r="1497" spans="1:17" hidden="1" x14ac:dyDescent="0.3">
      <c r="A1497" t="s">
        <v>3148</v>
      </c>
      <c r="B1497" t="s">
        <v>3149</v>
      </c>
      <c r="C1497" t="str">
        <f>IFERROR(VLOOKUP(Table1[[#This Row],[Ticker]],[1]!Table1[[Symbol]:[Industry]],2,FALSE),"-")</f>
        <v>-</v>
      </c>
      <c r="D1497" t="s">
        <v>168</v>
      </c>
      <c r="E1497">
        <v>891.36867897000002</v>
      </c>
      <c r="F1497">
        <v>97.02</v>
      </c>
      <c r="G1497">
        <v>-14.046846114307501</v>
      </c>
      <c r="H1497">
        <v>-4.3665412658477099</v>
      </c>
      <c r="I1497">
        <v>-29.342095482351901</v>
      </c>
      <c r="J1497">
        <v>-2.4387652133150999</v>
      </c>
      <c r="K1497">
        <v>99.326725474121304</v>
      </c>
      <c r="L1497">
        <v>99.374160040688693</v>
      </c>
      <c r="M1497">
        <v>37.187749918957898</v>
      </c>
      <c r="N1497">
        <v>1.21426672478008</v>
      </c>
      <c r="O1497">
        <v>35.0237064522778</v>
      </c>
      <c r="P1497">
        <v>13.859875601455199</v>
      </c>
      <c r="Q1497">
        <v>-3.4427316108070001E-3</v>
      </c>
    </row>
    <row r="1498" spans="1:17" hidden="1" x14ac:dyDescent="0.3">
      <c r="A1498" t="s">
        <v>3150</v>
      </c>
      <c r="B1498" t="s">
        <v>3151</v>
      </c>
      <c r="C1498" t="str">
        <f>IFERROR(VLOOKUP(Table1[[#This Row],[Ticker]],[1]!Table1[[Symbol]:[Industry]],2,FALSE),"-")</f>
        <v>-</v>
      </c>
      <c r="D1498" t="s">
        <v>266</v>
      </c>
      <c r="E1498">
        <v>891.05354999999997</v>
      </c>
      <c r="F1498">
        <v>835</v>
      </c>
      <c r="G1498">
        <v>40.039136792811597</v>
      </c>
      <c r="H1498">
        <v>-23.047202242245302</v>
      </c>
      <c r="I1498">
        <v>-2.1179949188495799</v>
      </c>
      <c r="J1498">
        <v>-8.0859112771278294</v>
      </c>
      <c r="K1498">
        <v>872.85602713548701</v>
      </c>
      <c r="L1498">
        <v>691.65438416784104</v>
      </c>
      <c r="M1498">
        <v>33.364181273498602</v>
      </c>
      <c r="N1498">
        <v>0.79603448275861999</v>
      </c>
      <c r="O1498">
        <v>33.053892215568801</v>
      </c>
      <c r="P1498">
        <v>131.944444444444</v>
      </c>
      <c r="Q1498">
        <v>0.13373475477534599</v>
      </c>
    </row>
    <row r="1499" spans="1:17" hidden="1" x14ac:dyDescent="0.3">
      <c r="A1499" t="s">
        <v>3152</v>
      </c>
      <c r="B1499" t="s">
        <v>3153</v>
      </c>
      <c r="C1499" t="str">
        <f>IFERROR(VLOOKUP(Table1[[#This Row],[Ticker]],[1]!Table1[[Symbol]:[Industry]],2,FALSE),"-")</f>
        <v>-</v>
      </c>
      <c r="D1499" t="s">
        <v>266</v>
      </c>
      <c r="E1499">
        <v>890.49087343999997</v>
      </c>
      <c r="F1499">
        <v>183.61</v>
      </c>
      <c r="G1499">
        <v>18.261849147950802</v>
      </c>
      <c r="H1499">
        <v>43.977317103949702</v>
      </c>
      <c r="I1499">
        <v>43.681748341740899</v>
      </c>
      <c r="J1499">
        <v>12.742354202346499</v>
      </c>
      <c r="K1499">
        <v>149.07009150890201</v>
      </c>
      <c r="L1499">
        <v>130.540888758546</v>
      </c>
      <c r="M1499">
        <v>68.933925158031798</v>
      </c>
      <c r="N1499">
        <v>1.4478229287113999</v>
      </c>
      <c r="O1499">
        <v>11.7368335058003</v>
      </c>
      <c r="P1499">
        <v>71.437908496732007</v>
      </c>
    </row>
    <row r="1500" spans="1:17" hidden="1" x14ac:dyDescent="0.3">
      <c r="A1500" t="s">
        <v>3154</v>
      </c>
      <c r="B1500" t="s">
        <v>3155</v>
      </c>
      <c r="C1500" t="str">
        <f>IFERROR(VLOOKUP(Table1[[#This Row],[Ticker]],[1]!Table1[[Symbol]:[Industry]],2,FALSE),"-")</f>
        <v>-</v>
      </c>
      <c r="D1500" t="s">
        <v>271</v>
      </c>
      <c r="E1500">
        <v>889.65265199999999</v>
      </c>
      <c r="F1500">
        <v>104.7</v>
      </c>
      <c r="G1500">
        <v>37.277280170463499</v>
      </c>
      <c r="H1500">
        <v>-9.5022402053354007</v>
      </c>
      <c r="I1500">
        <v>-5.0886704173661101</v>
      </c>
      <c r="J1500">
        <v>-3.7758732272523798</v>
      </c>
      <c r="K1500">
        <v>108.012882291669</v>
      </c>
      <c r="L1500">
        <v>93.762805635427398</v>
      </c>
      <c r="M1500">
        <v>23.5281618433714</v>
      </c>
      <c r="N1500">
        <v>0.57740626207506096</v>
      </c>
      <c r="O1500">
        <v>21.2034383954154</v>
      </c>
      <c r="P1500">
        <v>80.517241379310306</v>
      </c>
      <c r="Q1500">
        <v>-5.4223928107875997E-2</v>
      </c>
    </row>
    <row r="1501" spans="1:17" hidden="1" x14ac:dyDescent="0.3">
      <c r="A1501" t="s">
        <v>3156</v>
      </c>
      <c r="B1501" t="s">
        <v>3157</v>
      </c>
      <c r="C1501" t="str">
        <f>IFERROR(VLOOKUP(Table1[[#This Row],[Ticker]],[1]!Table1[[Symbol]:[Industry]],2,FALSE),"-")</f>
        <v>-</v>
      </c>
      <c r="D1501" t="s">
        <v>130</v>
      </c>
      <c r="E1501">
        <v>888.11042172999896</v>
      </c>
      <c r="F1501">
        <v>696.95</v>
      </c>
      <c r="G1501">
        <v>742.09004411226101</v>
      </c>
      <c r="H1501">
        <v>-9.9228819027102801</v>
      </c>
      <c r="I1501">
        <v>102.59020925556599</v>
      </c>
      <c r="J1501">
        <v>3.8662515714666998</v>
      </c>
      <c r="K1501">
        <v>722.74738671959597</v>
      </c>
      <c r="L1501">
        <v>519.47838717879495</v>
      </c>
      <c r="M1501">
        <v>43.708004393730903</v>
      </c>
      <c r="N1501">
        <v>0.78996948053991101</v>
      </c>
      <c r="O1501">
        <v>21.242556854867601</v>
      </c>
      <c r="P1501">
        <v>779.98737373737299</v>
      </c>
      <c r="Q1501">
        <v>0.12422973605280201</v>
      </c>
    </row>
    <row r="1502" spans="1:17" hidden="1" x14ac:dyDescent="0.3">
      <c r="A1502" t="s">
        <v>3158</v>
      </c>
      <c r="B1502" t="s">
        <v>3159</v>
      </c>
      <c r="C1502" t="str">
        <f>IFERROR(VLOOKUP(Table1[[#This Row],[Ticker]],[1]!Table1[[Symbol]:[Industry]],2,FALSE),"-")</f>
        <v>-</v>
      </c>
      <c r="D1502" t="s">
        <v>18</v>
      </c>
      <c r="E1502">
        <v>887.19050196000001</v>
      </c>
      <c r="F1502">
        <v>863.1</v>
      </c>
      <c r="G1502">
        <v>30.3139952109915</v>
      </c>
      <c r="H1502">
        <v>-12.7281625437088</v>
      </c>
      <c r="I1502">
        <v>-44.796036520885899</v>
      </c>
      <c r="J1502">
        <v>-4.6038231283730102</v>
      </c>
      <c r="K1502">
        <v>994.48327894175497</v>
      </c>
      <c r="L1502">
        <v>981.55994040250698</v>
      </c>
      <c r="M1502">
        <v>21.398948811175199</v>
      </c>
      <c r="N1502">
        <v>0.415840851423738</v>
      </c>
      <c r="O1502">
        <v>83.292781832927801</v>
      </c>
      <c r="P1502">
        <v>61.312026913372598</v>
      </c>
      <c r="Q1502">
        <v>0.20632341527996401</v>
      </c>
    </row>
    <row r="1503" spans="1:17" hidden="1" x14ac:dyDescent="0.3">
      <c r="A1503" t="s">
        <v>3160</v>
      </c>
      <c r="B1503" t="s">
        <v>3161</v>
      </c>
      <c r="C1503" t="str">
        <f>IFERROR(VLOOKUP(Table1[[#This Row],[Ticker]],[1]!Table1[[Symbol]:[Industry]],2,FALSE),"-")</f>
        <v>-</v>
      </c>
      <c r="E1503">
        <v>883.84335659999999</v>
      </c>
      <c r="F1503">
        <v>1029.8</v>
      </c>
      <c r="G1503">
        <v>112.587594055721</v>
      </c>
      <c r="H1503">
        <v>-6.6976031792667303</v>
      </c>
      <c r="I1503">
        <v>12.2413362174863</v>
      </c>
      <c r="J1503">
        <v>-3.4830673834272101</v>
      </c>
      <c r="K1503">
        <v>1023.35165575195</v>
      </c>
      <c r="L1503">
        <v>832.93873173117697</v>
      </c>
      <c r="M1503">
        <v>28.959254479865599</v>
      </c>
      <c r="N1503">
        <v>0.70875110950392795</v>
      </c>
      <c r="O1503">
        <v>23.698776461448801</v>
      </c>
      <c r="P1503">
        <v>144.98632092304001</v>
      </c>
      <c r="Q1503">
        <v>2.3984721375183999E-2</v>
      </c>
    </row>
    <row r="1504" spans="1:17" hidden="1" x14ac:dyDescent="0.3">
      <c r="A1504" t="s">
        <v>3162</v>
      </c>
      <c r="B1504" t="s">
        <v>3163</v>
      </c>
      <c r="C1504" t="str">
        <f>IFERROR(VLOOKUP(Table1[[#This Row],[Ticker]],[1]!Table1[[Symbol]:[Industry]],2,FALSE),"-")</f>
        <v>-</v>
      </c>
      <c r="E1504">
        <v>881.64463436000005</v>
      </c>
      <c r="F1504">
        <v>36.380000000000003</v>
      </c>
      <c r="G1504">
        <v>-69.249723147393595</v>
      </c>
      <c r="H1504">
        <v>-14.034267249590499</v>
      </c>
      <c r="I1504">
        <v>-39.433016960219497</v>
      </c>
      <c r="J1504">
        <v>-3.0647050629391499</v>
      </c>
      <c r="K1504">
        <v>39.242315386035401</v>
      </c>
      <c r="L1504">
        <v>45.9450995429697</v>
      </c>
      <c r="M1504">
        <v>22.692015957839299</v>
      </c>
      <c r="N1504">
        <v>0.65665077905561298</v>
      </c>
      <c r="O1504">
        <v>88.290269378779499</v>
      </c>
      <c r="P1504">
        <v>10.2424242424242</v>
      </c>
      <c r="Q1504">
        <v>4.7365845842207002E-2</v>
      </c>
    </row>
    <row r="1505" spans="1:17" hidden="1" x14ac:dyDescent="0.3">
      <c r="A1505" t="s">
        <v>3164</v>
      </c>
      <c r="B1505" t="s">
        <v>3165</v>
      </c>
      <c r="C1505" t="str">
        <f>IFERROR(VLOOKUP(Table1[[#This Row],[Ticker]],[1]!Table1[[Symbol]:[Industry]],2,FALSE),"-")</f>
        <v>-</v>
      </c>
      <c r="D1505" t="s">
        <v>21</v>
      </c>
      <c r="E1505">
        <v>879.54974050999999</v>
      </c>
      <c r="F1505">
        <v>538.29999999999995</v>
      </c>
      <c r="G1505">
        <v>144.02609718961801</v>
      </c>
      <c r="H1505">
        <v>-6.2361136862659796</v>
      </c>
      <c r="I1505">
        <v>5.83953047357884</v>
      </c>
      <c r="J1505">
        <v>2.3269212179884402</v>
      </c>
      <c r="K1505">
        <v>529.28146407277302</v>
      </c>
      <c r="L1505">
        <v>459.94408575093598</v>
      </c>
      <c r="M1505">
        <v>49.473569097671302</v>
      </c>
      <c r="N1505">
        <v>0.88196537129179597</v>
      </c>
      <c r="O1505">
        <v>29.853241686791701</v>
      </c>
      <c r="P1505">
        <v>195.36351165980699</v>
      </c>
      <c r="Q1505">
        <v>9.8430627721806996E-2</v>
      </c>
    </row>
    <row r="1506" spans="1:17" hidden="1" x14ac:dyDescent="0.3">
      <c r="A1506" t="s">
        <v>3166</v>
      </c>
      <c r="B1506" t="s">
        <v>3167</v>
      </c>
      <c r="C1506" t="str">
        <f>IFERROR(VLOOKUP(Table1[[#This Row],[Ticker]],[1]!Table1[[Symbol]:[Industry]],2,FALSE),"-")</f>
        <v>-</v>
      </c>
      <c r="D1506" t="s">
        <v>493</v>
      </c>
      <c r="E1506">
        <v>879.49767131999999</v>
      </c>
      <c r="F1506">
        <v>615.15</v>
      </c>
      <c r="G1506">
        <v>-38.568047052083699</v>
      </c>
      <c r="H1506">
        <v>-13.947553950517101</v>
      </c>
      <c r="I1506">
        <v>-40.6912596496635</v>
      </c>
      <c r="J1506">
        <v>-1.6281959431141</v>
      </c>
      <c r="K1506">
        <v>685.41569298265495</v>
      </c>
      <c r="L1506">
        <v>736.06753851023802</v>
      </c>
      <c r="M1506">
        <v>29.2836526021078</v>
      </c>
      <c r="N1506">
        <v>1.0502843810427001</v>
      </c>
      <c r="O1506">
        <v>59.310737218564498</v>
      </c>
      <c r="P1506">
        <v>1.32597595124361</v>
      </c>
      <c r="Q1506">
        <v>4.1658417799339001E-2</v>
      </c>
    </row>
    <row r="1507" spans="1:17" hidden="1" x14ac:dyDescent="0.3">
      <c r="A1507" t="s">
        <v>3168</v>
      </c>
      <c r="B1507" t="s">
        <v>3169</v>
      </c>
      <c r="C1507" t="str">
        <f>IFERROR(VLOOKUP(Table1[[#This Row],[Ticker]],[1]!Table1[[Symbol]:[Industry]],2,FALSE),"-")</f>
        <v>-</v>
      </c>
      <c r="D1507" t="s">
        <v>286</v>
      </c>
      <c r="E1507">
        <v>879.26359647000004</v>
      </c>
      <c r="F1507">
        <v>82.7</v>
      </c>
      <c r="G1507">
        <v>-17.045476549623899</v>
      </c>
      <c r="H1507">
        <v>11.061698446259999</v>
      </c>
      <c r="I1507">
        <v>-42.555485989002399</v>
      </c>
      <c r="J1507">
        <v>23.741614019282199</v>
      </c>
      <c r="K1507">
        <v>74.790552666765706</v>
      </c>
      <c r="L1507">
        <v>84.479550384273395</v>
      </c>
      <c r="M1507">
        <v>67.608872321430098</v>
      </c>
      <c r="N1507">
        <v>3.40084419519689</v>
      </c>
      <c r="O1507">
        <v>55.259975816203102</v>
      </c>
      <c r="P1507">
        <v>38.874895046179603</v>
      </c>
      <c r="Q1507">
        <v>-5.0467969278080997E-2</v>
      </c>
    </row>
    <row r="1508" spans="1:17" hidden="1" x14ac:dyDescent="0.3">
      <c r="A1508" t="s">
        <v>3170</v>
      </c>
      <c r="B1508" t="s">
        <v>3171</v>
      </c>
      <c r="C1508" t="str">
        <f>IFERROR(VLOOKUP(Table1[[#This Row],[Ticker]],[1]!Table1[[Symbol]:[Industry]],2,FALSE),"-")</f>
        <v>-</v>
      </c>
      <c r="D1508" t="s">
        <v>639</v>
      </c>
      <c r="E1508">
        <v>877.31576204400005</v>
      </c>
      <c r="F1508">
        <v>37.74</v>
      </c>
      <c r="G1508">
        <v>61.3136465967332</v>
      </c>
      <c r="H1508">
        <v>-3.33640355414957</v>
      </c>
      <c r="I1508">
        <v>10.4895584473244</v>
      </c>
      <c r="J1508">
        <v>-12.4467168164222</v>
      </c>
      <c r="K1508">
        <v>36.508711526140601</v>
      </c>
      <c r="L1508">
        <v>31.642134057146201</v>
      </c>
      <c r="M1508">
        <v>30.499228600246099</v>
      </c>
      <c r="N1508">
        <v>0.88918650751363004</v>
      </c>
      <c r="O1508">
        <v>39.639639639639597</v>
      </c>
      <c r="P1508">
        <v>87.761194029850699</v>
      </c>
      <c r="Q1508">
        <v>-3.9761661767349001E-2</v>
      </c>
    </row>
    <row r="1509" spans="1:17" hidden="1" x14ac:dyDescent="0.3">
      <c r="A1509" t="s">
        <v>3172</v>
      </c>
      <c r="B1509" t="s">
        <v>3173</v>
      </c>
      <c r="C1509" t="str">
        <f>IFERROR(VLOOKUP(Table1[[#This Row],[Ticker]],[1]!Table1[[Symbol]:[Industry]],2,FALSE),"-")</f>
        <v>-</v>
      </c>
      <c r="D1509" t="s">
        <v>709</v>
      </c>
      <c r="E1509">
        <v>875.43042120999996</v>
      </c>
      <c r="F1509">
        <v>274.01</v>
      </c>
      <c r="G1509">
        <v>3.22888513309266</v>
      </c>
      <c r="H1509">
        <v>1.2515430703611099</v>
      </c>
      <c r="I1509">
        <v>2.5121065101853501</v>
      </c>
      <c r="J1509">
        <v>1.7792792004340401</v>
      </c>
      <c r="K1509">
        <v>259.75175650050198</v>
      </c>
      <c r="L1509">
        <v>240.953524731654</v>
      </c>
      <c r="M1509">
        <v>62.3816521735951</v>
      </c>
      <c r="N1509">
        <v>0.499335829600488</v>
      </c>
      <c r="O1509">
        <v>4.01445202729826</v>
      </c>
      <c r="P1509">
        <v>32.821134270479803</v>
      </c>
      <c r="Q1509">
        <v>1.7242551089885001E-2</v>
      </c>
    </row>
    <row r="1510" spans="1:17" hidden="1" x14ac:dyDescent="0.3">
      <c r="A1510" t="s">
        <v>3174</v>
      </c>
      <c r="B1510" t="s">
        <v>3175</v>
      </c>
      <c r="C1510" t="str">
        <f>IFERROR(VLOOKUP(Table1[[#This Row],[Ticker]],[1]!Table1[[Symbol]:[Industry]],2,FALSE),"-")</f>
        <v>-</v>
      </c>
      <c r="D1510" t="s">
        <v>979</v>
      </c>
      <c r="E1510">
        <v>874.46249999999998</v>
      </c>
      <c r="F1510">
        <v>77.73</v>
      </c>
      <c r="G1510">
        <v>-61.750098423186998</v>
      </c>
      <c r="H1510">
        <v>-7.2980335181585998</v>
      </c>
      <c r="I1510">
        <v>-14.746566347421</v>
      </c>
      <c r="J1510">
        <v>-2.1137502700993198</v>
      </c>
      <c r="K1510">
        <v>79.811532063314104</v>
      </c>
      <c r="L1510">
        <v>83.890771150514396</v>
      </c>
      <c r="M1510">
        <v>31.2752051393763</v>
      </c>
      <c r="N1510">
        <v>0.99777393386419899</v>
      </c>
      <c r="O1510">
        <v>74.835970667695804</v>
      </c>
      <c r="P1510">
        <v>21.358313817330199</v>
      </c>
      <c r="Q1510">
        <v>6.8446471107021997E-2</v>
      </c>
    </row>
    <row r="1511" spans="1:17" hidden="1" x14ac:dyDescent="0.3">
      <c r="A1511" t="s">
        <v>3176</v>
      </c>
      <c r="B1511" t="s">
        <v>3177</v>
      </c>
      <c r="C1511" t="str">
        <f>IFERROR(VLOOKUP(Table1[[#This Row],[Ticker]],[1]!Table1[[Symbol]:[Industry]],2,FALSE),"-")</f>
        <v>-</v>
      </c>
      <c r="D1511" t="s">
        <v>80</v>
      </c>
      <c r="E1511">
        <v>868.81459164</v>
      </c>
      <c r="F1511">
        <v>94.26</v>
      </c>
      <c r="G1511">
        <v>-6.9557032484679802</v>
      </c>
      <c r="H1511">
        <v>-6.6118816331678198</v>
      </c>
      <c r="I1511">
        <v>-37.096528738209599</v>
      </c>
      <c r="J1511">
        <v>0.10795777695627599</v>
      </c>
      <c r="K1511">
        <v>95.3499198935084</v>
      </c>
      <c r="L1511">
        <v>93.700777860750307</v>
      </c>
      <c r="M1511">
        <v>29.545467177084401</v>
      </c>
      <c r="N1511">
        <v>0.50116314208685198</v>
      </c>
      <c r="O1511">
        <v>47.676639083386299</v>
      </c>
      <c r="P1511">
        <v>24.0263157894736</v>
      </c>
      <c r="Q1511">
        <v>-5.7455314878104999E-2</v>
      </c>
    </row>
    <row r="1512" spans="1:17" hidden="1" x14ac:dyDescent="0.3">
      <c r="A1512" t="s">
        <v>3178</v>
      </c>
      <c r="B1512" t="s">
        <v>3179</v>
      </c>
      <c r="C1512" t="str">
        <f>IFERROR(VLOOKUP(Table1[[#This Row],[Ticker]],[1]!Table1[[Symbol]:[Industry]],2,FALSE),"-")</f>
        <v>-</v>
      </c>
      <c r="D1512" t="s">
        <v>1489</v>
      </c>
      <c r="E1512">
        <v>866.65942867000001</v>
      </c>
      <c r="F1512">
        <v>356.65</v>
      </c>
      <c r="G1512">
        <v>225.62804424609601</v>
      </c>
      <c r="H1512">
        <v>-9.4463096808292608</v>
      </c>
      <c r="I1512">
        <v>100.88160444012399</v>
      </c>
      <c r="J1512">
        <v>-6.48213256025387</v>
      </c>
      <c r="K1512">
        <v>336.09334038615299</v>
      </c>
      <c r="L1512">
        <v>226.62892739423299</v>
      </c>
      <c r="M1512">
        <v>37.105643626272403</v>
      </c>
      <c r="N1512">
        <v>0.97710133915851405</v>
      </c>
      <c r="O1512">
        <v>29.5387634936212</v>
      </c>
      <c r="P1512">
        <v>275.42105263157799</v>
      </c>
    </row>
    <row r="1513" spans="1:17" hidden="1" x14ac:dyDescent="0.3">
      <c r="A1513" t="s">
        <v>3180</v>
      </c>
      <c r="B1513" t="s">
        <v>3181</v>
      </c>
      <c r="C1513" t="str">
        <f>IFERROR(VLOOKUP(Table1[[#This Row],[Ticker]],[1]!Table1[[Symbol]:[Industry]],2,FALSE),"-")</f>
        <v>-</v>
      </c>
      <c r="D1513" t="s">
        <v>371</v>
      </c>
      <c r="E1513">
        <v>861.26384686799997</v>
      </c>
      <c r="F1513">
        <v>204.78</v>
      </c>
      <c r="G1513">
        <v>1.40833199685543</v>
      </c>
      <c r="H1513">
        <v>1.6351953947083</v>
      </c>
      <c r="I1513">
        <v>-26.5881257071139</v>
      </c>
      <c r="J1513">
        <v>-4.6912880767651197</v>
      </c>
      <c r="K1513">
        <v>204.83575221024699</v>
      </c>
      <c r="L1513">
        <v>189.34370317793301</v>
      </c>
      <c r="M1513">
        <v>29.637307178518402</v>
      </c>
      <c r="N1513">
        <v>1.1643984801971401</v>
      </c>
      <c r="O1513">
        <v>25.988866100205101</v>
      </c>
      <c r="P1513">
        <v>51.352549889135197</v>
      </c>
      <c r="Q1513">
        <v>2.9553777794104001E-2</v>
      </c>
    </row>
    <row r="1514" spans="1:17" hidden="1" x14ac:dyDescent="0.3">
      <c r="A1514" t="s">
        <v>3182</v>
      </c>
      <c r="B1514" t="s">
        <v>3183</v>
      </c>
      <c r="C1514" t="str">
        <f>IFERROR(VLOOKUP(Table1[[#This Row],[Ticker]],[1]!Table1[[Symbol]:[Industry]],2,FALSE),"-")</f>
        <v>-</v>
      </c>
      <c r="D1514" t="s">
        <v>405</v>
      </c>
      <c r="E1514">
        <v>860.7</v>
      </c>
      <c r="F1514">
        <v>193.85</v>
      </c>
      <c r="G1514">
        <v>-18.361713359800302</v>
      </c>
      <c r="H1514">
        <v>4.2712647452615702</v>
      </c>
      <c r="I1514">
        <v>-9.6772383164227591</v>
      </c>
      <c r="J1514">
        <v>-3.6047115823343501</v>
      </c>
      <c r="K1514">
        <v>176.53132040975601</v>
      </c>
      <c r="L1514">
        <v>178.933664759538</v>
      </c>
      <c r="M1514">
        <v>52.946503234223698</v>
      </c>
      <c r="N1514">
        <v>1.7305419065354299</v>
      </c>
      <c r="O1514">
        <v>18.854784627289099</v>
      </c>
      <c r="P1514">
        <v>71.548672566371593</v>
      </c>
    </row>
    <row r="1515" spans="1:17" hidden="1" x14ac:dyDescent="0.3">
      <c r="A1515" t="s">
        <v>3184</v>
      </c>
      <c r="B1515" t="s">
        <v>3185</v>
      </c>
      <c r="C1515" t="str">
        <f>IFERROR(VLOOKUP(Table1[[#This Row],[Ticker]],[1]!Table1[[Symbol]:[Industry]],2,FALSE),"-")</f>
        <v>-</v>
      </c>
      <c r="D1515" t="s">
        <v>286</v>
      </c>
      <c r="E1515">
        <v>860.62608</v>
      </c>
      <c r="F1515">
        <v>463.3</v>
      </c>
      <c r="G1515">
        <v>23.4449098289139</v>
      </c>
      <c r="H1515">
        <v>-12.4342279820548</v>
      </c>
      <c r="I1515">
        <v>-28.097606807820299</v>
      </c>
      <c r="J1515">
        <v>0.64610421832852705</v>
      </c>
      <c r="K1515">
        <v>480.85849948791503</v>
      </c>
      <c r="L1515">
        <v>447.88629738195101</v>
      </c>
      <c r="M1515">
        <v>31.730776868334299</v>
      </c>
      <c r="N1515">
        <v>0.51598104269539302</v>
      </c>
      <c r="O1515">
        <v>40.114396719188399</v>
      </c>
      <c r="P1515">
        <v>54.147874306839199</v>
      </c>
    </row>
    <row r="1516" spans="1:17" hidden="1" x14ac:dyDescent="0.3">
      <c r="A1516" t="s">
        <v>3186</v>
      </c>
      <c r="B1516" t="s">
        <v>3187</v>
      </c>
      <c r="C1516" t="str">
        <f>IFERROR(VLOOKUP(Table1[[#This Row],[Ticker]],[1]!Table1[[Symbol]:[Industry]],2,FALSE),"-")</f>
        <v>-</v>
      </c>
      <c r="D1516" t="s">
        <v>632</v>
      </c>
      <c r="E1516">
        <v>855.90575000000001</v>
      </c>
      <c r="F1516">
        <v>102.5</v>
      </c>
      <c r="G1516">
        <v>85.710990825538104</v>
      </c>
      <c r="H1516">
        <v>10.8267704407774</v>
      </c>
      <c r="I1516">
        <v>55.411933691803803</v>
      </c>
      <c r="J1516">
        <v>5.3678137886058703</v>
      </c>
      <c r="K1516">
        <v>93.0034261126997</v>
      </c>
      <c r="L1516">
        <v>71.029723745712005</v>
      </c>
      <c r="M1516">
        <v>48.4732566798222</v>
      </c>
      <c r="N1516">
        <v>0.70502084660896203</v>
      </c>
      <c r="O1516">
        <v>10.243902439024399</v>
      </c>
      <c r="P1516">
        <v>131.638418079096</v>
      </c>
      <c r="Q1516">
        <v>8.2770826066084005E-2</v>
      </c>
    </row>
    <row r="1517" spans="1:17" hidden="1" x14ac:dyDescent="0.3">
      <c r="A1517" t="s">
        <v>3188</v>
      </c>
      <c r="B1517" t="s">
        <v>3189</v>
      </c>
      <c r="C1517" t="str">
        <f>IFERROR(VLOOKUP(Table1[[#This Row],[Ticker]],[1]!Table1[[Symbol]:[Industry]],2,FALSE),"-")</f>
        <v>-</v>
      </c>
      <c r="D1517" t="s">
        <v>312</v>
      </c>
      <c r="E1517">
        <v>853.2</v>
      </c>
      <c r="F1517">
        <v>1580</v>
      </c>
      <c r="G1517">
        <v>131.152356274152</v>
      </c>
      <c r="H1517">
        <v>-9.7463489756171295</v>
      </c>
      <c r="I1517">
        <v>23.309686202936899</v>
      </c>
      <c r="J1517">
        <v>-3.5569651248586598</v>
      </c>
      <c r="K1517">
        <v>1655.76612279745</v>
      </c>
      <c r="L1517">
        <v>1377.0004803100301</v>
      </c>
      <c r="M1517">
        <v>33.184495663154102</v>
      </c>
      <c r="N1517">
        <v>0.37658972571850202</v>
      </c>
      <c r="O1517">
        <v>26.5189873417721</v>
      </c>
      <c r="P1517">
        <v>167.77391746462101</v>
      </c>
      <c r="Q1517">
        <v>0.14718099802788701</v>
      </c>
    </row>
    <row r="1518" spans="1:17" hidden="1" x14ac:dyDescent="0.3">
      <c r="A1518" t="s">
        <v>3190</v>
      </c>
      <c r="B1518" t="s">
        <v>3191</v>
      </c>
      <c r="C1518" t="str">
        <f>IFERROR(VLOOKUP(Table1[[#This Row],[Ticker]],[1]!Table1[[Symbol]:[Industry]],2,FALSE),"-")</f>
        <v>-</v>
      </c>
      <c r="D1518" t="s">
        <v>198</v>
      </c>
      <c r="E1518">
        <v>851.5</v>
      </c>
      <c r="F1518">
        <v>85.15</v>
      </c>
      <c r="G1518">
        <v>23.250661264550299</v>
      </c>
      <c r="H1518">
        <v>-6.3736270441671303</v>
      </c>
      <c r="I1518">
        <v>-36.566452405681702</v>
      </c>
      <c r="J1518">
        <v>-2.3491820782622801</v>
      </c>
      <c r="K1518">
        <v>86.818460811255207</v>
      </c>
      <c r="L1518">
        <v>80.2662850013689</v>
      </c>
      <c r="M1518">
        <v>33.727228905201997</v>
      </c>
      <c r="N1518">
        <v>0.90030929361293099</v>
      </c>
      <c r="O1518">
        <v>35.055783910745703</v>
      </c>
      <c r="P1518">
        <v>68.613861386138595</v>
      </c>
      <c r="Q1518">
        <v>5.2203523348760003E-3</v>
      </c>
    </row>
    <row r="1519" spans="1:17" hidden="1" x14ac:dyDescent="0.3">
      <c r="A1519" t="s">
        <v>3192</v>
      </c>
      <c r="B1519" t="s">
        <v>3193</v>
      </c>
      <c r="C1519" t="str">
        <f>IFERROR(VLOOKUP(Table1[[#This Row],[Ticker]],[1]!Table1[[Symbol]:[Industry]],2,FALSE),"-")</f>
        <v>-</v>
      </c>
      <c r="D1519" t="s">
        <v>621</v>
      </c>
      <c r="E1519">
        <v>850.99555035000003</v>
      </c>
      <c r="F1519">
        <v>79.75</v>
      </c>
      <c r="G1519">
        <v>-38.6650314416462</v>
      </c>
      <c r="H1519">
        <v>-7.8753088069723498</v>
      </c>
      <c r="I1519">
        <v>-24.3451830007862</v>
      </c>
      <c r="J1519">
        <v>-3.9516196428361798</v>
      </c>
      <c r="K1519">
        <v>81.673311026558395</v>
      </c>
      <c r="L1519">
        <v>86.168452496117695</v>
      </c>
      <c r="M1519">
        <v>34.390729486912598</v>
      </c>
      <c r="N1519">
        <v>1.6541313188142801</v>
      </c>
      <c r="O1519">
        <v>43.322884012539099</v>
      </c>
      <c r="P1519">
        <v>12.165963431786199</v>
      </c>
    </row>
    <row r="1520" spans="1:17" hidden="1" x14ac:dyDescent="0.3">
      <c r="A1520" t="s">
        <v>3194</v>
      </c>
      <c r="B1520" t="s">
        <v>3195</v>
      </c>
      <c r="C1520" t="str">
        <f>IFERROR(VLOOKUP(Table1[[#This Row],[Ticker]],[1]!Table1[[Symbol]:[Industry]],2,FALSE),"-")</f>
        <v>-</v>
      </c>
      <c r="D1520" t="s">
        <v>621</v>
      </c>
      <c r="E1520">
        <v>849.95039999999995</v>
      </c>
      <c r="F1520">
        <v>1362.1</v>
      </c>
      <c r="G1520">
        <v>6.4961946231119096</v>
      </c>
      <c r="H1520">
        <v>25.333594456093</v>
      </c>
      <c r="I1520">
        <v>10.134390570118899</v>
      </c>
      <c r="J1520">
        <v>-11.482952669244</v>
      </c>
      <c r="K1520">
        <v>1166.6938536159601</v>
      </c>
      <c r="L1520">
        <v>1051.54791472333</v>
      </c>
      <c r="M1520">
        <v>56.206575212244203</v>
      </c>
      <c r="N1520">
        <v>2.84650628162946</v>
      </c>
      <c r="O1520">
        <v>15.1897804860142</v>
      </c>
      <c r="P1520">
        <v>70.262499999999903</v>
      </c>
      <c r="Q1520">
        <v>3.1193741807094E-2</v>
      </c>
    </row>
    <row r="1521" spans="1:17" hidden="1" x14ac:dyDescent="0.3">
      <c r="A1521" t="s">
        <v>3196</v>
      </c>
      <c r="B1521" t="s">
        <v>3197</v>
      </c>
      <c r="C1521" t="str">
        <f>IFERROR(VLOOKUP(Table1[[#This Row],[Ticker]],[1]!Table1[[Symbol]:[Industry]],2,FALSE),"-")</f>
        <v>-</v>
      </c>
      <c r="D1521" t="s">
        <v>412</v>
      </c>
      <c r="E1521">
        <v>847.99875599999996</v>
      </c>
      <c r="F1521">
        <v>81.45</v>
      </c>
      <c r="G1521">
        <v>51.286793750331498</v>
      </c>
      <c r="H1521">
        <v>2.29790034737904</v>
      </c>
      <c r="I1521">
        <v>2.6570110208035298</v>
      </c>
      <c r="J1521">
        <v>11.597553972086599</v>
      </c>
      <c r="K1521">
        <v>69.345271044989104</v>
      </c>
      <c r="L1521">
        <v>65.280412116784007</v>
      </c>
      <c r="M1521">
        <v>78.135763605341694</v>
      </c>
      <c r="N1521">
        <v>1.61142943926098</v>
      </c>
      <c r="O1521">
        <v>3.5604665438919398</v>
      </c>
      <c r="P1521">
        <v>106.725888324873</v>
      </c>
      <c r="Q1521">
        <v>7.5746909732809994E-2</v>
      </c>
    </row>
    <row r="1522" spans="1:17" hidden="1" x14ac:dyDescent="0.3">
      <c r="A1522" t="s">
        <v>3198</v>
      </c>
      <c r="B1522" t="s">
        <v>3199</v>
      </c>
      <c r="C1522" t="str">
        <f>IFERROR(VLOOKUP(Table1[[#This Row],[Ticker]],[1]!Table1[[Symbol]:[Industry]],2,FALSE),"-")</f>
        <v>-</v>
      </c>
      <c r="D1522" t="s">
        <v>138</v>
      </c>
      <c r="E1522">
        <v>847.47022470000002</v>
      </c>
      <c r="F1522">
        <v>33</v>
      </c>
      <c r="G1522">
        <v>19.791907466298401</v>
      </c>
      <c r="H1522">
        <v>-6.08771983597385</v>
      </c>
      <c r="I1522">
        <v>-7.5123234367735998</v>
      </c>
      <c r="J1522">
        <v>-1.7768502327305999</v>
      </c>
      <c r="K1522">
        <v>35.063274419026598</v>
      </c>
      <c r="L1522">
        <v>32.089851384548702</v>
      </c>
      <c r="M1522">
        <v>28.6878741701804</v>
      </c>
      <c r="N1522">
        <v>0.79001731294516397</v>
      </c>
      <c r="O1522">
        <v>49.696969696969603</v>
      </c>
      <c r="P1522">
        <v>46.017699115044202</v>
      </c>
      <c r="Q1522">
        <v>5.1993534206769996E-3</v>
      </c>
    </row>
    <row r="1523" spans="1:17" hidden="1" x14ac:dyDescent="0.3">
      <c r="A1523" t="s">
        <v>3200</v>
      </c>
      <c r="B1523" t="s">
        <v>3201</v>
      </c>
      <c r="C1523" t="str">
        <f>IFERROR(VLOOKUP(Table1[[#This Row],[Ticker]],[1]!Table1[[Symbol]:[Industry]],2,FALSE),"-")</f>
        <v>-</v>
      </c>
      <c r="E1523">
        <v>844.28550829999995</v>
      </c>
      <c r="F1523">
        <v>30.79</v>
      </c>
      <c r="G1523">
        <v>-53.002239537334702</v>
      </c>
      <c r="H1523">
        <v>-4.4149257773560198</v>
      </c>
      <c r="I1523">
        <v>-48.301095497210397</v>
      </c>
      <c r="J1523">
        <v>-3.3813366418865201</v>
      </c>
      <c r="K1523">
        <v>31.742225231767002</v>
      </c>
      <c r="L1523">
        <v>37.261476282844697</v>
      </c>
      <c r="M1523">
        <v>41.766203265858799</v>
      </c>
      <c r="N1523">
        <v>0.40717528807130798</v>
      </c>
      <c r="O1523">
        <v>91.620656057161398</v>
      </c>
      <c r="P1523">
        <v>18.0598159509202</v>
      </c>
      <c r="Q1523">
        <v>8.9294054680980006E-2</v>
      </c>
    </row>
    <row r="1524" spans="1:17" hidden="1" x14ac:dyDescent="0.3">
      <c r="A1524" t="s">
        <v>3202</v>
      </c>
      <c r="B1524" t="s">
        <v>3203</v>
      </c>
      <c r="C1524" t="str">
        <f>IFERROR(VLOOKUP(Table1[[#This Row],[Ticker]],[1]!Table1[[Symbol]:[Industry]],2,FALSE),"-")</f>
        <v>-</v>
      </c>
      <c r="D1524" t="s">
        <v>232</v>
      </c>
      <c r="E1524">
        <v>843.125</v>
      </c>
      <c r="F1524">
        <v>710</v>
      </c>
      <c r="G1524">
        <v>267.282809592327</v>
      </c>
      <c r="H1524">
        <v>19.017548335884701</v>
      </c>
      <c r="I1524">
        <v>42.079887519996703</v>
      </c>
      <c r="J1524">
        <v>-10.5631965144979</v>
      </c>
      <c r="K1524">
        <v>600.08815720416703</v>
      </c>
      <c r="L1524">
        <v>441.15648983267403</v>
      </c>
      <c r="M1524">
        <v>43.402965084339698</v>
      </c>
      <c r="N1524">
        <v>0.99587628865979305</v>
      </c>
      <c r="O1524">
        <v>22.957746478873201</v>
      </c>
      <c r="P1524">
        <v>303.40909090909003</v>
      </c>
    </row>
    <row r="1525" spans="1:17" hidden="1" x14ac:dyDescent="0.3">
      <c r="A1525" t="s">
        <v>3204</v>
      </c>
      <c r="B1525" t="s">
        <v>3205</v>
      </c>
      <c r="C1525" t="str">
        <f>IFERROR(VLOOKUP(Table1[[#This Row],[Ticker]],[1]!Table1[[Symbol]:[Industry]],2,FALSE),"-")</f>
        <v>-</v>
      </c>
      <c r="E1525">
        <v>842.36576869499902</v>
      </c>
      <c r="F1525">
        <v>68.55</v>
      </c>
      <c r="G1525">
        <v>169.51296225113799</v>
      </c>
      <c r="H1525">
        <v>1.2072919256283701</v>
      </c>
      <c r="I1525">
        <v>19.140547956714499</v>
      </c>
      <c r="J1525">
        <v>-8.6640033085531893</v>
      </c>
      <c r="K1525">
        <v>66.079549868886502</v>
      </c>
      <c r="L1525">
        <v>54.497648171398502</v>
      </c>
      <c r="M1525">
        <v>39.477967760359597</v>
      </c>
      <c r="N1525">
        <v>1.4308140849568101</v>
      </c>
      <c r="O1525">
        <v>14.8067104303428</v>
      </c>
      <c r="P1525">
        <v>243.60902255638999</v>
      </c>
      <c r="Q1525">
        <v>1.9255717643624999E-2</v>
      </c>
    </row>
    <row r="1526" spans="1:17" hidden="1" x14ac:dyDescent="0.3">
      <c r="A1526" t="s">
        <v>3206</v>
      </c>
      <c r="B1526" t="s">
        <v>3207</v>
      </c>
      <c r="C1526" t="str">
        <f>IFERROR(VLOOKUP(Table1[[#This Row],[Ticker]],[1]!Table1[[Symbol]:[Industry]],2,FALSE),"-")</f>
        <v>-</v>
      </c>
      <c r="D1526" t="s">
        <v>632</v>
      </c>
      <c r="E1526">
        <v>840.294644726</v>
      </c>
      <c r="F1526">
        <v>87.91</v>
      </c>
      <c r="G1526">
        <v>-4.5671122108548197</v>
      </c>
      <c r="H1526">
        <v>0.917381649836015</v>
      </c>
      <c r="I1526">
        <v>-0.52904180388490596</v>
      </c>
      <c r="J1526">
        <v>-0.92847332937968696</v>
      </c>
      <c r="K1526">
        <v>87.029246804876905</v>
      </c>
      <c r="L1526">
        <v>81.205928035338104</v>
      </c>
      <c r="M1526">
        <v>38.797004154018602</v>
      </c>
      <c r="N1526">
        <v>0.84521769207271003</v>
      </c>
      <c r="O1526">
        <v>11.762029348197</v>
      </c>
      <c r="P1526">
        <v>29.279411764705799</v>
      </c>
    </row>
    <row r="1527" spans="1:17" hidden="1" x14ac:dyDescent="0.3">
      <c r="A1527" t="s">
        <v>3208</v>
      </c>
      <c r="B1527" t="s">
        <v>3209</v>
      </c>
      <c r="C1527" t="str">
        <f>IFERROR(VLOOKUP(Table1[[#This Row],[Ticker]],[1]!Table1[[Symbol]:[Industry]],2,FALSE),"-")</f>
        <v>-</v>
      </c>
      <c r="D1527" t="s">
        <v>266</v>
      </c>
      <c r="E1527">
        <v>837.928</v>
      </c>
      <c r="F1527">
        <v>1496.3</v>
      </c>
      <c r="G1527">
        <v>26.1234183228045</v>
      </c>
      <c r="H1527">
        <v>-1.9679589104920301</v>
      </c>
      <c r="I1527">
        <v>-24.223861720682201</v>
      </c>
      <c r="J1527">
        <v>-1.21936294832095</v>
      </c>
      <c r="K1527">
        <v>1531.9479937163501</v>
      </c>
      <c r="L1527">
        <v>1463.71602060601</v>
      </c>
      <c r="M1527">
        <v>30.767859081121699</v>
      </c>
      <c r="N1527">
        <v>0.64248360859570697</v>
      </c>
      <c r="O1527">
        <v>19.264184989641102</v>
      </c>
      <c r="P1527">
        <v>52.683673469387699</v>
      </c>
      <c r="Q1527">
        <v>4.1728297447805998E-2</v>
      </c>
    </row>
    <row r="1528" spans="1:17" hidden="1" x14ac:dyDescent="0.3">
      <c r="A1528" t="s">
        <v>3210</v>
      </c>
      <c r="B1528" t="s">
        <v>3211</v>
      </c>
      <c r="C1528" t="str">
        <f>IFERROR(VLOOKUP(Table1[[#This Row],[Ticker]],[1]!Table1[[Symbol]:[Industry]],2,FALSE),"-")</f>
        <v>-</v>
      </c>
      <c r="D1528" t="s">
        <v>1423</v>
      </c>
      <c r="E1528">
        <v>836.77704147999998</v>
      </c>
      <c r="F1528">
        <v>554.6</v>
      </c>
      <c r="G1528">
        <v>45.812424102845704</v>
      </c>
      <c r="H1528">
        <v>-5.7129023376201102</v>
      </c>
      <c r="I1528">
        <v>11.9812172640446</v>
      </c>
      <c r="J1528">
        <v>-4.1286993000598997</v>
      </c>
      <c r="K1528">
        <v>545.32282665370406</v>
      </c>
      <c r="L1528">
        <v>457.866333754881</v>
      </c>
      <c r="M1528">
        <v>39.992041820188497</v>
      </c>
      <c r="N1528">
        <v>0.33911012437098498</v>
      </c>
      <c r="O1528">
        <v>13.9560043274431</v>
      </c>
      <c r="P1528">
        <v>85.982562038899999</v>
      </c>
      <c r="Q1528">
        <v>0.104190149633306</v>
      </c>
    </row>
    <row r="1529" spans="1:17" hidden="1" x14ac:dyDescent="0.3">
      <c r="A1529" t="s">
        <v>3212</v>
      </c>
      <c r="B1529" t="s">
        <v>3213</v>
      </c>
      <c r="C1529" t="str">
        <f>IFERROR(VLOOKUP(Table1[[#This Row],[Ticker]],[1]!Table1[[Symbol]:[Industry]],2,FALSE),"-")</f>
        <v>-</v>
      </c>
      <c r="D1529" t="s">
        <v>891</v>
      </c>
      <c r="E1529">
        <v>833.33600000000001</v>
      </c>
      <c r="F1529">
        <v>1811.6</v>
      </c>
      <c r="G1529">
        <v>71.6028181592837</v>
      </c>
      <c r="H1529">
        <v>17.955893744550799</v>
      </c>
      <c r="I1529">
        <v>71.019930848677504</v>
      </c>
      <c r="J1529">
        <v>-4.5146438945221101</v>
      </c>
      <c r="K1529">
        <v>1663.52350405577</v>
      </c>
      <c r="L1529">
        <v>1193.8208442267101</v>
      </c>
      <c r="M1529">
        <v>34.443041687237503</v>
      </c>
      <c r="N1529">
        <v>1.0652188625432</v>
      </c>
      <c r="O1529">
        <v>27.4950320158975</v>
      </c>
      <c r="P1529">
        <v>167.51329001772001</v>
      </c>
      <c r="Q1529">
        <v>0.15823490861741801</v>
      </c>
    </row>
    <row r="1530" spans="1:17" hidden="1" x14ac:dyDescent="0.3">
      <c r="A1530" t="s">
        <v>3214</v>
      </c>
      <c r="B1530" t="s">
        <v>3215</v>
      </c>
      <c r="C1530" t="str">
        <f>IFERROR(VLOOKUP(Table1[[#This Row],[Ticker]],[1]!Table1[[Symbol]:[Industry]],2,FALSE),"-")</f>
        <v>-</v>
      </c>
      <c r="D1530" t="s">
        <v>21</v>
      </c>
      <c r="E1530">
        <v>832.64052364999998</v>
      </c>
      <c r="F1530">
        <v>1709.5</v>
      </c>
      <c r="G1530">
        <v>101.351492973354</v>
      </c>
      <c r="H1530">
        <v>-11.080529861596901</v>
      </c>
      <c r="I1530">
        <v>-11.3946732269597</v>
      </c>
      <c r="J1530">
        <v>-7.64927838435458</v>
      </c>
      <c r="K1530">
        <v>1829.75594657904</v>
      </c>
      <c r="L1530">
        <v>1571.1975319701401</v>
      </c>
      <c r="M1530">
        <v>16.2577859563056</v>
      </c>
      <c r="N1530">
        <v>0.87762455963764396</v>
      </c>
      <c r="O1530">
        <v>35.127230184264398</v>
      </c>
      <c r="P1530">
        <v>174.88342177198899</v>
      </c>
      <c r="Q1530">
        <v>0.146140950582205</v>
      </c>
    </row>
    <row r="1531" spans="1:17" hidden="1" x14ac:dyDescent="0.3">
      <c r="A1531" t="s">
        <v>3216</v>
      </c>
      <c r="B1531" t="s">
        <v>3217</v>
      </c>
      <c r="C1531" t="str">
        <f>IFERROR(VLOOKUP(Table1[[#This Row],[Ticker]],[1]!Table1[[Symbol]:[Industry]],2,FALSE),"-")</f>
        <v>-</v>
      </c>
      <c r="D1531" t="s">
        <v>692</v>
      </c>
      <c r="E1531">
        <v>830.10746504999997</v>
      </c>
      <c r="F1531">
        <v>137.21</v>
      </c>
      <c r="G1531">
        <v>-8.9622731357081999</v>
      </c>
      <c r="H1531">
        <v>10.3915320757221</v>
      </c>
      <c r="I1531">
        <v>-9.7792466503695294</v>
      </c>
      <c r="J1531">
        <v>-1.59080032903735</v>
      </c>
      <c r="K1531">
        <v>125.255983319165</v>
      </c>
      <c r="L1531">
        <v>124.18313762157899</v>
      </c>
      <c r="M1531">
        <v>51.810724993546899</v>
      </c>
      <c r="N1531">
        <v>2.3152471317701502</v>
      </c>
      <c r="O1531">
        <v>10.7062167480504</v>
      </c>
      <c r="P1531">
        <v>36.4594728990552</v>
      </c>
      <c r="Q1531">
        <v>-4.2927120974579999E-2</v>
      </c>
    </row>
    <row r="1532" spans="1:17" hidden="1" x14ac:dyDescent="0.3">
      <c r="A1532" t="s">
        <v>3218</v>
      </c>
      <c r="B1532" t="s">
        <v>3219</v>
      </c>
      <c r="C1532" t="str">
        <f>IFERROR(VLOOKUP(Table1[[#This Row],[Ticker]],[1]!Table1[[Symbol]:[Industry]],2,FALSE),"-")</f>
        <v>-</v>
      </c>
      <c r="D1532" t="s">
        <v>46</v>
      </c>
      <c r="E1532">
        <v>829.77088921999996</v>
      </c>
      <c r="F1532">
        <v>145.21</v>
      </c>
      <c r="G1532">
        <v>344.73300143544202</v>
      </c>
      <c r="H1532">
        <v>-8.1842060500801193</v>
      </c>
      <c r="I1532">
        <v>68.061171747817099</v>
      </c>
      <c r="J1532">
        <v>4.3286962387424897</v>
      </c>
      <c r="K1532">
        <v>135.226468311291</v>
      </c>
      <c r="L1532">
        <v>106.20230233756</v>
      </c>
      <c r="M1532">
        <v>56.6491102306531</v>
      </c>
      <c r="N1532">
        <v>1.4047036831753701</v>
      </c>
      <c r="O1532">
        <v>10.860133599614301</v>
      </c>
      <c r="P1532">
        <v>384.03333333333302</v>
      </c>
      <c r="Q1532">
        <v>8.7852589876434004E-2</v>
      </c>
    </row>
    <row r="1533" spans="1:17" hidden="1" x14ac:dyDescent="0.3">
      <c r="A1533" t="s">
        <v>3220</v>
      </c>
      <c r="B1533" t="s">
        <v>3221</v>
      </c>
      <c r="C1533" t="str">
        <f>IFERROR(VLOOKUP(Table1[[#This Row],[Ticker]],[1]!Table1[[Symbol]:[Industry]],2,FALSE),"-")</f>
        <v>-</v>
      </c>
      <c r="D1533" t="s">
        <v>632</v>
      </c>
      <c r="E1533">
        <v>828.92983734999996</v>
      </c>
      <c r="F1533">
        <v>43.25</v>
      </c>
      <c r="G1533">
        <v>184.14282809139499</v>
      </c>
      <c r="H1533">
        <v>3.55423277355932</v>
      </c>
      <c r="I1533">
        <v>115.38465058379499</v>
      </c>
      <c r="J1533">
        <v>-3.2188189679982702</v>
      </c>
      <c r="K1533">
        <v>36.780297809137103</v>
      </c>
      <c r="L1533">
        <v>25.359708359088</v>
      </c>
      <c r="M1533">
        <v>49.624276004346903</v>
      </c>
      <c r="N1533">
        <v>0.60479621024473895</v>
      </c>
      <c r="O1533">
        <v>19.3063583815028</v>
      </c>
      <c r="P1533">
        <v>246</v>
      </c>
      <c r="Q1533">
        <v>6.6345850470659995E-2</v>
      </c>
    </row>
    <row r="1534" spans="1:17" hidden="1" x14ac:dyDescent="0.3">
      <c r="A1534" t="s">
        <v>3222</v>
      </c>
      <c r="B1534" t="s">
        <v>3223</v>
      </c>
      <c r="C1534" t="str">
        <f>IFERROR(VLOOKUP(Table1[[#This Row],[Ticker]],[1]!Table1[[Symbol]:[Industry]],2,FALSE),"-")</f>
        <v>-</v>
      </c>
      <c r="E1534">
        <v>828.69232</v>
      </c>
      <c r="F1534">
        <v>422.15</v>
      </c>
      <c r="G1534">
        <v>39.117348872089899</v>
      </c>
      <c r="H1534">
        <v>-2.7606312903961099</v>
      </c>
      <c r="I1534">
        <v>6.4095462509403003</v>
      </c>
      <c r="J1534">
        <v>-2.4817316349324199</v>
      </c>
      <c r="K1534">
        <v>398.83027516040403</v>
      </c>
      <c r="L1534">
        <v>347.25595799162699</v>
      </c>
      <c r="M1534">
        <v>52.4485275576397</v>
      </c>
      <c r="N1534">
        <v>0.57074922791110605</v>
      </c>
      <c r="O1534">
        <v>8.9660073433613707</v>
      </c>
      <c r="P1534">
        <v>86.709420610349397</v>
      </c>
    </row>
    <row r="1535" spans="1:17" hidden="1" x14ac:dyDescent="0.3">
      <c r="A1535" t="s">
        <v>3224</v>
      </c>
      <c r="B1535" t="s">
        <v>3225</v>
      </c>
      <c r="C1535" t="str">
        <f>IFERROR(VLOOKUP(Table1[[#This Row],[Ticker]],[1]!Table1[[Symbol]:[Industry]],2,FALSE),"-")</f>
        <v>-</v>
      </c>
      <c r="D1535" t="s">
        <v>266</v>
      </c>
      <c r="E1535">
        <v>828.20122360000005</v>
      </c>
      <c r="F1535">
        <v>241</v>
      </c>
      <c r="G1535">
        <v>-21.133161913904999</v>
      </c>
      <c r="H1535">
        <v>-8.1685739566204898</v>
      </c>
      <c r="I1535">
        <v>-32.592411962969699</v>
      </c>
      <c r="J1535">
        <v>-10.353557114327399</v>
      </c>
      <c r="K1535">
        <v>261.37938059233699</v>
      </c>
      <c r="L1535">
        <v>251.82586959654299</v>
      </c>
      <c r="M1535">
        <v>23.7977908185016</v>
      </c>
      <c r="N1535">
        <v>1.20685266602756</v>
      </c>
      <c r="O1535">
        <v>36.3278008298755</v>
      </c>
      <c r="P1535">
        <v>24.2268041237113</v>
      </c>
      <c r="Q1535">
        <v>0.120396602981587</v>
      </c>
    </row>
    <row r="1536" spans="1:17" hidden="1" x14ac:dyDescent="0.3">
      <c r="A1536" t="s">
        <v>3226</v>
      </c>
      <c r="B1536" t="s">
        <v>3227</v>
      </c>
      <c r="C1536" t="str">
        <f>IFERROR(VLOOKUP(Table1[[#This Row],[Ticker]],[1]!Table1[[Symbol]:[Industry]],2,FALSE),"-")</f>
        <v>-</v>
      </c>
      <c r="D1536" t="s">
        <v>543</v>
      </c>
      <c r="E1536">
        <v>827.39020000000005</v>
      </c>
      <c r="F1536">
        <v>75.319999999999993</v>
      </c>
      <c r="G1536">
        <v>14.3888070000329</v>
      </c>
      <c r="H1536">
        <v>2.3252687895986499</v>
      </c>
      <c r="I1536">
        <v>-33.957924558251499</v>
      </c>
      <c r="J1536">
        <v>-2.3440318236703899</v>
      </c>
      <c r="K1536">
        <v>77.615885010865398</v>
      </c>
      <c r="L1536">
        <v>80.066850348997605</v>
      </c>
      <c r="M1536">
        <v>35.377942205735899</v>
      </c>
      <c r="N1536">
        <v>0.65978978585029802</v>
      </c>
      <c r="O1536">
        <v>57.262347318109398</v>
      </c>
      <c r="P1536">
        <v>40.260707635009197</v>
      </c>
      <c r="Q1536">
        <v>-1.6691203508562999E-2</v>
      </c>
    </row>
    <row r="1537" spans="1:17" hidden="1" x14ac:dyDescent="0.3">
      <c r="A1537" t="s">
        <v>3228</v>
      </c>
      <c r="B1537" t="s">
        <v>3229</v>
      </c>
      <c r="C1537" t="str">
        <f>IFERROR(VLOOKUP(Table1[[#This Row],[Ticker]],[1]!Table1[[Symbol]:[Industry]],2,FALSE),"-")</f>
        <v>-</v>
      </c>
      <c r="D1537" t="s">
        <v>543</v>
      </c>
      <c r="E1537">
        <v>826.12833183999999</v>
      </c>
      <c r="F1537">
        <v>614.29999999999995</v>
      </c>
      <c r="G1537">
        <v>20.786835684221401</v>
      </c>
      <c r="H1537">
        <v>-2.3564354039526201</v>
      </c>
      <c r="I1537">
        <v>-4.6389998490299602</v>
      </c>
      <c r="J1537">
        <v>-1.29148951816707</v>
      </c>
      <c r="K1537">
        <v>596.45196384087296</v>
      </c>
      <c r="L1537">
        <v>518.735728919145</v>
      </c>
      <c r="M1537">
        <v>38.143366318636502</v>
      </c>
      <c r="N1537">
        <v>0.28265836072483802</v>
      </c>
      <c r="O1537">
        <v>20.983232948070899</v>
      </c>
      <c r="P1537">
        <v>86.207941800545598</v>
      </c>
      <c r="Q1537">
        <v>8.5626427500207006E-2</v>
      </c>
    </row>
    <row r="1538" spans="1:17" hidden="1" x14ac:dyDescent="0.3">
      <c r="A1538" t="s">
        <v>3230</v>
      </c>
      <c r="B1538" t="s">
        <v>3231</v>
      </c>
      <c r="C1538" t="str">
        <f>IFERROR(VLOOKUP(Table1[[#This Row],[Ticker]],[1]!Table1[[Symbol]:[Industry]],2,FALSE),"-")</f>
        <v>-</v>
      </c>
      <c r="E1538">
        <v>825.76523250000002</v>
      </c>
      <c r="F1538">
        <v>2148.5</v>
      </c>
      <c r="G1538">
        <v>73.841901673458395</v>
      </c>
      <c r="H1538">
        <v>-19.392255585683799</v>
      </c>
      <c r="I1538">
        <v>86.800326142448398</v>
      </c>
      <c r="J1538">
        <v>1.2708369617466</v>
      </c>
      <c r="K1538">
        <v>2228.9906598161801</v>
      </c>
      <c r="L1538">
        <v>1798.24806585802</v>
      </c>
      <c r="M1538">
        <v>40.307792273470902</v>
      </c>
      <c r="N1538">
        <v>0.51986482451221006</v>
      </c>
      <c r="O1538">
        <v>30.32348149872</v>
      </c>
      <c r="P1538">
        <v>114.849999999999</v>
      </c>
      <c r="Q1538">
        <v>0.26153672307557801</v>
      </c>
    </row>
    <row r="1539" spans="1:17" hidden="1" x14ac:dyDescent="0.3">
      <c r="A1539" t="s">
        <v>3232</v>
      </c>
      <c r="B1539" t="s">
        <v>3233</v>
      </c>
      <c r="C1539" t="str">
        <f>IFERROR(VLOOKUP(Table1[[#This Row],[Ticker]],[1]!Table1[[Symbol]:[Industry]],2,FALSE),"-")</f>
        <v>-</v>
      </c>
      <c r="D1539" t="s">
        <v>595</v>
      </c>
      <c r="E1539">
        <v>819.31157080000003</v>
      </c>
      <c r="F1539">
        <v>13.1</v>
      </c>
      <c r="G1539">
        <v>0.48426271047731301</v>
      </c>
      <c r="H1539">
        <v>-9.48937247192098</v>
      </c>
      <c r="I1539">
        <v>-30.801485980889499</v>
      </c>
      <c r="J1539">
        <v>-7.4360325833369503</v>
      </c>
      <c r="K1539">
        <v>14.0048671031642</v>
      </c>
      <c r="L1539">
        <v>13.4110091159818</v>
      </c>
      <c r="M1539">
        <v>21.295218997135301</v>
      </c>
      <c r="N1539">
        <v>1.1391119086992301</v>
      </c>
      <c r="O1539">
        <v>39.694656488549597</v>
      </c>
      <c r="P1539">
        <v>36.4583333333333</v>
      </c>
      <c r="Q1539">
        <v>7.2385142870420001E-3</v>
      </c>
    </row>
    <row r="1540" spans="1:17" hidden="1" x14ac:dyDescent="0.3">
      <c r="A1540" t="s">
        <v>3234</v>
      </c>
      <c r="B1540" t="s">
        <v>3235</v>
      </c>
      <c r="C1540" t="str">
        <f>IFERROR(VLOOKUP(Table1[[#This Row],[Ticker]],[1]!Table1[[Symbol]:[Industry]],2,FALSE),"-")</f>
        <v>-</v>
      </c>
      <c r="D1540" t="s">
        <v>412</v>
      </c>
      <c r="E1540">
        <v>818.93042909999997</v>
      </c>
      <c r="F1540">
        <v>105.35</v>
      </c>
      <c r="G1540">
        <v>-25.292779106077901</v>
      </c>
      <c r="H1540">
        <v>-5.2630109785040302</v>
      </c>
      <c r="I1540">
        <v>-31.784661585516201</v>
      </c>
      <c r="J1540">
        <v>-0.29915482370471203</v>
      </c>
      <c r="K1540">
        <v>111.809679691112</v>
      </c>
      <c r="L1540">
        <v>119.801364130149</v>
      </c>
      <c r="M1540">
        <v>43.0723110917233</v>
      </c>
      <c r="N1540">
        <v>0.215103750502498</v>
      </c>
      <c r="O1540">
        <v>56.3360227812055</v>
      </c>
      <c r="P1540">
        <v>7.9958995386981</v>
      </c>
      <c r="Q1540">
        <v>-6.7753687808856003E-2</v>
      </c>
    </row>
    <row r="1541" spans="1:17" hidden="1" x14ac:dyDescent="0.3">
      <c r="A1541" t="s">
        <v>3236</v>
      </c>
      <c r="B1541" t="s">
        <v>3237</v>
      </c>
      <c r="C1541" t="str">
        <f>IFERROR(VLOOKUP(Table1[[#This Row],[Ticker]],[1]!Table1[[Symbol]:[Industry]],2,FALSE),"-")</f>
        <v>-</v>
      </c>
      <c r="D1541" t="s">
        <v>198</v>
      </c>
      <c r="E1541">
        <v>817.61184000000003</v>
      </c>
      <c r="F1541">
        <v>553.6</v>
      </c>
      <c r="G1541">
        <v>30.972118450343999</v>
      </c>
      <c r="H1541">
        <v>14.070486586435401</v>
      </c>
      <c r="I1541">
        <v>10.0511815079955</v>
      </c>
      <c r="J1541">
        <v>-11.966542991092799</v>
      </c>
      <c r="K1541">
        <v>499.23674194644798</v>
      </c>
      <c r="L1541">
        <v>439.162106713762</v>
      </c>
      <c r="M1541">
        <v>44.177977795075002</v>
      </c>
      <c r="N1541">
        <v>2.1873275331857802</v>
      </c>
      <c r="O1541">
        <v>17.413294797687801</v>
      </c>
      <c r="P1541">
        <v>57.720797720797698</v>
      </c>
      <c r="Q1541">
        <v>3.5415827527603999E-2</v>
      </c>
    </row>
    <row r="1542" spans="1:17" hidden="1" x14ac:dyDescent="0.3">
      <c r="A1542" t="s">
        <v>3238</v>
      </c>
      <c r="B1542" t="s">
        <v>3239</v>
      </c>
      <c r="C1542" t="str">
        <f>IFERROR(VLOOKUP(Table1[[#This Row],[Ticker]],[1]!Table1[[Symbol]:[Industry]],2,FALSE),"-")</f>
        <v>-</v>
      </c>
      <c r="D1542" t="s">
        <v>380</v>
      </c>
      <c r="E1542">
        <v>814.84404962999997</v>
      </c>
      <c r="F1542">
        <v>371.1</v>
      </c>
      <c r="G1542">
        <v>-19.092215860989398</v>
      </c>
      <c r="H1542">
        <v>6.4980861985882399</v>
      </c>
      <c r="I1542">
        <v>18.7774264244606</v>
      </c>
      <c r="J1542">
        <v>-5.5641965452681701</v>
      </c>
      <c r="K1542">
        <v>334.55016774505799</v>
      </c>
      <c r="L1542">
        <v>309.77549968598498</v>
      </c>
      <c r="M1542">
        <v>52.4767481319642</v>
      </c>
      <c r="N1542">
        <v>3.8987206035675599</v>
      </c>
      <c r="O1542">
        <v>36.257073565076702</v>
      </c>
      <c r="P1542">
        <v>61.2076455256298</v>
      </c>
      <c r="Q1542">
        <v>4.3392459032269001E-2</v>
      </c>
    </row>
    <row r="1543" spans="1:17" hidden="1" x14ac:dyDescent="0.3">
      <c r="A1543" t="s">
        <v>3240</v>
      </c>
      <c r="B1543" t="s">
        <v>3241</v>
      </c>
      <c r="C1543" t="str">
        <f>IFERROR(VLOOKUP(Table1[[#This Row],[Ticker]],[1]!Table1[[Symbol]:[Industry]],2,FALSE),"-")</f>
        <v>-</v>
      </c>
      <c r="D1543" t="s">
        <v>639</v>
      </c>
      <c r="E1543">
        <v>811.83</v>
      </c>
      <c r="F1543">
        <v>270.61</v>
      </c>
      <c r="G1543">
        <v>25.574540143341</v>
      </c>
      <c r="H1543">
        <v>8.2183515487361802</v>
      </c>
      <c r="I1543">
        <v>-18.166116984577201</v>
      </c>
      <c r="J1543">
        <v>13.121701547646699</v>
      </c>
      <c r="K1543">
        <v>252.96345019646401</v>
      </c>
      <c r="L1543">
        <v>254.394008265944</v>
      </c>
      <c r="M1543">
        <v>59.090165918212698</v>
      </c>
      <c r="N1543">
        <v>3.9731908927506701</v>
      </c>
      <c r="O1543">
        <v>58.789401722035301</v>
      </c>
      <c r="P1543">
        <v>62.626201923076898</v>
      </c>
      <c r="Q1543">
        <v>7.8317364717790994E-2</v>
      </c>
    </row>
    <row r="1544" spans="1:17" hidden="1" x14ac:dyDescent="0.3">
      <c r="A1544" t="s">
        <v>3242</v>
      </c>
      <c r="B1544" t="s">
        <v>3243</v>
      </c>
      <c r="C1544" t="str">
        <f>IFERROR(VLOOKUP(Table1[[#This Row],[Ticker]],[1]!Table1[[Symbol]:[Industry]],2,FALSE),"-")</f>
        <v>-</v>
      </c>
      <c r="D1544" t="s">
        <v>138</v>
      </c>
      <c r="E1544">
        <v>811.39954799999998</v>
      </c>
      <c r="F1544">
        <v>15.46</v>
      </c>
      <c r="G1544">
        <v>338.72640831158799</v>
      </c>
      <c r="H1544">
        <v>-17.0725417542053</v>
      </c>
      <c r="I1544">
        <v>13.2353693714171</v>
      </c>
      <c r="J1544">
        <v>5.8577126030248303</v>
      </c>
      <c r="K1544">
        <v>16.972243739706801</v>
      </c>
      <c r="L1544">
        <v>13.5998812944999</v>
      </c>
      <c r="M1544">
        <v>35.382514616971598</v>
      </c>
      <c r="N1544">
        <v>0.48472796841078802</v>
      </c>
      <c r="O1544">
        <v>41.591203104786501</v>
      </c>
      <c r="P1544">
        <v>401.40540540540502</v>
      </c>
    </row>
    <row r="1545" spans="1:17" hidden="1" x14ac:dyDescent="0.3">
      <c r="A1545" t="s">
        <v>3244</v>
      </c>
      <c r="B1545" t="s">
        <v>3245</v>
      </c>
      <c r="C1545" t="str">
        <f>IFERROR(VLOOKUP(Table1[[#This Row],[Ticker]],[1]!Table1[[Symbol]:[Industry]],2,FALSE),"-")</f>
        <v>-</v>
      </c>
      <c r="D1545" t="s">
        <v>595</v>
      </c>
      <c r="E1545">
        <v>811.37958476799997</v>
      </c>
      <c r="F1545">
        <v>319.77999999999997</v>
      </c>
      <c r="G1545">
        <v>22717.742218025302</v>
      </c>
      <c r="H1545">
        <v>44.2118508594952</v>
      </c>
      <c r="I1545">
        <v>8647.64456215877</v>
      </c>
      <c r="J1545">
        <v>8.1175592795891802</v>
      </c>
      <c r="K1545">
        <v>212.47764599684299</v>
      </c>
      <c r="L1545">
        <v>95.180495235374806</v>
      </c>
      <c r="M1545">
        <v>99.976881620702599</v>
      </c>
      <c r="N1545">
        <v>1.65775401069518</v>
      </c>
      <c r="O1545">
        <v>0</v>
      </c>
      <c r="P1545">
        <v>25482.3999999999</v>
      </c>
      <c r="Q1545">
        <v>0.23007158168945599</v>
      </c>
    </row>
    <row r="1546" spans="1:17" hidden="1" x14ac:dyDescent="0.3">
      <c r="A1546" t="s">
        <v>3246</v>
      </c>
      <c r="B1546" t="s">
        <v>3247</v>
      </c>
      <c r="C1546" t="str">
        <f>IFERROR(VLOOKUP(Table1[[#This Row],[Ticker]],[1]!Table1[[Symbol]:[Industry]],2,FALSE),"-")</f>
        <v>-</v>
      </c>
      <c r="D1546" t="s">
        <v>266</v>
      </c>
      <c r="E1546">
        <v>810</v>
      </c>
      <c r="F1546">
        <v>1800</v>
      </c>
      <c r="G1546">
        <v>140.26261646255901</v>
      </c>
      <c r="H1546">
        <v>-10.2610974974485</v>
      </c>
      <c r="I1546">
        <v>27.1489568539507</v>
      </c>
      <c r="J1546">
        <v>-3.8053366418865302</v>
      </c>
      <c r="K1546">
        <v>1842.42109635013</v>
      </c>
      <c r="L1546">
        <v>1480.04750266772</v>
      </c>
      <c r="M1546">
        <v>25.288035665653702</v>
      </c>
      <c r="N1546">
        <v>0.217736491359663</v>
      </c>
      <c r="O1546">
        <v>16.6666666666666</v>
      </c>
      <c r="P1546">
        <v>175.40833110201501</v>
      </c>
      <c r="Q1546">
        <v>9.3448441679454E-2</v>
      </c>
    </row>
    <row r="1547" spans="1:17" hidden="1" x14ac:dyDescent="0.3">
      <c r="A1547" t="s">
        <v>3248</v>
      </c>
      <c r="B1547" t="s">
        <v>3249</v>
      </c>
      <c r="C1547" t="str">
        <f>IFERROR(VLOOKUP(Table1[[#This Row],[Ticker]],[1]!Table1[[Symbol]:[Industry]],2,FALSE),"-")</f>
        <v>-</v>
      </c>
      <c r="D1547" t="s">
        <v>632</v>
      </c>
      <c r="E1547">
        <v>808.69075625000005</v>
      </c>
      <c r="F1547">
        <v>1384.3</v>
      </c>
      <c r="G1547">
        <v>-11.0317310074334</v>
      </c>
      <c r="H1547">
        <v>-11.7882322156134</v>
      </c>
      <c r="I1547">
        <v>-21.559795177736301</v>
      </c>
      <c r="J1547">
        <v>-0.79438471229952701</v>
      </c>
      <c r="K1547">
        <v>1421.68835181184</v>
      </c>
      <c r="L1547">
        <v>1355.6409315230801</v>
      </c>
      <c r="M1547">
        <v>32.366721564878603</v>
      </c>
      <c r="N1547">
        <v>0.52470219681882901</v>
      </c>
      <c r="O1547">
        <v>17.510655204796599</v>
      </c>
      <c r="P1547">
        <v>22.504424778760999</v>
      </c>
      <c r="Q1547">
        <v>-5.7106988173675002E-2</v>
      </c>
    </row>
    <row r="1548" spans="1:17" hidden="1" x14ac:dyDescent="0.3">
      <c r="A1548" t="s">
        <v>3250</v>
      </c>
      <c r="B1548" t="s">
        <v>3251</v>
      </c>
      <c r="C1548" t="str">
        <f>IFERROR(VLOOKUP(Table1[[#This Row],[Ticker]],[1]!Table1[[Symbol]:[Industry]],2,FALSE),"-")</f>
        <v>-</v>
      </c>
      <c r="D1548" t="s">
        <v>1489</v>
      </c>
      <c r="E1548">
        <v>807.60493522799902</v>
      </c>
      <c r="F1548">
        <v>229.32</v>
      </c>
      <c r="G1548">
        <v>-12.4199778574152</v>
      </c>
      <c r="H1548">
        <v>-2.2981087741245498</v>
      </c>
      <c r="I1548">
        <v>-30.137976753545299</v>
      </c>
      <c r="J1548">
        <v>-2.86680236603579</v>
      </c>
      <c r="K1548">
        <v>236.50519443010501</v>
      </c>
      <c r="L1548">
        <v>241.091370915406</v>
      </c>
      <c r="M1548">
        <v>32.750724657165897</v>
      </c>
      <c r="N1548">
        <v>1.32464556571919</v>
      </c>
      <c r="O1548">
        <v>46.084074655503201</v>
      </c>
      <c r="P1548">
        <v>22.598235765837899</v>
      </c>
      <c r="Q1548">
        <v>3.8268312593729002E-2</v>
      </c>
    </row>
    <row r="1549" spans="1:17" hidden="1" x14ac:dyDescent="0.3">
      <c r="A1549" t="s">
        <v>3252</v>
      </c>
      <c r="B1549" t="s">
        <v>3253</v>
      </c>
      <c r="C1549" t="str">
        <f>IFERROR(VLOOKUP(Table1[[#This Row],[Ticker]],[1]!Table1[[Symbol]:[Industry]],2,FALSE),"-")</f>
        <v>-</v>
      </c>
      <c r="D1549" t="s">
        <v>692</v>
      </c>
      <c r="E1549">
        <v>807.30100849999997</v>
      </c>
      <c r="F1549">
        <v>474.35</v>
      </c>
      <c r="G1549">
        <v>42.839888478425301</v>
      </c>
      <c r="H1549">
        <v>3.6780827204664699</v>
      </c>
      <c r="I1549">
        <v>-21.102452558617198</v>
      </c>
      <c r="J1549">
        <v>-0.50117502572490702</v>
      </c>
      <c r="K1549">
        <v>474.18869087068401</v>
      </c>
      <c r="L1549">
        <v>432.20555121553502</v>
      </c>
      <c r="M1549">
        <v>38.412250647241997</v>
      </c>
      <c r="N1549">
        <v>0.83233083228748095</v>
      </c>
      <c r="O1549">
        <v>15.526509960999199</v>
      </c>
      <c r="P1549">
        <v>76.338289962825201</v>
      </c>
      <c r="Q1549">
        <v>5.5713781759045997E-2</v>
      </c>
    </row>
    <row r="1550" spans="1:17" hidden="1" x14ac:dyDescent="0.3">
      <c r="A1550" t="s">
        <v>3254</v>
      </c>
      <c r="B1550" t="s">
        <v>3255</v>
      </c>
      <c r="C1550" t="str">
        <f>IFERROR(VLOOKUP(Table1[[#This Row],[Ticker]],[1]!Table1[[Symbol]:[Industry]],2,FALSE),"-")</f>
        <v>-</v>
      </c>
      <c r="D1550" t="s">
        <v>510</v>
      </c>
      <c r="E1550">
        <v>805.876065122</v>
      </c>
      <c r="F1550">
        <v>131.57</v>
      </c>
      <c r="G1550">
        <v>-18.5984939783466</v>
      </c>
      <c r="H1550">
        <v>-2.8111813594516999</v>
      </c>
      <c r="I1550">
        <v>-34.902074520839598</v>
      </c>
      <c r="J1550">
        <v>-4.0697378318567798</v>
      </c>
      <c r="K1550">
        <v>136.550649701022</v>
      </c>
      <c r="L1550">
        <v>143.27858517721401</v>
      </c>
      <c r="M1550">
        <v>33.624027093304903</v>
      </c>
      <c r="N1550">
        <v>1.2701161866067801</v>
      </c>
      <c r="O1550">
        <v>53.910465911682003</v>
      </c>
      <c r="P1550">
        <v>17.107254116599901</v>
      </c>
      <c r="Q1550">
        <v>-0.1310330682352</v>
      </c>
    </row>
    <row r="1551" spans="1:17" hidden="1" x14ac:dyDescent="0.3">
      <c r="A1551" t="s">
        <v>3256</v>
      </c>
      <c r="B1551" t="s">
        <v>3257</v>
      </c>
      <c r="C1551" t="str">
        <f>IFERROR(VLOOKUP(Table1[[#This Row],[Ticker]],[1]!Table1[[Symbol]:[Industry]],2,FALSE),"-")</f>
        <v>-</v>
      </c>
      <c r="D1551" t="s">
        <v>1489</v>
      </c>
      <c r="E1551">
        <v>804.49176258</v>
      </c>
      <c r="F1551">
        <v>442.2</v>
      </c>
      <c r="G1551">
        <v>83.7731821350865</v>
      </c>
      <c r="H1551">
        <v>14.2900919296828</v>
      </c>
      <c r="I1551">
        <v>48.913276117194698</v>
      </c>
      <c r="J1551">
        <v>12.634761566806899</v>
      </c>
      <c r="K1551">
        <v>391.59737099677301</v>
      </c>
      <c r="L1551">
        <v>308.13869096730798</v>
      </c>
      <c r="M1551">
        <v>63.377695492373803</v>
      </c>
      <c r="N1551">
        <v>2.5221552599932502</v>
      </c>
      <c r="O1551">
        <v>7.4061510628674796</v>
      </c>
      <c r="P1551">
        <v>152.97482837528599</v>
      </c>
      <c r="Q1551">
        <v>9.2267786089718001E-2</v>
      </c>
    </row>
    <row r="1552" spans="1:17" hidden="1" x14ac:dyDescent="0.3">
      <c r="A1552" t="s">
        <v>3258</v>
      </c>
      <c r="B1552" t="s">
        <v>3259</v>
      </c>
      <c r="C1552" t="str">
        <f>IFERROR(VLOOKUP(Table1[[#This Row],[Ticker]],[1]!Table1[[Symbol]:[Industry]],2,FALSE),"-")</f>
        <v>-</v>
      </c>
      <c r="D1552" t="s">
        <v>531</v>
      </c>
      <c r="E1552">
        <v>801.83603984700005</v>
      </c>
      <c r="F1552">
        <v>166.71</v>
      </c>
      <c r="G1552">
        <v>-48.269027006523899</v>
      </c>
      <c r="H1552">
        <v>-6.1492237008222999</v>
      </c>
      <c r="I1552">
        <v>-35.513039332126802</v>
      </c>
      <c r="J1552">
        <v>-0.46739498494370102</v>
      </c>
      <c r="K1552">
        <v>176.41852184811</v>
      </c>
      <c r="L1552">
        <v>192.73942836837901</v>
      </c>
      <c r="M1552">
        <v>30.193334294256701</v>
      </c>
      <c r="N1552">
        <v>1.03743789195451</v>
      </c>
      <c r="O1552">
        <v>72.215224041749096</v>
      </c>
      <c r="P1552">
        <v>9.1034031413612393</v>
      </c>
      <c r="Q1552">
        <v>7.5113893938625997E-2</v>
      </c>
    </row>
    <row r="1553" spans="1:17" hidden="1" x14ac:dyDescent="0.3">
      <c r="A1553" t="s">
        <v>3260</v>
      </c>
      <c r="B1553" t="s">
        <v>3261</v>
      </c>
      <c r="C1553" t="str">
        <f>IFERROR(VLOOKUP(Table1[[#This Row],[Ticker]],[1]!Table1[[Symbol]:[Industry]],2,FALSE),"-")</f>
        <v>-</v>
      </c>
      <c r="D1553" t="s">
        <v>253</v>
      </c>
      <c r="E1553">
        <v>801.68025</v>
      </c>
      <c r="F1553">
        <v>326.55</v>
      </c>
      <c r="G1553">
        <v>-6.7690601701840398</v>
      </c>
      <c r="H1553">
        <v>16.914655969834499</v>
      </c>
      <c r="I1553">
        <v>3.4659649808997801</v>
      </c>
      <c r="J1553">
        <v>-10.8414429663595</v>
      </c>
      <c r="M1553">
        <v>36.459141609037701</v>
      </c>
      <c r="O1553">
        <v>30.1485224314806</v>
      </c>
      <c r="P1553">
        <v>71.868421052631504</v>
      </c>
    </row>
    <row r="1554" spans="1:17" hidden="1" x14ac:dyDescent="0.3">
      <c r="A1554" t="s">
        <v>3262</v>
      </c>
      <c r="B1554" t="s">
        <v>3263</v>
      </c>
      <c r="C1554" t="str">
        <f>IFERROR(VLOOKUP(Table1[[#This Row],[Ticker]],[1]!Table1[[Symbol]:[Industry]],2,FALSE),"-")</f>
        <v>-</v>
      </c>
      <c r="D1554" t="s">
        <v>312</v>
      </c>
      <c r="E1554">
        <v>800.46316122999997</v>
      </c>
      <c r="F1554">
        <v>126.74</v>
      </c>
      <c r="G1554">
        <v>5386.7484292054296</v>
      </c>
      <c r="H1554">
        <v>11.4285072399943</v>
      </c>
      <c r="I1554">
        <v>191.57875598367701</v>
      </c>
      <c r="J1554">
        <v>-0.117336641886528</v>
      </c>
      <c r="K1554">
        <v>52.636117086373702</v>
      </c>
      <c r="L1554">
        <v>18.7472792673769</v>
      </c>
      <c r="M1554">
        <v>99.912193781301397</v>
      </c>
      <c r="N1554">
        <v>0.505878401074907</v>
      </c>
      <c r="O1554">
        <v>0</v>
      </c>
      <c r="P1554">
        <v>6237</v>
      </c>
      <c r="Q1554">
        <v>0.12696039423034799</v>
      </c>
    </row>
    <row r="1555" spans="1:17" hidden="1" x14ac:dyDescent="0.3">
      <c r="A1555" t="s">
        <v>3264</v>
      </c>
      <c r="B1555" t="s">
        <v>3265</v>
      </c>
      <c r="C1555" t="str">
        <f>IFERROR(VLOOKUP(Table1[[#This Row],[Ticker]],[1]!Table1[[Symbol]:[Industry]],2,FALSE),"-")</f>
        <v>-</v>
      </c>
      <c r="D1555" t="s">
        <v>549</v>
      </c>
      <c r="E1555">
        <v>795.82150464999995</v>
      </c>
      <c r="F1555">
        <v>237.22</v>
      </c>
      <c r="G1555">
        <v>52.816622787209397</v>
      </c>
      <c r="H1555">
        <v>17.508638739677401</v>
      </c>
      <c r="I1555">
        <v>11.401303326764401</v>
      </c>
      <c r="J1555">
        <v>-3.9835853357214202</v>
      </c>
      <c r="K1555">
        <v>215.76146470141899</v>
      </c>
      <c r="L1555">
        <v>183.334224430641</v>
      </c>
      <c r="M1555">
        <v>44.746023656052202</v>
      </c>
      <c r="N1555">
        <v>0.579149412013924</v>
      </c>
      <c r="O1555">
        <v>10.816963156563499</v>
      </c>
      <c r="P1555">
        <v>85.183450429352007</v>
      </c>
      <c r="Q1555">
        <v>6.8163922360103005E-2</v>
      </c>
    </row>
    <row r="1556" spans="1:17" hidden="1" x14ac:dyDescent="0.3">
      <c r="A1556" t="s">
        <v>3266</v>
      </c>
      <c r="B1556" t="s">
        <v>3267</v>
      </c>
      <c r="C1556" t="str">
        <f>IFERROR(VLOOKUP(Table1[[#This Row],[Ticker]],[1]!Table1[[Symbol]:[Industry]],2,FALSE),"-")</f>
        <v>-</v>
      </c>
      <c r="D1556" t="s">
        <v>389</v>
      </c>
      <c r="E1556">
        <v>795.26562370500005</v>
      </c>
      <c r="F1556">
        <v>66.569999999999993</v>
      </c>
      <c r="G1556">
        <v>394.771590521966</v>
      </c>
      <c r="H1556">
        <v>-10.0725417542053</v>
      </c>
      <c r="I1556">
        <v>364.43811898399701</v>
      </c>
      <c r="J1556">
        <v>-9.3691258416262801</v>
      </c>
      <c r="K1556">
        <v>70.695447218096106</v>
      </c>
      <c r="L1556">
        <v>49.3500068193025</v>
      </c>
      <c r="M1556">
        <v>32.007501451004799</v>
      </c>
      <c r="N1556">
        <v>0.63927942203629695</v>
      </c>
      <c r="O1556">
        <v>40.408592459065602</v>
      </c>
      <c r="P1556">
        <v>636.39380530973403</v>
      </c>
      <c r="Q1556">
        <v>0.101988315895917</v>
      </c>
    </row>
    <row r="1557" spans="1:17" hidden="1" x14ac:dyDescent="0.3">
      <c r="A1557" t="s">
        <v>3268</v>
      </c>
      <c r="B1557" t="s">
        <v>3269</v>
      </c>
      <c r="C1557" t="str">
        <f>IFERROR(VLOOKUP(Table1[[#This Row],[Ticker]],[1]!Table1[[Symbol]:[Industry]],2,FALSE),"-")</f>
        <v>-</v>
      </c>
      <c r="D1557" t="s">
        <v>543</v>
      </c>
      <c r="E1557">
        <v>790.98130200000003</v>
      </c>
      <c r="F1557">
        <v>304.35000000000002</v>
      </c>
      <c r="G1557">
        <v>30.923755816951701</v>
      </c>
      <c r="H1557">
        <v>11.78023286634</v>
      </c>
      <c r="I1557">
        <v>-11.1316106525863</v>
      </c>
      <c r="J1557">
        <v>-0.77020288392474801</v>
      </c>
      <c r="K1557">
        <v>279.90104362938899</v>
      </c>
      <c r="L1557">
        <v>265.495501231861</v>
      </c>
      <c r="M1557">
        <v>53.277788371850299</v>
      </c>
      <c r="N1557">
        <v>3.4497116603779299</v>
      </c>
      <c r="O1557">
        <v>17.627731230491101</v>
      </c>
      <c r="P1557">
        <v>56.076923076923002</v>
      </c>
      <c r="Q1557">
        <v>-1.4629446234003E-2</v>
      </c>
    </row>
    <row r="1558" spans="1:17" hidden="1" x14ac:dyDescent="0.3">
      <c r="A1558" t="s">
        <v>3270</v>
      </c>
      <c r="B1558" t="s">
        <v>3271</v>
      </c>
      <c r="C1558" t="str">
        <f>IFERROR(VLOOKUP(Table1[[#This Row],[Ticker]],[1]!Table1[[Symbol]:[Industry]],2,FALSE),"-")</f>
        <v>-</v>
      </c>
      <c r="D1558" t="s">
        <v>924</v>
      </c>
      <c r="E1558">
        <v>788.01599999999996</v>
      </c>
      <c r="F1558">
        <v>2462.5500000000002</v>
      </c>
      <c r="G1558">
        <v>36.7194569146071</v>
      </c>
      <c r="H1558">
        <v>-6.5960058690172998</v>
      </c>
      <c r="I1558">
        <v>18.383887765805198</v>
      </c>
      <c r="J1558">
        <v>-2.5409780540245599</v>
      </c>
      <c r="K1558">
        <v>2317.19151224697</v>
      </c>
      <c r="L1558">
        <v>1982.9063768459901</v>
      </c>
      <c r="M1558">
        <v>51.056366993674096</v>
      </c>
      <c r="N1558">
        <v>0.59534427178045901</v>
      </c>
      <c r="O1558">
        <v>6.7186453066942802</v>
      </c>
      <c r="P1558">
        <v>68.783413296778605</v>
      </c>
      <c r="Q1558">
        <v>-5.9831378854912E-2</v>
      </c>
    </row>
    <row r="1559" spans="1:17" hidden="1" x14ac:dyDescent="0.3">
      <c r="A1559" t="s">
        <v>3272</v>
      </c>
      <c r="B1559" t="s">
        <v>3273</v>
      </c>
      <c r="C1559" t="str">
        <f>IFERROR(VLOOKUP(Table1[[#This Row],[Ticker]],[1]!Table1[[Symbol]:[Industry]],2,FALSE),"-")</f>
        <v>-</v>
      </c>
      <c r="D1559" t="s">
        <v>122</v>
      </c>
      <c r="E1559">
        <v>782.49453963999997</v>
      </c>
      <c r="F1559">
        <v>606.65</v>
      </c>
      <c r="G1559">
        <v>86.940666638603602</v>
      </c>
      <c r="H1559">
        <v>-8.0580210222932696</v>
      </c>
      <c r="I1559">
        <v>65.424741185625606</v>
      </c>
      <c r="J1559">
        <v>-0.26231086869064801</v>
      </c>
      <c r="K1559">
        <v>619.81605860289994</v>
      </c>
      <c r="L1559">
        <v>490.58363176524199</v>
      </c>
      <c r="M1559">
        <v>30.682850684308601</v>
      </c>
      <c r="N1559">
        <v>0.28230390196623301</v>
      </c>
      <c r="O1559">
        <v>31.253605868293</v>
      </c>
      <c r="P1559">
        <v>148.74149855443599</v>
      </c>
      <c r="Q1559">
        <v>0.13411065838722</v>
      </c>
    </row>
    <row r="1560" spans="1:17" hidden="1" x14ac:dyDescent="0.3">
      <c r="A1560" t="s">
        <v>3274</v>
      </c>
      <c r="B1560" t="s">
        <v>3275</v>
      </c>
      <c r="C1560" t="str">
        <f>IFERROR(VLOOKUP(Table1[[#This Row],[Ticker]],[1]!Table1[[Symbol]:[Industry]],2,FALSE),"-")</f>
        <v>-</v>
      </c>
      <c r="D1560" t="s">
        <v>130</v>
      </c>
      <c r="E1560">
        <v>778.950512922999</v>
      </c>
      <c r="F1560">
        <v>236.17</v>
      </c>
      <c r="G1560">
        <v>-29.9680994350127</v>
      </c>
      <c r="H1560">
        <v>-1.4116183307818799</v>
      </c>
      <c r="I1560">
        <v>-19.7330742839289</v>
      </c>
      <c r="J1560">
        <v>4.5309684428592298</v>
      </c>
      <c r="O1560">
        <v>15.594698733962799</v>
      </c>
      <c r="P1560">
        <v>4.4768856447688403</v>
      </c>
    </row>
    <row r="1561" spans="1:17" hidden="1" x14ac:dyDescent="0.3">
      <c r="A1561" t="s">
        <v>3276</v>
      </c>
      <c r="B1561" t="s">
        <v>3277</v>
      </c>
      <c r="C1561" t="str">
        <f>IFERROR(VLOOKUP(Table1[[#This Row],[Ticker]],[1]!Table1[[Symbol]:[Industry]],2,FALSE),"-")</f>
        <v>-</v>
      </c>
      <c r="D1561" t="s">
        <v>3278</v>
      </c>
      <c r="E1561">
        <v>778.34889957500002</v>
      </c>
      <c r="F1561">
        <v>311.45</v>
      </c>
      <c r="G1561">
        <v>178.98614416718999</v>
      </c>
      <c r="H1561">
        <v>23.750621252551401</v>
      </c>
      <c r="I1561">
        <v>48.509150166953802</v>
      </c>
      <c r="J1561">
        <v>2.8344611285640999</v>
      </c>
      <c r="K1561">
        <v>272.12644683707401</v>
      </c>
      <c r="M1561">
        <v>41.827592317882498</v>
      </c>
      <c r="N1561">
        <v>0.71799545681201105</v>
      </c>
      <c r="O1561">
        <v>34.853106437630402</v>
      </c>
      <c r="P1561">
        <v>227.84210526315701</v>
      </c>
    </row>
    <row r="1562" spans="1:17" hidden="1" x14ac:dyDescent="0.3">
      <c r="A1562" t="s">
        <v>3279</v>
      </c>
      <c r="B1562" t="s">
        <v>3280</v>
      </c>
      <c r="C1562" t="str">
        <f>IFERROR(VLOOKUP(Table1[[#This Row],[Ticker]],[1]!Table1[[Symbol]:[Industry]],2,FALSE),"-")</f>
        <v>-</v>
      </c>
      <c r="D1562" t="s">
        <v>412</v>
      </c>
      <c r="E1562">
        <v>774.723015186</v>
      </c>
      <c r="F1562">
        <v>61.07</v>
      </c>
      <c r="G1562">
        <v>-37.2828446313369</v>
      </c>
      <c r="H1562">
        <v>5.5290425887583403</v>
      </c>
      <c r="I1562">
        <v>-16.989473884784399</v>
      </c>
      <c r="J1562">
        <v>10.8756947169984</v>
      </c>
      <c r="K1562">
        <v>59.7323289914996</v>
      </c>
      <c r="L1562">
        <v>63.410996935684402</v>
      </c>
      <c r="M1562">
        <v>57.357292332616197</v>
      </c>
      <c r="N1562">
        <v>0.98826848194721595</v>
      </c>
      <c r="O1562">
        <v>60.471589978712899</v>
      </c>
      <c r="P1562">
        <v>31.051502145922701</v>
      </c>
      <c r="Q1562">
        <v>1.3968314839908E-2</v>
      </c>
    </row>
    <row r="1563" spans="1:17" hidden="1" x14ac:dyDescent="0.3">
      <c r="A1563" t="s">
        <v>3281</v>
      </c>
      <c r="B1563" t="s">
        <v>3282</v>
      </c>
      <c r="C1563" t="str">
        <f>IFERROR(VLOOKUP(Table1[[#This Row],[Ticker]],[1]!Table1[[Symbol]:[Industry]],2,FALSE),"-")</f>
        <v>-</v>
      </c>
      <c r="D1563" t="s">
        <v>62</v>
      </c>
      <c r="E1563">
        <v>770.19722009999998</v>
      </c>
      <c r="F1563">
        <v>130.35</v>
      </c>
      <c r="G1563">
        <v>19.634152369135599</v>
      </c>
      <c r="H1563">
        <v>11.4700763615082</v>
      </c>
      <c r="I1563">
        <v>8.65640008505361</v>
      </c>
      <c r="J1563">
        <v>5.3375152071772097E-2</v>
      </c>
      <c r="K1563">
        <v>122.6709306428</v>
      </c>
      <c r="L1563">
        <v>107.948576005552</v>
      </c>
      <c r="M1563">
        <v>45.163430468561103</v>
      </c>
      <c r="N1563">
        <v>1.10729256562436</v>
      </c>
      <c r="O1563">
        <v>12.926735711545801</v>
      </c>
      <c r="P1563">
        <v>59.254734270006097</v>
      </c>
      <c r="Q1563">
        <v>6.7100801541319999E-3</v>
      </c>
    </row>
    <row r="1564" spans="1:17" hidden="1" x14ac:dyDescent="0.3">
      <c r="A1564" t="s">
        <v>3283</v>
      </c>
      <c r="B1564" t="s">
        <v>3284</v>
      </c>
      <c r="C1564" t="str">
        <f>IFERROR(VLOOKUP(Table1[[#This Row],[Ticker]],[1]!Table1[[Symbol]:[Industry]],2,FALSE),"-")</f>
        <v>-</v>
      </c>
      <c r="D1564" t="s">
        <v>244</v>
      </c>
      <c r="E1564">
        <v>768.66761825000003</v>
      </c>
      <c r="F1564">
        <v>416.5</v>
      </c>
      <c r="G1564">
        <v>148.89218062814601</v>
      </c>
      <c r="H1564">
        <v>-9.3951372667143901E-2</v>
      </c>
      <c r="I1564">
        <v>25.1048926393673</v>
      </c>
      <c r="J1564">
        <v>-3.67720719204834</v>
      </c>
      <c r="K1564">
        <v>406.97684212722999</v>
      </c>
      <c r="L1564">
        <v>326.17497715396701</v>
      </c>
      <c r="M1564">
        <v>27.967632733499499</v>
      </c>
      <c r="N1564">
        <v>0.242133563005311</v>
      </c>
      <c r="O1564">
        <v>14.5138055222088</v>
      </c>
      <c r="P1564">
        <v>181.418918918918</v>
      </c>
      <c r="Q1564">
        <v>0.119520137095961</v>
      </c>
    </row>
    <row r="1565" spans="1:17" hidden="1" x14ac:dyDescent="0.3">
      <c r="A1565" t="s">
        <v>3285</v>
      </c>
      <c r="B1565" t="s">
        <v>3286</v>
      </c>
      <c r="C1565" t="str">
        <f>IFERROR(VLOOKUP(Table1[[#This Row],[Ticker]],[1]!Table1[[Symbol]:[Industry]],2,FALSE),"-")</f>
        <v>-</v>
      </c>
      <c r="D1565" t="s">
        <v>130</v>
      </c>
      <c r="E1565">
        <v>768.25947140000005</v>
      </c>
      <c r="F1565">
        <v>310.60000000000002</v>
      </c>
      <c r="G1565">
        <v>201.37905737642899</v>
      </c>
      <c r="H1565">
        <v>-2.0563852044164599</v>
      </c>
      <c r="I1565">
        <v>211.61408252751301</v>
      </c>
      <c r="J1565">
        <v>-13.181852770918701</v>
      </c>
      <c r="K1565">
        <v>281.00958979203801</v>
      </c>
      <c r="M1565">
        <v>44.997472759403102</v>
      </c>
      <c r="N1565">
        <v>0.77762572468653002</v>
      </c>
      <c r="O1565">
        <v>26.8190598840952</v>
      </c>
      <c r="P1565">
        <v>244.91948917268101</v>
      </c>
    </row>
    <row r="1566" spans="1:17" hidden="1" x14ac:dyDescent="0.3">
      <c r="A1566" t="s">
        <v>3287</v>
      </c>
      <c r="B1566" t="s">
        <v>3288</v>
      </c>
      <c r="C1566" t="str">
        <f>IFERROR(VLOOKUP(Table1[[#This Row],[Ticker]],[1]!Table1[[Symbol]:[Industry]],2,FALSE),"-")</f>
        <v>-</v>
      </c>
      <c r="D1566" t="s">
        <v>232</v>
      </c>
      <c r="E1566">
        <v>765.19287441999995</v>
      </c>
      <c r="F1566">
        <v>317.3</v>
      </c>
      <c r="G1566">
        <v>-26.518997715010698</v>
      </c>
      <c r="H1566">
        <v>1.4745375831966001</v>
      </c>
      <c r="I1566">
        <v>-16.283972563926898</v>
      </c>
      <c r="J1566">
        <v>-2.22181425382683</v>
      </c>
      <c r="O1566">
        <v>25.039394894421601</v>
      </c>
      <c r="P1566">
        <v>6.8350168350168303</v>
      </c>
    </row>
    <row r="1567" spans="1:17" hidden="1" x14ac:dyDescent="0.3">
      <c r="A1567" t="s">
        <v>3289</v>
      </c>
      <c r="B1567" t="s">
        <v>3290</v>
      </c>
      <c r="C1567" t="str">
        <f>IFERROR(VLOOKUP(Table1[[#This Row],[Ticker]],[1]!Table1[[Symbol]:[Industry]],2,FALSE),"-")</f>
        <v>-</v>
      </c>
      <c r="D1567" t="s">
        <v>266</v>
      </c>
      <c r="E1567">
        <v>764.93392334999999</v>
      </c>
      <c r="F1567">
        <v>413.55</v>
      </c>
      <c r="G1567">
        <v>90.921845870215293</v>
      </c>
      <c r="H1567">
        <v>-11.882647358831401</v>
      </c>
      <c r="I1567">
        <v>0.17691738595419201</v>
      </c>
      <c r="J1567">
        <v>-6.0686640755148398</v>
      </c>
      <c r="K1567">
        <v>422.66875058591302</v>
      </c>
      <c r="L1567">
        <v>355.93154419513399</v>
      </c>
      <c r="M1567">
        <v>33.998251792332198</v>
      </c>
      <c r="N1567">
        <v>0.86127582402414604</v>
      </c>
      <c r="O1567">
        <v>15.0405029621569</v>
      </c>
      <c r="P1567">
        <v>136.179326099371</v>
      </c>
      <c r="Q1567">
        <v>0.17315145951432001</v>
      </c>
    </row>
    <row r="1568" spans="1:17" hidden="1" x14ac:dyDescent="0.3">
      <c r="A1568" t="s">
        <v>3291</v>
      </c>
      <c r="B1568" t="s">
        <v>3292</v>
      </c>
      <c r="C1568" t="str">
        <f>IFERROR(VLOOKUP(Table1[[#This Row],[Ticker]],[1]!Table1[[Symbol]:[Industry]],2,FALSE),"-")</f>
        <v>-</v>
      </c>
      <c r="D1568" t="s">
        <v>632</v>
      </c>
      <c r="E1568">
        <v>764.04791999999998</v>
      </c>
      <c r="F1568">
        <v>872.4</v>
      </c>
      <c r="G1568">
        <v>15.1075612767834</v>
      </c>
      <c r="H1568">
        <v>30.486044270844101</v>
      </c>
      <c r="I1568">
        <v>17.147474143026599</v>
      </c>
      <c r="J1568">
        <v>-4.5070003893186801</v>
      </c>
      <c r="K1568">
        <v>731.09754509297795</v>
      </c>
      <c r="L1568">
        <v>670.28528298856304</v>
      </c>
      <c r="M1568">
        <v>64.747731913898903</v>
      </c>
      <c r="N1568">
        <v>2.4631324204691101</v>
      </c>
      <c r="O1568">
        <v>11.416781292984799</v>
      </c>
      <c r="P1568">
        <v>77.859327217125298</v>
      </c>
      <c r="Q1568">
        <v>-6.1726446085397998E-2</v>
      </c>
    </row>
    <row r="1569" spans="1:17" hidden="1" x14ac:dyDescent="0.3">
      <c r="A1569" t="s">
        <v>3293</v>
      </c>
      <c r="B1569" t="s">
        <v>3294</v>
      </c>
      <c r="C1569" t="str">
        <f>IFERROR(VLOOKUP(Table1[[#This Row],[Ticker]],[1]!Table1[[Symbol]:[Industry]],2,FALSE),"-")</f>
        <v>-</v>
      </c>
      <c r="E1569">
        <v>763.39080000000001</v>
      </c>
      <c r="F1569">
        <v>636</v>
      </c>
      <c r="G1569">
        <v>-10.1352018231917</v>
      </c>
      <c r="H1569">
        <v>24.859388542771899</v>
      </c>
      <c r="I1569">
        <v>29.4860804454235</v>
      </c>
      <c r="J1569">
        <v>-4.9816325594866901</v>
      </c>
      <c r="K1569">
        <v>514.60486370823696</v>
      </c>
      <c r="L1569">
        <v>443.86657815744002</v>
      </c>
      <c r="M1569">
        <v>63.864171950449901</v>
      </c>
      <c r="N1569">
        <v>1.33767123287671</v>
      </c>
      <c r="O1569">
        <v>5.3459119496855401</v>
      </c>
      <c r="P1569">
        <v>91.566265060240895</v>
      </c>
      <c r="Q1569">
        <v>0.114531285265565</v>
      </c>
    </row>
    <row r="1570" spans="1:17" hidden="1" x14ac:dyDescent="0.3">
      <c r="A1570" t="s">
        <v>3295</v>
      </c>
      <c r="B1570" t="s">
        <v>3296</v>
      </c>
      <c r="C1570" t="str">
        <f>IFERROR(VLOOKUP(Table1[[#This Row],[Ticker]],[1]!Table1[[Symbol]:[Industry]],2,FALSE),"-")</f>
        <v>-</v>
      </c>
      <c r="D1570" t="s">
        <v>244</v>
      </c>
      <c r="E1570">
        <v>763.15328436999903</v>
      </c>
      <c r="F1570">
        <v>1251.6500000000001</v>
      </c>
      <c r="G1570">
        <v>51.7867995478057</v>
      </c>
      <c r="H1570">
        <v>6.9102884634929902</v>
      </c>
      <c r="I1570">
        <v>-8.0447848187751898</v>
      </c>
      <c r="J1570">
        <v>-5.8638752017813198</v>
      </c>
      <c r="K1570">
        <v>1256.2295843602501</v>
      </c>
      <c r="L1570">
        <v>1139.63800379178</v>
      </c>
      <c r="M1570">
        <v>33.739586613514</v>
      </c>
      <c r="N1570">
        <v>1.0094058479439001</v>
      </c>
      <c r="O1570">
        <v>30.3079934486477</v>
      </c>
      <c r="P1570">
        <v>84.337260677466801</v>
      </c>
      <c r="Q1570">
        <v>4.8308023920816998E-2</v>
      </c>
    </row>
    <row r="1571" spans="1:17" hidden="1" x14ac:dyDescent="0.3">
      <c r="A1571" t="s">
        <v>3297</v>
      </c>
      <c r="B1571" t="s">
        <v>3298</v>
      </c>
      <c r="C1571" t="str">
        <f>IFERROR(VLOOKUP(Table1[[#This Row],[Ticker]],[1]!Table1[[Symbol]:[Industry]],2,FALSE),"-")</f>
        <v>-</v>
      </c>
      <c r="D1571" t="s">
        <v>543</v>
      </c>
      <c r="E1571">
        <v>763.14117875399995</v>
      </c>
      <c r="F1571">
        <v>216.27</v>
      </c>
      <c r="G1571">
        <v>92.151969950026597</v>
      </c>
      <c r="H1571">
        <v>4.9171547036696497</v>
      </c>
      <c r="I1571">
        <v>13.1333951894325</v>
      </c>
      <c r="J1571">
        <v>-5.8657586436899498</v>
      </c>
      <c r="K1571">
        <v>198.28519604256201</v>
      </c>
      <c r="L1571">
        <v>166.033535057043</v>
      </c>
      <c r="M1571">
        <v>49.892939034192302</v>
      </c>
      <c r="N1571">
        <v>0.74345743189744695</v>
      </c>
      <c r="O1571">
        <v>9.1228556896471904</v>
      </c>
      <c r="P1571">
        <v>121.13496932515299</v>
      </c>
      <c r="Q1571">
        <v>0.10936261622886199</v>
      </c>
    </row>
    <row r="1572" spans="1:17" hidden="1" x14ac:dyDescent="0.3">
      <c r="A1572" t="s">
        <v>3299</v>
      </c>
      <c r="B1572" t="s">
        <v>3300</v>
      </c>
      <c r="C1572" t="str">
        <f>IFERROR(VLOOKUP(Table1[[#This Row],[Ticker]],[1]!Table1[[Symbol]:[Industry]],2,FALSE),"-")</f>
        <v>-</v>
      </c>
      <c r="D1572" t="s">
        <v>632</v>
      </c>
      <c r="E1572">
        <v>761.02751999999998</v>
      </c>
      <c r="F1572">
        <v>227.58</v>
      </c>
      <c r="G1572">
        <v>-17.761289405128501</v>
      </c>
      <c r="H1572">
        <v>4.14053007724588</v>
      </c>
      <c r="I1572">
        <v>-20.027682931985801</v>
      </c>
      <c r="J1572">
        <v>-1.6220233710429099</v>
      </c>
      <c r="K1572">
        <v>222.38584499941601</v>
      </c>
      <c r="L1572">
        <v>217.00648004145501</v>
      </c>
      <c r="M1572">
        <v>37.412366487779998</v>
      </c>
      <c r="N1572">
        <v>1.6206990094506999</v>
      </c>
      <c r="O1572">
        <v>19.342648738905002</v>
      </c>
      <c r="P1572">
        <v>28.5762711864406</v>
      </c>
      <c r="Q1572">
        <v>3.5979508982928003E-2</v>
      </c>
    </row>
    <row r="1573" spans="1:17" hidden="1" x14ac:dyDescent="0.3">
      <c r="A1573" t="s">
        <v>3301</v>
      </c>
      <c r="B1573" t="s">
        <v>3302</v>
      </c>
      <c r="C1573" t="str">
        <f>IFERROR(VLOOKUP(Table1[[#This Row],[Ticker]],[1]!Table1[[Symbol]:[Industry]],2,FALSE),"-")</f>
        <v>-</v>
      </c>
      <c r="D1573" t="s">
        <v>138</v>
      </c>
      <c r="E1573">
        <v>760.76870101999998</v>
      </c>
      <c r="F1573">
        <v>363.8</v>
      </c>
      <c r="G1573">
        <v>81.213674757814601</v>
      </c>
      <c r="H1573">
        <v>-1.61863275210352</v>
      </c>
      <c r="I1573">
        <v>30.0312195687596</v>
      </c>
      <c r="J1573">
        <v>-2.1930546575523202</v>
      </c>
      <c r="K1573">
        <v>355.72222895601698</v>
      </c>
      <c r="L1573">
        <v>285.11221134958799</v>
      </c>
      <c r="M1573">
        <v>31.5089295565508</v>
      </c>
      <c r="N1573">
        <v>0.79220204526648197</v>
      </c>
      <c r="O1573">
        <v>15.0219901044529</v>
      </c>
      <c r="P1573">
        <v>124.1528034504</v>
      </c>
      <c r="Q1573">
        <v>5.6152198644600998E-2</v>
      </c>
    </row>
    <row r="1574" spans="1:17" hidden="1" x14ac:dyDescent="0.3">
      <c r="A1574" t="s">
        <v>3303</v>
      </c>
      <c r="B1574" t="s">
        <v>3304</v>
      </c>
      <c r="C1574" t="str">
        <f>IFERROR(VLOOKUP(Table1[[#This Row],[Ticker]],[1]!Table1[[Symbol]:[Industry]],2,FALSE),"-")</f>
        <v>-</v>
      </c>
      <c r="D1574" t="s">
        <v>72</v>
      </c>
      <c r="E1574">
        <v>758.32617689999995</v>
      </c>
      <c r="F1574">
        <v>118.55</v>
      </c>
      <c r="G1574">
        <v>-20.8230128392754</v>
      </c>
      <c r="H1574">
        <v>-4.9976031792667301</v>
      </c>
      <c r="I1574">
        <v>0.15672158011224299</v>
      </c>
      <c r="J1574">
        <v>1.93777779062164</v>
      </c>
      <c r="K1574">
        <v>110.48000640532101</v>
      </c>
      <c r="L1574">
        <v>111.98540807756299</v>
      </c>
      <c r="M1574">
        <v>83.928459965648599</v>
      </c>
      <c r="N1574">
        <v>1.7965612541143099</v>
      </c>
      <c r="O1574">
        <v>18.3466891606917</v>
      </c>
      <c r="P1574">
        <v>34.792495736213702</v>
      </c>
      <c r="Q1574">
        <v>0.182408494695731</v>
      </c>
    </row>
    <row r="1575" spans="1:17" hidden="1" x14ac:dyDescent="0.3">
      <c r="A1575" t="s">
        <v>3305</v>
      </c>
      <c r="B1575" t="s">
        <v>3306</v>
      </c>
      <c r="C1575" t="str">
        <f>IFERROR(VLOOKUP(Table1[[#This Row],[Ticker]],[1]!Table1[[Symbol]:[Industry]],2,FALSE),"-")</f>
        <v>-</v>
      </c>
      <c r="D1575" t="s">
        <v>3307</v>
      </c>
      <c r="E1575">
        <v>758.04300000000001</v>
      </c>
      <c r="F1575">
        <v>306.89999999999998</v>
      </c>
      <c r="G1575">
        <v>-26.257781974695298</v>
      </c>
      <c r="H1575">
        <v>-4.3157849974485503</v>
      </c>
      <c r="I1575">
        <v>-16.022756823611498</v>
      </c>
      <c r="J1575">
        <v>-9.4828955542732292</v>
      </c>
      <c r="O1575">
        <v>24.731182795698899</v>
      </c>
      <c r="P1575">
        <v>7.6842105263157796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177</v>
      </c>
      <c r="E1576">
        <v>756.61682820500005</v>
      </c>
      <c r="F1576">
        <v>297.85000000000002</v>
      </c>
      <c r="G1576">
        <v>19.7866716449028</v>
      </c>
      <c r="H1576">
        <v>1.0867194748233699</v>
      </c>
      <c r="I1576">
        <v>29.470936623057</v>
      </c>
      <c r="J1576">
        <v>-3.1775538185893701</v>
      </c>
      <c r="K1576">
        <v>282.61989792097302</v>
      </c>
      <c r="L1576">
        <v>252.46618428008301</v>
      </c>
      <c r="M1576">
        <v>59.069908579853099</v>
      </c>
      <c r="N1576">
        <v>2.7776362762015201</v>
      </c>
      <c r="O1576">
        <v>8.5109954675171906</v>
      </c>
      <c r="P1576">
        <v>63.116100766703198</v>
      </c>
      <c r="Q1576">
        <v>6.4734341193718001E-2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130</v>
      </c>
      <c r="E1577">
        <v>755.36400000000003</v>
      </c>
      <c r="F1577">
        <v>662.6</v>
      </c>
      <c r="G1577">
        <v>205.63770226273701</v>
      </c>
      <c r="H1577">
        <v>-19.561898987085801</v>
      </c>
      <c r="I1577">
        <v>52.509848955080699</v>
      </c>
      <c r="J1577">
        <v>-9.8690607798175591</v>
      </c>
      <c r="K1577">
        <v>708.77028490964699</v>
      </c>
      <c r="L1577">
        <v>529.83795155806899</v>
      </c>
      <c r="M1577">
        <v>33.699098662526801</v>
      </c>
      <c r="N1577">
        <v>0.51628426223233403</v>
      </c>
      <c r="O1577">
        <v>43.525505584062699</v>
      </c>
      <c r="P1577">
        <v>232.964824120603</v>
      </c>
      <c r="Q1577">
        <v>0.19061811616792701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371</v>
      </c>
      <c r="E1578">
        <v>754.76995439999996</v>
      </c>
      <c r="F1578">
        <v>77.819999999999993</v>
      </c>
      <c r="G1578">
        <v>-4.2523911391158098</v>
      </c>
      <c r="H1578">
        <v>2.8663795291494201</v>
      </c>
      <c r="I1578">
        <v>-18.664482941586002</v>
      </c>
      <c r="J1578">
        <v>-5.4985025611690403</v>
      </c>
      <c r="K1578">
        <v>73.618511999380203</v>
      </c>
      <c r="L1578">
        <v>72.1661069383495</v>
      </c>
      <c r="M1578">
        <v>53.267894570918997</v>
      </c>
      <c r="N1578">
        <v>1.4870528495398401</v>
      </c>
      <c r="O1578">
        <v>23.682857877152401</v>
      </c>
      <c r="P1578">
        <v>31.231028667790799</v>
      </c>
      <c r="Q1578">
        <v>5.0813469788710004E-3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E1579">
        <v>753.58079999999995</v>
      </c>
      <c r="F1579">
        <v>18.690000000000001</v>
      </c>
      <c r="G1579">
        <v>-71.879544924222998</v>
      </c>
      <c r="H1579">
        <v>2.9985645279562401</v>
      </c>
      <c r="I1579">
        <v>-42.722851430990801</v>
      </c>
      <c r="J1579">
        <v>6.6604411358912401</v>
      </c>
      <c r="K1579">
        <v>19.433151686970099</v>
      </c>
      <c r="L1579">
        <v>23.2554422382069</v>
      </c>
      <c r="M1579">
        <v>55.013168577149003</v>
      </c>
      <c r="N1579">
        <v>1.29645041352402</v>
      </c>
      <c r="O1579">
        <v>140.31567683252999</v>
      </c>
      <c r="P1579">
        <v>27.794871794871799</v>
      </c>
      <c r="Q1579">
        <v>0.18908577618888101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1525</v>
      </c>
      <c r="E1580">
        <v>750.33003359999998</v>
      </c>
      <c r="F1580">
        <v>625.1</v>
      </c>
      <c r="G1580">
        <v>1.00943754028003</v>
      </c>
      <c r="H1580">
        <v>0.89767969877476494</v>
      </c>
      <c r="I1580">
        <v>-10.672637032189501</v>
      </c>
      <c r="J1580">
        <v>-7.9230920375699796</v>
      </c>
      <c r="K1580">
        <v>604.87002990436997</v>
      </c>
      <c r="L1580">
        <v>577.53642928284398</v>
      </c>
      <c r="M1580">
        <v>37.381810327856101</v>
      </c>
      <c r="N1580">
        <v>1.20856782543342</v>
      </c>
      <c r="O1580">
        <v>24.460086386178201</v>
      </c>
      <c r="P1580">
        <v>34.285714285714299</v>
      </c>
      <c r="Q1580">
        <v>-2.2438136628876001E-2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924</v>
      </c>
      <c r="E1581">
        <v>749.38733999999999</v>
      </c>
      <c r="F1581">
        <v>479.7</v>
      </c>
      <c r="G1581">
        <v>-8.8569099562290496</v>
      </c>
      <c r="H1581">
        <v>-1.4969649199047901</v>
      </c>
      <c r="I1581">
        <v>-20.224236618716699</v>
      </c>
      <c r="J1581">
        <v>6.5464311589613899</v>
      </c>
      <c r="K1581">
        <v>464.03685644626103</v>
      </c>
      <c r="L1581">
        <v>460.18673866261503</v>
      </c>
      <c r="M1581">
        <v>58.397218370739701</v>
      </c>
      <c r="N1581">
        <v>1.30013752825228</v>
      </c>
      <c r="O1581">
        <v>24.640400250156301</v>
      </c>
      <c r="P1581">
        <v>24.2746113989637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232</v>
      </c>
      <c r="E1582">
        <v>749.09410960000002</v>
      </c>
      <c r="F1582">
        <v>29.84</v>
      </c>
      <c r="G1582">
        <v>61.081448454318398</v>
      </c>
      <c r="H1582">
        <v>-11.827235379127901</v>
      </c>
      <c r="I1582">
        <v>-62.100442001967799</v>
      </c>
      <c r="J1582">
        <v>-1.7731807977306799</v>
      </c>
      <c r="K1582">
        <v>32.052234331274498</v>
      </c>
      <c r="L1582">
        <v>31.760819562262501</v>
      </c>
      <c r="M1582">
        <v>26.102291034819299</v>
      </c>
      <c r="N1582">
        <v>1.1677010916927899</v>
      </c>
      <c r="O1582">
        <v>142.560321715817</v>
      </c>
      <c r="P1582">
        <v>121.529324424647</v>
      </c>
      <c r="Q1582">
        <v>0.14101554865190799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446</v>
      </c>
      <c r="E1583">
        <v>746.28619837500003</v>
      </c>
      <c r="F1583">
        <v>571.25</v>
      </c>
      <c r="G1583">
        <v>31.9251965831129</v>
      </c>
      <c r="H1583">
        <v>31.713626767257299</v>
      </c>
      <c r="I1583">
        <v>60.577613103491103</v>
      </c>
      <c r="J1583">
        <v>-12.8531856984903</v>
      </c>
      <c r="K1583">
        <v>461.22458620153702</v>
      </c>
      <c r="L1583">
        <v>376.76964269914203</v>
      </c>
      <c r="M1583">
        <v>48.595504439582101</v>
      </c>
      <c r="N1583">
        <v>0.83696553693200204</v>
      </c>
      <c r="O1583">
        <v>22.442013129102801</v>
      </c>
      <c r="P1583">
        <v>113.83118098446501</v>
      </c>
      <c r="Q1583">
        <v>3.3846044673139998E-3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405</v>
      </c>
      <c r="E1584">
        <v>742.71875</v>
      </c>
      <c r="F1584">
        <v>237.67</v>
      </c>
      <c r="G1584">
        <v>-14.0852466474447</v>
      </c>
      <c r="H1584">
        <v>-5.5639149397439001</v>
      </c>
      <c r="I1584">
        <v>-24.235862786717401</v>
      </c>
      <c r="J1584">
        <v>-2.0154258138610501</v>
      </c>
      <c r="K1584">
        <v>224.98412515298401</v>
      </c>
      <c r="L1584">
        <v>223.75506495934499</v>
      </c>
      <c r="M1584">
        <v>65.887592331731895</v>
      </c>
      <c r="N1584">
        <v>2.0835540324209298</v>
      </c>
      <c r="O1584">
        <v>20.250767871418301</v>
      </c>
      <c r="P1584">
        <v>26.218799787572902</v>
      </c>
      <c r="Q1584">
        <v>-9.1692380325386E-2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1423</v>
      </c>
      <c r="E1585">
        <v>740.50592400000005</v>
      </c>
      <c r="F1585">
        <v>731</v>
      </c>
      <c r="G1585">
        <v>528.99221802530406</v>
      </c>
      <c r="H1585">
        <v>-1.90411065029032</v>
      </c>
      <c r="I1585">
        <v>41.028806997183104</v>
      </c>
      <c r="J1585">
        <v>-14.0915301902736</v>
      </c>
      <c r="K1585">
        <v>632.25382245909395</v>
      </c>
      <c r="L1585">
        <v>417.00052261731503</v>
      </c>
      <c r="M1585">
        <v>48.424182454771099</v>
      </c>
      <c r="N1585">
        <v>2.57533206831119</v>
      </c>
      <c r="O1585">
        <v>14.5690834473324</v>
      </c>
      <c r="P1585">
        <v>552.67857142857099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E1586">
        <v>739.85565603999999</v>
      </c>
      <c r="F1586">
        <v>280.89999999999998</v>
      </c>
      <c r="G1586">
        <v>23.266301579730801</v>
      </c>
      <c r="H1586">
        <v>-1.62086974321126</v>
      </c>
      <c r="I1586">
        <v>-14.9763063415781</v>
      </c>
      <c r="J1586">
        <v>-5.4454616418865296</v>
      </c>
      <c r="K1586">
        <v>286.589797142772</v>
      </c>
      <c r="L1586">
        <v>255.680993431724</v>
      </c>
      <c r="M1586">
        <v>27.031761080776</v>
      </c>
      <c r="N1586">
        <v>1.06603346240958</v>
      </c>
      <c r="O1586">
        <v>26.8244927020292</v>
      </c>
      <c r="P1586">
        <v>54.979310344827503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335</v>
      </c>
      <c r="E1587">
        <v>736.34831999999994</v>
      </c>
      <c r="F1587">
        <v>94.4</v>
      </c>
      <c r="G1587">
        <v>92.8274080646231</v>
      </c>
      <c r="H1587">
        <v>5.8012066460054799</v>
      </c>
      <c r="I1587">
        <v>36.628163003778901</v>
      </c>
      <c r="J1587">
        <v>-6.4307312764490403</v>
      </c>
      <c r="K1587">
        <v>90.588150426517004</v>
      </c>
      <c r="L1587">
        <v>72.048790707382906</v>
      </c>
      <c r="M1587">
        <v>45.715542559992102</v>
      </c>
      <c r="N1587">
        <v>1.1594311404059501</v>
      </c>
      <c r="O1587">
        <v>14.8516949152542</v>
      </c>
      <c r="P1587">
        <v>144.559585492228</v>
      </c>
      <c r="Q1587">
        <v>0.103231739538874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198</v>
      </c>
      <c r="E1588">
        <v>735.72912178000001</v>
      </c>
      <c r="F1588">
        <v>951.8</v>
      </c>
      <c r="G1588">
        <v>-12.0644465192512</v>
      </c>
      <c r="H1588">
        <v>-5.5406949305416999</v>
      </c>
      <c r="I1588">
        <v>-5.8607557093693696</v>
      </c>
      <c r="J1588">
        <v>-7.8037243282742104</v>
      </c>
      <c r="K1588">
        <v>950.03070135133396</v>
      </c>
      <c r="L1588">
        <v>862.70279197068396</v>
      </c>
      <c r="M1588">
        <v>31.334188211471101</v>
      </c>
      <c r="N1588">
        <v>0.43894817337409298</v>
      </c>
      <c r="O1588">
        <v>14.882328220214299</v>
      </c>
      <c r="P1588">
        <v>48.0363947429815</v>
      </c>
      <c r="Q1588">
        <v>-5.3142515295393003E-2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632</v>
      </c>
      <c r="E1589">
        <v>733.70908511999903</v>
      </c>
      <c r="F1589">
        <v>50.9</v>
      </c>
      <c r="G1589">
        <v>144.20838343883801</v>
      </c>
      <c r="H1589">
        <v>-12.777599267796299</v>
      </c>
      <c r="I1589">
        <v>70.968961602889493</v>
      </c>
      <c r="J1589">
        <v>-1.50783490376369</v>
      </c>
      <c r="K1589">
        <v>45.204348809091002</v>
      </c>
      <c r="L1589">
        <v>36.406019378503501</v>
      </c>
      <c r="M1589">
        <v>64.213970557655699</v>
      </c>
      <c r="N1589">
        <v>0.99071721897757703</v>
      </c>
      <c r="O1589">
        <v>13.045186640471499</v>
      </c>
      <c r="P1589">
        <v>175.13513513513499</v>
      </c>
      <c r="Q1589">
        <v>6.4189179047187003E-2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46</v>
      </c>
      <c r="E1590">
        <v>733.1068659</v>
      </c>
      <c r="F1590">
        <v>256.64999999999998</v>
      </c>
      <c r="G1590">
        <v>-14.7285949655677</v>
      </c>
      <c r="H1590">
        <v>-4.2701194216817404</v>
      </c>
      <c r="I1590">
        <v>-18.903529394197999</v>
      </c>
      <c r="J1590">
        <v>-4.18593726221129</v>
      </c>
      <c r="K1590">
        <v>253.80444439544499</v>
      </c>
      <c r="L1590">
        <v>250.02166656948299</v>
      </c>
      <c r="M1590">
        <v>36.689113171196503</v>
      </c>
      <c r="N1590">
        <v>1.11761581412929</v>
      </c>
      <c r="O1590">
        <v>55.289304500292197</v>
      </c>
      <c r="P1590">
        <v>42.5833333333333</v>
      </c>
      <c r="Q1590">
        <v>8.3543394154643E-2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177</v>
      </c>
      <c r="E1591">
        <v>732.74173747199995</v>
      </c>
      <c r="F1591">
        <v>135.47999999999999</v>
      </c>
      <c r="G1591">
        <v>-41.985765434021999</v>
      </c>
      <c r="H1591">
        <v>-4.7040228290683599</v>
      </c>
      <c r="I1591">
        <v>-17.298028039265901</v>
      </c>
      <c r="J1591">
        <v>-5.1615419739405199</v>
      </c>
      <c r="K1591">
        <v>141.62787352224001</v>
      </c>
      <c r="L1591">
        <v>136.247486440096</v>
      </c>
      <c r="M1591">
        <v>32.141587524283601</v>
      </c>
      <c r="N1591">
        <v>0.90842095769893105</v>
      </c>
      <c r="O1591">
        <v>37.197372305875398</v>
      </c>
      <c r="P1591">
        <v>110.209464701318</v>
      </c>
      <c r="Q1591">
        <v>8.3069825426584004E-2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543</v>
      </c>
      <c r="E1592">
        <v>728.68824600000005</v>
      </c>
      <c r="F1592">
        <v>991</v>
      </c>
      <c r="G1592">
        <v>-19.7589243224634</v>
      </c>
      <c r="H1592">
        <v>4.1438516788924096</v>
      </c>
      <c r="I1592">
        <v>-8.8547796216483299</v>
      </c>
      <c r="J1592">
        <v>-4.0220985466484303</v>
      </c>
      <c r="K1592">
        <v>949.94276722274901</v>
      </c>
      <c r="L1592">
        <v>860.92328916213398</v>
      </c>
      <c r="M1592">
        <v>41.900116955883</v>
      </c>
      <c r="N1592">
        <v>0.38962516156828902</v>
      </c>
      <c r="O1592">
        <v>12.3107971745711</v>
      </c>
      <c r="P1592">
        <v>35.753424657534197</v>
      </c>
      <c r="Q1592">
        <v>8.5270374249565004E-2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237</v>
      </c>
      <c r="E1593">
        <v>728.55</v>
      </c>
      <c r="F1593">
        <v>242.85</v>
      </c>
      <c r="G1593">
        <v>130.67964233469999</v>
      </c>
      <c r="H1593">
        <v>11.6118993963058</v>
      </c>
      <c r="I1593">
        <v>-11.2879365213598</v>
      </c>
      <c r="J1593">
        <v>1.96643080966587</v>
      </c>
      <c r="K1593">
        <v>220.00801076189001</v>
      </c>
      <c r="M1593">
        <v>59.989586323521003</v>
      </c>
      <c r="N1593">
        <v>1.5680022989998701</v>
      </c>
      <c r="O1593">
        <v>18.403852467863601</v>
      </c>
      <c r="P1593">
        <v>210.56313433123901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543</v>
      </c>
      <c r="E1594">
        <v>727.98492239999996</v>
      </c>
      <c r="F1594">
        <v>166.8</v>
      </c>
      <c r="G1594">
        <v>-18.681631967950398</v>
      </c>
      <c r="H1594">
        <v>-4.2329986453700297</v>
      </c>
      <c r="I1594">
        <v>-8.0151714885925092</v>
      </c>
      <c r="J1594">
        <v>-0.31193506151149097</v>
      </c>
      <c r="K1594">
        <v>167.770188886385</v>
      </c>
      <c r="L1594">
        <v>164.342727530746</v>
      </c>
      <c r="M1594">
        <v>42.428151377669003</v>
      </c>
      <c r="N1594">
        <v>1.1248743712656899</v>
      </c>
      <c r="O1594">
        <v>22.811750599520298</v>
      </c>
      <c r="P1594">
        <v>19.1428571428571</v>
      </c>
      <c r="Q1594">
        <v>-9.8766511715658006E-2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543</v>
      </c>
      <c r="E1595">
        <v>727.70825003499999</v>
      </c>
      <c r="F1595">
        <v>396.85</v>
      </c>
      <c r="G1595">
        <v>-43.9415528406223</v>
      </c>
      <c r="H1595">
        <v>-8.0181659498295001</v>
      </c>
      <c r="I1595">
        <v>-23.4830670869142</v>
      </c>
      <c r="J1595">
        <v>-2.19940903021724</v>
      </c>
      <c r="K1595">
        <v>394.646520585205</v>
      </c>
      <c r="L1595">
        <v>404.36961387766399</v>
      </c>
      <c r="M1595">
        <v>28.803383631554599</v>
      </c>
      <c r="N1595">
        <v>0.940916365170271</v>
      </c>
      <c r="O1595">
        <v>31.0318760236865</v>
      </c>
      <c r="P1595">
        <v>27.440590879897201</v>
      </c>
      <c r="Q1595">
        <v>7.8541113557339004E-2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168</v>
      </c>
      <c r="E1596">
        <v>726.37554862499996</v>
      </c>
      <c r="F1596">
        <v>291.25</v>
      </c>
      <c r="G1596">
        <v>-29.749891542276501</v>
      </c>
      <c r="H1596">
        <v>-8.96914138795319</v>
      </c>
      <c r="I1596">
        <v>-25.4071928229205</v>
      </c>
      <c r="J1596">
        <v>-3.1238934945972199</v>
      </c>
      <c r="K1596">
        <v>314.09661364529802</v>
      </c>
      <c r="L1596">
        <v>312.49320504238199</v>
      </c>
      <c r="M1596">
        <v>25.034417843471498</v>
      </c>
      <c r="N1596">
        <v>0.64308360299840195</v>
      </c>
      <c r="O1596">
        <v>30.4721030042918</v>
      </c>
      <c r="P1596">
        <v>18.756371049948999</v>
      </c>
      <c r="Q1596">
        <v>-2.0142900849969E-2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543</v>
      </c>
      <c r="E1597">
        <v>725.74265460000004</v>
      </c>
      <c r="F1597">
        <v>799.35</v>
      </c>
      <c r="G1597">
        <v>-15.2990826373552</v>
      </c>
      <c r="H1597">
        <v>-5.8529169191721202</v>
      </c>
      <c r="I1597">
        <v>-39.4579930675119</v>
      </c>
      <c r="J1597">
        <v>-1.0551665903369201</v>
      </c>
      <c r="K1597">
        <v>835.75615619372797</v>
      </c>
      <c r="L1597">
        <v>859.39963389321895</v>
      </c>
      <c r="M1597">
        <v>30.8424561236709</v>
      </c>
      <c r="N1597">
        <v>1.11531588168131</v>
      </c>
      <c r="O1597">
        <v>48.120347782573297</v>
      </c>
      <c r="P1597">
        <v>12.505277973258201</v>
      </c>
      <c r="Q1597">
        <v>9.1162309295134997E-2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62</v>
      </c>
      <c r="E1598">
        <v>723.1845075</v>
      </c>
      <c r="F1598">
        <v>332.5</v>
      </c>
      <c r="G1598">
        <v>1.59623891022233</v>
      </c>
      <c r="H1598">
        <v>7.6301439557108299</v>
      </c>
      <c r="I1598">
        <v>-35.0315169314282</v>
      </c>
      <c r="J1598">
        <v>5.4250462863885298</v>
      </c>
      <c r="K1598">
        <v>333.98565137571001</v>
      </c>
      <c r="L1598">
        <v>344.35426053068301</v>
      </c>
      <c r="M1598">
        <v>49.410677942059699</v>
      </c>
      <c r="N1598">
        <v>2.4668201431438899</v>
      </c>
      <c r="O1598">
        <v>44.060150375939799</v>
      </c>
      <c r="P1598">
        <v>33.480529907667602</v>
      </c>
      <c r="Q1598">
        <v>5.0653768352094002E-2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380</v>
      </c>
      <c r="E1599">
        <v>722.67214645000001</v>
      </c>
      <c r="F1599">
        <v>295.25</v>
      </c>
      <c r="G1599">
        <v>-15.1385592856196</v>
      </c>
      <c r="H1599">
        <v>9.0681468796339999</v>
      </c>
      <c r="I1599">
        <v>-6.63150191354325</v>
      </c>
      <c r="J1599">
        <v>-4.8459102925320297</v>
      </c>
      <c r="K1599">
        <v>284.49549487657998</v>
      </c>
      <c r="L1599">
        <v>254.811873329338</v>
      </c>
      <c r="M1599">
        <v>35.957224795604603</v>
      </c>
      <c r="N1599">
        <v>0.95066444923674598</v>
      </c>
      <c r="O1599">
        <v>15.495342929720501</v>
      </c>
      <c r="P1599">
        <v>56.093047845625101</v>
      </c>
      <c r="Q1599">
        <v>9.1087977212586005E-2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D1600" t="s">
        <v>198</v>
      </c>
      <c r="E1600">
        <v>720.78647999999998</v>
      </c>
      <c r="F1600">
        <v>128.62</v>
      </c>
      <c r="G1600">
        <v>-25.690162927076202</v>
      </c>
      <c r="H1600">
        <v>-3.9155426701326698E-2</v>
      </c>
      <c r="I1600">
        <v>-19.293202337102301</v>
      </c>
      <c r="J1600">
        <v>-4.64426531728681</v>
      </c>
      <c r="K1600">
        <v>131.41641483048801</v>
      </c>
      <c r="L1600">
        <v>130.28943560917901</v>
      </c>
      <c r="M1600">
        <v>30.436416062952599</v>
      </c>
      <c r="N1600">
        <v>0.97612497818024002</v>
      </c>
      <c r="O1600">
        <v>29.3733478463691</v>
      </c>
      <c r="P1600">
        <v>18.982423681776101</v>
      </c>
      <c r="Q1600">
        <v>2.3616341732032999E-2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1423</v>
      </c>
      <c r="E1601">
        <v>716.77891950000003</v>
      </c>
      <c r="F1601">
        <v>133.35</v>
      </c>
      <c r="G1601">
        <v>48.267224933290301</v>
      </c>
      <c r="H1601">
        <v>-9.4876003393437394</v>
      </c>
      <c r="I1601">
        <v>-23.289056446909001</v>
      </c>
      <c r="J1601">
        <v>-4.4590733365644102</v>
      </c>
      <c r="K1601">
        <v>142.52151823669499</v>
      </c>
      <c r="L1601">
        <v>136.57990124302501</v>
      </c>
      <c r="M1601">
        <v>31.753604687924302</v>
      </c>
      <c r="N1601">
        <v>1.4701796634006901</v>
      </c>
      <c r="O1601">
        <v>41.6572928383952</v>
      </c>
      <c r="P1601">
        <v>77.563249001331499</v>
      </c>
      <c r="Q1601">
        <v>0.108071779070766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46</v>
      </c>
      <c r="E1602">
        <v>711.10020889600003</v>
      </c>
      <c r="F1602">
        <v>64.790000000000006</v>
      </c>
      <c r="G1602">
        <v>195.476208173087</v>
      </c>
      <c r="H1602">
        <v>23.322688056443599</v>
      </c>
      <c r="I1602">
        <v>25.433987932168598</v>
      </c>
      <c r="J1602">
        <v>-11.532921057470899</v>
      </c>
      <c r="K1602">
        <v>60.5618757477828</v>
      </c>
      <c r="L1602">
        <v>48.304295927859201</v>
      </c>
      <c r="M1602">
        <v>35.019692014215899</v>
      </c>
      <c r="N1602">
        <v>0.95827757620935805</v>
      </c>
      <c r="O1602">
        <v>31.3319956783454</v>
      </c>
      <c r="P1602">
        <v>225.577889447236</v>
      </c>
      <c r="Q1602">
        <v>8.5020265794937003E-2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1516</v>
      </c>
      <c r="E1603">
        <v>706.771489094</v>
      </c>
      <c r="F1603">
        <v>96.14</v>
      </c>
      <c r="G1603">
        <v>27.8345291814456</v>
      </c>
      <c r="H1603">
        <v>-8.7196311512946991</v>
      </c>
      <c r="I1603">
        <v>-21.583196384051</v>
      </c>
      <c r="J1603">
        <v>0.41861239239398601</v>
      </c>
      <c r="K1603">
        <v>100.614503124572</v>
      </c>
      <c r="L1603">
        <v>94.576410266039701</v>
      </c>
      <c r="M1603">
        <v>34.608920889465402</v>
      </c>
      <c r="N1603">
        <v>0.98415911505645703</v>
      </c>
      <c r="O1603">
        <v>33.087164551695402</v>
      </c>
      <c r="P1603">
        <v>60.233333333333299</v>
      </c>
      <c r="Q1603">
        <v>-2.0081351385089999E-2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E1604">
        <v>701.54949999999997</v>
      </c>
      <c r="F1604">
        <v>69.98</v>
      </c>
      <c r="G1604">
        <v>1072.55296283604</v>
      </c>
      <c r="H1604">
        <v>11.386694341394399</v>
      </c>
      <c r="I1604">
        <v>54.688988903030904</v>
      </c>
      <c r="J1604">
        <v>0.17764860885094599</v>
      </c>
      <c r="K1604">
        <v>60.464108238012699</v>
      </c>
      <c r="L1604">
        <v>42.630659105658602</v>
      </c>
      <c r="M1604">
        <v>56.934361980624999</v>
      </c>
      <c r="N1604">
        <v>1.2028917727730599</v>
      </c>
      <c r="O1604">
        <v>7.1734781366104396</v>
      </c>
      <c r="P1604">
        <v>1193.53049907578</v>
      </c>
      <c r="Q1604">
        <v>0.204849781355703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165</v>
      </c>
      <c r="E1605">
        <v>700.7912</v>
      </c>
      <c r="F1605">
        <v>40.72</v>
      </c>
      <c r="G1605">
        <v>607.37289255723499</v>
      </c>
      <c r="H1605">
        <v>-47.487357524629601</v>
      </c>
      <c r="I1605">
        <v>149.93806372711799</v>
      </c>
      <c r="J1605">
        <v>-3.1270673501915698</v>
      </c>
      <c r="K1605">
        <v>56.506765583238398</v>
      </c>
      <c r="L1605">
        <v>37.387420960621398</v>
      </c>
      <c r="M1605">
        <v>11.092583087648</v>
      </c>
      <c r="N1605">
        <v>2.7037633924479598</v>
      </c>
      <c r="O1605">
        <v>92.804518664047094</v>
      </c>
      <c r="P1605">
        <v>722.62626262626202</v>
      </c>
      <c r="Q1605">
        <v>0.14398227804386801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D1606" t="s">
        <v>83</v>
      </c>
      <c r="E1606">
        <v>699.85180800000001</v>
      </c>
      <c r="F1606">
        <v>780.75</v>
      </c>
      <c r="G1606">
        <v>34.232335917121603</v>
      </c>
      <c r="H1606">
        <v>-11.493204352287201</v>
      </c>
      <c r="I1606">
        <v>14.9931893097155</v>
      </c>
      <c r="J1606">
        <v>-3.5048298968778302</v>
      </c>
      <c r="K1606">
        <v>806.26329797967196</v>
      </c>
      <c r="L1606">
        <v>685.661516651841</v>
      </c>
      <c r="M1606">
        <v>21.305014744207298</v>
      </c>
      <c r="N1606">
        <v>0.48431036780194803</v>
      </c>
      <c r="O1606">
        <v>35.613192443163598</v>
      </c>
      <c r="P1606">
        <v>60.9461966604823</v>
      </c>
      <c r="Q1606">
        <v>2.6580830611591999E-2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543</v>
      </c>
      <c r="E1607">
        <v>698.33105627999998</v>
      </c>
      <c r="F1607">
        <v>220.81</v>
      </c>
      <c r="G1607">
        <v>-3.4522123741352502</v>
      </c>
      <c r="H1607">
        <v>4.2424986512064402</v>
      </c>
      <c r="I1607">
        <v>-7.7247302153143496</v>
      </c>
      <c r="J1607">
        <v>-8.4609095143745296</v>
      </c>
      <c r="K1607">
        <v>209.55267156314301</v>
      </c>
      <c r="L1607">
        <v>196.34936463870099</v>
      </c>
      <c r="M1607">
        <v>36.104059923627503</v>
      </c>
      <c r="N1607">
        <v>1.9311370180076599</v>
      </c>
      <c r="O1607">
        <v>17.748290385399201</v>
      </c>
      <c r="P1607">
        <v>42.320335159522998</v>
      </c>
      <c r="Q1607">
        <v>6.5268534035660001E-3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77</v>
      </c>
      <c r="E1608">
        <v>698.31316582199997</v>
      </c>
      <c r="F1608">
        <v>77.58</v>
      </c>
      <c r="G1608">
        <v>4.6511155793635099</v>
      </c>
      <c r="H1608">
        <v>-17.651990965346801</v>
      </c>
      <c r="I1608">
        <v>-38.926832574949401</v>
      </c>
      <c r="J1608">
        <v>-4.6277223985630798</v>
      </c>
      <c r="K1608">
        <v>88.615939842553402</v>
      </c>
      <c r="L1608">
        <v>90.333805347746505</v>
      </c>
      <c r="M1608">
        <v>23.356587702890401</v>
      </c>
      <c r="N1608">
        <v>1.3558516600924699</v>
      </c>
      <c r="O1608">
        <v>79.556586749162093</v>
      </c>
      <c r="P1608">
        <v>33.989637305699397</v>
      </c>
      <c r="Q1608">
        <v>-2.2937805077628E-2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46</v>
      </c>
      <c r="E1609">
        <v>697.5</v>
      </c>
      <c r="F1609">
        <v>45</v>
      </c>
      <c r="G1609">
        <v>127.71029464142499</v>
      </c>
      <c r="H1609">
        <v>-9.1026967324515695</v>
      </c>
      <c r="I1609">
        <v>34.574987537290703</v>
      </c>
      <c r="J1609">
        <v>-7.4497526041432502</v>
      </c>
      <c r="K1609">
        <v>45.430307091683197</v>
      </c>
      <c r="L1609">
        <v>34.641875001909099</v>
      </c>
      <c r="M1609">
        <v>28.734580561780898</v>
      </c>
      <c r="N1609">
        <v>0.444486586053567</v>
      </c>
      <c r="O1609">
        <v>35.5555555555555</v>
      </c>
      <c r="Q1609">
        <v>9.4802403826515003E-2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312</v>
      </c>
      <c r="E1610">
        <v>696.33958574999997</v>
      </c>
      <c r="F1610">
        <v>397.5</v>
      </c>
      <c r="G1610">
        <v>-17.909104192289899</v>
      </c>
      <c r="H1610">
        <v>27.700881669218099</v>
      </c>
      <c r="I1610">
        <v>19.603065053256401</v>
      </c>
      <c r="J1610">
        <v>-0.55725619945314397</v>
      </c>
      <c r="K1610">
        <v>348.26876423789201</v>
      </c>
      <c r="L1610">
        <v>321.21204498339</v>
      </c>
      <c r="M1610">
        <v>70.282567763040802</v>
      </c>
      <c r="N1610">
        <v>1.0198304494799599</v>
      </c>
      <c r="O1610">
        <v>12.938937868941</v>
      </c>
      <c r="P1610">
        <v>60.931174089068797</v>
      </c>
      <c r="Q1610">
        <v>4.7070739256998999E-2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266</v>
      </c>
      <c r="E1611">
        <v>690.88953243000003</v>
      </c>
      <c r="F1611">
        <v>366.7</v>
      </c>
      <c r="G1611">
        <v>52.696522979609597</v>
      </c>
      <c r="H1611">
        <v>-17.930649862313398</v>
      </c>
      <c r="I1611">
        <v>62.9315481306934</v>
      </c>
      <c r="J1611">
        <v>-8.3589634361448901</v>
      </c>
      <c r="K1611">
        <v>379.50239256131402</v>
      </c>
      <c r="M1611">
        <v>25.4454539777118</v>
      </c>
      <c r="N1611">
        <v>0.55468384074941401</v>
      </c>
      <c r="O1611">
        <v>33.624215980365399</v>
      </c>
      <c r="P1611">
        <v>88.051282051282001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62</v>
      </c>
      <c r="E1612">
        <v>688.79738178000002</v>
      </c>
      <c r="F1612">
        <v>1206.9000000000001</v>
      </c>
      <c r="G1612">
        <v>57.353172584882898</v>
      </c>
      <c r="H1612">
        <v>-6.91464196377538</v>
      </c>
      <c r="I1612">
        <v>-15.8214948918852</v>
      </c>
      <c r="J1612">
        <v>-3.19526470828677</v>
      </c>
      <c r="K1612">
        <v>1247.9850416521899</v>
      </c>
      <c r="L1612">
        <v>1108.0775482424001</v>
      </c>
      <c r="M1612">
        <v>23.525829327998299</v>
      </c>
      <c r="N1612">
        <v>0.84037328312566095</v>
      </c>
      <c r="O1612">
        <v>33.225619355373198</v>
      </c>
      <c r="P1612">
        <v>82.794396062097704</v>
      </c>
      <c r="Q1612">
        <v>6.3077676306074998E-2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130</v>
      </c>
      <c r="E1613">
        <v>687.83220249999999</v>
      </c>
      <c r="F1613">
        <v>443.75</v>
      </c>
      <c r="G1613">
        <v>-37.751784710077303</v>
      </c>
      <c r="H1613">
        <v>-7.08724759352953</v>
      </c>
      <c r="I1613">
        <v>-35.305691200144501</v>
      </c>
      <c r="J1613">
        <v>-0.30626751541397101</v>
      </c>
      <c r="K1613">
        <v>463.34602504937902</v>
      </c>
      <c r="L1613">
        <v>490.17204501997401</v>
      </c>
      <c r="M1613">
        <v>36.784760716646304</v>
      </c>
      <c r="N1613">
        <v>0.57738181637652397</v>
      </c>
      <c r="O1613">
        <v>53.566197183098602</v>
      </c>
      <c r="P1613">
        <v>6.6578536233625698</v>
      </c>
      <c r="Q1613">
        <v>8.5428958456050003E-2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549</v>
      </c>
      <c r="E1614">
        <v>687.45600000000002</v>
      </c>
      <c r="F1614">
        <v>1041.5999999999999</v>
      </c>
      <c r="G1614">
        <v>73.605056768150902</v>
      </c>
      <c r="H1614">
        <v>-2.9474894074604698</v>
      </c>
      <c r="I1614">
        <v>18.405118358361999</v>
      </c>
      <c r="J1614">
        <v>8.0589842562096406E-2</v>
      </c>
      <c r="K1614">
        <v>1033.0058296054301</v>
      </c>
      <c r="L1614">
        <v>893.503565730128</v>
      </c>
      <c r="M1614">
        <v>40.750245528117603</v>
      </c>
      <c r="N1614">
        <v>0.91382919577461297</v>
      </c>
      <c r="O1614">
        <v>13.2872503840245</v>
      </c>
      <c r="P1614">
        <v>108.319999999999</v>
      </c>
      <c r="Q1614">
        <v>6.3885139197133997E-2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232</v>
      </c>
      <c r="E1615">
        <v>682.8793915</v>
      </c>
      <c r="F1615">
        <v>144.85</v>
      </c>
      <c r="G1615">
        <v>140.73496824697</v>
      </c>
      <c r="H1615">
        <v>18.6773573986789</v>
      </c>
      <c r="I1615">
        <v>15.361477439235401</v>
      </c>
      <c r="J1615">
        <v>-4.8360866418865296</v>
      </c>
      <c r="K1615">
        <v>134.87234585566401</v>
      </c>
      <c r="L1615">
        <v>107.694957225368</v>
      </c>
      <c r="M1615">
        <v>38.573877785301498</v>
      </c>
      <c r="N1615">
        <v>1.1431820668733701</v>
      </c>
      <c r="O1615">
        <v>21.505005177770101</v>
      </c>
      <c r="P1615">
        <v>170.39387717005701</v>
      </c>
      <c r="Q1615">
        <v>7.9584467739503006E-2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97</v>
      </c>
      <c r="E1616">
        <v>682.74800000000005</v>
      </c>
      <c r="F1616">
        <v>57.86</v>
      </c>
      <c r="G1616">
        <v>35.927439700181502</v>
      </c>
      <c r="H1616">
        <v>-3.5894336460971998</v>
      </c>
      <c r="I1616">
        <v>4.1502977640772301</v>
      </c>
      <c r="J1616">
        <v>-3.3311006412372701</v>
      </c>
      <c r="K1616">
        <v>60.5457293655165</v>
      </c>
      <c r="L1616">
        <v>55.692068936527903</v>
      </c>
      <c r="M1616">
        <v>37.327661392521598</v>
      </c>
      <c r="N1616">
        <v>0.94366147126588695</v>
      </c>
      <c r="O1616">
        <v>32.215693052194901</v>
      </c>
      <c r="P1616">
        <v>86.645161290322505</v>
      </c>
      <c r="Q1616">
        <v>6.8643538975452001E-2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312</v>
      </c>
      <c r="E1617">
        <v>680.70600000000002</v>
      </c>
      <c r="F1617">
        <v>145.44999999999999</v>
      </c>
      <c r="G1617">
        <v>-12.4860475928692</v>
      </c>
      <c r="H1617">
        <v>-10.375419495685099</v>
      </c>
      <c r="I1617">
        <v>-18.105539986040601</v>
      </c>
      <c r="J1617">
        <v>-5.6012076096284602</v>
      </c>
      <c r="K1617">
        <v>147.36355039141</v>
      </c>
      <c r="L1617">
        <v>144.033425154236</v>
      </c>
      <c r="M1617">
        <v>37.439009083701201</v>
      </c>
      <c r="N1617">
        <v>1.1136718758272699</v>
      </c>
      <c r="O1617">
        <v>21.003781368167701</v>
      </c>
      <c r="P1617">
        <v>25.118279569892401</v>
      </c>
      <c r="Q1617">
        <v>0.10153084301133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3307</v>
      </c>
      <c r="E1618">
        <v>677.13209273999996</v>
      </c>
      <c r="F1618">
        <v>739.95</v>
      </c>
      <c r="G1618">
        <v>13.443001674568601</v>
      </c>
      <c r="H1618">
        <v>-6.79369510117502</v>
      </c>
      <c r="I1618">
        <v>-8.4342973126427498</v>
      </c>
      <c r="J1618">
        <v>-0.16983352488411199</v>
      </c>
      <c r="K1618">
        <v>802.63613689178499</v>
      </c>
      <c r="L1618">
        <v>736.73652012463106</v>
      </c>
      <c r="M1618">
        <v>26.135934289830502</v>
      </c>
      <c r="N1618">
        <v>0.77657602800981795</v>
      </c>
      <c r="O1618">
        <v>36.360564903033897</v>
      </c>
      <c r="P1618">
        <v>50.319959370238699</v>
      </c>
      <c r="Q1618">
        <v>5.0271088283005999E-2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709</v>
      </c>
      <c r="E1619">
        <v>676.62342616799901</v>
      </c>
      <c r="F1619">
        <v>889.24</v>
      </c>
      <c r="G1619">
        <v>-2.43902925988173</v>
      </c>
      <c r="H1619">
        <v>1.4030712313056899</v>
      </c>
      <c r="I1619">
        <v>-0.31646820129233399</v>
      </c>
      <c r="J1619">
        <v>1.44200301166887</v>
      </c>
      <c r="K1619">
        <v>852.66488635304302</v>
      </c>
      <c r="L1619">
        <v>796.53620549863604</v>
      </c>
      <c r="M1619">
        <v>64.306050640641899</v>
      </c>
      <c r="N1619">
        <v>1.4076004855678399</v>
      </c>
      <c r="O1619">
        <v>1.34834240475012</v>
      </c>
      <c r="P1619">
        <v>31.7412109809034</v>
      </c>
      <c r="Q1619">
        <v>2.0547319375944E-2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405</v>
      </c>
      <c r="E1620">
        <v>675.49614999999994</v>
      </c>
      <c r="F1620">
        <v>256.55</v>
      </c>
      <c r="G1620">
        <v>-10.168654288222401</v>
      </c>
      <c r="H1620">
        <v>-0.66110305355284704</v>
      </c>
      <c r="I1620">
        <v>-46.875488106860402</v>
      </c>
      <c r="J1620">
        <v>4.6550275753658701</v>
      </c>
      <c r="K1620">
        <v>259.54066781346199</v>
      </c>
      <c r="L1620">
        <v>285.012630827706</v>
      </c>
      <c r="M1620">
        <v>52.7040313431161</v>
      </c>
      <c r="N1620">
        <v>0.83262997241811898</v>
      </c>
      <c r="O1620">
        <v>118.436951861235</v>
      </c>
      <c r="P1620">
        <v>19.325581395348799</v>
      </c>
      <c r="Q1620">
        <v>8.8537405147907006E-2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122</v>
      </c>
      <c r="E1621">
        <v>674.22</v>
      </c>
      <c r="F1621">
        <v>132.19999999999999</v>
      </c>
      <c r="G1621">
        <v>-27.610772007917902</v>
      </c>
      <c r="H1621">
        <v>-5.1981379386250097</v>
      </c>
      <c r="I1621">
        <v>-22.278914459079399</v>
      </c>
      <c r="J1621">
        <v>0.47967828348661401</v>
      </c>
      <c r="K1621">
        <v>133.184145623196</v>
      </c>
      <c r="L1621">
        <v>137.832972567637</v>
      </c>
      <c r="M1621">
        <v>42.441827897961602</v>
      </c>
      <c r="N1621">
        <v>1.3103750686458999</v>
      </c>
      <c r="O1621">
        <v>31.0136157337367</v>
      </c>
      <c r="P1621">
        <v>12.033898305084699</v>
      </c>
      <c r="Q1621">
        <v>-9.9321237665267001E-2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198</v>
      </c>
      <c r="E1622">
        <v>672.81176264999999</v>
      </c>
      <c r="F1622">
        <v>192.9</v>
      </c>
      <c r="G1622">
        <v>269.10533871646402</v>
      </c>
      <c r="H1622">
        <v>-3.6036278177930101</v>
      </c>
      <c r="I1622">
        <v>4.4582072001397997</v>
      </c>
      <c r="J1622">
        <v>-0.74031197206345301</v>
      </c>
      <c r="K1622">
        <v>193.58172587459799</v>
      </c>
      <c r="L1622">
        <v>161.095916803976</v>
      </c>
      <c r="M1622">
        <v>40.693062239475303</v>
      </c>
      <c r="N1622">
        <v>0.860482022533816</v>
      </c>
      <c r="O1622">
        <v>14.0487299118714</v>
      </c>
      <c r="Q1622">
        <v>0.128800568645735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371</v>
      </c>
      <c r="E1623">
        <v>669.83280335999996</v>
      </c>
      <c r="F1623">
        <v>11.2</v>
      </c>
      <c r="G1623">
        <v>2.8673189131174199</v>
      </c>
      <c r="H1623">
        <v>-16.111427371603298</v>
      </c>
      <c r="I1623">
        <v>-33.736025761079702</v>
      </c>
      <c r="J1623">
        <v>-2.2024075342968699</v>
      </c>
      <c r="K1623">
        <v>11.744640289803201</v>
      </c>
      <c r="L1623">
        <v>11.127190659880799</v>
      </c>
      <c r="M1623">
        <v>24.069444627986801</v>
      </c>
      <c r="N1623">
        <v>0.85487216880071903</v>
      </c>
      <c r="O1623">
        <v>41.517857142857103</v>
      </c>
      <c r="P1623">
        <v>41.772151898734101</v>
      </c>
      <c r="Q1623">
        <v>-1.6975206178833999E-2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1146</v>
      </c>
      <c r="E1624">
        <v>668.66978324799902</v>
      </c>
      <c r="F1624">
        <v>65.86</v>
      </c>
      <c r="G1624">
        <v>21.220137245798099</v>
      </c>
      <c r="H1624">
        <v>0.60175169494061298</v>
      </c>
      <c r="I1624">
        <v>-39.7824244490509</v>
      </c>
      <c r="J1624">
        <v>2.59337288262835</v>
      </c>
      <c r="K1624">
        <v>70.989466171503693</v>
      </c>
      <c r="L1624">
        <v>74.868468213760096</v>
      </c>
      <c r="M1624">
        <v>33.5547382135939</v>
      </c>
      <c r="N1624">
        <v>1.45203778175728</v>
      </c>
      <c r="O1624">
        <v>118.19010021257201</v>
      </c>
      <c r="P1624">
        <v>52.2774566473988</v>
      </c>
      <c r="Q1624">
        <v>-1.4277134987318E-2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546</v>
      </c>
      <c r="E1625">
        <v>666.40124535999996</v>
      </c>
      <c r="F1625">
        <v>287.8</v>
      </c>
      <c r="G1625">
        <v>15.8192210029378</v>
      </c>
      <c r="H1625">
        <v>-7.6661728502295299</v>
      </c>
      <c r="I1625">
        <v>-36.023294891946101</v>
      </c>
      <c r="J1625">
        <v>-3.0512003912649299</v>
      </c>
      <c r="K1625">
        <v>292.23017391546102</v>
      </c>
      <c r="L1625">
        <v>290.06938096779197</v>
      </c>
      <c r="M1625">
        <v>39.434919175870597</v>
      </c>
      <c r="N1625">
        <v>1.0020113806766799</v>
      </c>
      <c r="O1625">
        <v>50.694927032661496</v>
      </c>
      <c r="P1625">
        <v>41.078431372548998</v>
      </c>
      <c r="Q1625">
        <v>2.3088199223756E-2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232</v>
      </c>
      <c r="E1626">
        <v>665.29768200000001</v>
      </c>
      <c r="F1626">
        <v>645.4</v>
      </c>
      <c r="G1626">
        <v>49.652948297717998</v>
      </c>
      <c r="H1626">
        <v>-0.334593774878022</v>
      </c>
      <c r="I1626">
        <v>-0.62902250967788997</v>
      </c>
      <c r="J1626">
        <v>4.2975527891357297</v>
      </c>
      <c r="K1626">
        <v>583.75065526636899</v>
      </c>
      <c r="L1626">
        <v>507.56574945265999</v>
      </c>
      <c r="M1626">
        <v>49.568587190933101</v>
      </c>
      <c r="N1626">
        <v>0.76433148849402799</v>
      </c>
      <c r="O1626">
        <v>17.570498915401298</v>
      </c>
      <c r="P1626">
        <v>92.706570854151295</v>
      </c>
      <c r="Q1626">
        <v>0.23188996554583799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232</v>
      </c>
      <c r="E1627">
        <v>664.62</v>
      </c>
      <c r="F1627">
        <v>604.20000000000005</v>
      </c>
      <c r="G1627">
        <v>116.50446353173599</v>
      </c>
      <c r="H1627">
        <v>-1.1682440138419801</v>
      </c>
      <c r="I1627">
        <v>87.881560784804705</v>
      </c>
      <c r="J1627">
        <v>11.284929647065301</v>
      </c>
      <c r="K1627">
        <v>544.60740537916797</v>
      </c>
      <c r="L1627">
        <v>398.96370750392703</v>
      </c>
      <c r="M1627">
        <v>56.407089564802199</v>
      </c>
      <c r="N1627">
        <v>0.425074348163406</v>
      </c>
      <c r="O1627">
        <v>10.2284011916583</v>
      </c>
      <c r="P1627">
        <v>165.874587458745</v>
      </c>
      <c r="Q1627">
        <v>0.24266323090542499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E1628">
        <v>663.63482499999998</v>
      </c>
      <c r="F1628">
        <v>1154.75</v>
      </c>
      <c r="G1628">
        <v>2.6193616637280499</v>
      </c>
      <c r="H1628">
        <v>43.034200647110701</v>
      </c>
      <c r="I1628">
        <v>12.8543868148118</v>
      </c>
      <c r="J1628">
        <v>4.62143886831754</v>
      </c>
      <c r="O1628">
        <v>22.801472180125501</v>
      </c>
      <c r="P1628">
        <v>32.615561297731801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E1629">
        <v>662.22764404500003</v>
      </c>
      <c r="F1629">
        <v>229.35</v>
      </c>
      <c r="G1629">
        <v>42.992425666500601</v>
      </c>
      <c r="H1629">
        <v>32.804309425685098</v>
      </c>
      <c r="I1629">
        <v>31.112176317624801</v>
      </c>
      <c r="J1629">
        <v>12.129040169707601</v>
      </c>
      <c r="K1629">
        <v>180.47145940355099</v>
      </c>
      <c r="L1629">
        <v>168.81803433957501</v>
      </c>
      <c r="M1629">
        <v>79.709188185471305</v>
      </c>
      <c r="N1629">
        <v>3.5647266224017602</v>
      </c>
      <c r="O1629">
        <v>14.2358840200566</v>
      </c>
      <c r="P1629">
        <v>67.898975109809598</v>
      </c>
      <c r="Q1629">
        <v>-4.9809298194858E-2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546</v>
      </c>
      <c r="E1630">
        <v>661.83360000000005</v>
      </c>
      <c r="F1630">
        <v>388.4</v>
      </c>
      <c r="G1630">
        <v>42.225650014076201</v>
      </c>
      <c r="H1630">
        <v>3.42657888037348</v>
      </c>
      <c r="I1630">
        <v>-8.1510706949103202</v>
      </c>
      <c r="J1630">
        <v>-6.7571525222087399</v>
      </c>
      <c r="K1630">
        <v>373.17842014522699</v>
      </c>
      <c r="L1630">
        <v>320.05627237952001</v>
      </c>
      <c r="M1630">
        <v>36.985715629896099</v>
      </c>
      <c r="N1630">
        <v>1.00141981945273</v>
      </c>
      <c r="O1630">
        <v>15.602471678681701</v>
      </c>
      <c r="P1630">
        <v>72.660591242498299</v>
      </c>
      <c r="Q1630">
        <v>6.0052708992821002E-2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D1631" t="s">
        <v>632</v>
      </c>
      <c r="E1631">
        <v>661.596</v>
      </c>
      <c r="F1631">
        <v>127.23</v>
      </c>
      <c r="G1631">
        <v>8.0217211308947505</v>
      </c>
      <c r="H1631">
        <v>-2.26291021523507</v>
      </c>
      <c r="I1631">
        <v>9.1799970490218996</v>
      </c>
      <c r="J1631">
        <v>5.8529300142921796</v>
      </c>
      <c r="K1631">
        <v>121.508731123017</v>
      </c>
      <c r="L1631">
        <v>108.23472951623999</v>
      </c>
      <c r="M1631">
        <v>46.0611038775426</v>
      </c>
      <c r="N1631">
        <v>0.82829454274723702</v>
      </c>
      <c r="O1631">
        <v>14.910005501846999</v>
      </c>
      <c r="P1631">
        <v>45.738831615120198</v>
      </c>
      <c r="Q1631">
        <v>7.4744886136319993E-2</v>
      </c>
    </row>
    <row r="1632" spans="1:17" hidden="1" x14ac:dyDescent="0.3">
      <c r="A1632" t="s">
        <v>3420</v>
      </c>
      <c r="B1632" t="s">
        <v>3421</v>
      </c>
      <c r="C1632" t="str">
        <f>IFERROR(VLOOKUP(Table1[[#This Row],[Ticker]],[1]!Table1[[Symbol]:[Industry]],2,FALSE),"-")</f>
        <v>-</v>
      </c>
      <c r="E1632">
        <v>660.08379000000002</v>
      </c>
      <c r="F1632">
        <v>1103.45</v>
      </c>
      <c r="G1632">
        <v>263.48908519322401</v>
      </c>
      <c r="H1632">
        <v>5.8416505108974102</v>
      </c>
      <c r="I1632">
        <v>4.4827282860525397</v>
      </c>
      <c r="J1632">
        <v>3.4955090316192701</v>
      </c>
      <c r="K1632">
        <v>980.72817964560295</v>
      </c>
      <c r="L1632">
        <v>753.28733639601398</v>
      </c>
      <c r="M1632">
        <v>44.4292684370903</v>
      </c>
      <c r="N1632">
        <v>0.71888974556669205</v>
      </c>
      <c r="O1632">
        <v>19.806062803026801</v>
      </c>
      <c r="P1632">
        <v>302.718978102189</v>
      </c>
    </row>
    <row r="1633" spans="1:17" hidden="1" x14ac:dyDescent="0.3">
      <c r="A1633" t="s">
        <v>3422</v>
      </c>
      <c r="B1633" t="s">
        <v>3423</v>
      </c>
      <c r="C1633" t="str">
        <f>IFERROR(VLOOKUP(Table1[[#This Row],[Ticker]],[1]!Table1[[Symbol]:[Industry]],2,FALSE),"-")</f>
        <v>-</v>
      </c>
      <c r="D1633" t="s">
        <v>543</v>
      </c>
      <c r="E1633">
        <v>659.72734695199995</v>
      </c>
      <c r="F1633">
        <v>3.73</v>
      </c>
      <c r="G1633">
        <v>-12.343069821177201</v>
      </c>
      <c r="H1633">
        <v>-3.2491183307818798</v>
      </c>
      <c r="I1633">
        <v>-22.4757184960853</v>
      </c>
      <c r="J1633">
        <v>-0.90267695602264797</v>
      </c>
      <c r="K1633">
        <v>3.8594670763988801</v>
      </c>
      <c r="L1633">
        <v>3.8275696070647802</v>
      </c>
      <c r="M1633">
        <v>32.908983456956598</v>
      </c>
      <c r="N1633">
        <v>1.1056038020890999</v>
      </c>
      <c r="O1633">
        <v>51.474530831099202</v>
      </c>
      <c r="P1633">
        <v>33.214285714285701</v>
      </c>
      <c r="Q1633">
        <v>6.1203477217010999E-2</v>
      </c>
    </row>
    <row r="1634" spans="1:17" hidden="1" x14ac:dyDescent="0.3">
      <c r="A1634" t="s">
        <v>3424</v>
      </c>
      <c r="B1634" t="s">
        <v>3425</v>
      </c>
      <c r="C1634" t="str">
        <f>IFERROR(VLOOKUP(Table1[[#This Row],[Ticker]],[1]!Table1[[Symbol]:[Industry]],2,FALSE),"-")</f>
        <v>-</v>
      </c>
      <c r="D1634" t="s">
        <v>632</v>
      </c>
      <c r="E1634">
        <v>658.26969505199997</v>
      </c>
      <c r="F1634">
        <v>267.72000000000003</v>
      </c>
      <c r="G1634">
        <v>-10.724328086810999</v>
      </c>
      <c r="H1634">
        <v>11.4823953168607</v>
      </c>
      <c r="I1634">
        <v>-1.2703100246530501</v>
      </c>
      <c r="J1634">
        <v>-8.5901399891668593</v>
      </c>
      <c r="K1634">
        <v>247.23756440363599</v>
      </c>
      <c r="L1634">
        <v>227.423781743083</v>
      </c>
      <c r="M1634">
        <v>37.807507816920001</v>
      </c>
      <c r="N1634">
        <v>0.99226278453032801</v>
      </c>
      <c r="O1634">
        <v>25.089645898700098</v>
      </c>
      <c r="P1634">
        <v>60.023909145247998</v>
      </c>
      <c r="Q1634">
        <v>1.8030630267014E-2</v>
      </c>
    </row>
    <row r="1635" spans="1:17" hidden="1" x14ac:dyDescent="0.3">
      <c r="A1635" t="s">
        <v>3426</v>
      </c>
      <c r="B1635" t="s">
        <v>3427</v>
      </c>
      <c r="C1635" t="str">
        <f>IFERROR(VLOOKUP(Table1[[#This Row],[Ticker]],[1]!Table1[[Symbol]:[Industry]],2,FALSE),"-")</f>
        <v>-</v>
      </c>
      <c r="D1635" t="s">
        <v>266</v>
      </c>
      <c r="E1635">
        <v>656.76455263999901</v>
      </c>
      <c r="F1635">
        <v>3145.4</v>
      </c>
      <c r="G1635">
        <v>7.4211452420585804</v>
      </c>
      <c r="H1635">
        <v>-9.4218456035091496</v>
      </c>
      <c r="I1635">
        <v>10.956376529686301</v>
      </c>
      <c r="J1635">
        <v>-0.70463822918811503</v>
      </c>
      <c r="K1635">
        <v>3147.5218120672098</v>
      </c>
      <c r="L1635">
        <v>2791.3866238598598</v>
      </c>
      <c r="M1635">
        <v>50.071111161231002</v>
      </c>
      <c r="N1635">
        <v>0.51463986861656297</v>
      </c>
      <c r="O1635">
        <v>38.996629999364103</v>
      </c>
      <c r="P1635">
        <v>51.512524084778399</v>
      </c>
      <c r="Q1635">
        <v>-2.5219889384700002E-4</v>
      </c>
    </row>
    <row r="1636" spans="1:17" hidden="1" x14ac:dyDescent="0.3">
      <c r="A1636" t="s">
        <v>3428</v>
      </c>
      <c r="B1636" t="s">
        <v>3429</v>
      </c>
      <c r="C1636" t="str">
        <f>IFERROR(VLOOKUP(Table1[[#This Row],[Ticker]],[1]!Table1[[Symbol]:[Industry]],2,FALSE),"-")</f>
        <v>-</v>
      </c>
      <c r="D1636" t="s">
        <v>286</v>
      </c>
      <c r="E1636">
        <v>656.46839039999998</v>
      </c>
      <c r="F1636">
        <v>3.84</v>
      </c>
      <c r="G1636">
        <v>43.270168335863602</v>
      </c>
      <c r="H1636">
        <v>-2.4976031792667301</v>
      </c>
      <c r="I1636">
        <v>-37.411724291786797</v>
      </c>
      <c r="J1636">
        <v>-3.0876336715894999</v>
      </c>
      <c r="K1636">
        <v>4.0012917890594704</v>
      </c>
      <c r="L1636">
        <v>3.8697774417097599</v>
      </c>
      <c r="M1636">
        <v>29.945847013983599</v>
      </c>
      <c r="N1636">
        <v>0.82676706490823904</v>
      </c>
      <c r="O1636">
        <v>73.1770833333333</v>
      </c>
      <c r="P1636">
        <v>74.545454545454504</v>
      </c>
      <c r="Q1636">
        <v>5.2011545868431999E-2</v>
      </c>
    </row>
    <row r="1637" spans="1:17" hidden="1" x14ac:dyDescent="0.3">
      <c r="A1637" t="s">
        <v>3430</v>
      </c>
      <c r="B1637" t="s">
        <v>3431</v>
      </c>
      <c r="C1637" t="str">
        <f>IFERROR(VLOOKUP(Table1[[#This Row],[Ticker]],[1]!Table1[[Symbol]:[Industry]],2,FALSE),"-")</f>
        <v>-</v>
      </c>
      <c r="D1637" t="s">
        <v>380</v>
      </c>
      <c r="E1637">
        <v>656.30303594999998</v>
      </c>
      <c r="F1637">
        <v>453.15</v>
      </c>
      <c r="G1637">
        <v>122.925891494692</v>
      </c>
      <c r="H1637">
        <v>-4.8410288606707601</v>
      </c>
      <c r="I1637">
        <v>88.083027985308703</v>
      </c>
      <c r="J1637">
        <v>1.6370493230257499</v>
      </c>
      <c r="K1637">
        <v>434.59728452342699</v>
      </c>
      <c r="M1637">
        <v>43.621662714749</v>
      </c>
      <c r="N1637">
        <v>0.79884088514225404</v>
      </c>
      <c r="O1637">
        <v>12.7220567141123</v>
      </c>
      <c r="P1637">
        <v>187.53172588832399</v>
      </c>
    </row>
    <row r="1638" spans="1:17" hidden="1" x14ac:dyDescent="0.3">
      <c r="A1638" t="s">
        <v>3432</v>
      </c>
      <c r="B1638" t="s">
        <v>3433</v>
      </c>
      <c r="C1638" t="str">
        <f>IFERROR(VLOOKUP(Table1[[#This Row],[Ticker]],[1]!Table1[[Symbol]:[Industry]],2,FALSE),"-")</f>
        <v>-</v>
      </c>
      <c r="D1638" t="s">
        <v>817</v>
      </c>
      <c r="E1638">
        <v>655.18269505499995</v>
      </c>
      <c r="F1638">
        <v>275.14999999999998</v>
      </c>
      <c r="G1638">
        <v>10.6970409801276</v>
      </c>
      <c r="H1638">
        <v>-6.6959219837499102</v>
      </c>
      <c r="I1638">
        <v>20.9320661312114</v>
      </c>
      <c r="J1638">
        <v>-4.4950622373242997</v>
      </c>
      <c r="K1638">
        <v>267.87382678928901</v>
      </c>
      <c r="M1638">
        <v>29.5869119015804</v>
      </c>
      <c r="N1638">
        <v>0.45963624039765</v>
      </c>
      <c r="O1638">
        <v>16.154824641104799</v>
      </c>
      <c r="P1638">
        <v>77.116189250080396</v>
      </c>
    </row>
    <row r="1639" spans="1:17" hidden="1" x14ac:dyDescent="0.3">
      <c r="A1639" t="s">
        <v>3434</v>
      </c>
      <c r="B1639" t="s">
        <v>3435</v>
      </c>
      <c r="C1639" t="str">
        <f>IFERROR(VLOOKUP(Table1[[#This Row],[Ticker]],[1]!Table1[[Symbol]:[Industry]],2,FALSE),"-")</f>
        <v>-</v>
      </c>
      <c r="D1639" t="s">
        <v>130</v>
      </c>
      <c r="E1639">
        <v>654.860053548</v>
      </c>
      <c r="F1639">
        <v>202.97</v>
      </c>
      <c r="G1639">
        <v>182.22170989741099</v>
      </c>
      <c r="H1639">
        <v>-18.323948262754602</v>
      </c>
      <c r="I1639">
        <v>-27.6289181041913</v>
      </c>
      <c r="J1639">
        <v>-2.1266389674679198</v>
      </c>
      <c r="K1639">
        <v>228.087008934995</v>
      </c>
      <c r="L1639">
        <v>199.63306865252201</v>
      </c>
      <c r="M1639">
        <v>23.492739256624301</v>
      </c>
      <c r="N1639">
        <v>1.18418408627353</v>
      </c>
      <c r="O1639">
        <v>54.8997388776666</v>
      </c>
      <c r="P1639">
        <v>227.370967741935</v>
      </c>
      <c r="Q1639">
        <v>0.130008374395502</v>
      </c>
    </row>
    <row r="1640" spans="1:17" hidden="1" x14ac:dyDescent="0.3">
      <c r="A1640" t="s">
        <v>3436</v>
      </c>
      <c r="B1640" t="s">
        <v>3437</v>
      </c>
      <c r="C1640" t="str">
        <f>IFERROR(VLOOKUP(Table1[[#This Row],[Ticker]],[1]!Table1[[Symbol]:[Industry]],2,FALSE),"-")</f>
        <v>-</v>
      </c>
      <c r="E1640">
        <v>654.69510000000002</v>
      </c>
      <c r="F1640">
        <v>450</v>
      </c>
      <c r="G1640">
        <v>19.1934687907323</v>
      </c>
      <c r="H1640">
        <v>-8.6636110844050709</v>
      </c>
      <c r="I1640">
        <v>-23.5322554177339</v>
      </c>
      <c r="J1640">
        <v>-7.4857576945181004</v>
      </c>
      <c r="K1640">
        <v>464.20192613904698</v>
      </c>
      <c r="L1640">
        <v>440.02438944374802</v>
      </c>
      <c r="M1640">
        <v>44.266593376484799</v>
      </c>
      <c r="N1640">
        <v>0.53934426229508203</v>
      </c>
      <c r="O1640">
        <v>27.1111111111111</v>
      </c>
      <c r="P1640">
        <v>58.982511923688399</v>
      </c>
    </row>
    <row r="1641" spans="1:17" hidden="1" x14ac:dyDescent="0.3">
      <c r="A1641" t="s">
        <v>3438</v>
      </c>
      <c r="B1641" t="s">
        <v>3439</v>
      </c>
      <c r="C1641" t="str">
        <f>IFERROR(VLOOKUP(Table1[[#This Row],[Ticker]],[1]!Table1[[Symbol]:[Industry]],2,FALSE),"-")</f>
        <v>-</v>
      </c>
      <c r="D1641" t="s">
        <v>244</v>
      </c>
      <c r="E1641">
        <v>652.40577499999995</v>
      </c>
      <c r="F1641">
        <v>501.2</v>
      </c>
      <c r="G1641">
        <v>233.03962524441999</v>
      </c>
      <c r="H1641">
        <v>79.751885573289499</v>
      </c>
      <c r="I1641">
        <v>39.656965622874303</v>
      </c>
      <c r="J1641">
        <v>6.80490957841584</v>
      </c>
      <c r="K1641">
        <v>354.61282308871898</v>
      </c>
      <c r="L1641">
        <v>283.47278930436403</v>
      </c>
      <c r="M1641">
        <v>82.620703462049903</v>
      </c>
      <c r="N1641">
        <v>1.9098973829619199</v>
      </c>
      <c r="O1641">
        <v>3.7110933758978302</v>
      </c>
      <c r="P1641">
        <v>268.529411764705</v>
      </c>
      <c r="Q1641">
        <v>0.114524133018669</v>
      </c>
    </row>
    <row r="1642" spans="1:17" hidden="1" x14ac:dyDescent="0.3">
      <c r="A1642" t="s">
        <v>3440</v>
      </c>
      <c r="B1642" t="s">
        <v>3441</v>
      </c>
      <c r="C1642" t="str">
        <f>IFERROR(VLOOKUP(Table1[[#This Row],[Ticker]],[1]!Table1[[Symbol]:[Industry]],2,FALSE),"-")</f>
        <v>-</v>
      </c>
      <c r="D1642" t="s">
        <v>1615</v>
      </c>
      <c r="E1642">
        <v>651.53970000000004</v>
      </c>
      <c r="F1642">
        <v>63</v>
      </c>
      <c r="G1642">
        <v>-0.27793028867320702</v>
      </c>
      <c r="H1642">
        <v>-1.03978172144527</v>
      </c>
      <c r="I1642">
        <v>5.4165962761189599</v>
      </c>
      <c r="J1642">
        <v>0.84343197300537598</v>
      </c>
      <c r="K1642">
        <v>61.397157141411903</v>
      </c>
      <c r="L1642">
        <v>57.1309605490978</v>
      </c>
      <c r="M1642">
        <v>63.305866194264297</v>
      </c>
      <c r="N1642">
        <v>0.52771534314757296</v>
      </c>
      <c r="O1642">
        <v>2.4603174603174498</v>
      </c>
      <c r="P1642">
        <v>30.841121495327101</v>
      </c>
      <c r="Q1642">
        <v>-3.0371808196612001E-2</v>
      </c>
    </row>
    <row r="1643" spans="1:17" hidden="1" x14ac:dyDescent="0.3">
      <c r="A1643" t="s">
        <v>3442</v>
      </c>
      <c r="B1643" t="s">
        <v>3443</v>
      </c>
      <c r="C1643" t="str">
        <f>IFERROR(VLOOKUP(Table1[[#This Row],[Ticker]],[1]!Table1[[Symbol]:[Industry]],2,FALSE),"-")</f>
        <v>-</v>
      </c>
      <c r="D1643" t="s">
        <v>286</v>
      </c>
      <c r="E1643">
        <v>646.70704552999996</v>
      </c>
      <c r="F1643">
        <v>457.1</v>
      </c>
      <c r="G1643">
        <v>102.99353749680699</v>
      </c>
      <c r="H1643">
        <v>39.626813189862602</v>
      </c>
      <c r="I1643">
        <v>40.299092198540201</v>
      </c>
      <c r="J1643">
        <v>-12.5265654312973</v>
      </c>
      <c r="K1643">
        <v>373.710874857899</v>
      </c>
      <c r="L1643">
        <v>293.92881323662402</v>
      </c>
      <c r="M1643">
        <v>53.991095136722002</v>
      </c>
      <c r="N1643">
        <v>2.4158094289407899</v>
      </c>
      <c r="O1643">
        <v>22.281776416539</v>
      </c>
      <c r="P1643">
        <v>204.22628951747001</v>
      </c>
      <c r="Q1643">
        <v>0.113449012227539</v>
      </c>
    </row>
    <row r="1644" spans="1:17" hidden="1" x14ac:dyDescent="0.3">
      <c r="A1644" t="s">
        <v>3444</v>
      </c>
      <c r="B1644" t="s">
        <v>3445</v>
      </c>
      <c r="C1644" t="str">
        <f>IFERROR(VLOOKUP(Table1[[#This Row],[Ticker]],[1]!Table1[[Symbol]:[Industry]],2,FALSE),"-")</f>
        <v>-</v>
      </c>
      <c r="D1644" t="s">
        <v>1423</v>
      </c>
      <c r="E1644">
        <v>645.29978489999996</v>
      </c>
      <c r="F1644">
        <v>1075.5</v>
      </c>
      <c r="G1644">
        <v>11.4097400523292</v>
      </c>
      <c r="H1644">
        <v>1.8927920006021299</v>
      </c>
      <c r="I1644">
        <v>-11.3824281857503</v>
      </c>
      <c r="J1644">
        <v>-4.5631451301362604</v>
      </c>
      <c r="K1644">
        <v>1054.9948650661499</v>
      </c>
      <c r="L1644">
        <v>998.48271669389305</v>
      </c>
      <c r="M1644">
        <v>40.902093550387697</v>
      </c>
      <c r="N1644">
        <v>1.41095248618784</v>
      </c>
      <c r="O1644">
        <v>15.946071594607099</v>
      </c>
      <c r="P1644">
        <v>38.774193548386997</v>
      </c>
      <c r="Q1644">
        <v>-1.1110187709362E-2</v>
      </c>
    </row>
    <row r="1645" spans="1:17" hidden="1" x14ac:dyDescent="0.3">
      <c r="A1645" t="s">
        <v>3446</v>
      </c>
      <c r="B1645" t="s">
        <v>3447</v>
      </c>
      <c r="C1645" t="str">
        <f>IFERROR(VLOOKUP(Table1[[#This Row],[Ticker]],[1]!Table1[[Symbol]:[Industry]],2,FALSE),"-")</f>
        <v>-</v>
      </c>
      <c r="D1645" t="s">
        <v>77</v>
      </c>
      <c r="E1645">
        <v>645.14399600000002</v>
      </c>
      <c r="F1645">
        <v>578.20000000000005</v>
      </c>
      <c r="G1645">
        <v>51.181331459881598</v>
      </c>
      <c r="H1645">
        <v>-18.577962647878302</v>
      </c>
      <c r="I1645">
        <v>-46.355302722737001</v>
      </c>
      <c r="J1645">
        <v>-0.68226145703980201</v>
      </c>
      <c r="K1645">
        <v>653.388512390556</v>
      </c>
      <c r="L1645">
        <v>642.02958737049596</v>
      </c>
      <c r="M1645">
        <v>29.021342138153699</v>
      </c>
      <c r="N1645">
        <v>1.3110823868766801</v>
      </c>
      <c r="O1645">
        <v>67.087512971290195</v>
      </c>
      <c r="P1645">
        <v>76.6844919786096</v>
      </c>
      <c r="Q1645">
        <v>0.220165626834703</v>
      </c>
    </row>
    <row r="1646" spans="1:17" hidden="1" x14ac:dyDescent="0.3">
      <c r="A1646" t="s">
        <v>3448</v>
      </c>
      <c r="B1646" t="s">
        <v>3449</v>
      </c>
      <c r="C1646" t="str">
        <f>IFERROR(VLOOKUP(Table1[[#This Row],[Ticker]],[1]!Table1[[Symbol]:[Industry]],2,FALSE),"-")</f>
        <v>-</v>
      </c>
      <c r="D1646" t="s">
        <v>354</v>
      </c>
      <c r="E1646">
        <v>645.09353532</v>
      </c>
      <c r="F1646">
        <v>21.18</v>
      </c>
      <c r="G1646">
        <v>55.805172020462003</v>
      </c>
      <c r="H1646">
        <v>14.0887734071098</v>
      </c>
      <c r="I1646">
        <v>-19.108343842383299</v>
      </c>
      <c r="J1646">
        <v>1.64564083117909</v>
      </c>
      <c r="K1646">
        <v>20.5701461299154</v>
      </c>
      <c r="L1646">
        <v>18.807095982012601</v>
      </c>
      <c r="M1646">
        <v>60.673587420268902</v>
      </c>
      <c r="N1646">
        <v>4.9126207561498898</v>
      </c>
      <c r="O1646">
        <v>35.741265344664697</v>
      </c>
      <c r="P1646">
        <v>117.230769230769</v>
      </c>
      <c r="Q1646">
        <v>6.9282299544567993E-2</v>
      </c>
    </row>
    <row r="1647" spans="1:17" hidden="1" x14ac:dyDescent="0.3">
      <c r="A1647" t="s">
        <v>3450</v>
      </c>
      <c r="B1647" t="s">
        <v>3451</v>
      </c>
      <c r="C1647" t="str">
        <f>IFERROR(VLOOKUP(Table1[[#This Row],[Ticker]],[1]!Table1[[Symbol]:[Industry]],2,FALSE),"-")</f>
        <v>-</v>
      </c>
      <c r="D1647" t="s">
        <v>546</v>
      </c>
      <c r="E1647">
        <v>644.46901403999902</v>
      </c>
      <c r="F1647">
        <v>352.2</v>
      </c>
      <c r="G1647">
        <v>22.515390058750601</v>
      </c>
      <c r="H1647">
        <v>4.8199068968640297</v>
      </c>
      <c r="I1647">
        <v>-15.3454786700102</v>
      </c>
      <c r="J1647">
        <v>1.28349553564468</v>
      </c>
      <c r="K1647">
        <v>349.61251626448399</v>
      </c>
      <c r="L1647">
        <v>335.81979602908501</v>
      </c>
      <c r="M1647">
        <v>42.542970710114503</v>
      </c>
      <c r="N1647">
        <v>0.740379392032671</v>
      </c>
      <c r="O1647">
        <v>20.627484383872801</v>
      </c>
      <c r="P1647">
        <v>58.292134831460601</v>
      </c>
      <c r="Q1647">
        <v>2.666096373064E-3</v>
      </c>
    </row>
    <row r="1648" spans="1:17" hidden="1" x14ac:dyDescent="0.3">
      <c r="A1648" t="s">
        <v>3452</v>
      </c>
      <c r="B1648" t="s">
        <v>3453</v>
      </c>
      <c r="C1648" t="str">
        <f>IFERROR(VLOOKUP(Table1[[#This Row],[Ticker]],[1]!Table1[[Symbol]:[Industry]],2,FALSE),"-")</f>
        <v>-</v>
      </c>
      <c r="D1648" t="s">
        <v>335</v>
      </c>
      <c r="E1648">
        <v>642.52010159999998</v>
      </c>
      <c r="F1648">
        <v>174.67</v>
      </c>
      <c r="G1648">
        <v>-25.363809074530401</v>
      </c>
      <c r="H1648">
        <v>0.68421500255144796</v>
      </c>
      <c r="I1648">
        <v>-20.3188302516497</v>
      </c>
      <c r="J1648">
        <v>-2.7200539442273399</v>
      </c>
      <c r="K1648">
        <v>168.20655984883501</v>
      </c>
      <c r="L1648">
        <v>176.401262977421</v>
      </c>
      <c r="M1648">
        <v>43.4498750321819</v>
      </c>
      <c r="N1648">
        <v>1.1287232615102101</v>
      </c>
      <c r="O1648">
        <v>37.029827675044302</v>
      </c>
      <c r="P1648">
        <v>29.962797619047599</v>
      </c>
    </row>
    <row r="1649" spans="1:17" hidden="1" x14ac:dyDescent="0.3">
      <c r="A1649" t="s">
        <v>3454</v>
      </c>
      <c r="B1649" t="s">
        <v>3455</v>
      </c>
      <c r="C1649" t="str">
        <f>IFERROR(VLOOKUP(Table1[[#This Row],[Ticker]],[1]!Table1[[Symbol]:[Industry]],2,FALSE),"-")</f>
        <v>-</v>
      </c>
      <c r="E1649">
        <v>641.82496000000003</v>
      </c>
      <c r="F1649">
        <v>1116.8</v>
      </c>
      <c r="G1649">
        <v>-24.645865830797401</v>
      </c>
      <c r="H1649">
        <v>17.752736797629399</v>
      </c>
      <c r="I1649">
        <v>-3.97723130565545</v>
      </c>
      <c r="J1649">
        <v>-2.7392357009113399</v>
      </c>
      <c r="K1649">
        <v>1008.07608412513</v>
      </c>
      <c r="L1649">
        <v>1004.47103353967</v>
      </c>
      <c r="M1649">
        <v>52.634391724010399</v>
      </c>
      <c r="N1649">
        <v>2.0976758476689299</v>
      </c>
      <c r="O1649">
        <v>64.918110280791694</v>
      </c>
      <c r="P1649">
        <v>39.425717852684102</v>
      </c>
      <c r="Q1649">
        <v>-8.1276292096570002E-2</v>
      </c>
    </row>
    <row r="1650" spans="1:17" hidden="1" x14ac:dyDescent="0.3">
      <c r="A1650" t="s">
        <v>3456</v>
      </c>
      <c r="B1650" t="s">
        <v>3457</v>
      </c>
      <c r="C1650" t="str">
        <f>IFERROR(VLOOKUP(Table1[[#This Row],[Ticker]],[1]!Table1[[Symbol]:[Industry]],2,FALSE),"-")</f>
        <v>-</v>
      </c>
      <c r="D1650" t="s">
        <v>380</v>
      </c>
      <c r="E1650">
        <v>641.22995400000002</v>
      </c>
      <c r="F1650">
        <v>469.5</v>
      </c>
      <c r="G1650">
        <v>54.323125269719</v>
      </c>
      <c r="H1650">
        <v>-10.102192764438801</v>
      </c>
      <c r="I1650">
        <v>-6.1370425378971998</v>
      </c>
      <c r="J1650">
        <v>0.54656377305122805</v>
      </c>
      <c r="K1650">
        <v>499.49120041656499</v>
      </c>
      <c r="L1650">
        <v>445.35915226596899</v>
      </c>
      <c r="M1650">
        <v>41.037695304813603</v>
      </c>
      <c r="N1650">
        <v>1.09744231585637</v>
      </c>
      <c r="O1650">
        <v>42.364217252396102</v>
      </c>
      <c r="P1650">
        <v>97.144656728952299</v>
      </c>
      <c r="Q1650">
        <v>0.21605263607256001</v>
      </c>
    </row>
    <row r="1651" spans="1:17" hidden="1" x14ac:dyDescent="0.3">
      <c r="A1651" t="s">
        <v>3458</v>
      </c>
      <c r="B1651" t="s">
        <v>3459</v>
      </c>
      <c r="C1651" t="str">
        <f>IFERROR(VLOOKUP(Table1[[#This Row],[Ticker]],[1]!Table1[[Symbol]:[Industry]],2,FALSE),"-")</f>
        <v>-</v>
      </c>
      <c r="E1651">
        <v>638.07024999999999</v>
      </c>
      <c r="F1651">
        <v>705.05</v>
      </c>
      <c r="G1651">
        <v>23.844510794264099</v>
      </c>
      <c r="H1651">
        <v>10.371715002551401</v>
      </c>
      <c r="I1651">
        <v>13.7566104036583</v>
      </c>
      <c r="J1651">
        <v>3.7016166820172902</v>
      </c>
      <c r="K1651">
        <v>661.23952237350602</v>
      </c>
      <c r="L1651">
        <v>602.90919834326496</v>
      </c>
      <c r="M1651">
        <v>52.107899905539298</v>
      </c>
      <c r="N1651">
        <v>1.3939321703326399</v>
      </c>
      <c r="O1651">
        <v>23.253669952485598</v>
      </c>
      <c r="P1651">
        <v>57.377232142857103</v>
      </c>
    </row>
    <row r="1652" spans="1:17" hidden="1" x14ac:dyDescent="0.3">
      <c r="A1652" t="s">
        <v>3460</v>
      </c>
      <c r="B1652" t="s">
        <v>3461</v>
      </c>
      <c r="C1652" t="str">
        <f>IFERROR(VLOOKUP(Table1[[#This Row],[Ticker]],[1]!Table1[[Symbol]:[Industry]],2,FALSE),"-")</f>
        <v>-</v>
      </c>
      <c r="D1652" t="s">
        <v>177</v>
      </c>
      <c r="E1652">
        <v>637.93970444199999</v>
      </c>
      <c r="F1652">
        <v>37.81</v>
      </c>
      <c r="G1652">
        <v>-19.7270462820129</v>
      </c>
      <c r="H1652">
        <v>-20.733695445209701</v>
      </c>
      <c r="I1652">
        <v>-43.107142205671202</v>
      </c>
      <c r="J1652">
        <v>-9.6697131993392205</v>
      </c>
      <c r="K1652">
        <v>45.417121944860597</v>
      </c>
      <c r="L1652">
        <v>45.839773855938397</v>
      </c>
      <c r="M1652">
        <v>21.924971477087102</v>
      </c>
      <c r="N1652">
        <v>0.63215367858315297</v>
      </c>
      <c r="O1652">
        <v>65.829145728643198</v>
      </c>
      <c r="P1652">
        <v>12.1958456973293</v>
      </c>
      <c r="Q1652">
        <v>0.138365187525783</v>
      </c>
    </row>
    <row r="1653" spans="1:17" hidden="1" x14ac:dyDescent="0.3">
      <c r="A1653" t="s">
        <v>3462</v>
      </c>
      <c r="B1653" t="s">
        <v>2565</v>
      </c>
      <c r="C1653" t="str">
        <f>IFERROR(VLOOKUP(Table1[[#This Row],[Ticker]],[1]!Table1[[Symbol]:[Industry]],2,FALSE),"-")</f>
        <v>-</v>
      </c>
      <c r="D1653" t="s">
        <v>237</v>
      </c>
      <c r="E1653">
        <v>637.8732</v>
      </c>
      <c r="F1653">
        <v>1591.5</v>
      </c>
      <c r="G1653">
        <v>544.20648095777904</v>
      </c>
      <c r="H1653">
        <v>6.1618458410432897</v>
      </c>
      <c r="I1653">
        <v>71.5100291770692</v>
      </c>
      <c r="J1653">
        <v>-3.1698057776890001</v>
      </c>
      <c r="K1653">
        <v>1366.3301195398401</v>
      </c>
      <c r="L1653">
        <v>897.72285623984101</v>
      </c>
      <c r="M1653">
        <v>54.886676120375498</v>
      </c>
      <c r="N1653">
        <v>0.61750708215297401</v>
      </c>
      <c r="O1653">
        <v>18.6333647502356</v>
      </c>
      <c r="P1653">
        <v>680.14705882352905</v>
      </c>
    </row>
    <row r="1654" spans="1:17" hidden="1" x14ac:dyDescent="0.3">
      <c r="A1654" t="s">
        <v>3463</v>
      </c>
      <c r="B1654" t="s">
        <v>3464</v>
      </c>
      <c r="C1654" t="str">
        <f>IFERROR(VLOOKUP(Table1[[#This Row],[Ticker]],[1]!Table1[[Symbol]:[Industry]],2,FALSE),"-")</f>
        <v>-</v>
      </c>
      <c r="D1654" t="s">
        <v>921</v>
      </c>
      <c r="E1654">
        <v>637.28136605999998</v>
      </c>
      <c r="F1654">
        <v>341.7</v>
      </c>
      <c r="G1654">
        <v>-36.606842699902799</v>
      </c>
      <c r="H1654">
        <v>3.1872712372702701</v>
      </c>
      <c r="I1654">
        <v>-16.9395361324258</v>
      </c>
      <c r="J1654">
        <v>-3.7738690987476602</v>
      </c>
      <c r="K1654">
        <v>336.26708256018799</v>
      </c>
      <c r="L1654">
        <v>331.35241429162102</v>
      </c>
      <c r="M1654">
        <v>35.454131941516302</v>
      </c>
      <c r="N1654">
        <v>0.55265727516287599</v>
      </c>
      <c r="O1654">
        <v>21.963710857477299</v>
      </c>
      <c r="P1654">
        <v>43.571428571428498</v>
      </c>
      <c r="Q1654">
        <v>4.9703737275968003E-2</v>
      </c>
    </row>
    <row r="1655" spans="1:17" hidden="1" x14ac:dyDescent="0.3">
      <c r="A1655" t="s">
        <v>3465</v>
      </c>
      <c r="B1655" t="s">
        <v>3466</v>
      </c>
      <c r="C1655" t="str">
        <f>IFERROR(VLOOKUP(Table1[[#This Row],[Ticker]],[1]!Table1[[Symbol]:[Industry]],2,FALSE),"-")</f>
        <v>-</v>
      </c>
      <c r="D1655" t="s">
        <v>162</v>
      </c>
      <c r="E1655">
        <v>634.82834234999996</v>
      </c>
      <c r="F1655">
        <v>96.87</v>
      </c>
      <c r="G1655">
        <v>-57.518320616381502</v>
      </c>
      <c r="H1655">
        <v>-5.0098801589011197</v>
      </c>
      <c r="I1655">
        <v>-41.801919968159197</v>
      </c>
      <c r="J1655">
        <v>2.4679994348002499E-2</v>
      </c>
      <c r="K1655">
        <v>101.703349396615</v>
      </c>
      <c r="L1655">
        <v>114.601172428921</v>
      </c>
      <c r="M1655">
        <v>39.893437365789197</v>
      </c>
      <c r="N1655">
        <v>1.1114721110436001</v>
      </c>
      <c r="O1655">
        <v>60.988954268607401</v>
      </c>
      <c r="P1655">
        <v>6.33369923161362</v>
      </c>
      <c r="Q1655">
        <v>1.8263297867750002E-2</v>
      </c>
    </row>
    <row r="1656" spans="1:17" hidden="1" x14ac:dyDescent="0.3">
      <c r="A1656" t="s">
        <v>3467</v>
      </c>
      <c r="B1656" t="s">
        <v>3468</v>
      </c>
      <c r="C1656" t="str">
        <f>IFERROR(VLOOKUP(Table1[[#This Row],[Ticker]],[1]!Table1[[Symbol]:[Industry]],2,FALSE),"-")</f>
        <v>-</v>
      </c>
      <c r="D1656" t="s">
        <v>130</v>
      </c>
      <c r="E1656">
        <v>633.89029000000005</v>
      </c>
      <c r="F1656">
        <v>550</v>
      </c>
      <c r="G1656">
        <v>-13.6863534032667</v>
      </c>
      <c r="H1656">
        <v>-4.3157849974485503</v>
      </c>
      <c r="I1656">
        <v>-17.799154339139399</v>
      </c>
      <c r="J1656">
        <v>-0.117336641886528</v>
      </c>
      <c r="K1656">
        <v>553.37127684223299</v>
      </c>
      <c r="L1656">
        <v>524.35559242834597</v>
      </c>
      <c r="M1656">
        <v>60.720766881890903</v>
      </c>
      <c r="N1656">
        <v>0</v>
      </c>
      <c r="O1656">
        <v>12.363636363636299</v>
      </c>
      <c r="P1656">
        <v>23.595505617977501</v>
      </c>
    </row>
    <row r="1657" spans="1:17" hidden="1" x14ac:dyDescent="0.3">
      <c r="A1657" t="s">
        <v>3469</v>
      </c>
      <c r="B1657" t="s">
        <v>3470</v>
      </c>
      <c r="C1657" t="str">
        <f>IFERROR(VLOOKUP(Table1[[#This Row],[Ticker]],[1]!Table1[[Symbol]:[Industry]],2,FALSE),"-")</f>
        <v>-</v>
      </c>
      <c r="D1657" t="s">
        <v>549</v>
      </c>
      <c r="E1657">
        <v>630.17142439999998</v>
      </c>
      <c r="F1657">
        <v>23.24</v>
      </c>
      <c r="G1657">
        <v>77.525767808854397</v>
      </c>
      <c r="H1657">
        <v>12.510677131027</v>
      </c>
      <c r="I1657">
        <v>-4.8531974110614202</v>
      </c>
      <c r="J1657">
        <v>1.46665668866788</v>
      </c>
      <c r="K1657">
        <v>21.4338025432302</v>
      </c>
      <c r="L1657">
        <v>17.932562063807001</v>
      </c>
      <c r="M1657">
        <v>48.841636485174199</v>
      </c>
      <c r="N1657">
        <v>2.0968746823459798</v>
      </c>
      <c r="O1657">
        <v>13.597246127366599</v>
      </c>
      <c r="P1657">
        <v>140.829015544041</v>
      </c>
      <c r="Q1657">
        <v>3.6934460643849999E-3</v>
      </c>
    </row>
    <row r="1658" spans="1:17" hidden="1" x14ac:dyDescent="0.3">
      <c r="A1658" t="s">
        <v>3471</v>
      </c>
      <c r="B1658" t="s">
        <v>3472</v>
      </c>
      <c r="C1658" t="str">
        <f>IFERROR(VLOOKUP(Table1[[#This Row],[Ticker]],[1]!Table1[[Symbol]:[Industry]],2,FALSE),"-")</f>
        <v>-</v>
      </c>
      <c r="D1658" t="s">
        <v>59</v>
      </c>
      <c r="E1658">
        <v>629.94240556700004</v>
      </c>
      <c r="F1658">
        <v>30.19</v>
      </c>
      <c r="G1658">
        <v>91.1890914365909</v>
      </c>
      <c r="H1658">
        <v>-17.045079049699702</v>
      </c>
      <c r="I1658">
        <v>51.521349343445401</v>
      </c>
      <c r="J1658">
        <v>-2.2370373900162002</v>
      </c>
      <c r="K1658">
        <v>32.7525803150805</v>
      </c>
      <c r="L1658">
        <v>25.519316863351801</v>
      </c>
      <c r="M1658">
        <v>27.611852722402499</v>
      </c>
      <c r="N1658">
        <v>0.23667959508672201</v>
      </c>
      <c r="O1658">
        <v>60.980457105001598</v>
      </c>
      <c r="P1658">
        <v>138.65612648221301</v>
      </c>
      <c r="Q1658">
        <v>0.10038330264190801</v>
      </c>
    </row>
    <row r="1659" spans="1:17" hidden="1" x14ac:dyDescent="0.3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62</v>
      </c>
      <c r="E1659">
        <v>629.27628182000001</v>
      </c>
      <c r="F1659">
        <v>28.06</v>
      </c>
      <c r="G1659">
        <v>5.9210368969641998</v>
      </c>
      <c r="H1659">
        <v>-20.890048201416999</v>
      </c>
      <c r="I1659">
        <v>-30.921916487476999</v>
      </c>
      <c r="J1659">
        <v>-5.1654934004384998</v>
      </c>
      <c r="K1659">
        <v>31.720197173818601</v>
      </c>
      <c r="L1659">
        <v>31.125341197212698</v>
      </c>
      <c r="M1659">
        <v>15.270797482751</v>
      </c>
      <c r="N1659">
        <v>1.91200688867071</v>
      </c>
      <c r="O1659">
        <v>62.865288667141797</v>
      </c>
      <c r="P1659">
        <v>31.7370892018779</v>
      </c>
      <c r="Q1659">
        <v>-4.6902860423964E-2</v>
      </c>
    </row>
    <row r="1660" spans="1:17" hidden="1" x14ac:dyDescent="0.3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D1660" t="s">
        <v>412</v>
      </c>
      <c r="E1660">
        <v>629.12528717999999</v>
      </c>
      <c r="F1660">
        <v>66.12</v>
      </c>
      <c r="G1660">
        <v>-17.384102599408202</v>
      </c>
      <c r="H1660">
        <v>-9.6472377478011602</v>
      </c>
      <c r="I1660">
        <v>-37.963258837866199</v>
      </c>
      <c r="J1660">
        <v>-1.09107520783518</v>
      </c>
      <c r="K1660">
        <v>69.872570520690303</v>
      </c>
      <c r="L1660">
        <v>70.756393432357896</v>
      </c>
      <c r="M1660">
        <v>36.678354468917</v>
      </c>
      <c r="N1660">
        <v>0.59322312779819697</v>
      </c>
      <c r="O1660">
        <v>48.200241984270903</v>
      </c>
      <c r="P1660">
        <v>17.860962566844901</v>
      </c>
      <c r="Q1660">
        <v>-1.4837685564331999E-2</v>
      </c>
    </row>
    <row r="1661" spans="1:17" hidden="1" x14ac:dyDescent="0.3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21</v>
      </c>
      <c r="E1661">
        <v>627.63032613600001</v>
      </c>
      <c r="F1661">
        <v>37.08</v>
      </c>
      <c r="G1661">
        <v>-16.363632708621299</v>
      </c>
      <c r="H1661">
        <v>0.97913955673525999</v>
      </c>
      <c r="I1661">
        <v>-44.784661585516197</v>
      </c>
      <c r="J1661">
        <v>-1.32711785166773</v>
      </c>
      <c r="K1661">
        <v>38.193716149297998</v>
      </c>
      <c r="L1661">
        <v>40.846524286889696</v>
      </c>
      <c r="M1661">
        <v>38.212421336146399</v>
      </c>
      <c r="N1661">
        <v>1.18462562234171</v>
      </c>
      <c r="O1661">
        <v>72.330097087378604</v>
      </c>
      <c r="P1661">
        <v>22.578512396694201</v>
      </c>
      <c r="Q1661">
        <v>2.4188567226543001E-2</v>
      </c>
    </row>
    <row r="1662" spans="1:17" hidden="1" x14ac:dyDescent="0.3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312</v>
      </c>
      <c r="E1662">
        <v>627.56497649999994</v>
      </c>
      <c r="F1662">
        <v>67.89</v>
      </c>
      <c r="G1662">
        <v>24.545087644768099</v>
      </c>
      <c r="H1662">
        <v>-7.9698993628599899</v>
      </c>
      <c r="I1662">
        <v>6.0733196351410301</v>
      </c>
      <c r="J1662">
        <v>-2.2703111461358101</v>
      </c>
      <c r="K1662">
        <v>72.156930815929996</v>
      </c>
      <c r="L1662">
        <v>67.373559571062103</v>
      </c>
      <c r="M1662">
        <v>26.216161479650602</v>
      </c>
      <c r="N1662">
        <v>0.631592459061731</v>
      </c>
      <c r="O1662">
        <v>34.9977905435263</v>
      </c>
      <c r="P1662">
        <v>72.748091603053396</v>
      </c>
      <c r="Q1662">
        <v>5.4603640676089998E-2</v>
      </c>
    </row>
    <row r="1663" spans="1:17" hidden="1" x14ac:dyDescent="0.3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E1663">
        <v>626.56286399999999</v>
      </c>
      <c r="F1663">
        <v>277.85000000000002</v>
      </c>
      <c r="G1663">
        <v>62.017429513455603</v>
      </c>
      <c r="H1663">
        <v>100.91228517799</v>
      </c>
      <c r="I1663">
        <v>72.2524546645394</v>
      </c>
      <c r="J1663">
        <v>-4.1376845250502896</v>
      </c>
      <c r="M1663">
        <v>62.6586109633826</v>
      </c>
      <c r="O1663">
        <v>16.753644052546299</v>
      </c>
      <c r="P1663">
        <v>94.982456140350905</v>
      </c>
    </row>
    <row r="1664" spans="1:17" hidden="1" x14ac:dyDescent="0.3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371</v>
      </c>
      <c r="E1664">
        <v>626.44787866700005</v>
      </c>
      <c r="F1664">
        <v>69.59</v>
      </c>
      <c r="G1664">
        <v>-3.18418890110223</v>
      </c>
      <c r="H1664">
        <v>13.442279518680399</v>
      </c>
      <c r="I1664">
        <v>7.0508362499815904</v>
      </c>
      <c r="J1664">
        <v>6.4666049639528902</v>
      </c>
      <c r="K1664">
        <v>61.862030343519997</v>
      </c>
      <c r="M1664">
        <v>57.731851075140099</v>
      </c>
      <c r="N1664">
        <v>2.6216279093708601</v>
      </c>
      <c r="O1664">
        <v>10.935479235522299</v>
      </c>
      <c r="P1664">
        <v>54.644444444444403</v>
      </c>
    </row>
    <row r="1665" spans="1:17" hidden="1" x14ac:dyDescent="0.3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E1665">
        <v>624.66483463999998</v>
      </c>
      <c r="F1665">
        <v>648.79999999999995</v>
      </c>
      <c r="G1665">
        <v>232.79716308024899</v>
      </c>
      <c r="H1665">
        <v>24.9260576129161</v>
      </c>
      <c r="I1665">
        <v>-9.1426465801571997</v>
      </c>
      <c r="J1665">
        <v>-5.9425114670613501</v>
      </c>
      <c r="K1665">
        <v>595.36558816054696</v>
      </c>
      <c r="L1665">
        <v>488.155512228063</v>
      </c>
      <c r="M1665">
        <v>42.150559886331301</v>
      </c>
      <c r="N1665">
        <v>1.86399082568807</v>
      </c>
      <c r="O1665">
        <v>19.297163995067798</v>
      </c>
      <c r="P1665">
        <v>335.43624161073802</v>
      </c>
    </row>
    <row r="1666" spans="1:17" hidden="1" x14ac:dyDescent="0.3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405</v>
      </c>
      <c r="E1666">
        <v>623.85749999999996</v>
      </c>
      <c r="F1666">
        <v>435.1</v>
      </c>
      <c r="G1666">
        <v>-25.491814924368001</v>
      </c>
      <c r="H1666">
        <v>-27.66978064161</v>
      </c>
      <c r="I1666">
        <v>14.8210774081944</v>
      </c>
      <c r="J1666">
        <v>-23.860981945661798</v>
      </c>
      <c r="K1666">
        <v>519.51632880596105</v>
      </c>
      <c r="L1666">
        <v>456.18984431371803</v>
      </c>
      <c r="M1666">
        <v>63.720929559376501</v>
      </c>
      <c r="N1666">
        <v>1.7160546128059799</v>
      </c>
      <c r="O1666">
        <v>45.828545162031702</v>
      </c>
      <c r="P1666">
        <v>36.716417910447703</v>
      </c>
    </row>
    <row r="1667" spans="1:17" hidden="1" x14ac:dyDescent="0.3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312</v>
      </c>
      <c r="E1667">
        <v>623.74108572</v>
      </c>
      <c r="F1667">
        <v>476.1</v>
      </c>
      <c r="G1667">
        <v>-20.24257284922</v>
      </c>
      <c r="H1667">
        <v>7.8985007168371597</v>
      </c>
      <c r="I1667">
        <v>-16.6633632186395</v>
      </c>
      <c r="J1667">
        <v>8.19014353736201</v>
      </c>
      <c r="K1667">
        <v>449.62261788422597</v>
      </c>
      <c r="L1667">
        <v>447.84151808406699</v>
      </c>
      <c r="M1667">
        <v>65.651223481108204</v>
      </c>
      <c r="N1667">
        <v>1.3738173675257801</v>
      </c>
      <c r="O1667">
        <v>14.2617097248477</v>
      </c>
      <c r="P1667">
        <v>21.423106350420799</v>
      </c>
      <c r="Q1667">
        <v>-3.4844293187472002E-2</v>
      </c>
    </row>
    <row r="1668" spans="1:17" hidden="1" x14ac:dyDescent="0.3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1516</v>
      </c>
      <c r="E1668">
        <v>622.87799245099995</v>
      </c>
      <c r="F1668">
        <v>26.93</v>
      </c>
      <c r="G1668">
        <v>0.41502908521251303</v>
      </c>
      <c r="H1668">
        <v>1.2043051264718401</v>
      </c>
      <c r="I1668">
        <v>-24.1312619171912</v>
      </c>
      <c r="J1668">
        <v>4.7334096267701797</v>
      </c>
      <c r="K1668">
        <v>27.069827215500101</v>
      </c>
      <c r="L1668">
        <v>26.6787184270548</v>
      </c>
      <c r="M1668">
        <v>46.8884064735186</v>
      </c>
      <c r="N1668">
        <v>1.34260774875431</v>
      </c>
      <c r="O1668">
        <v>37.021908652060901</v>
      </c>
      <c r="P1668">
        <v>31.046228710462199</v>
      </c>
      <c r="Q1668">
        <v>-4.2990126673156E-2</v>
      </c>
    </row>
    <row r="1669" spans="1:17" hidden="1" x14ac:dyDescent="0.3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286</v>
      </c>
      <c r="E1669">
        <v>622.16700391799998</v>
      </c>
      <c r="F1669">
        <v>242.01</v>
      </c>
      <c r="G1669">
        <v>466.58193927965999</v>
      </c>
      <c r="H1669">
        <v>12.032293465321599</v>
      </c>
      <c r="I1669">
        <v>262.63258783173302</v>
      </c>
      <c r="J1669">
        <v>-6.5519442877617804</v>
      </c>
      <c r="K1669">
        <v>230.80776269650201</v>
      </c>
      <c r="L1669">
        <v>164.61699840678</v>
      </c>
      <c r="M1669">
        <v>46.896776244412699</v>
      </c>
      <c r="N1669">
        <v>1.92048280475328</v>
      </c>
      <c r="O1669">
        <v>26.027850088839301</v>
      </c>
      <c r="P1669">
        <v>526.15782664941696</v>
      </c>
      <c r="Q1669">
        <v>0.14849130547189299</v>
      </c>
    </row>
    <row r="1670" spans="1:17" hidden="1" x14ac:dyDescent="0.3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198</v>
      </c>
      <c r="E1670">
        <v>622.00224000000003</v>
      </c>
      <c r="F1670">
        <v>155.52000000000001</v>
      </c>
      <c r="G1670">
        <v>-18.177533864596398</v>
      </c>
      <c r="H1670">
        <v>-6.7488152260059202</v>
      </c>
      <c r="I1670">
        <v>-32.303402345582299</v>
      </c>
      <c r="J1670">
        <v>-0.87353937921543201</v>
      </c>
      <c r="K1670">
        <v>160.13090316566701</v>
      </c>
      <c r="L1670">
        <v>155.83276448105201</v>
      </c>
      <c r="M1670">
        <v>33.238267775412503</v>
      </c>
      <c r="N1670">
        <v>1.0435959973840301</v>
      </c>
      <c r="O1670">
        <v>36.252572016460903</v>
      </c>
      <c r="P1670">
        <v>23.037974683544299</v>
      </c>
      <c r="Q1670">
        <v>-3.6800996683670997E-2</v>
      </c>
    </row>
    <row r="1671" spans="1:17" hidden="1" x14ac:dyDescent="0.3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D1671" t="s">
        <v>632</v>
      </c>
      <c r="E1671">
        <v>621.90596000000005</v>
      </c>
      <c r="F1671">
        <v>406.9</v>
      </c>
      <c r="G1671">
        <v>256.59402042850797</v>
      </c>
      <c r="H1671">
        <v>0.89702010496773699</v>
      </c>
      <c r="I1671">
        <v>234.326449525594</v>
      </c>
      <c r="J1671">
        <v>-3.0811375468639</v>
      </c>
      <c r="K1671">
        <v>346.236350745165</v>
      </c>
      <c r="L1671">
        <v>200.29219041489901</v>
      </c>
      <c r="M1671">
        <v>33.274542433696503</v>
      </c>
      <c r="N1671">
        <v>5.8380414312617701E-2</v>
      </c>
      <c r="O1671">
        <v>27.7955271565495</v>
      </c>
      <c r="P1671">
        <v>378.70588235294099</v>
      </c>
    </row>
    <row r="1672" spans="1:17" hidden="1" x14ac:dyDescent="0.3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244</v>
      </c>
      <c r="E1672">
        <v>619.69643622000001</v>
      </c>
      <c r="F1672">
        <v>191.7</v>
      </c>
      <c r="G1672">
        <v>13.683764833924201</v>
      </c>
      <c r="H1672">
        <v>-4.7094659140184802</v>
      </c>
      <c r="I1672">
        <v>-47.507055806362402</v>
      </c>
      <c r="J1672">
        <v>-2.4241531361194801</v>
      </c>
      <c r="K1672">
        <v>207.53664457036999</v>
      </c>
      <c r="L1672">
        <v>216.75939060133999</v>
      </c>
      <c r="M1672">
        <v>31.126048482528802</v>
      </c>
      <c r="N1672">
        <v>0.63626774580102596</v>
      </c>
      <c r="O1672">
        <v>80.985915492957702</v>
      </c>
      <c r="P1672">
        <v>53.3599999999999</v>
      </c>
      <c r="Q1672">
        <v>2.9251996876494001E-2</v>
      </c>
    </row>
    <row r="1673" spans="1:17" hidden="1" x14ac:dyDescent="0.3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D1673" t="s">
        <v>546</v>
      </c>
      <c r="E1673">
        <v>619.28271389999998</v>
      </c>
      <c r="F1673">
        <v>44.81</v>
      </c>
      <c r="G1673">
        <v>-29.2501047204427</v>
      </c>
      <c r="H1673">
        <v>-1.7145635543361299</v>
      </c>
      <c r="I1673">
        <v>-40.707821758676403</v>
      </c>
      <c r="J1673">
        <v>-2.1475742228800399</v>
      </c>
      <c r="K1673">
        <v>45.268684348001798</v>
      </c>
      <c r="L1673">
        <v>46.498931225109303</v>
      </c>
      <c r="M1673">
        <v>41.967135227647198</v>
      </c>
      <c r="N1673">
        <v>1.1626747817424901</v>
      </c>
      <c r="O1673">
        <v>41.932604329390699</v>
      </c>
      <c r="P1673">
        <v>13.299620733249</v>
      </c>
      <c r="Q1673">
        <v>0.123447913615941</v>
      </c>
    </row>
    <row r="1674" spans="1:17" hidden="1" x14ac:dyDescent="0.3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359</v>
      </c>
      <c r="E1674">
        <v>618.02500186899999</v>
      </c>
      <c r="F1674">
        <v>126.19</v>
      </c>
      <c r="G1674">
        <v>85.583961687943798</v>
      </c>
      <c r="H1674">
        <v>21.598906945679399</v>
      </c>
      <c r="I1674">
        <v>25.2190014181467</v>
      </c>
      <c r="J1674">
        <v>-6.6667562690409401</v>
      </c>
      <c r="K1674">
        <v>119.026492935067</v>
      </c>
      <c r="L1674">
        <v>99.596393183709395</v>
      </c>
      <c r="M1674">
        <v>39.895302223494902</v>
      </c>
      <c r="N1674">
        <v>0.85170937344200504</v>
      </c>
      <c r="O1674">
        <v>17.1645930739361</v>
      </c>
      <c r="P1674">
        <v>112.799325463743</v>
      </c>
      <c r="Q1674">
        <v>8.8843832787428995E-2</v>
      </c>
    </row>
    <row r="1675" spans="1:17" hidden="1" x14ac:dyDescent="0.3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D1675" t="s">
        <v>632</v>
      </c>
      <c r="E1675">
        <v>616.04814367999995</v>
      </c>
      <c r="F1675">
        <v>68.47</v>
      </c>
      <c r="G1675">
        <v>110.32725203891</v>
      </c>
      <c r="H1675">
        <v>18.8875345046261</v>
      </c>
      <c r="I1675">
        <v>52.697664710690098</v>
      </c>
      <c r="J1675">
        <v>5.9406716450116104</v>
      </c>
      <c r="K1675">
        <v>65.137902227228395</v>
      </c>
      <c r="L1675">
        <v>54.334017873929497</v>
      </c>
      <c r="M1675">
        <v>49.858682354922699</v>
      </c>
      <c r="N1675">
        <v>1.2923013381853701</v>
      </c>
      <c r="O1675">
        <v>16.401343654155099</v>
      </c>
      <c r="P1675">
        <v>144.53571428571399</v>
      </c>
      <c r="Q1675">
        <v>0.108289155853712</v>
      </c>
    </row>
    <row r="1676" spans="1:17" hidden="1" x14ac:dyDescent="0.3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97</v>
      </c>
      <c r="E1676">
        <v>615.82540949999998</v>
      </c>
      <c r="F1676">
        <v>295.05</v>
      </c>
      <c r="G1676">
        <v>786.96179474488099</v>
      </c>
      <c r="H1676">
        <v>-19.918524723475901</v>
      </c>
      <c r="I1676">
        <v>41.838145432027602</v>
      </c>
      <c r="J1676">
        <v>-6.9100749172269103</v>
      </c>
      <c r="K1676">
        <v>324.07141667993801</v>
      </c>
      <c r="L1676">
        <v>228.97800828674801</v>
      </c>
      <c r="M1676">
        <v>17.099208404080599</v>
      </c>
      <c r="N1676">
        <v>0.57543703769519505</v>
      </c>
      <c r="O1676">
        <v>34.434841552279202</v>
      </c>
      <c r="P1676">
        <v>810.64814814814804</v>
      </c>
    </row>
    <row r="1677" spans="1:17" hidden="1" x14ac:dyDescent="0.3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138</v>
      </c>
      <c r="E1677">
        <v>615.57377228999997</v>
      </c>
      <c r="F1677">
        <v>326.45</v>
      </c>
      <c r="G1677">
        <v>134.07124628090199</v>
      </c>
      <c r="H1677">
        <v>-13.9485611004904</v>
      </c>
      <c r="I1677">
        <v>-22.732973382098098</v>
      </c>
      <c r="J1677">
        <v>-4.1062724404015896</v>
      </c>
      <c r="K1677">
        <v>350.309306171213</v>
      </c>
      <c r="L1677">
        <v>306.929784640712</v>
      </c>
      <c r="M1677">
        <v>26.036275115223201</v>
      </c>
      <c r="N1677">
        <v>0.99889699436326496</v>
      </c>
      <c r="O1677">
        <v>39.071833358860403</v>
      </c>
      <c r="P1677">
        <v>196.772727272727</v>
      </c>
      <c r="Q1677">
        <v>0.212262814803343</v>
      </c>
    </row>
    <row r="1678" spans="1:17" hidden="1" x14ac:dyDescent="0.3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21</v>
      </c>
      <c r="E1678">
        <v>613.24379006000004</v>
      </c>
      <c r="F1678">
        <v>417.8</v>
      </c>
      <c r="G1678">
        <v>68.317323067321396</v>
      </c>
      <c r="H1678">
        <v>14.541357859694299</v>
      </c>
      <c r="I1678">
        <v>33.042360387368198</v>
      </c>
      <c r="J1678">
        <v>7.1267984444759396</v>
      </c>
      <c r="K1678">
        <v>359.44304106845999</v>
      </c>
      <c r="L1678">
        <v>308.52480060067199</v>
      </c>
      <c r="M1678">
        <v>79.089521002972106</v>
      </c>
      <c r="N1678">
        <v>0.76059470264867501</v>
      </c>
      <c r="O1678">
        <v>7.63523216850166</v>
      </c>
      <c r="P1678">
        <v>123.841414412001</v>
      </c>
    </row>
    <row r="1679" spans="1:17" hidden="1" x14ac:dyDescent="0.3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543</v>
      </c>
      <c r="E1679">
        <v>613.05854439500001</v>
      </c>
      <c r="F1679">
        <v>696.1</v>
      </c>
      <c r="G1679">
        <v>-89.890930550342404</v>
      </c>
      <c r="H1679">
        <v>0.46189462563742101</v>
      </c>
      <c r="I1679">
        <v>-21.069111928360702</v>
      </c>
      <c r="J1679">
        <v>-1.0155402347008999</v>
      </c>
      <c r="K1679">
        <v>686.666721994456</v>
      </c>
      <c r="L1679">
        <v>663.96190161525101</v>
      </c>
      <c r="M1679">
        <v>44.660026287332798</v>
      </c>
      <c r="N1679">
        <v>0.62988075210687999</v>
      </c>
      <c r="O1679">
        <v>16.3625915816693</v>
      </c>
      <c r="P1679">
        <v>26.990787193286501</v>
      </c>
      <c r="Q1679">
        <v>-0.10343351332768699</v>
      </c>
    </row>
    <row r="1680" spans="1:17" hidden="1" x14ac:dyDescent="0.3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D1680" t="s">
        <v>138</v>
      </c>
      <c r="E1680">
        <v>613.03277851999997</v>
      </c>
      <c r="F1680">
        <v>43.49</v>
      </c>
      <c r="G1680">
        <v>199.659371503796</v>
      </c>
      <c r="H1680">
        <v>-3.9650616305042199</v>
      </c>
      <c r="I1680">
        <v>136.49120048344901</v>
      </c>
      <c r="J1680">
        <v>-5.4914581797120698</v>
      </c>
      <c r="K1680">
        <v>42.524761313723602</v>
      </c>
      <c r="L1680">
        <v>30.308830194397601</v>
      </c>
      <c r="M1680">
        <v>34.857023945990903</v>
      </c>
      <c r="N1680">
        <v>1.72873458984054</v>
      </c>
      <c r="O1680">
        <v>21.8900896757875</v>
      </c>
      <c r="P1680">
        <v>238.443579766537</v>
      </c>
      <c r="Q1680">
        <v>1.3380016675822001E-2</v>
      </c>
    </row>
    <row r="1681" spans="1:17" hidden="1" x14ac:dyDescent="0.3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D1681" t="s">
        <v>62</v>
      </c>
      <c r="E1681">
        <v>611.94786662399997</v>
      </c>
      <c r="F1681">
        <v>186.88</v>
      </c>
      <c r="G1681">
        <v>270.57524997226</v>
      </c>
      <c r="H1681">
        <v>10.2263617581609</v>
      </c>
      <c r="I1681">
        <v>12.6910949675268</v>
      </c>
      <c r="J1681">
        <v>3.4182660550383099</v>
      </c>
      <c r="K1681">
        <v>161.56404444474299</v>
      </c>
      <c r="L1681">
        <v>133.825299690576</v>
      </c>
      <c r="M1681">
        <v>72.202517306732503</v>
      </c>
      <c r="N1681">
        <v>1.77213150338059</v>
      </c>
      <c r="O1681">
        <v>8.2459332191780792</v>
      </c>
      <c r="P1681">
        <v>301.030042918454</v>
      </c>
      <c r="Q1681">
        <v>6.2763430441563003E-2</v>
      </c>
    </row>
    <row r="1682" spans="1:17" hidden="1" x14ac:dyDescent="0.3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E1682">
        <v>609.64499153999998</v>
      </c>
      <c r="F1682">
        <v>647.4</v>
      </c>
      <c r="G1682">
        <v>72.985356127746797</v>
      </c>
      <c r="H1682">
        <v>-18.215276091596099</v>
      </c>
      <c r="I1682">
        <v>11.5534989345326</v>
      </c>
      <c r="J1682">
        <v>-9.6427377114052408</v>
      </c>
      <c r="K1682">
        <v>692.16188302348098</v>
      </c>
      <c r="L1682">
        <v>524.02638381843599</v>
      </c>
      <c r="M1682">
        <v>26.1663910005867</v>
      </c>
      <c r="N1682">
        <v>0.575303643724696</v>
      </c>
      <c r="O1682">
        <v>39.017608897126898</v>
      </c>
      <c r="P1682">
        <v>133.63406712378199</v>
      </c>
    </row>
    <row r="1683" spans="1:17" hidden="1" x14ac:dyDescent="0.3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271</v>
      </c>
      <c r="E1683">
        <v>608.97446500000001</v>
      </c>
      <c r="F1683">
        <v>132.55000000000001</v>
      </c>
      <c r="G1683">
        <v>-18.236870507483101</v>
      </c>
      <c r="H1683">
        <v>12.509474518122399</v>
      </c>
      <c r="I1683">
        <v>-14.570313705372</v>
      </c>
      <c r="J1683">
        <v>1.96127257957983</v>
      </c>
      <c r="K1683">
        <v>125.850543860079</v>
      </c>
      <c r="L1683">
        <v>124.578077761229</v>
      </c>
      <c r="M1683">
        <v>51.793403974203898</v>
      </c>
      <c r="N1683">
        <v>1.82571761196667</v>
      </c>
      <c r="O1683">
        <v>15.3526970954356</v>
      </c>
      <c r="P1683">
        <v>32.549999999999997</v>
      </c>
      <c r="Q1683">
        <v>3.0594848921933E-2</v>
      </c>
    </row>
    <row r="1684" spans="1:17" hidden="1" x14ac:dyDescent="0.3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162</v>
      </c>
      <c r="E1684">
        <v>608.00641440000004</v>
      </c>
      <c r="F1684">
        <v>50.82</v>
      </c>
      <c r="G1684">
        <v>20.483859362690598</v>
      </c>
      <c r="H1684">
        <v>-11.062905129099599</v>
      </c>
      <c r="I1684">
        <v>-18.814456743802999</v>
      </c>
      <c r="J1684">
        <v>-3.8909215475468999</v>
      </c>
      <c r="K1684">
        <v>50.882652568775697</v>
      </c>
      <c r="L1684">
        <v>48.726208941533201</v>
      </c>
      <c r="M1684">
        <v>38.855084534625902</v>
      </c>
      <c r="N1684">
        <v>1.7661344535416901</v>
      </c>
      <c r="O1684">
        <v>42.365210547028703</v>
      </c>
      <c r="P1684">
        <v>66.078431372549005</v>
      </c>
      <c r="Q1684">
        <v>2.4148784895474E-2</v>
      </c>
    </row>
    <row r="1685" spans="1:17" hidden="1" x14ac:dyDescent="0.3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2904</v>
      </c>
      <c r="E1685">
        <v>606.83055855999999</v>
      </c>
      <c r="F1685">
        <v>14.9</v>
      </c>
      <c r="G1685">
        <v>-106.907074123987</v>
      </c>
      <c r="H1685">
        <v>-12.059687436472901</v>
      </c>
      <c r="I1685">
        <v>-41.644099336520199</v>
      </c>
      <c r="J1685">
        <v>-5.5548366418865198</v>
      </c>
      <c r="K1685">
        <v>19.3068515596973</v>
      </c>
      <c r="L1685">
        <v>18.829868141352001</v>
      </c>
      <c r="M1685">
        <v>25.195787741068401</v>
      </c>
      <c r="N1685">
        <v>0.91183170417876902</v>
      </c>
      <c r="O1685">
        <v>597.31543624160997</v>
      </c>
      <c r="P1685">
        <v>30.131004366812199</v>
      </c>
      <c r="Q1685">
        <v>-8.7730271668361004E-2</v>
      </c>
    </row>
    <row r="1686" spans="1:17" hidden="1" x14ac:dyDescent="0.3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162</v>
      </c>
      <c r="E1686">
        <v>606.01368685499995</v>
      </c>
      <c r="F1686">
        <v>88.29</v>
      </c>
      <c r="G1686">
        <v>2.4422180253046801</v>
      </c>
      <c r="H1686">
        <v>-3.7335932166266201</v>
      </c>
      <c r="I1686">
        <v>-1.66387446882563E-2</v>
      </c>
      <c r="J1686">
        <v>-6.4829051859885398</v>
      </c>
      <c r="K1686">
        <v>86.591445955878797</v>
      </c>
      <c r="L1686">
        <v>79.056585306736594</v>
      </c>
      <c r="M1686">
        <v>40.395592887278198</v>
      </c>
      <c r="N1686">
        <v>2.0368373012261198</v>
      </c>
      <c r="O1686">
        <v>20.625212368331599</v>
      </c>
      <c r="P1686">
        <v>53.904706565950001</v>
      </c>
      <c r="Q1686">
        <v>0.113739592768431</v>
      </c>
    </row>
    <row r="1687" spans="1:17" hidden="1" x14ac:dyDescent="0.3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138</v>
      </c>
      <c r="E1687">
        <v>605.95936568699994</v>
      </c>
      <c r="F1687">
        <v>23.27</v>
      </c>
      <c r="G1687">
        <v>106.709686200693</v>
      </c>
      <c r="H1687">
        <v>-21.824317420656701</v>
      </c>
      <c r="I1687">
        <v>34.2947034938488</v>
      </c>
      <c r="J1687">
        <v>-8.5989723859228704</v>
      </c>
      <c r="K1687">
        <v>26.689841874813698</v>
      </c>
      <c r="L1687">
        <v>23.622102273723002</v>
      </c>
      <c r="M1687">
        <v>28.4039639105921</v>
      </c>
      <c r="N1687">
        <v>0.91975423872339601</v>
      </c>
      <c r="O1687">
        <v>86.721100128921293</v>
      </c>
      <c r="P1687">
        <v>148.87700534759301</v>
      </c>
      <c r="Q1687">
        <v>0.110679019753195</v>
      </c>
    </row>
    <row r="1688" spans="1:17" hidden="1" x14ac:dyDescent="0.3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D1688" t="s">
        <v>286</v>
      </c>
      <c r="E1688">
        <v>605.94881208000004</v>
      </c>
      <c r="F1688">
        <v>538.79999999999995</v>
      </c>
      <c r="G1688">
        <v>-20.290860892666501</v>
      </c>
      <c r="H1688">
        <v>-14.3488428486882</v>
      </c>
      <c r="I1688">
        <v>-7.2035462930144396</v>
      </c>
      <c r="J1688">
        <v>-1.06365147355168</v>
      </c>
      <c r="K1688">
        <v>550.97556172307895</v>
      </c>
      <c r="L1688">
        <v>525.16484834007701</v>
      </c>
      <c r="M1688">
        <v>37.024019386312403</v>
      </c>
      <c r="N1688">
        <v>1.05105815805728</v>
      </c>
      <c r="O1688">
        <v>57.978328616437899</v>
      </c>
      <c r="P1688">
        <v>31.575091575091498</v>
      </c>
      <c r="Q1688">
        <v>0.122028428313683</v>
      </c>
    </row>
    <row r="1689" spans="1:17" hidden="1" x14ac:dyDescent="0.3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924</v>
      </c>
      <c r="E1689">
        <v>602.84871465000003</v>
      </c>
      <c r="F1689">
        <v>241.15</v>
      </c>
      <c r="G1689">
        <v>73.412134541154998</v>
      </c>
      <c r="H1689">
        <v>68.971886235428101</v>
      </c>
      <c r="I1689">
        <v>29.114441774420602</v>
      </c>
      <c r="J1689">
        <v>3.2957023934701</v>
      </c>
      <c r="K1689">
        <v>189.73155703869401</v>
      </c>
      <c r="L1689">
        <v>152.267668586681</v>
      </c>
      <c r="M1689">
        <v>50.925098078061197</v>
      </c>
      <c r="N1689">
        <v>1.25193265354517</v>
      </c>
      <c r="O1689">
        <v>23.076923076922998</v>
      </c>
      <c r="P1689">
        <v>115.3125</v>
      </c>
      <c r="Q1689">
        <v>4.8671767280940997E-2</v>
      </c>
    </row>
    <row r="1690" spans="1:17" hidden="1" x14ac:dyDescent="0.3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D1690" t="s">
        <v>271</v>
      </c>
      <c r="E1690">
        <v>601.75167999999996</v>
      </c>
      <c r="F1690">
        <v>187.52</v>
      </c>
      <c r="G1690">
        <v>23.909081464895401</v>
      </c>
      <c r="H1690">
        <v>13.5238905363698</v>
      </c>
      <c r="I1690">
        <v>-24.5371509169529</v>
      </c>
      <c r="J1690">
        <v>3.4906134341531101</v>
      </c>
      <c r="K1690">
        <v>180.83039276999301</v>
      </c>
      <c r="L1690">
        <v>172.937312429462</v>
      </c>
      <c r="M1690">
        <v>44.522200754815401</v>
      </c>
      <c r="N1690">
        <v>1.62108571625533</v>
      </c>
      <c r="O1690">
        <v>26.919795221843</v>
      </c>
      <c r="P1690">
        <v>51.347861178369598</v>
      </c>
      <c r="Q1690">
        <v>1.4789739429651999E-2</v>
      </c>
    </row>
    <row r="1691" spans="1:17" hidden="1" x14ac:dyDescent="0.3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21</v>
      </c>
      <c r="E1691">
        <v>601.13175082999999</v>
      </c>
      <c r="F1691">
        <v>193.1</v>
      </c>
      <c r="G1691">
        <v>23.437456120542699</v>
      </c>
      <c r="H1691">
        <v>22.201706335674601</v>
      </c>
      <c r="I1691">
        <v>-15.778085965890501</v>
      </c>
      <c r="J1691">
        <v>15.2721430936696</v>
      </c>
      <c r="K1691">
        <v>169.13429098841999</v>
      </c>
      <c r="L1691">
        <v>160.71460882533</v>
      </c>
      <c r="M1691">
        <v>63.595806345319097</v>
      </c>
      <c r="N1691">
        <v>3.3971769764192601</v>
      </c>
      <c r="O1691">
        <v>12.4546866908337</v>
      </c>
      <c r="P1691">
        <v>62.132661628883199</v>
      </c>
      <c r="Q1691">
        <v>-1.5251075195129001E-2</v>
      </c>
    </row>
    <row r="1692" spans="1:17" hidden="1" x14ac:dyDescent="0.3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709</v>
      </c>
      <c r="E1692">
        <v>599.22049201000004</v>
      </c>
      <c r="F1692">
        <v>75.989999999999995</v>
      </c>
      <c r="G1692">
        <v>38.132215591622497</v>
      </c>
      <c r="H1692">
        <v>-1.7831479217305199</v>
      </c>
      <c r="I1692">
        <v>17.7242284541868</v>
      </c>
      <c r="J1692">
        <v>-0.33331936326880102</v>
      </c>
      <c r="K1692">
        <v>74.100599347294406</v>
      </c>
      <c r="L1692">
        <v>63.4984666854685</v>
      </c>
      <c r="M1692">
        <v>47.3837917882664</v>
      </c>
      <c r="N1692">
        <v>1.03528393619301</v>
      </c>
      <c r="O1692">
        <v>6.0665877089090596</v>
      </c>
      <c r="P1692">
        <v>69.431438127090203</v>
      </c>
      <c r="Q1692">
        <v>1.14306047313E-3</v>
      </c>
    </row>
    <row r="1693" spans="1:17" hidden="1" x14ac:dyDescent="0.3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D1693" t="s">
        <v>62</v>
      </c>
      <c r="E1693">
        <v>597.20033999999998</v>
      </c>
      <c r="F1693">
        <v>283.8</v>
      </c>
      <c r="G1693">
        <v>-33.591115308028598</v>
      </c>
      <c r="H1693">
        <v>-3.3772335542043499</v>
      </c>
      <c r="I1693">
        <v>-22.5771687901272</v>
      </c>
      <c r="J1693">
        <v>-6.08896316778557</v>
      </c>
      <c r="K1693">
        <v>285.33208609376999</v>
      </c>
      <c r="M1693">
        <v>39.159020866111597</v>
      </c>
      <c r="N1693">
        <v>1.03754110078627</v>
      </c>
      <c r="O1693">
        <v>28.259337561663099</v>
      </c>
      <c r="P1693">
        <v>26.696428571428498</v>
      </c>
    </row>
    <row r="1694" spans="1:17" hidden="1" x14ac:dyDescent="0.3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924</v>
      </c>
      <c r="E1694">
        <v>596.43230208</v>
      </c>
      <c r="F1694">
        <v>113.69</v>
      </c>
      <c r="G1694">
        <v>61.882092072371201</v>
      </c>
      <c r="H1694">
        <v>-0.75946216620124496</v>
      </c>
      <c r="I1694">
        <v>-15.2310258763729</v>
      </c>
      <c r="J1694">
        <v>0.23398079851497799</v>
      </c>
      <c r="K1694">
        <v>111.121507001783</v>
      </c>
      <c r="L1694">
        <v>98.153716825662002</v>
      </c>
      <c r="M1694">
        <v>57.961713903307697</v>
      </c>
      <c r="N1694">
        <v>3.04839762890684</v>
      </c>
      <c r="O1694">
        <v>20.494326677808001</v>
      </c>
      <c r="P1694">
        <v>81.903999999999996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198</v>
      </c>
      <c r="E1695">
        <v>595.53576120000002</v>
      </c>
      <c r="F1695">
        <v>766.55</v>
      </c>
      <c r="G1695">
        <v>-5.5931859894901201</v>
      </c>
      <c r="H1695">
        <v>-1.87035303188851</v>
      </c>
      <c r="I1695">
        <v>-12.2495918825592</v>
      </c>
      <c r="J1695">
        <v>1.0670674632677399</v>
      </c>
      <c r="K1695">
        <v>693.254666678474</v>
      </c>
      <c r="L1695">
        <v>542.79544946107296</v>
      </c>
      <c r="M1695">
        <v>72.794479082948499</v>
      </c>
      <c r="N1695">
        <v>1</v>
      </c>
      <c r="Q1695">
        <v>-5.0546889445763001E-2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E1696">
        <v>591.52812286200003</v>
      </c>
      <c r="F1696">
        <v>69.540000000000006</v>
      </c>
      <c r="G1696">
        <v>902.27234866162996</v>
      </c>
      <c r="H1696">
        <v>20.967876122067299</v>
      </c>
      <c r="I1696">
        <v>55.869343771191801</v>
      </c>
      <c r="J1696">
        <v>34.373122148206797</v>
      </c>
      <c r="K1696">
        <v>54.482121158964297</v>
      </c>
      <c r="L1696">
        <v>42.625165620875102</v>
      </c>
      <c r="M1696">
        <v>90.644978266083797</v>
      </c>
      <c r="N1696">
        <v>2.67235648521129</v>
      </c>
      <c r="O1696">
        <v>2.8760425654294999E-2</v>
      </c>
      <c r="P1696">
        <v>925.66371681415899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46</v>
      </c>
      <c r="E1697">
        <v>590.58663289399999</v>
      </c>
      <c r="F1697">
        <v>155.66</v>
      </c>
      <c r="G1697">
        <v>118.39762793421301</v>
      </c>
      <c r="H1697">
        <v>24.578102061753</v>
      </c>
      <c r="I1697">
        <v>-5.6535443186649204</v>
      </c>
      <c r="J1697">
        <v>-6.5055286960257197</v>
      </c>
      <c r="K1697">
        <v>138.29237032172799</v>
      </c>
      <c r="L1697">
        <v>114.255537555256</v>
      </c>
      <c r="M1697">
        <v>48.446724564742397</v>
      </c>
      <c r="N1697">
        <v>3.9084817113226098</v>
      </c>
      <c r="O1697">
        <v>18.7845303867403</v>
      </c>
      <c r="P1697">
        <v>175.01766784452201</v>
      </c>
      <c r="Q1697">
        <v>7.0663592829334002E-2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198</v>
      </c>
      <c r="E1698">
        <v>590.1</v>
      </c>
      <c r="F1698">
        <v>224.8</v>
      </c>
      <c r="G1698">
        <v>41.607764243791998</v>
      </c>
      <c r="H1698">
        <v>28.8761855991022</v>
      </c>
      <c r="I1698">
        <v>46.094448894729702</v>
      </c>
      <c r="J1698">
        <v>0.80382873943309696</v>
      </c>
      <c r="K1698">
        <v>197.66553706203399</v>
      </c>
      <c r="L1698">
        <v>161.20531190220299</v>
      </c>
      <c r="M1698">
        <v>46.440264971364599</v>
      </c>
      <c r="N1698">
        <v>0.96186459177305195</v>
      </c>
      <c r="O1698">
        <v>17.304270462633401</v>
      </c>
      <c r="P1698">
        <v>82.764227642276396</v>
      </c>
      <c r="Q1698">
        <v>5.5723939263285997E-2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775</v>
      </c>
      <c r="E1699">
        <v>590.00255249999998</v>
      </c>
      <c r="F1699">
        <v>106.87</v>
      </c>
      <c r="G1699">
        <v>-21.613765055606699</v>
      </c>
      <c r="H1699">
        <v>-17.384824482631601</v>
      </c>
      <c r="I1699">
        <v>9.0498180109990898</v>
      </c>
      <c r="J1699">
        <v>-7.3177437320400296</v>
      </c>
      <c r="K1699">
        <v>117.564748835573</v>
      </c>
      <c r="L1699">
        <v>109.255912279763</v>
      </c>
      <c r="M1699">
        <v>27.317171931312998</v>
      </c>
      <c r="N1699">
        <v>0.38696498582879202</v>
      </c>
      <c r="O1699">
        <v>41.714232244783297</v>
      </c>
      <c r="P1699">
        <v>33.6042005250656</v>
      </c>
      <c r="Q1699">
        <v>-3.5864757642165998E-2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D1700" t="s">
        <v>46</v>
      </c>
      <c r="E1700">
        <v>588.13559999999995</v>
      </c>
      <c r="F1700">
        <v>159.30000000000001</v>
      </c>
      <c r="G1700">
        <v>38.947643533946099</v>
      </c>
      <c r="H1700">
        <v>-14.283016018748301</v>
      </c>
      <c r="I1700">
        <v>-5.9977026198051702</v>
      </c>
      <c r="J1700">
        <v>-0.95944190504442595</v>
      </c>
      <c r="K1700">
        <v>168.646238303665</v>
      </c>
      <c r="L1700">
        <v>142.27349038731199</v>
      </c>
      <c r="M1700">
        <v>29.448105260629799</v>
      </c>
      <c r="N1700">
        <v>0.62126013520593504</v>
      </c>
      <c r="O1700">
        <v>36.911487758945299</v>
      </c>
      <c r="P1700">
        <v>80.940481599272999</v>
      </c>
      <c r="Q1700">
        <v>8.5129553261617003E-2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692</v>
      </c>
      <c r="E1701">
        <v>587.53277290000005</v>
      </c>
      <c r="F1701">
        <v>22.85</v>
      </c>
      <c r="G1701">
        <v>14.380111853530799</v>
      </c>
      <c r="H1701">
        <v>8.8458075084062404</v>
      </c>
      <c r="I1701">
        <v>-5.1574893896236702</v>
      </c>
      <c r="J1701">
        <v>3.3516141075781301</v>
      </c>
      <c r="K1701">
        <v>21.805606090617999</v>
      </c>
      <c r="L1701">
        <v>20.6002407983081</v>
      </c>
      <c r="M1701">
        <v>48.9441800177825</v>
      </c>
      <c r="N1701">
        <v>2.1997030636169099</v>
      </c>
      <c r="O1701">
        <v>24.72647702407</v>
      </c>
      <c r="P1701">
        <v>48.859934853420199</v>
      </c>
      <c r="Q1701">
        <v>6.090343541459E-2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D1702" t="s">
        <v>46</v>
      </c>
      <c r="E1702">
        <v>585.71016980000002</v>
      </c>
      <c r="F1702">
        <v>238</v>
      </c>
      <c r="G1702">
        <v>186.815929701756</v>
      </c>
      <c r="H1702">
        <v>5.5511264298116503</v>
      </c>
      <c r="I1702">
        <v>-52.822109044438598</v>
      </c>
      <c r="J1702">
        <v>-3.0763962284288802</v>
      </c>
      <c r="K1702">
        <v>227.227606501156</v>
      </c>
      <c r="M1702">
        <v>52.27626393549</v>
      </c>
      <c r="N1702">
        <v>1.1157711206213301</v>
      </c>
      <c r="O1702">
        <v>95.567226890756302</v>
      </c>
      <c r="P1702">
        <v>226.027397260274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412</v>
      </c>
      <c r="E1703">
        <v>585.3682857</v>
      </c>
      <c r="F1703">
        <v>552.45000000000005</v>
      </c>
      <c r="G1703">
        <v>50.698116293702903</v>
      </c>
      <c r="H1703">
        <v>13.126665058326701</v>
      </c>
      <c r="I1703">
        <v>15.761629296641701</v>
      </c>
      <c r="J1703">
        <v>-3.9296290006905199</v>
      </c>
      <c r="K1703">
        <v>537.58531738209103</v>
      </c>
      <c r="L1703">
        <v>464.843502184241</v>
      </c>
      <c r="M1703">
        <v>34.225869364571302</v>
      </c>
      <c r="N1703">
        <v>0.79395965425453097</v>
      </c>
      <c r="O1703">
        <v>14.0284188614354</v>
      </c>
      <c r="P1703">
        <v>81.131147540983605</v>
      </c>
      <c r="Q1703">
        <v>3.6591598105614E-2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198</v>
      </c>
      <c r="E1704">
        <v>585.28743999999995</v>
      </c>
      <c r="F1704">
        <v>480.5</v>
      </c>
      <c r="G1704">
        <v>45.623019394478099</v>
      </c>
      <c r="H1704">
        <v>-10.3209322665363</v>
      </c>
      <c r="I1704">
        <v>-27.578752074897501</v>
      </c>
      <c r="J1704">
        <v>2.1645843206692201</v>
      </c>
      <c r="K1704">
        <v>515.52115393557597</v>
      </c>
      <c r="L1704">
        <v>473.63555356211998</v>
      </c>
      <c r="M1704">
        <v>41.592694284953403</v>
      </c>
      <c r="N1704">
        <v>1.3463889707905401</v>
      </c>
      <c r="O1704">
        <v>33.371488033298597</v>
      </c>
      <c r="P1704">
        <v>78.227002967358999</v>
      </c>
      <c r="Q1704">
        <v>0.14076361224262299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380</v>
      </c>
      <c r="E1705">
        <v>584.84569065999995</v>
      </c>
      <c r="F1705">
        <v>37.24</v>
      </c>
      <c r="G1705">
        <v>42.5636465967332</v>
      </c>
      <c r="H1705">
        <v>-14.482490796932</v>
      </c>
      <c r="I1705">
        <v>-14.1446615855162</v>
      </c>
      <c r="J1705">
        <v>-3.8415439896469801</v>
      </c>
      <c r="K1705">
        <v>38.426520666339798</v>
      </c>
      <c r="L1705">
        <v>35.870677689701999</v>
      </c>
      <c r="M1705">
        <v>38.243937803028103</v>
      </c>
      <c r="N1705">
        <v>0.81354886395835002</v>
      </c>
      <c r="O1705">
        <v>32.384532760472503</v>
      </c>
      <c r="P1705">
        <v>73.613053613053594</v>
      </c>
      <c r="Q1705">
        <v>1.7181667665429001E-2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632</v>
      </c>
      <c r="E1706">
        <v>584.65792209200004</v>
      </c>
      <c r="F1706">
        <v>135.32</v>
      </c>
      <c r="G1706">
        <v>-20.585401022314301</v>
      </c>
      <c r="H1706">
        <v>-4.4895929019297798</v>
      </c>
      <c r="I1706">
        <v>-11.5537378907371</v>
      </c>
      <c r="J1706">
        <v>-3.3478692036036102</v>
      </c>
      <c r="K1706">
        <v>131.147010658281</v>
      </c>
      <c r="L1706">
        <v>128.21404592197601</v>
      </c>
      <c r="M1706">
        <v>48.976373805226203</v>
      </c>
      <c r="N1706">
        <v>1.4864197790535301</v>
      </c>
      <c r="O1706">
        <v>19.642329293526402</v>
      </c>
      <c r="P1706">
        <v>28.143939393939299</v>
      </c>
      <c r="Q1706">
        <v>-7.3920687803599998E-4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271</v>
      </c>
      <c r="E1707">
        <v>581.31576585000005</v>
      </c>
      <c r="F1707">
        <v>567.70000000000005</v>
      </c>
      <c r="G1707">
        <v>-27.7991817116866</v>
      </c>
      <c r="H1707">
        <v>9.6390499764946895</v>
      </c>
      <c r="I1707">
        <v>-3.1219142010702701</v>
      </c>
      <c r="J1707">
        <v>-5.9546572160492097</v>
      </c>
      <c r="K1707">
        <v>561.06111440132804</v>
      </c>
      <c r="L1707">
        <v>536.24853632578902</v>
      </c>
      <c r="M1707">
        <v>48.6568952034728</v>
      </c>
      <c r="N1707">
        <v>1.3913700045961299</v>
      </c>
      <c r="O1707">
        <v>22.141976395983701</v>
      </c>
      <c r="P1707">
        <v>27.2584622281999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632</v>
      </c>
      <c r="E1708">
        <v>579.95981004800001</v>
      </c>
      <c r="F1708">
        <v>114.32</v>
      </c>
      <c r="G1708">
        <v>32.381905982398699</v>
      </c>
      <c r="H1708">
        <v>18.814958528031799</v>
      </c>
      <c r="I1708">
        <v>21.838612576219401</v>
      </c>
      <c r="J1708">
        <v>-3.7777664155608499</v>
      </c>
      <c r="K1708">
        <v>102.70840008455799</v>
      </c>
      <c r="L1708">
        <v>88.290037427308206</v>
      </c>
      <c r="M1708">
        <v>50.302085904670399</v>
      </c>
      <c r="N1708">
        <v>1.1468446561328201</v>
      </c>
      <c r="O1708">
        <v>9.5958712386284102</v>
      </c>
      <c r="P1708">
        <v>81.029295328582705</v>
      </c>
      <c r="Q1708">
        <v>2.4429745989431002E-2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D1709" t="s">
        <v>621</v>
      </c>
      <c r="E1709">
        <v>579.94417999999996</v>
      </c>
      <c r="F1709">
        <v>410</v>
      </c>
      <c r="G1709">
        <v>369.10210813519399</v>
      </c>
      <c r="H1709">
        <v>-16.938735817120602</v>
      </c>
      <c r="I1709">
        <v>109.617224522572</v>
      </c>
      <c r="J1709">
        <v>-4.0163675186050298</v>
      </c>
      <c r="K1709">
        <v>413.17844668361602</v>
      </c>
      <c r="L1709">
        <v>279.60048078611902</v>
      </c>
      <c r="M1709">
        <v>29.592996782969902</v>
      </c>
      <c r="N1709">
        <v>0.88648304417975199</v>
      </c>
      <c r="O1709">
        <v>23.829268292682901</v>
      </c>
      <c r="P1709">
        <v>416.04782882315902</v>
      </c>
      <c r="Q1709">
        <v>0.187702484062231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62</v>
      </c>
      <c r="E1710">
        <v>579.84801154499996</v>
      </c>
      <c r="F1710">
        <v>360.55</v>
      </c>
      <c r="G1710">
        <v>52.332959901454203</v>
      </c>
      <c r="H1710">
        <v>-4.2547907918980599</v>
      </c>
      <c r="I1710">
        <v>-22.207496795773899</v>
      </c>
      <c r="J1710">
        <v>-3.0750414629453799</v>
      </c>
      <c r="K1710">
        <v>341.47759931744798</v>
      </c>
      <c r="L1710">
        <v>329.74602522028903</v>
      </c>
      <c r="M1710">
        <v>68.253745207321103</v>
      </c>
      <c r="N1710">
        <v>2.0424228611664201</v>
      </c>
      <c r="O1710">
        <v>30.356399944529102</v>
      </c>
      <c r="Q1710">
        <v>4.9933584752834999E-2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21</v>
      </c>
      <c r="E1711">
        <v>578.48401257499995</v>
      </c>
      <c r="F1711">
        <v>311.14999999999998</v>
      </c>
      <c r="G1711">
        <v>152.89142437451099</v>
      </c>
      <c r="H1711">
        <v>4.0478513661878104</v>
      </c>
      <c r="I1711">
        <v>-2.8595386662579299</v>
      </c>
      <c r="J1711">
        <v>11.997035066164599</v>
      </c>
      <c r="K1711">
        <v>265.52872904936498</v>
      </c>
      <c r="L1711">
        <v>240.48919012336799</v>
      </c>
      <c r="M1711">
        <v>81.261450313871407</v>
      </c>
      <c r="N1711">
        <v>1.39883035187733</v>
      </c>
      <c r="O1711">
        <v>7.7936686485617903</v>
      </c>
      <c r="P1711">
        <v>182.60672116257899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62</v>
      </c>
      <c r="E1712">
        <v>577.97190000000001</v>
      </c>
      <c r="F1712">
        <v>133.02000000000001</v>
      </c>
      <c r="G1712">
        <v>-44.295126903714298</v>
      </c>
      <c r="H1712">
        <v>-12.780443551873701</v>
      </c>
      <c r="I1712">
        <v>-48.500156377182897</v>
      </c>
      <c r="J1712">
        <v>-10.727726252276099</v>
      </c>
      <c r="K1712">
        <v>145.10160806799601</v>
      </c>
      <c r="M1712">
        <v>32.2566785615575</v>
      </c>
      <c r="N1712">
        <v>1.2083558322525401</v>
      </c>
      <c r="O1712">
        <v>61.592241768155098</v>
      </c>
      <c r="P1712">
        <v>2.8770301624129799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632</v>
      </c>
      <c r="E1713">
        <v>576.84</v>
      </c>
      <c r="F1713">
        <v>480.7</v>
      </c>
      <c r="G1713">
        <v>165.45650373959</v>
      </c>
      <c r="H1713">
        <v>-2.4416909821244599</v>
      </c>
      <c r="I1713">
        <v>37.950246550966597</v>
      </c>
      <c r="J1713">
        <v>-7.2965819249053903</v>
      </c>
      <c r="K1713">
        <v>449.68651329539898</v>
      </c>
      <c r="L1713">
        <v>349.244109219432</v>
      </c>
      <c r="M1713">
        <v>43.4350188254583</v>
      </c>
      <c r="N1713">
        <v>0.62967881159671502</v>
      </c>
      <c r="O1713">
        <v>16.1847306012065</v>
      </c>
      <c r="P1713">
        <v>223.812731559447</v>
      </c>
      <c r="Q1713">
        <v>4.4906141351488002E-2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D1714" t="s">
        <v>62</v>
      </c>
      <c r="E1714">
        <v>576.09852599999999</v>
      </c>
      <c r="F1714">
        <v>453.1</v>
      </c>
      <c r="G1714">
        <v>-65.108460707726906</v>
      </c>
      <c r="H1714">
        <v>-5.36229662535552</v>
      </c>
      <c r="I1714">
        <v>-32.214214850121003</v>
      </c>
      <c r="J1714">
        <v>-0.94369536632767104</v>
      </c>
      <c r="K1714">
        <v>479.52802403247199</v>
      </c>
      <c r="L1714">
        <v>534.19119737986705</v>
      </c>
      <c r="M1714">
        <v>35.469490286217599</v>
      </c>
      <c r="N1714">
        <v>0.63608800380596897</v>
      </c>
      <c r="O1714">
        <v>86.493047892297497</v>
      </c>
      <c r="P1714">
        <v>27.472218314812199</v>
      </c>
      <c r="Q1714">
        <v>-2.1241815954428998E-2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359</v>
      </c>
      <c r="E1715">
        <v>574.30749419999995</v>
      </c>
      <c r="F1715">
        <v>273.89999999999998</v>
      </c>
      <c r="G1715">
        <v>159.85401926754</v>
      </c>
      <c r="H1715">
        <v>-1.16773678733882</v>
      </c>
      <c r="I1715">
        <v>-19.035609534499301</v>
      </c>
      <c r="J1715">
        <v>-0.91318439275158403</v>
      </c>
      <c r="K1715">
        <v>275.12984759457498</v>
      </c>
      <c r="L1715">
        <v>249.18043781094499</v>
      </c>
      <c r="M1715">
        <v>32.121827009732002</v>
      </c>
      <c r="N1715">
        <v>0.60253287197231797</v>
      </c>
      <c r="O1715">
        <v>29.609346476816299</v>
      </c>
      <c r="P1715">
        <v>210.720363017583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E1716">
        <v>572.36519999999996</v>
      </c>
      <c r="F1716">
        <v>132.4</v>
      </c>
      <c r="G1716">
        <v>-1.7710679520696799</v>
      </c>
      <c r="H1716">
        <v>4.8725133132230596</v>
      </c>
      <c r="I1716">
        <v>-6.2014295077519703</v>
      </c>
      <c r="J1716">
        <v>-3.2251977022155902</v>
      </c>
      <c r="K1716">
        <v>124.261915094459</v>
      </c>
      <c r="L1716">
        <v>116.056931691738</v>
      </c>
      <c r="M1716">
        <v>56.762053293047799</v>
      </c>
      <c r="N1716">
        <v>1.0419255162093599</v>
      </c>
      <c r="O1716">
        <v>20.090634441087602</v>
      </c>
      <c r="P1716">
        <v>58.943577430972397</v>
      </c>
      <c r="Q1716">
        <v>0.11347784733930499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D1717" t="s">
        <v>21</v>
      </c>
      <c r="E1717">
        <v>571.39415927899995</v>
      </c>
      <c r="F1717">
        <v>144.22999999999999</v>
      </c>
      <c r="G1717">
        <v>68.364245797798503</v>
      </c>
      <c r="H1717">
        <v>58.420266504697302</v>
      </c>
      <c r="I1717">
        <v>22.6147094836661</v>
      </c>
      <c r="J1717">
        <v>12.648462614619</v>
      </c>
      <c r="K1717">
        <v>115.839678059978</v>
      </c>
      <c r="L1717">
        <v>90.221787230516</v>
      </c>
      <c r="M1717">
        <v>73.676455373422797</v>
      </c>
      <c r="N1717">
        <v>1.26942717029913</v>
      </c>
      <c r="O1717">
        <v>9.8245857311239</v>
      </c>
      <c r="P1717">
        <v>152.591943957968</v>
      </c>
      <c r="Q1717">
        <v>7.4269488947720994E-2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D1718" t="s">
        <v>138</v>
      </c>
      <c r="E1718">
        <v>571.03473710399999</v>
      </c>
      <c r="F1718">
        <v>42.54</v>
      </c>
      <c r="G1718">
        <v>24.0219799300665</v>
      </c>
      <c r="H1718">
        <v>-6.0572451448028701</v>
      </c>
      <c r="I1718">
        <v>-1.6510654400935501</v>
      </c>
      <c r="J1718">
        <v>-1.37378716914702</v>
      </c>
      <c r="K1718">
        <v>44.682150328341599</v>
      </c>
      <c r="L1718">
        <v>41.431128777956197</v>
      </c>
      <c r="M1718">
        <v>28.296978129170199</v>
      </c>
      <c r="N1718">
        <v>0.62939482278242798</v>
      </c>
      <c r="O1718">
        <v>38.692994828396799</v>
      </c>
      <c r="P1718">
        <v>63.301343570057497</v>
      </c>
      <c r="Q1718">
        <v>7.4193542351893002E-2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E1719">
        <v>570.01947749999999</v>
      </c>
      <c r="F1719">
        <v>495</v>
      </c>
      <c r="G1719">
        <v>58.055786604331999</v>
      </c>
      <c r="H1719">
        <v>-3.02225265914009</v>
      </c>
      <c r="I1719">
        <v>13.798029074295201</v>
      </c>
      <c r="J1719">
        <v>-1.2919798804070499</v>
      </c>
      <c r="K1719">
        <v>515.774961605871</v>
      </c>
      <c r="L1719">
        <v>406.24249171443103</v>
      </c>
      <c r="M1719">
        <v>34.312782538484299</v>
      </c>
      <c r="N1719">
        <v>0.39424280350438001</v>
      </c>
      <c r="O1719">
        <v>24.646464646464601</v>
      </c>
      <c r="P1719">
        <v>167.134376686454</v>
      </c>
      <c r="Q1719">
        <v>0.19795374712393099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1853</v>
      </c>
      <c r="E1720">
        <v>569.57954400000006</v>
      </c>
      <c r="F1720">
        <v>419.45</v>
      </c>
      <c r="G1720">
        <v>-27.559391102361499</v>
      </c>
      <c r="H1720">
        <v>6.6816574577944099</v>
      </c>
      <c r="I1720">
        <v>-22.6612849621396</v>
      </c>
      <c r="J1720">
        <v>-0.33575255176122398</v>
      </c>
      <c r="K1720">
        <v>423.93471191464698</v>
      </c>
      <c r="L1720">
        <v>427.59436262124899</v>
      </c>
      <c r="M1720">
        <v>42.840434366796501</v>
      </c>
      <c r="N1720">
        <v>1.3298106188704699</v>
      </c>
      <c r="O1720">
        <v>41.482894266301102</v>
      </c>
      <c r="P1720">
        <v>33.519019576635301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266</v>
      </c>
      <c r="E1721">
        <v>568.92810039999995</v>
      </c>
      <c r="F1721">
        <v>517</v>
      </c>
      <c r="G1721">
        <v>145.58447993006601</v>
      </c>
      <c r="H1721">
        <v>-14.9898015346572</v>
      </c>
      <c r="I1721">
        <v>94.638830733528494</v>
      </c>
      <c r="J1721">
        <v>5.1276938639194096</v>
      </c>
      <c r="K1721">
        <v>544.22871274308704</v>
      </c>
      <c r="L1721">
        <v>429.32193054967797</v>
      </c>
      <c r="M1721">
        <v>39.858486218943597</v>
      </c>
      <c r="N1721">
        <v>0.36060366701317398</v>
      </c>
      <c r="O1721">
        <v>29.4003868471953</v>
      </c>
      <c r="P1721">
        <v>180.06500541711799</v>
      </c>
      <c r="Q1721">
        <v>0.108989133799959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122</v>
      </c>
      <c r="E1722">
        <v>568.22749999999996</v>
      </c>
      <c r="F1722">
        <v>1850</v>
      </c>
      <c r="G1722">
        <v>34.982543204649502</v>
      </c>
      <c r="H1722">
        <v>9.83990362530594</v>
      </c>
      <c r="I1722">
        <v>9.8820050811504103</v>
      </c>
      <c r="J1722">
        <v>-0.82566997521985597</v>
      </c>
      <c r="K1722">
        <v>1698.16514928637</v>
      </c>
      <c r="L1722">
        <v>1472.6858969617499</v>
      </c>
      <c r="M1722">
        <v>60.832533210366201</v>
      </c>
      <c r="N1722">
        <v>2.1012562168148099</v>
      </c>
      <c r="O1722">
        <v>16.162162162162101</v>
      </c>
      <c r="P1722">
        <v>88.775510204081598</v>
      </c>
      <c r="Q1722">
        <v>8.7381838433635006E-2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266</v>
      </c>
      <c r="E1723">
        <v>567.75605320499994</v>
      </c>
      <c r="F1723">
        <v>1441.55</v>
      </c>
      <c r="G1723">
        <v>157.23540436736499</v>
      </c>
      <c r="H1723">
        <v>-15.832909937149401</v>
      </c>
      <c r="I1723">
        <v>0.26248416400386798</v>
      </c>
      <c r="J1723">
        <v>-9.6487793052650606</v>
      </c>
      <c r="K1723">
        <v>1478.8608193473999</v>
      </c>
      <c r="L1723">
        <v>1186.54867747808</v>
      </c>
      <c r="M1723">
        <v>19.635886582444002</v>
      </c>
      <c r="N1723">
        <v>0.61619150321799798</v>
      </c>
      <c r="O1723">
        <v>15.778155457666999</v>
      </c>
      <c r="P1723">
        <v>236.61412726211299</v>
      </c>
      <c r="Q1723">
        <v>0.15814561019329901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80</v>
      </c>
      <c r="E1724">
        <v>563.437348284</v>
      </c>
      <c r="F1724">
        <v>191.81</v>
      </c>
      <c r="G1724">
        <v>-18.8721457529935</v>
      </c>
      <c r="H1724">
        <v>-9.2157261392967005</v>
      </c>
      <c r="I1724">
        <v>-23.799540451294799</v>
      </c>
      <c r="J1724">
        <v>-2.8562380715328799</v>
      </c>
      <c r="K1724">
        <v>192.346562701213</v>
      </c>
      <c r="L1724">
        <v>194.540064050746</v>
      </c>
      <c r="M1724">
        <v>35.196597938449102</v>
      </c>
      <c r="N1724">
        <v>0.71483423948247105</v>
      </c>
      <c r="O1724">
        <v>20.9269589698138</v>
      </c>
      <c r="P1724">
        <v>24.3097861309137</v>
      </c>
      <c r="Q1724">
        <v>-0.12867837766127399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312</v>
      </c>
      <c r="E1725">
        <v>560.88692000000003</v>
      </c>
      <c r="F1725">
        <v>107.86</v>
      </c>
      <c r="G1725">
        <v>53.423663017094498</v>
      </c>
      <c r="H1725">
        <v>-7.64010224725223</v>
      </c>
      <c r="I1725">
        <v>-40.4496362048055</v>
      </c>
      <c r="J1725">
        <v>-0.90530225793238195</v>
      </c>
      <c r="K1725">
        <v>115.831766528079</v>
      </c>
      <c r="L1725">
        <v>109.28681667765601</v>
      </c>
      <c r="M1725">
        <v>27.572407972473101</v>
      </c>
      <c r="N1725">
        <v>1.1646217185138401</v>
      </c>
      <c r="O1725">
        <v>62.061932134248103</v>
      </c>
      <c r="P1725">
        <v>82.813559322033896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130</v>
      </c>
      <c r="E1726">
        <v>560.505</v>
      </c>
      <c r="F1726">
        <v>2838</v>
      </c>
      <c r="G1726">
        <v>142.23981451571399</v>
      </c>
      <c r="H1726">
        <v>2.0639100564748398</v>
      </c>
      <c r="I1726">
        <v>-23.6483063393595</v>
      </c>
      <c r="J1726">
        <v>-3.14132172536817</v>
      </c>
      <c r="K1726">
        <v>2713.63241417786</v>
      </c>
      <c r="L1726">
        <v>2591.97904750409</v>
      </c>
      <c r="M1726">
        <v>48.965113372950903</v>
      </c>
      <c r="N1726">
        <v>0.73995233547414796</v>
      </c>
      <c r="O1726">
        <v>40.905567300916097</v>
      </c>
      <c r="P1726">
        <v>172.557022809123</v>
      </c>
      <c r="Q1726">
        <v>0.10795341617797199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266</v>
      </c>
      <c r="E1727">
        <v>559.99912500000005</v>
      </c>
      <c r="F1727">
        <v>1398.25</v>
      </c>
      <c r="G1727">
        <v>37.041274621332299</v>
      </c>
      <c r="H1727">
        <v>-5.0399229284830298</v>
      </c>
      <c r="I1727">
        <v>-20.553610416751201</v>
      </c>
      <c r="J1727">
        <v>-11.297690809838601</v>
      </c>
      <c r="K1727">
        <v>1419.42161921922</v>
      </c>
      <c r="L1727">
        <v>1316.1452219123701</v>
      </c>
      <c r="M1727">
        <v>39.787086570046696</v>
      </c>
      <c r="N1727">
        <v>2.8533510927627899</v>
      </c>
      <c r="O1727">
        <v>18.787770427319799</v>
      </c>
      <c r="P1727">
        <v>65.473372781064995</v>
      </c>
      <c r="Q1727">
        <v>7.1725584236540005E-2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543</v>
      </c>
      <c r="E1728">
        <v>559.55004175500005</v>
      </c>
      <c r="F1728">
        <v>750.95</v>
      </c>
      <c r="G1728">
        <v>76.486910624455504</v>
      </c>
      <c r="H1728">
        <v>20.978681573180999</v>
      </c>
      <c r="I1728">
        <v>73.305697363335597</v>
      </c>
      <c r="J1728">
        <v>0.74902532004810696</v>
      </c>
      <c r="K1728">
        <v>629.65836641134899</v>
      </c>
      <c r="L1728">
        <v>529.89637052315504</v>
      </c>
      <c r="M1728">
        <v>78.909634084445898</v>
      </c>
      <c r="N1728">
        <v>1.44721476894382</v>
      </c>
      <c r="O1728">
        <v>2.5367867368000399</v>
      </c>
      <c r="P1728">
        <v>129.89438236644699</v>
      </c>
      <c r="Q1728">
        <v>4.7585023532175003E-2</v>
      </c>
    </row>
    <row r="1729" spans="1:17" hidden="1" x14ac:dyDescent="0.3">
      <c r="A1729" t="s">
        <v>3613</v>
      </c>
      <c r="B1729" t="s">
        <v>3614</v>
      </c>
      <c r="C1729" t="str">
        <f>IFERROR(VLOOKUP(Table1[[#This Row],[Ticker]],[1]!Table1[[Symbol]:[Industry]],2,FALSE),"-")</f>
        <v>-</v>
      </c>
      <c r="D1729" t="s">
        <v>21</v>
      </c>
      <c r="E1729">
        <v>558.42467520000002</v>
      </c>
      <c r="F1729">
        <v>280.55</v>
      </c>
      <c r="G1729">
        <v>219.494074731289</v>
      </c>
      <c r="H1729">
        <v>21.770578638915001</v>
      </c>
      <c r="I1729">
        <v>85.944549501903793</v>
      </c>
      <c r="J1729">
        <v>15.0109110546354</v>
      </c>
      <c r="K1729">
        <v>216.146266351371</v>
      </c>
      <c r="L1729">
        <v>161.46607545441799</v>
      </c>
      <c r="M1729">
        <v>86.613510937463005</v>
      </c>
      <c r="N1729">
        <v>0.813124700474123</v>
      </c>
      <c r="O1729">
        <v>1.5861700231687601</v>
      </c>
      <c r="P1729">
        <v>272.32913072329097</v>
      </c>
      <c r="Q1729">
        <v>6.8450683217937999E-2</v>
      </c>
    </row>
    <row r="1730" spans="1:17" hidden="1" x14ac:dyDescent="0.3">
      <c r="A1730" t="s">
        <v>3615</v>
      </c>
      <c r="B1730" t="s">
        <v>3616</v>
      </c>
      <c r="C1730" t="str">
        <f>IFERROR(VLOOKUP(Table1[[#This Row],[Ticker]],[1]!Table1[[Symbol]:[Industry]],2,FALSE),"-")</f>
        <v>-</v>
      </c>
      <c r="D1730" t="s">
        <v>394</v>
      </c>
      <c r="E1730">
        <v>557.70430099999999</v>
      </c>
      <c r="F1730">
        <v>42.13</v>
      </c>
      <c r="G1730">
        <v>2.83016311324978</v>
      </c>
      <c r="H1730">
        <v>-7.3460880277515699</v>
      </c>
      <c r="I1730">
        <v>-23.3336811933593</v>
      </c>
      <c r="J1730">
        <v>-4.1173366418865198</v>
      </c>
      <c r="K1730">
        <v>43.880669245898801</v>
      </c>
      <c r="L1730">
        <v>42.164566951959102</v>
      </c>
      <c r="M1730">
        <v>19.939273370496501</v>
      </c>
      <c r="N1730">
        <v>1.14020461635024</v>
      </c>
      <c r="O1730">
        <v>28.412057915974302</v>
      </c>
      <c r="P1730">
        <v>31.246105919003099</v>
      </c>
      <c r="Q1730">
        <v>2.9371058152814E-2</v>
      </c>
    </row>
    <row r="1731" spans="1:17" hidden="1" x14ac:dyDescent="0.3">
      <c r="A1731" t="s">
        <v>3617</v>
      </c>
      <c r="B1731" t="s">
        <v>3618</v>
      </c>
      <c r="C1731" t="str">
        <f>IFERROR(VLOOKUP(Table1[[#This Row],[Ticker]],[1]!Table1[[Symbol]:[Industry]],2,FALSE),"-")</f>
        <v>-</v>
      </c>
      <c r="D1731" t="s">
        <v>979</v>
      </c>
      <c r="E1731">
        <v>556.38044034999996</v>
      </c>
      <c r="F1731">
        <v>49.07</v>
      </c>
      <c r="G1731">
        <v>79.741065951571898</v>
      </c>
      <c r="H1731">
        <v>11.421769487524999</v>
      </c>
      <c r="I1731">
        <v>31.941264340409599</v>
      </c>
      <c r="J1731">
        <v>-6.5007101805764398</v>
      </c>
      <c r="K1731">
        <v>43.540378675390798</v>
      </c>
      <c r="L1731">
        <v>38.275334435931001</v>
      </c>
      <c r="M1731">
        <v>53.186052682976502</v>
      </c>
      <c r="N1731">
        <v>2.3495378898522699</v>
      </c>
      <c r="O1731">
        <v>11.065824332586001</v>
      </c>
      <c r="P1731">
        <v>99.066937119675401</v>
      </c>
      <c r="Q1731">
        <v>5.2173392779843002E-2</v>
      </c>
    </row>
    <row r="1732" spans="1:17" hidden="1" x14ac:dyDescent="0.3">
      <c r="A1732" t="s">
        <v>3619</v>
      </c>
      <c r="B1732" t="s">
        <v>3620</v>
      </c>
      <c r="C1732" t="str">
        <f>IFERROR(VLOOKUP(Table1[[#This Row],[Ticker]],[1]!Table1[[Symbol]:[Industry]],2,FALSE),"-")</f>
        <v>-</v>
      </c>
      <c r="D1732" t="s">
        <v>62</v>
      </c>
      <c r="E1732">
        <v>555.97468049999998</v>
      </c>
      <c r="F1732">
        <v>177.3</v>
      </c>
      <c r="G1732">
        <v>84.5962414057703</v>
      </c>
      <c r="H1732">
        <v>-7.5775409093811401</v>
      </c>
      <c r="I1732">
        <v>11.833082374981499</v>
      </c>
      <c r="J1732">
        <v>-4.7273607641057804</v>
      </c>
      <c r="K1732">
        <v>176.06502984892299</v>
      </c>
      <c r="L1732">
        <v>147.16546964953301</v>
      </c>
      <c r="M1732">
        <v>37.713584280336498</v>
      </c>
      <c r="N1732">
        <v>0.48119553360498202</v>
      </c>
      <c r="O1732">
        <v>23.334233229744299</v>
      </c>
      <c r="P1732">
        <v>116.61389860139801</v>
      </c>
      <c r="Q1732">
        <v>0.11416865704738</v>
      </c>
    </row>
    <row r="1733" spans="1:17" hidden="1" x14ac:dyDescent="0.3">
      <c r="A1733" t="s">
        <v>3621</v>
      </c>
      <c r="B1733" t="s">
        <v>3622</v>
      </c>
      <c r="C1733" t="str">
        <f>IFERROR(VLOOKUP(Table1[[#This Row],[Ticker]],[1]!Table1[[Symbol]:[Industry]],2,FALSE),"-")</f>
        <v>-</v>
      </c>
      <c r="D1733" t="s">
        <v>46</v>
      </c>
      <c r="E1733">
        <v>554.85676000000001</v>
      </c>
      <c r="F1733">
        <v>549.20000000000005</v>
      </c>
      <c r="G1733">
        <v>904.77806607238801</v>
      </c>
      <c r="H1733">
        <v>-8.2406101722737297</v>
      </c>
      <c r="I1733">
        <v>-17.830191314775401</v>
      </c>
      <c r="J1733">
        <v>-4.5434235984082703</v>
      </c>
      <c r="K1733">
        <v>552.4293320859</v>
      </c>
      <c r="L1733">
        <v>461.03630949922302</v>
      </c>
      <c r="M1733">
        <v>37.529351466090198</v>
      </c>
      <c r="N1733">
        <v>0.75475620699970003</v>
      </c>
      <c r="O1733">
        <v>35.469774217042897</v>
      </c>
      <c r="P1733">
        <v>987.52475247524706</v>
      </c>
    </row>
    <row r="1734" spans="1:17" hidden="1" x14ac:dyDescent="0.3">
      <c r="A1734" t="s">
        <v>3623</v>
      </c>
      <c r="B1734" t="s">
        <v>3624</v>
      </c>
      <c r="C1734" t="str">
        <f>IFERROR(VLOOKUP(Table1[[#This Row],[Ticker]],[1]!Table1[[Symbol]:[Industry]],2,FALSE),"-")</f>
        <v>-</v>
      </c>
      <c r="D1734" t="s">
        <v>46</v>
      </c>
      <c r="E1734">
        <v>554.55600000000004</v>
      </c>
      <c r="F1734">
        <v>312.25</v>
      </c>
      <c r="G1734">
        <v>138.81890090526599</v>
      </c>
      <c r="H1734">
        <v>-20.6100486848913</v>
      </c>
      <c r="I1734">
        <v>149.05392605635001</v>
      </c>
      <c r="J1734">
        <v>2.7572418068046498</v>
      </c>
      <c r="K1734">
        <v>318.88313091683199</v>
      </c>
      <c r="M1734">
        <v>37.635568400507502</v>
      </c>
      <c r="N1734">
        <v>0.56995563919881698</v>
      </c>
      <c r="O1734">
        <v>59.1032826261008</v>
      </c>
      <c r="P1734">
        <v>225.260416666666</v>
      </c>
    </row>
    <row r="1735" spans="1:17" hidden="1" x14ac:dyDescent="0.3">
      <c r="A1735" t="s">
        <v>3625</v>
      </c>
      <c r="B1735" t="s">
        <v>3626</v>
      </c>
      <c r="C1735" t="str">
        <f>IFERROR(VLOOKUP(Table1[[#This Row],[Ticker]],[1]!Table1[[Symbol]:[Industry]],2,FALSE),"-")</f>
        <v>-</v>
      </c>
      <c r="D1735" t="s">
        <v>21</v>
      </c>
      <c r="E1735">
        <v>554.161248</v>
      </c>
      <c r="F1735">
        <v>528.79999999999995</v>
      </c>
      <c r="G1735">
        <v>49.975387155025501</v>
      </c>
      <c r="H1735">
        <v>-20.975936666590901</v>
      </c>
      <c r="I1735">
        <v>60.210412306109298</v>
      </c>
      <c r="J1735">
        <v>-11.755267676369201</v>
      </c>
      <c r="K1735">
        <v>532.55801524232697</v>
      </c>
      <c r="M1735">
        <v>36.420549970167002</v>
      </c>
      <c r="N1735">
        <v>0.57425309229305399</v>
      </c>
      <c r="O1735">
        <v>43.721633888048402</v>
      </c>
      <c r="P1735">
        <v>102.52776713902701</v>
      </c>
    </row>
    <row r="1736" spans="1:17" hidden="1" x14ac:dyDescent="0.3">
      <c r="A1736" t="s">
        <v>3627</v>
      </c>
      <c r="B1736" t="s">
        <v>3628</v>
      </c>
      <c r="C1736" t="str">
        <f>IFERROR(VLOOKUP(Table1[[#This Row],[Ticker]],[1]!Table1[[Symbol]:[Industry]],2,FALSE),"-")</f>
        <v>-</v>
      </c>
      <c r="D1736" t="s">
        <v>21</v>
      </c>
      <c r="E1736">
        <v>553.73109889600005</v>
      </c>
      <c r="F1736">
        <v>16.82</v>
      </c>
      <c r="G1736">
        <v>-23.567305784219101</v>
      </c>
      <c r="H1736">
        <v>-9.0024027275445508</v>
      </c>
      <c r="I1736">
        <v>-41.724249360924901</v>
      </c>
      <c r="J1736">
        <v>2.3098478241328801</v>
      </c>
      <c r="K1736">
        <v>17.2813581628123</v>
      </c>
      <c r="L1736">
        <v>17.6778675075203</v>
      </c>
      <c r="M1736">
        <v>44.3393672309873</v>
      </c>
      <c r="N1736">
        <v>1.37045005823851</v>
      </c>
      <c r="O1736">
        <v>56.9560047562425</v>
      </c>
      <c r="P1736">
        <v>20.573476702508898</v>
      </c>
      <c r="Q1736">
        <v>2.95859803314E-4</v>
      </c>
    </row>
    <row r="1737" spans="1:17" hidden="1" x14ac:dyDescent="0.3">
      <c r="A1737" t="s">
        <v>3629</v>
      </c>
      <c r="B1737" t="s">
        <v>3630</v>
      </c>
      <c r="C1737" t="str">
        <f>IFERROR(VLOOKUP(Table1[[#This Row],[Ticker]],[1]!Table1[[Symbol]:[Industry]],2,FALSE),"-")</f>
        <v>-</v>
      </c>
      <c r="D1737" t="s">
        <v>1516</v>
      </c>
      <c r="E1737">
        <v>552.34900000000005</v>
      </c>
      <c r="F1737">
        <v>53.2</v>
      </c>
      <c r="G1737">
        <v>199.71790191588201</v>
      </c>
      <c r="H1737">
        <v>53.388142494998498</v>
      </c>
      <c r="I1737">
        <v>252.56174364324099</v>
      </c>
      <c r="J1737">
        <v>5.8725110738495099</v>
      </c>
      <c r="K1737">
        <v>38.106686017437703</v>
      </c>
      <c r="L1737">
        <v>25.2839484290092</v>
      </c>
      <c r="M1737">
        <v>98.659066579923106</v>
      </c>
      <c r="N1737">
        <v>1.2252334883876601</v>
      </c>
      <c r="O1737">
        <v>0</v>
      </c>
      <c r="P1737">
        <v>460</v>
      </c>
    </row>
    <row r="1738" spans="1:17" hidden="1" x14ac:dyDescent="0.3">
      <c r="A1738" t="s">
        <v>3631</v>
      </c>
      <c r="B1738" t="s">
        <v>3632</v>
      </c>
      <c r="C1738" t="str">
        <f>IFERROR(VLOOKUP(Table1[[#This Row],[Ticker]],[1]!Table1[[Symbol]:[Industry]],2,FALSE),"-")</f>
        <v>-</v>
      </c>
      <c r="E1738">
        <v>551.060615966</v>
      </c>
      <c r="F1738">
        <v>36.86</v>
      </c>
      <c r="G1738">
        <v>689.29287839286997</v>
      </c>
      <c r="H1738">
        <v>35.205635303593503</v>
      </c>
      <c r="I1738">
        <v>440.00212520127002</v>
      </c>
      <c r="J1738">
        <v>5.9566070200852996</v>
      </c>
      <c r="K1738">
        <v>26.563152298904399</v>
      </c>
      <c r="L1738">
        <v>15.312787909372901</v>
      </c>
      <c r="M1738">
        <v>95.745327331156801</v>
      </c>
      <c r="N1738">
        <v>0.77460768402685398</v>
      </c>
      <c r="O1738">
        <v>2.7129679869775099E-2</v>
      </c>
      <c r="P1738">
        <v>1320.78716457263</v>
      </c>
      <c r="Q1738">
        <v>0.16876845626723999</v>
      </c>
    </row>
    <row r="1739" spans="1:17" hidden="1" x14ac:dyDescent="0.3">
      <c r="A1739" t="s">
        <v>3633</v>
      </c>
      <c r="B1739" t="s">
        <v>3634</v>
      </c>
      <c r="C1739" t="str">
        <f>IFERROR(VLOOKUP(Table1[[#This Row],[Ticker]],[1]!Table1[[Symbol]:[Industry]],2,FALSE),"-")</f>
        <v>-</v>
      </c>
      <c r="D1739" t="s">
        <v>328</v>
      </c>
      <c r="E1739">
        <v>549.87262407000003</v>
      </c>
      <c r="F1739">
        <v>495.7</v>
      </c>
      <c r="G1739">
        <v>-6.5411330322399204</v>
      </c>
      <c r="H1739">
        <v>-11.6804533528289</v>
      </c>
      <c r="I1739">
        <v>-44.908739756607702</v>
      </c>
      <c r="J1739">
        <v>-8.6660075689959104</v>
      </c>
      <c r="K1739">
        <v>507.35999571653599</v>
      </c>
      <c r="L1739">
        <v>529.40178772230695</v>
      </c>
      <c r="M1739">
        <v>41.5841379998487</v>
      </c>
      <c r="N1739">
        <v>0.83864676954383499</v>
      </c>
      <c r="O1739">
        <v>72.634658059309999</v>
      </c>
      <c r="P1739">
        <v>29.781384998036302</v>
      </c>
      <c r="Q1739">
        <v>0.26079398152754002</v>
      </c>
    </row>
    <row r="1740" spans="1:17" hidden="1" x14ac:dyDescent="0.3">
      <c r="A1740" t="s">
        <v>3635</v>
      </c>
      <c r="B1740" t="s">
        <v>3636</v>
      </c>
      <c r="C1740" t="str">
        <f>IFERROR(VLOOKUP(Table1[[#This Row],[Ticker]],[1]!Table1[[Symbol]:[Industry]],2,FALSE),"-")</f>
        <v>-</v>
      </c>
      <c r="D1740" t="s">
        <v>1840</v>
      </c>
      <c r="E1740">
        <v>548.32000000000005</v>
      </c>
      <c r="F1740">
        <v>171.35</v>
      </c>
      <c r="G1740">
        <v>11.929000771644199</v>
      </c>
      <c r="H1740">
        <v>-2.05454826207436</v>
      </c>
      <c r="I1740">
        <v>-24.829657706540299</v>
      </c>
      <c r="J1740">
        <v>-0.96844631652560598</v>
      </c>
      <c r="K1740">
        <v>176.63185191907201</v>
      </c>
      <c r="L1740">
        <v>170.80961587408501</v>
      </c>
      <c r="M1740">
        <v>38.743737145527803</v>
      </c>
      <c r="N1740">
        <v>1.82935984955981</v>
      </c>
      <c r="O1740">
        <v>38.313393638751101</v>
      </c>
      <c r="P1740">
        <v>48.7413194444444</v>
      </c>
      <c r="Q1740">
        <v>9.8822291386556002E-2</v>
      </c>
    </row>
    <row r="1741" spans="1:17" hidden="1" x14ac:dyDescent="0.3">
      <c r="A1741" t="s">
        <v>3637</v>
      </c>
      <c r="B1741" t="s">
        <v>3638</v>
      </c>
      <c r="C1741" t="str">
        <f>IFERROR(VLOOKUP(Table1[[#This Row],[Ticker]],[1]!Table1[[Symbol]:[Industry]],2,FALSE),"-")</f>
        <v>-</v>
      </c>
      <c r="D1741" t="s">
        <v>728</v>
      </c>
      <c r="E1741">
        <v>547.88038303999997</v>
      </c>
      <c r="F1741">
        <v>375.4</v>
      </c>
      <c r="G1741">
        <v>-51.873823513261897</v>
      </c>
      <c r="H1741">
        <v>-0.59787020517545997</v>
      </c>
      <c r="I1741">
        <v>-19.6716630011212</v>
      </c>
      <c r="J1741">
        <v>-0.96479426900517795</v>
      </c>
      <c r="K1741">
        <v>385.29656872543598</v>
      </c>
      <c r="L1741">
        <v>399.34694946511098</v>
      </c>
      <c r="M1741">
        <v>28.1086963278896</v>
      </c>
      <c r="N1741">
        <v>0.75212024936520006</v>
      </c>
      <c r="O1741">
        <v>42.221630261054798</v>
      </c>
      <c r="P1741">
        <v>24.304635761589299</v>
      </c>
      <c r="Q1741">
        <v>-1.5822635621836001E-2</v>
      </c>
    </row>
    <row r="1742" spans="1:17" hidden="1" x14ac:dyDescent="0.3">
      <c r="A1742" t="s">
        <v>3639</v>
      </c>
      <c r="B1742" t="s">
        <v>3640</v>
      </c>
      <c r="C1742" t="str">
        <f>IFERROR(VLOOKUP(Table1[[#This Row],[Ticker]],[1]!Table1[[Symbol]:[Industry]],2,FALSE),"-")</f>
        <v>-</v>
      </c>
      <c r="D1742" t="s">
        <v>51</v>
      </c>
      <c r="E1742">
        <v>547.43975439300004</v>
      </c>
      <c r="F1742">
        <v>46.83</v>
      </c>
      <c r="G1742">
        <v>-26.022119826624401</v>
      </c>
      <c r="H1742">
        <v>-4.0842060500801303</v>
      </c>
      <c r="I1742">
        <v>-53.103390107853002</v>
      </c>
      <c r="J1742">
        <v>-1.72923992768938</v>
      </c>
      <c r="K1742">
        <v>54.053797796633397</v>
      </c>
      <c r="L1742">
        <v>62.4025373179051</v>
      </c>
      <c r="M1742">
        <v>40.0768418384162</v>
      </c>
      <c r="N1742">
        <v>1.51254248770253</v>
      </c>
      <c r="O1742">
        <v>85.991885543454998</v>
      </c>
      <c r="P1742">
        <v>1.67173252279635</v>
      </c>
      <c r="Q1742">
        <v>-6.9361306720589003E-2</v>
      </c>
    </row>
    <row r="1743" spans="1:17" hidden="1" x14ac:dyDescent="0.3">
      <c r="A1743" t="s">
        <v>3641</v>
      </c>
      <c r="B1743" t="s">
        <v>3642</v>
      </c>
      <c r="C1743" t="str">
        <f>IFERROR(VLOOKUP(Table1[[#This Row],[Ticker]],[1]!Table1[[Symbol]:[Industry]],2,FALSE),"-")</f>
        <v>-</v>
      </c>
      <c r="D1743" t="s">
        <v>632</v>
      </c>
      <c r="E1743">
        <v>545.51585069999999</v>
      </c>
      <c r="F1743">
        <v>299.45</v>
      </c>
      <c r="G1743">
        <v>209.03586881895501</v>
      </c>
      <c r="H1743">
        <v>27.154496545825602</v>
      </c>
      <c r="I1743">
        <v>124.396169762114</v>
      </c>
      <c r="J1743">
        <v>7.4778161145565498</v>
      </c>
      <c r="K1743">
        <v>252.00106137741301</v>
      </c>
      <c r="L1743">
        <v>176.671778022534</v>
      </c>
      <c r="M1743">
        <v>54.702297698448398</v>
      </c>
      <c r="N1743">
        <v>1.0121441281138699</v>
      </c>
      <c r="O1743">
        <v>12.2057104691935</v>
      </c>
      <c r="P1743">
        <v>256.06420927467298</v>
      </c>
      <c r="Q1743">
        <v>0.221200880711105</v>
      </c>
    </row>
    <row r="1744" spans="1:17" hidden="1" x14ac:dyDescent="0.3">
      <c r="A1744" t="s">
        <v>3643</v>
      </c>
      <c r="B1744" t="s">
        <v>3644</v>
      </c>
      <c r="C1744" t="str">
        <f>IFERROR(VLOOKUP(Table1[[#This Row],[Ticker]],[1]!Table1[[Symbol]:[Industry]],2,FALSE),"-")</f>
        <v>-</v>
      </c>
      <c r="D1744" t="s">
        <v>543</v>
      </c>
      <c r="E1744">
        <v>545.39169600000002</v>
      </c>
      <c r="F1744">
        <v>146.99</v>
      </c>
      <c r="G1744">
        <v>-29.592705399249599</v>
      </c>
      <c r="H1744">
        <v>-6.3353928405857998</v>
      </c>
      <c r="I1744">
        <v>-21.1904696029235</v>
      </c>
      <c r="J1744">
        <v>-4.5967555280850698</v>
      </c>
      <c r="M1744">
        <v>28.4524637128747</v>
      </c>
      <c r="O1744">
        <v>18.2665487448125</v>
      </c>
      <c r="P1744">
        <v>2.23257754903325</v>
      </c>
    </row>
    <row r="1745" spans="1:17" hidden="1" x14ac:dyDescent="0.3">
      <c r="A1745" t="s">
        <v>3645</v>
      </c>
      <c r="B1745" t="s">
        <v>3646</v>
      </c>
      <c r="C1745" t="str">
        <f>IFERROR(VLOOKUP(Table1[[#This Row],[Ticker]],[1]!Table1[[Symbol]:[Industry]],2,FALSE),"-")</f>
        <v>-</v>
      </c>
      <c r="D1745" t="s">
        <v>924</v>
      </c>
      <c r="E1745">
        <v>545.20611012500001</v>
      </c>
      <c r="F1745">
        <v>300.25</v>
      </c>
      <c r="G1745">
        <v>20.734041017127598</v>
      </c>
      <c r="H1745">
        <v>-3.4093372464651401</v>
      </c>
      <c r="I1745">
        <v>30.969066168211398</v>
      </c>
      <c r="J1745">
        <v>-16.878058989516301</v>
      </c>
      <c r="M1745">
        <v>38.5596885320724</v>
      </c>
      <c r="O1745">
        <v>32.989175686927503</v>
      </c>
      <c r="P1745">
        <v>51.641414141414103</v>
      </c>
    </row>
    <row r="1746" spans="1:17" hidden="1" x14ac:dyDescent="0.3">
      <c r="A1746" t="s">
        <v>3647</v>
      </c>
      <c r="B1746" t="s">
        <v>3648</v>
      </c>
      <c r="C1746" t="str">
        <f>IFERROR(VLOOKUP(Table1[[#This Row],[Ticker]],[1]!Table1[[Symbol]:[Industry]],2,FALSE),"-")</f>
        <v>-</v>
      </c>
      <c r="D1746" t="s">
        <v>632</v>
      </c>
      <c r="E1746">
        <v>544.45240269600004</v>
      </c>
      <c r="F1746">
        <v>20.87</v>
      </c>
      <c r="G1746">
        <v>-15.200323513728</v>
      </c>
      <c r="H1746">
        <v>-11.719927791630999</v>
      </c>
      <c r="I1746">
        <v>-40.223258076744301</v>
      </c>
      <c r="J1746">
        <v>-1.4788389893043601</v>
      </c>
      <c r="K1746">
        <v>21.6579269044739</v>
      </c>
      <c r="L1746">
        <v>23.1213796423466</v>
      </c>
      <c r="M1746">
        <v>29.983646271413001</v>
      </c>
      <c r="N1746">
        <v>0.674180382940469</v>
      </c>
      <c r="O1746">
        <v>69.621466219453694</v>
      </c>
      <c r="P1746">
        <v>9.5538057742782403</v>
      </c>
      <c r="Q1746">
        <v>4.1082385560798997E-2</v>
      </c>
    </row>
    <row r="1747" spans="1:17" hidden="1" x14ac:dyDescent="0.3">
      <c r="A1747" t="s">
        <v>3649</v>
      </c>
      <c r="B1747" t="s">
        <v>3650</v>
      </c>
      <c r="C1747" t="str">
        <f>IFERROR(VLOOKUP(Table1[[#This Row],[Ticker]],[1]!Table1[[Symbol]:[Industry]],2,FALSE),"-")</f>
        <v>-</v>
      </c>
      <c r="D1747" t="s">
        <v>1220</v>
      </c>
      <c r="E1747">
        <v>543.80919449999999</v>
      </c>
      <c r="F1747">
        <v>1811.55</v>
      </c>
      <c r="G1747">
        <v>95.603078868855206</v>
      </c>
      <c r="H1747">
        <v>47.105659411800701</v>
      </c>
      <c r="I1747">
        <v>61.518488717923802</v>
      </c>
      <c r="J1747">
        <v>-12.202394113150801</v>
      </c>
      <c r="K1747">
        <v>1564.5537574372599</v>
      </c>
      <c r="L1747">
        <v>1222.40549444099</v>
      </c>
      <c r="M1747">
        <v>45.254574753431797</v>
      </c>
      <c r="N1747">
        <v>2.4111312581381501</v>
      </c>
      <c r="O1747">
        <v>31.8208164279208</v>
      </c>
      <c r="P1747">
        <v>174.49806803545701</v>
      </c>
      <c r="Q1747">
        <v>9.6197976322878007E-2</v>
      </c>
    </row>
    <row r="1748" spans="1:17" hidden="1" x14ac:dyDescent="0.3">
      <c r="A1748" t="s">
        <v>3651</v>
      </c>
      <c r="B1748" t="s">
        <v>3652</v>
      </c>
      <c r="C1748" t="str">
        <f>IFERROR(VLOOKUP(Table1[[#This Row],[Ticker]],[1]!Table1[[Symbol]:[Industry]],2,FALSE),"-")</f>
        <v>-</v>
      </c>
      <c r="D1748" t="s">
        <v>632</v>
      </c>
      <c r="E1748">
        <v>542.338906812</v>
      </c>
      <c r="F1748">
        <v>158.43</v>
      </c>
      <c r="G1748">
        <v>-24.3260523684595</v>
      </c>
      <c r="H1748">
        <v>5.6572608246538598</v>
      </c>
      <c r="I1748">
        <v>-12.0885643366358</v>
      </c>
      <c r="J1748">
        <v>-4.2864499713052098</v>
      </c>
      <c r="K1748">
        <v>155.56434335022701</v>
      </c>
      <c r="L1748">
        <v>151.30586235298699</v>
      </c>
      <c r="M1748">
        <v>40.117560386247803</v>
      </c>
      <c r="N1748">
        <v>1.7183352097598701</v>
      </c>
      <c r="O1748">
        <v>13.614845673167901</v>
      </c>
      <c r="P1748">
        <v>19.075535512965001</v>
      </c>
      <c r="Q1748">
        <v>3.3766875142303997E-2</v>
      </c>
    </row>
    <row r="1749" spans="1:17" hidden="1" x14ac:dyDescent="0.3">
      <c r="A1749" t="s">
        <v>3653</v>
      </c>
      <c r="B1749" t="s">
        <v>3654</v>
      </c>
      <c r="C1749" t="str">
        <f>IFERROR(VLOOKUP(Table1[[#This Row],[Ticker]],[1]!Table1[[Symbol]:[Industry]],2,FALSE),"-")</f>
        <v>-</v>
      </c>
      <c r="D1749" t="s">
        <v>312</v>
      </c>
      <c r="E1749">
        <v>541.33372219499995</v>
      </c>
      <c r="F1749">
        <v>204.03</v>
      </c>
      <c r="G1749">
        <v>-34.065125070290001</v>
      </c>
      <c r="H1749">
        <v>-15.448977386454899</v>
      </c>
      <c r="I1749">
        <v>-54.636107727536</v>
      </c>
      <c r="J1749">
        <v>-3.01281966008108E-3</v>
      </c>
      <c r="K1749">
        <v>233.69554661451201</v>
      </c>
      <c r="L1749">
        <v>244.49479797061301</v>
      </c>
      <c r="M1749">
        <v>27.7531412241791</v>
      </c>
      <c r="N1749">
        <v>0.83764445873512505</v>
      </c>
      <c r="O1749">
        <v>82.326128510513101</v>
      </c>
      <c r="P1749">
        <v>9.2822710230315995</v>
      </c>
      <c r="Q1749">
        <v>0.124239703921352</v>
      </c>
    </row>
    <row r="1750" spans="1:17" hidden="1" x14ac:dyDescent="0.3">
      <c r="A1750" t="s">
        <v>3655</v>
      </c>
      <c r="B1750" t="s">
        <v>3656</v>
      </c>
      <c r="C1750" t="str">
        <f>IFERROR(VLOOKUP(Table1[[#This Row],[Ticker]],[1]!Table1[[Symbol]:[Industry]],2,FALSE),"-")</f>
        <v>-</v>
      </c>
      <c r="E1750">
        <v>541.16008715999999</v>
      </c>
      <c r="F1750">
        <v>39.549999999999997</v>
      </c>
      <c r="G1750">
        <v>203.44350598465701</v>
      </c>
      <c r="H1750">
        <v>-26.7235519877398</v>
      </c>
      <c r="I1750">
        <v>-18.3792128675675</v>
      </c>
      <c r="J1750">
        <v>-9.0922796942783197</v>
      </c>
      <c r="K1750">
        <v>45.244118886475299</v>
      </c>
      <c r="L1750">
        <v>39.444167231109901</v>
      </c>
      <c r="M1750">
        <v>25.4433024492245</v>
      </c>
      <c r="N1750">
        <v>1.0313583654454199</v>
      </c>
      <c r="O1750">
        <v>43.8685208596713</v>
      </c>
      <c r="P1750">
        <v>227.12985938792301</v>
      </c>
      <c r="Q1750">
        <v>0.27910784893427698</v>
      </c>
    </row>
    <row r="1751" spans="1:17" hidden="1" x14ac:dyDescent="0.3">
      <c r="A1751" t="s">
        <v>3657</v>
      </c>
      <c r="B1751" t="s">
        <v>3658</v>
      </c>
      <c r="C1751" t="str">
        <f>IFERROR(VLOOKUP(Table1[[#This Row],[Ticker]],[1]!Table1[[Symbol]:[Industry]],2,FALSE),"-")</f>
        <v>-</v>
      </c>
      <c r="D1751" t="s">
        <v>472</v>
      </c>
      <c r="E1751">
        <v>540.20538969500001</v>
      </c>
      <c r="F1751">
        <v>442.45</v>
      </c>
      <c r="G1751">
        <v>90.678956674252603</v>
      </c>
      <c r="H1751">
        <v>-6.16524736303995</v>
      </c>
      <c r="I1751">
        <v>9.9656870895185996</v>
      </c>
      <c r="J1751">
        <v>-9.9197081833885008</v>
      </c>
      <c r="K1751">
        <v>444.27433779172901</v>
      </c>
      <c r="L1751">
        <v>362.91861619649501</v>
      </c>
      <c r="M1751">
        <v>33.889422909680903</v>
      </c>
      <c r="N1751">
        <v>0.84798755461405995</v>
      </c>
      <c r="O1751">
        <v>15.414171092778799</v>
      </c>
      <c r="P1751">
        <v>139.16216216216199</v>
      </c>
      <c r="Q1751">
        <v>5.2776009247284997E-2</v>
      </c>
    </row>
    <row r="1752" spans="1:17" hidden="1" x14ac:dyDescent="0.3">
      <c r="A1752" t="s">
        <v>3659</v>
      </c>
      <c r="B1752" t="s">
        <v>3660</v>
      </c>
      <c r="C1752" t="str">
        <f>IFERROR(VLOOKUP(Table1[[#This Row],[Ticker]],[1]!Table1[[Symbol]:[Industry]],2,FALSE),"-")</f>
        <v>-</v>
      </c>
      <c r="E1752">
        <v>531.57000000000005</v>
      </c>
      <c r="F1752">
        <v>136.30000000000001</v>
      </c>
      <c r="G1752">
        <v>196.407104540658</v>
      </c>
      <c r="H1752">
        <v>4.1288340127635497</v>
      </c>
      <c r="I1752">
        <v>15.206402538830799</v>
      </c>
      <c r="J1752">
        <v>-9.8295668577138606</v>
      </c>
      <c r="K1752">
        <v>175.94989696318299</v>
      </c>
      <c r="L1752">
        <v>147.832397490337</v>
      </c>
      <c r="M1752">
        <v>36.469151384080902</v>
      </c>
      <c r="N1752">
        <v>0.51102413844168404</v>
      </c>
      <c r="O1752">
        <v>203.228173147468</v>
      </c>
      <c r="P1752">
        <v>258.68421052631498</v>
      </c>
      <c r="Q1752">
        <v>0.203876733051403</v>
      </c>
    </row>
    <row r="1753" spans="1:17" hidden="1" x14ac:dyDescent="0.3">
      <c r="A1753" t="s">
        <v>3661</v>
      </c>
      <c r="B1753" t="s">
        <v>3662</v>
      </c>
      <c r="C1753" t="str">
        <f>IFERROR(VLOOKUP(Table1[[#This Row],[Ticker]],[1]!Table1[[Symbol]:[Industry]],2,FALSE),"-")</f>
        <v>-</v>
      </c>
      <c r="D1753" t="s">
        <v>632</v>
      </c>
      <c r="E1753">
        <v>530.4</v>
      </c>
      <c r="F1753">
        <v>750</v>
      </c>
      <c r="G1753">
        <v>151.03892132200701</v>
      </c>
      <c r="H1753">
        <v>-12.4407849974485</v>
      </c>
      <c r="I1753">
        <v>161.273946473091</v>
      </c>
      <c r="J1753">
        <v>-11.026427550977401</v>
      </c>
      <c r="K1753">
        <v>606.17690255329796</v>
      </c>
      <c r="M1753">
        <v>56.6682931747265</v>
      </c>
      <c r="N1753">
        <v>0.68438247011952102</v>
      </c>
      <c r="O1753">
        <v>11.3333333333333</v>
      </c>
      <c r="P1753">
        <v>188.461538461538</v>
      </c>
    </row>
    <row r="1754" spans="1:17" hidden="1" x14ac:dyDescent="0.3">
      <c r="A1754" t="s">
        <v>3663</v>
      </c>
      <c r="B1754" t="s">
        <v>3664</v>
      </c>
      <c r="C1754" t="str">
        <f>IFERROR(VLOOKUP(Table1[[#This Row],[Ticker]],[1]!Table1[[Symbol]:[Industry]],2,FALSE),"-")</f>
        <v>-</v>
      </c>
      <c r="D1754" t="s">
        <v>543</v>
      </c>
      <c r="E1754">
        <v>530.13120928900003</v>
      </c>
      <c r="F1754">
        <v>123.72</v>
      </c>
      <c r="G1754">
        <v>-19.8072602042743</v>
      </c>
      <c r="H1754">
        <v>2.7918247333106798</v>
      </c>
      <c r="I1754">
        <v>-24.315881566303901</v>
      </c>
      <c r="J1754">
        <v>-3.7621964549706401</v>
      </c>
      <c r="K1754">
        <v>123.36158304248001</v>
      </c>
      <c r="L1754">
        <v>123.682635326474</v>
      </c>
      <c r="M1754">
        <v>33.466002185464497</v>
      </c>
      <c r="N1754">
        <v>1.4250382037548901</v>
      </c>
      <c r="O1754">
        <v>26.899450371807198</v>
      </c>
      <c r="P1754">
        <v>21.831610044313098</v>
      </c>
      <c r="Q1754">
        <v>-4.2983426564970999E-2</v>
      </c>
    </row>
    <row r="1755" spans="1:17" hidden="1" x14ac:dyDescent="0.3">
      <c r="A1755" t="s">
        <v>3665</v>
      </c>
      <c r="B1755" t="s">
        <v>3666</v>
      </c>
      <c r="C1755" t="str">
        <f>IFERROR(VLOOKUP(Table1[[#This Row],[Ticker]],[1]!Table1[[Symbol]:[Industry]],2,FALSE),"-")</f>
        <v>-</v>
      </c>
      <c r="D1755" t="s">
        <v>72</v>
      </c>
      <c r="E1755">
        <v>530.02647999999999</v>
      </c>
      <c r="F1755">
        <v>148</v>
      </c>
      <c r="G1755">
        <v>319.82578324641798</v>
      </c>
      <c r="H1755">
        <v>19.754330436497501</v>
      </c>
      <c r="I1755">
        <v>251.62020603494</v>
      </c>
      <c r="J1755">
        <v>11.498047973498</v>
      </c>
      <c r="K1755">
        <v>115.488616393835</v>
      </c>
      <c r="L1755">
        <v>73.449467199577995</v>
      </c>
      <c r="M1755">
        <v>90.506111816335903</v>
      </c>
      <c r="N1755">
        <v>0.93865072202166</v>
      </c>
      <c r="O1755">
        <v>0</v>
      </c>
      <c r="P1755">
        <v>343.51213664968498</v>
      </c>
      <c r="Q1755">
        <v>0.13507411150389401</v>
      </c>
    </row>
    <row r="1756" spans="1:17" hidden="1" x14ac:dyDescent="0.3">
      <c r="A1756" t="s">
        <v>3667</v>
      </c>
      <c r="B1756" t="s">
        <v>3668</v>
      </c>
      <c r="C1756" t="str">
        <f>IFERROR(VLOOKUP(Table1[[#This Row],[Ticker]],[1]!Table1[[Symbol]:[Industry]],2,FALSE),"-")</f>
        <v>-</v>
      </c>
      <c r="E1756">
        <v>526.95398716499994</v>
      </c>
      <c r="F1756">
        <v>39.630000000000003</v>
      </c>
      <c r="G1756">
        <v>-36.453247526093001</v>
      </c>
      <c r="H1756">
        <v>-11.405510706421101</v>
      </c>
      <c r="I1756">
        <v>-30.317281682012901</v>
      </c>
      <c r="J1756">
        <v>-1.1326907775972801</v>
      </c>
      <c r="K1756">
        <v>40.9230043694144</v>
      </c>
      <c r="L1756">
        <v>41.692828393282497</v>
      </c>
      <c r="M1756">
        <v>30.539265186728901</v>
      </c>
      <c r="N1756">
        <v>0.58133838356194301</v>
      </c>
      <c r="O1756">
        <v>31.4155942467827</v>
      </c>
      <c r="P1756">
        <v>20.090909090909001</v>
      </c>
      <c r="Q1756">
        <v>-1.5008613304020001E-2</v>
      </c>
    </row>
    <row r="1757" spans="1:17" hidden="1" x14ac:dyDescent="0.3">
      <c r="A1757" t="s">
        <v>3669</v>
      </c>
      <c r="B1757" t="s">
        <v>3670</v>
      </c>
      <c r="C1757" t="str">
        <f>IFERROR(VLOOKUP(Table1[[#This Row],[Ticker]],[1]!Table1[[Symbol]:[Industry]],2,FALSE),"-")</f>
        <v>-</v>
      </c>
      <c r="D1757" t="s">
        <v>62</v>
      </c>
      <c r="E1757">
        <v>524.04612956999995</v>
      </c>
      <c r="F1757">
        <v>106.91</v>
      </c>
      <c r="G1757">
        <v>-36.091105554024601</v>
      </c>
      <c r="H1757">
        <v>1.98001137740682</v>
      </c>
      <c r="I1757">
        <v>-17.265993119479301</v>
      </c>
      <c r="J1757">
        <v>0.19200736684789299</v>
      </c>
      <c r="K1757">
        <v>107.79950848569401</v>
      </c>
      <c r="L1757">
        <v>107.779821476273</v>
      </c>
      <c r="M1757">
        <v>46.403374988422698</v>
      </c>
      <c r="N1757">
        <v>0.37653545517211401</v>
      </c>
      <c r="O1757">
        <v>42.8304181086895</v>
      </c>
      <c r="P1757">
        <v>19.452513966480399</v>
      </c>
    </row>
    <row r="1758" spans="1:17" hidden="1" x14ac:dyDescent="0.3">
      <c r="A1758" t="s">
        <v>3671</v>
      </c>
      <c r="B1758" t="s">
        <v>3672</v>
      </c>
      <c r="C1758" t="str">
        <f>IFERROR(VLOOKUP(Table1[[#This Row],[Ticker]],[1]!Table1[[Symbol]:[Industry]],2,FALSE),"-")</f>
        <v>-</v>
      </c>
      <c r="D1758" t="s">
        <v>130</v>
      </c>
      <c r="E1758">
        <v>523.89512598800002</v>
      </c>
      <c r="F1758">
        <v>52.21</v>
      </c>
      <c r="G1758">
        <v>82.662227038373601</v>
      </c>
      <c r="H1758">
        <v>3.0626505205218502</v>
      </c>
      <c r="I1758">
        <v>54.210842589178597</v>
      </c>
      <c r="J1758">
        <v>-4.9336784709719801</v>
      </c>
      <c r="K1758">
        <v>47.7733183339748</v>
      </c>
      <c r="L1758">
        <v>39.629397144872598</v>
      </c>
      <c r="M1758">
        <v>52.230165748809803</v>
      </c>
      <c r="N1758">
        <v>0.67107777500363097</v>
      </c>
      <c r="O1758">
        <v>11.0898295345719</v>
      </c>
      <c r="P1758">
        <v>119.71593897948399</v>
      </c>
      <c r="Q1758">
        <v>0.13653426635673699</v>
      </c>
    </row>
    <row r="1759" spans="1:17" hidden="1" x14ac:dyDescent="0.3">
      <c r="A1759" t="s">
        <v>3673</v>
      </c>
      <c r="B1759" t="s">
        <v>3674</v>
      </c>
      <c r="C1759" t="str">
        <f>IFERROR(VLOOKUP(Table1[[#This Row],[Ticker]],[1]!Table1[[Symbol]:[Industry]],2,FALSE),"-")</f>
        <v>-</v>
      </c>
      <c r="D1759" t="s">
        <v>244</v>
      </c>
      <c r="E1759">
        <v>523.48518042000001</v>
      </c>
      <c r="F1759">
        <v>312.60000000000002</v>
      </c>
      <c r="G1759">
        <v>-19.2077437775982</v>
      </c>
      <c r="H1759">
        <v>4.3945458600801404</v>
      </c>
      <c r="I1759">
        <v>-13.9288831709985</v>
      </c>
      <c r="J1759">
        <v>1.49200384407119</v>
      </c>
      <c r="K1759">
        <v>305.19721929165502</v>
      </c>
      <c r="L1759">
        <v>300.54183747270798</v>
      </c>
      <c r="M1759">
        <v>46.1396170900789</v>
      </c>
      <c r="N1759">
        <v>1.3953741843943701</v>
      </c>
      <c r="O1759">
        <v>14.779270633397299</v>
      </c>
      <c r="P1759">
        <v>18.6337760910816</v>
      </c>
      <c r="Q1759">
        <v>1.4967308999904E-2</v>
      </c>
    </row>
    <row r="1760" spans="1:17" hidden="1" x14ac:dyDescent="0.3">
      <c r="A1760" t="s">
        <v>3675</v>
      </c>
      <c r="B1760" t="s">
        <v>3676</v>
      </c>
      <c r="C1760" t="str">
        <f>IFERROR(VLOOKUP(Table1[[#This Row],[Ticker]],[1]!Table1[[Symbol]:[Industry]],2,FALSE),"-")</f>
        <v>-</v>
      </c>
      <c r="D1760" t="s">
        <v>119</v>
      </c>
      <c r="E1760">
        <v>522.77480000000003</v>
      </c>
      <c r="F1760">
        <v>297.2</v>
      </c>
      <c r="G1760">
        <v>-17.524538793514999</v>
      </c>
      <c r="H1760">
        <v>-7.4757586643346601</v>
      </c>
      <c r="I1760">
        <v>-21.6095482769048</v>
      </c>
      <c r="J1760">
        <v>-4.5823471955478299</v>
      </c>
      <c r="K1760">
        <v>324.22812375341601</v>
      </c>
      <c r="L1760">
        <v>322.24009057567702</v>
      </c>
      <c r="M1760">
        <v>25.6396331995061</v>
      </c>
      <c r="N1760">
        <v>0.91491495856955896</v>
      </c>
      <c r="O1760">
        <v>43.674293405114398</v>
      </c>
      <c r="P1760">
        <v>18.100536459368101</v>
      </c>
    </row>
    <row r="1761" spans="1:17" hidden="1" x14ac:dyDescent="0.3">
      <c r="A1761" t="s">
        <v>3677</v>
      </c>
      <c r="B1761" t="s">
        <v>3678</v>
      </c>
      <c r="C1761" t="str">
        <f>IFERROR(VLOOKUP(Table1[[#This Row],[Ticker]],[1]!Table1[[Symbol]:[Industry]],2,FALSE),"-")</f>
        <v>-</v>
      </c>
      <c r="D1761" t="s">
        <v>1489</v>
      </c>
      <c r="E1761">
        <v>517.99135654999998</v>
      </c>
      <c r="F1761">
        <v>95.75</v>
      </c>
      <c r="G1761">
        <v>9.9493758360912192</v>
      </c>
      <c r="H1761">
        <v>2.52584802184262</v>
      </c>
      <c r="I1761">
        <v>-23.291252922616</v>
      </c>
      <c r="J1761">
        <v>2.1588067980962902</v>
      </c>
      <c r="K1761">
        <v>86.678284994782999</v>
      </c>
      <c r="L1761">
        <v>84.312252501840106</v>
      </c>
      <c r="M1761">
        <v>63.647318455559002</v>
      </c>
      <c r="N1761">
        <v>3.4288763349830602</v>
      </c>
      <c r="O1761">
        <v>19.060052219321101</v>
      </c>
      <c r="P1761">
        <v>50.078369905956102</v>
      </c>
      <c r="Q1761">
        <v>8.9685191636832001E-2</v>
      </c>
    </row>
    <row r="1762" spans="1:17" hidden="1" x14ac:dyDescent="0.3">
      <c r="A1762" t="s">
        <v>3679</v>
      </c>
      <c r="B1762" t="s">
        <v>3680</v>
      </c>
      <c r="C1762" t="str">
        <f>IFERROR(VLOOKUP(Table1[[#This Row],[Ticker]],[1]!Table1[[Symbol]:[Industry]],2,FALSE),"-")</f>
        <v>-</v>
      </c>
      <c r="D1762" t="s">
        <v>62</v>
      </c>
      <c r="E1762">
        <v>517.92792316999999</v>
      </c>
      <c r="F1762">
        <v>499.15</v>
      </c>
      <c r="G1762">
        <v>25.871699031190101</v>
      </c>
      <c r="H1762">
        <v>-13.0134170557363</v>
      </c>
      <c r="I1762">
        <v>-16.4725056370673</v>
      </c>
      <c r="J1762">
        <v>1.1452896207397301</v>
      </c>
      <c r="K1762">
        <v>507.44190291728501</v>
      </c>
      <c r="L1762">
        <v>460.03145277655801</v>
      </c>
      <c r="M1762">
        <v>46.213755602462598</v>
      </c>
      <c r="N1762">
        <v>0.99949033076899396</v>
      </c>
      <c r="O1762">
        <v>18.200941600721201</v>
      </c>
      <c r="P1762">
        <v>61.694201490119802</v>
      </c>
      <c r="Q1762">
        <v>7.5138689277777004E-2</v>
      </c>
    </row>
    <row r="1763" spans="1:17" hidden="1" x14ac:dyDescent="0.3">
      <c r="A1763" t="s">
        <v>3681</v>
      </c>
      <c r="B1763" t="s">
        <v>3682</v>
      </c>
      <c r="C1763" t="str">
        <f>IFERROR(VLOOKUP(Table1[[#This Row],[Ticker]],[1]!Table1[[Symbol]:[Industry]],2,FALSE),"-")</f>
        <v>-</v>
      </c>
      <c r="D1763" t="s">
        <v>232</v>
      </c>
      <c r="E1763">
        <v>517.83586249999996</v>
      </c>
      <c r="F1763">
        <v>1631.75</v>
      </c>
      <c r="G1763">
        <v>573.28528507272802</v>
      </c>
      <c r="H1763">
        <v>47.236398100475803</v>
      </c>
      <c r="I1763">
        <v>352.93352106413801</v>
      </c>
      <c r="J1763">
        <v>6.0018633846465796</v>
      </c>
      <c r="K1763">
        <v>1111.1524998110001</v>
      </c>
      <c r="L1763">
        <v>628.83193209165199</v>
      </c>
      <c r="M1763">
        <v>99.764042711323597</v>
      </c>
      <c r="N1763">
        <v>9.8678374538585606E-2</v>
      </c>
      <c r="O1763">
        <v>0</v>
      </c>
      <c r="P1763">
        <v>684.49519230769204</v>
      </c>
      <c r="Q1763">
        <v>0.25159252479697303</v>
      </c>
    </row>
    <row r="1764" spans="1:17" hidden="1" x14ac:dyDescent="0.3">
      <c r="A1764" t="s">
        <v>3683</v>
      </c>
      <c r="B1764" t="s">
        <v>3684</v>
      </c>
      <c r="C1764" t="str">
        <f>IFERROR(VLOOKUP(Table1[[#This Row],[Ticker]],[1]!Table1[[Symbol]:[Industry]],2,FALSE),"-")</f>
        <v>-</v>
      </c>
      <c r="D1764" t="s">
        <v>728</v>
      </c>
      <c r="E1764">
        <v>515.156848395</v>
      </c>
      <c r="F1764">
        <v>71.69</v>
      </c>
      <c r="G1764">
        <v>253.629436070417</v>
      </c>
      <c r="H1764">
        <v>-19.478239871094701</v>
      </c>
      <c r="I1764">
        <v>66.448295336273702</v>
      </c>
      <c r="J1764">
        <v>0.14933002478014201</v>
      </c>
      <c r="K1764">
        <v>74.331981287754303</v>
      </c>
      <c r="L1764">
        <v>56.3052553247324</v>
      </c>
      <c r="M1764">
        <v>33.6013072912354</v>
      </c>
      <c r="N1764">
        <v>0.96968668163086902</v>
      </c>
      <c r="O1764">
        <v>24.006137536615999</v>
      </c>
      <c r="P1764">
        <v>321.70588235294099</v>
      </c>
      <c r="Q1764">
        <v>8.4753555887322002E-2</v>
      </c>
    </row>
    <row r="1765" spans="1:17" hidden="1" x14ac:dyDescent="0.3">
      <c r="A1765" t="s">
        <v>3685</v>
      </c>
      <c r="B1765" t="s">
        <v>3686</v>
      </c>
      <c r="C1765" t="str">
        <f>IFERROR(VLOOKUP(Table1[[#This Row],[Ticker]],[1]!Table1[[Symbol]:[Industry]],2,FALSE),"-")</f>
        <v>-</v>
      </c>
      <c r="D1765" t="s">
        <v>412</v>
      </c>
      <c r="E1765">
        <v>514.22177982999995</v>
      </c>
      <c r="F1765">
        <v>2093.0500000000002</v>
      </c>
      <c r="G1765">
        <v>17.826780026975602</v>
      </c>
      <c r="H1765">
        <v>13.163432539383701</v>
      </c>
      <c r="I1765">
        <v>-0.34405994631962999</v>
      </c>
      <c r="J1765">
        <v>-4.7795800403814201</v>
      </c>
      <c r="K1765">
        <v>2039.06082766587</v>
      </c>
      <c r="L1765">
        <v>1870.2025384313799</v>
      </c>
      <c r="M1765">
        <v>39.408001243787098</v>
      </c>
      <c r="N1765">
        <v>0.696645288603848</v>
      </c>
      <c r="O1765">
        <v>32.772747903776697</v>
      </c>
      <c r="P1765">
        <v>43.847290471117802</v>
      </c>
      <c r="Q1765">
        <v>-5.9864040503729003E-2</v>
      </c>
    </row>
    <row r="1766" spans="1:17" hidden="1" x14ac:dyDescent="0.3">
      <c r="A1766" t="s">
        <v>3687</v>
      </c>
      <c r="B1766" t="s">
        <v>3688</v>
      </c>
      <c r="C1766" t="str">
        <f>IFERROR(VLOOKUP(Table1[[#This Row],[Ticker]],[1]!Table1[[Symbol]:[Industry]],2,FALSE),"-")</f>
        <v>-</v>
      </c>
      <c r="D1766" t="s">
        <v>46</v>
      </c>
      <c r="E1766">
        <v>513.88287000000003</v>
      </c>
      <c r="F1766">
        <v>428.25</v>
      </c>
      <c r="G1766">
        <v>202.599360882447</v>
      </c>
      <c r="H1766">
        <v>-10.782297699527</v>
      </c>
      <c r="I1766">
        <v>212.83438603353099</v>
      </c>
      <c r="J1766">
        <v>-15.389303169083099</v>
      </c>
      <c r="K1766">
        <v>371.68228825904799</v>
      </c>
      <c r="M1766">
        <v>35.9640350814717</v>
      </c>
      <c r="N1766">
        <v>0.50548299124443796</v>
      </c>
      <c r="O1766">
        <v>42.416812609456997</v>
      </c>
      <c r="P1766">
        <v>248.170731707317</v>
      </c>
    </row>
    <row r="1767" spans="1:17" hidden="1" x14ac:dyDescent="0.3">
      <c r="A1767" t="s">
        <v>3689</v>
      </c>
      <c r="B1767" t="s">
        <v>3690</v>
      </c>
      <c r="C1767" t="str">
        <f>IFERROR(VLOOKUP(Table1[[#This Row],[Ticker]],[1]!Table1[[Symbol]:[Industry]],2,FALSE),"-")</f>
        <v>-</v>
      </c>
      <c r="D1767" t="s">
        <v>198</v>
      </c>
      <c r="E1767">
        <v>513.70399999999995</v>
      </c>
      <c r="F1767">
        <v>163.6</v>
      </c>
      <c r="G1767">
        <v>-3.1706996279444599</v>
      </c>
      <c r="H1767">
        <v>4.9224645973650603</v>
      </c>
      <c r="I1767">
        <v>-23.089549737960301</v>
      </c>
      <c r="J1767">
        <v>-7.4840216336402401</v>
      </c>
      <c r="K1767">
        <v>159.72385892099101</v>
      </c>
      <c r="L1767">
        <v>151.033604359641</v>
      </c>
      <c r="M1767">
        <v>43.156871010685798</v>
      </c>
      <c r="N1767">
        <v>2.5483323395883102</v>
      </c>
      <c r="O1767">
        <v>24.8166259168704</v>
      </c>
      <c r="P1767">
        <v>41.034482758620697</v>
      </c>
      <c r="Q1767">
        <v>5.2791016750292998E-2</v>
      </c>
    </row>
    <row r="1768" spans="1:17" hidden="1" x14ac:dyDescent="0.3">
      <c r="A1768" t="s">
        <v>3691</v>
      </c>
      <c r="B1768" t="s">
        <v>3692</v>
      </c>
      <c r="C1768" t="str">
        <f>IFERROR(VLOOKUP(Table1[[#This Row],[Ticker]],[1]!Table1[[Symbol]:[Industry]],2,FALSE),"-")</f>
        <v>-</v>
      </c>
      <c r="D1768" t="s">
        <v>359</v>
      </c>
      <c r="E1768">
        <v>511.573806039999</v>
      </c>
      <c r="F1768">
        <v>83.6</v>
      </c>
      <c r="G1768">
        <v>-11.5017049867342</v>
      </c>
      <c r="H1768">
        <v>-6.0781499775508703</v>
      </c>
      <c r="I1768">
        <v>-35.720040479054099</v>
      </c>
      <c r="J1768">
        <v>-1.66701758992663</v>
      </c>
      <c r="K1768">
        <v>87.571130957248002</v>
      </c>
      <c r="L1768">
        <v>91.285708978383497</v>
      </c>
      <c r="M1768">
        <v>23.3043657172887</v>
      </c>
      <c r="N1768">
        <v>1.2056332503035601</v>
      </c>
      <c r="O1768">
        <v>60.7655502392344</v>
      </c>
      <c r="P1768">
        <v>16.030534351145</v>
      </c>
      <c r="Q1768">
        <v>1.9206821801243001E-2</v>
      </c>
    </row>
    <row r="1769" spans="1:17" hidden="1" x14ac:dyDescent="0.3">
      <c r="A1769" t="s">
        <v>3693</v>
      </c>
      <c r="B1769" t="s">
        <v>3694</v>
      </c>
      <c r="C1769" t="str">
        <f>IFERROR(VLOOKUP(Table1[[#This Row],[Ticker]],[1]!Table1[[Symbol]:[Industry]],2,FALSE),"-")</f>
        <v>-</v>
      </c>
      <c r="E1769">
        <v>510.10659199999998</v>
      </c>
      <c r="F1769">
        <v>34.4</v>
      </c>
      <c r="G1769">
        <v>813.38801325431905</v>
      </c>
      <c r="H1769">
        <v>-10.0629114342301</v>
      </c>
      <c r="I1769">
        <v>88.249052867723194</v>
      </c>
      <c r="J1769">
        <v>-9.7592099201234408</v>
      </c>
      <c r="K1769">
        <v>35.722201909743603</v>
      </c>
      <c r="L1769">
        <v>24.6873991697639</v>
      </c>
      <c r="M1769">
        <v>39.825462272509903</v>
      </c>
      <c r="N1769">
        <v>1.9287949893685401</v>
      </c>
      <c r="O1769">
        <v>41.133720930232499</v>
      </c>
      <c r="P1769">
        <v>837.07436665758598</v>
      </c>
      <c r="Q1769">
        <v>0.200983544163096</v>
      </c>
    </row>
    <row r="1770" spans="1:17" hidden="1" x14ac:dyDescent="0.3">
      <c r="A1770" t="s">
        <v>3695</v>
      </c>
      <c r="B1770" t="s">
        <v>3696</v>
      </c>
      <c r="C1770" t="str">
        <f>IFERROR(VLOOKUP(Table1[[#This Row],[Ticker]],[1]!Table1[[Symbol]:[Industry]],2,FALSE),"-")</f>
        <v>-</v>
      </c>
      <c r="D1770" t="s">
        <v>232</v>
      </c>
      <c r="E1770">
        <v>508.73354999999998</v>
      </c>
      <c r="F1770">
        <v>852.15</v>
      </c>
      <c r="G1770">
        <v>433.27443091045802</v>
      </c>
      <c r="H1770">
        <v>-1.4639850909501899</v>
      </c>
      <c r="I1770">
        <v>160.860598353321</v>
      </c>
      <c r="J1770">
        <v>3.5401225724370402</v>
      </c>
      <c r="K1770">
        <v>760.44943070721195</v>
      </c>
      <c r="L1770">
        <v>452.964142930175</v>
      </c>
      <c r="M1770">
        <v>41.407509491521601</v>
      </c>
      <c r="N1770">
        <v>0.73003225806451599</v>
      </c>
      <c r="O1770">
        <v>28.750806782843402</v>
      </c>
      <c r="P1770">
        <v>551.73996175908201</v>
      </c>
    </row>
    <row r="1771" spans="1:17" hidden="1" x14ac:dyDescent="0.3">
      <c r="A1771" t="s">
        <v>3697</v>
      </c>
      <c r="B1771" t="s">
        <v>3698</v>
      </c>
      <c r="C1771" t="str">
        <f>IFERROR(VLOOKUP(Table1[[#This Row],[Ticker]],[1]!Table1[[Symbol]:[Industry]],2,FALSE),"-")</f>
        <v>-</v>
      </c>
      <c r="D1771" t="s">
        <v>138</v>
      </c>
      <c r="E1771">
        <v>508.72678773000001</v>
      </c>
      <c r="F1771">
        <v>11.69</v>
      </c>
      <c r="G1771">
        <v>30.129436070417398</v>
      </c>
      <c r="H1771">
        <v>-19.154040974945001</v>
      </c>
      <c r="I1771">
        <v>-19.555745922865601</v>
      </c>
      <c r="J1771">
        <v>-6.7480228408071197</v>
      </c>
      <c r="K1771">
        <v>13.0593203824456</v>
      </c>
      <c r="L1771">
        <v>12.5090238642507</v>
      </c>
      <c r="M1771">
        <v>27.930048126812999</v>
      </c>
      <c r="N1771">
        <v>1.22726389884635</v>
      </c>
      <c r="O1771">
        <v>47.562018819503798</v>
      </c>
      <c r="P1771">
        <v>64.647887323943607</v>
      </c>
      <c r="Q1771">
        <v>-3.1664963772007997E-2</v>
      </c>
    </row>
    <row r="1772" spans="1:17" hidden="1" x14ac:dyDescent="0.3">
      <c r="A1772" t="s">
        <v>3699</v>
      </c>
      <c r="B1772" t="s">
        <v>3700</v>
      </c>
      <c r="C1772" t="str">
        <f>IFERROR(VLOOKUP(Table1[[#This Row],[Ticker]],[1]!Table1[[Symbol]:[Industry]],2,FALSE),"-")</f>
        <v>-</v>
      </c>
      <c r="D1772" t="s">
        <v>146</v>
      </c>
      <c r="E1772">
        <v>508.67444868000001</v>
      </c>
      <c r="F1772">
        <v>62.36</v>
      </c>
      <c r="G1772">
        <v>-53.278766184117998</v>
      </c>
      <c r="H1772">
        <v>-22.431169612833099</v>
      </c>
      <c r="I1772">
        <v>-41.896537661247699</v>
      </c>
      <c r="J1772">
        <v>-1.2320602833170899</v>
      </c>
      <c r="K1772">
        <v>71.526932577841507</v>
      </c>
      <c r="L1772">
        <v>76.307027039865702</v>
      </c>
      <c r="M1772">
        <v>34.1002237357607</v>
      </c>
      <c r="N1772">
        <v>1.62111828722562</v>
      </c>
      <c r="O1772">
        <v>77.838357921744702</v>
      </c>
      <c r="P1772">
        <v>0.41867954911431998</v>
      </c>
      <c r="Q1772">
        <v>5.3535450300706E-2</v>
      </c>
    </row>
    <row r="1773" spans="1:17" hidden="1" x14ac:dyDescent="0.3">
      <c r="A1773" t="s">
        <v>3701</v>
      </c>
      <c r="B1773" t="s">
        <v>3702</v>
      </c>
      <c r="C1773" t="str">
        <f>IFERROR(VLOOKUP(Table1[[#This Row],[Ticker]],[1]!Table1[[Symbol]:[Industry]],2,FALSE),"-")</f>
        <v>-</v>
      </c>
      <c r="D1773" t="s">
        <v>127</v>
      </c>
      <c r="E1773">
        <v>508.13995199999999</v>
      </c>
      <c r="F1773">
        <v>329.2</v>
      </c>
      <c r="G1773">
        <v>-8.6618949825819094</v>
      </c>
      <c r="H1773">
        <v>4.3049046577238599</v>
      </c>
      <c r="I1773">
        <v>50.085681186465798</v>
      </c>
      <c r="J1773">
        <v>-11.6906427539191</v>
      </c>
      <c r="K1773">
        <v>311.40093171216301</v>
      </c>
      <c r="L1773">
        <v>241.76585259104999</v>
      </c>
      <c r="M1773">
        <v>34.886004712106903</v>
      </c>
      <c r="N1773">
        <v>0.54717765269082996</v>
      </c>
      <c r="O1773">
        <v>21.719319562575901</v>
      </c>
      <c r="P1773">
        <v>150.34220532319301</v>
      </c>
    </row>
    <row r="1774" spans="1:17" hidden="1" x14ac:dyDescent="0.3">
      <c r="A1774" t="s">
        <v>3703</v>
      </c>
      <c r="B1774" t="s">
        <v>3704</v>
      </c>
      <c r="C1774" t="str">
        <f>IFERROR(VLOOKUP(Table1[[#This Row],[Ticker]],[1]!Table1[[Symbol]:[Industry]],2,FALSE),"-")</f>
        <v>-</v>
      </c>
      <c r="D1774" t="s">
        <v>632</v>
      </c>
      <c r="E1774">
        <v>507.01487351399999</v>
      </c>
      <c r="F1774">
        <v>63.09</v>
      </c>
      <c r="G1774">
        <v>-6.74474079900354</v>
      </c>
      <c r="H1774">
        <v>12.924325398135601</v>
      </c>
      <c r="I1774">
        <v>-17.057134210929998</v>
      </c>
      <c r="J1774">
        <v>4.3930783162896203</v>
      </c>
      <c r="K1774">
        <v>58.108681267583002</v>
      </c>
      <c r="L1774">
        <v>57.619700177180597</v>
      </c>
      <c r="M1774">
        <v>58.139242127389402</v>
      </c>
      <c r="N1774">
        <v>2.99400168182127</v>
      </c>
      <c r="O1774">
        <v>18.719289903312699</v>
      </c>
      <c r="P1774">
        <v>26.432865731462901</v>
      </c>
      <c r="Q1774">
        <v>-2.0350337414295001E-2</v>
      </c>
    </row>
    <row r="1775" spans="1:17" hidden="1" x14ac:dyDescent="0.3">
      <c r="A1775" t="s">
        <v>3705</v>
      </c>
      <c r="B1775" t="s">
        <v>3706</v>
      </c>
      <c r="C1775" t="str">
        <f>IFERROR(VLOOKUP(Table1[[#This Row],[Ticker]],[1]!Table1[[Symbol]:[Industry]],2,FALSE),"-")</f>
        <v>-</v>
      </c>
      <c r="E1775">
        <v>505.40304374999999</v>
      </c>
      <c r="F1775">
        <v>465.3</v>
      </c>
      <c r="G1775">
        <v>191.23750446475299</v>
      </c>
      <c r="H1775">
        <v>22.684215002551401</v>
      </c>
      <c r="I1775">
        <v>113.303057712729</v>
      </c>
      <c r="J1775">
        <v>5.2349360853861997</v>
      </c>
      <c r="K1775">
        <v>381.232121600965</v>
      </c>
      <c r="L1775">
        <v>276.20971484035198</v>
      </c>
      <c r="M1775">
        <v>71.860099389363796</v>
      </c>
      <c r="N1775">
        <v>0.56416805214145105</v>
      </c>
      <c r="O1775">
        <v>4.59918332258757</v>
      </c>
      <c r="P1775">
        <v>227.560718057022</v>
      </c>
      <c r="Q1775">
        <v>0.34973700735089402</v>
      </c>
    </row>
    <row r="1776" spans="1:17" hidden="1" x14ac:dyDescent="0.3">
      <c r="A1776" t="s">
        <v>3707</v>
      </c>
      <c r="B1776" t="s">
        <v>3708</v>
      </c>
      <c r="C1776" t="str">
        <f>IFERROR(VLOOKUP(Table1[[#This Row],[Ticker]],[1]!Table1[[Symbol]:[Industry]],2,FALSE),"-")</f>
        <v>-</v>
      </c>
      <c r="D1776" t="s">
        <v>312</v>
      </c>
      <c r="E1776">
        <v>504.85267499999998</v>
      </c>
      <c r="F1776">
        <v>631.5</v>
      </c>
      <c r="G1776">
        <v>79.433620864986693</v>
      </c>
      <c r="H1776">
        <v>2.615401189984</v>
      </c>
      <c r="I1776">
        <v>-11.5800586925765</v>
      </c>
      <c r="J1776">
        <v>-0.41145428894534802</v>
      </c>
      <c r="K1776">
        <v>620.30398307266501</v>
      </c>
      <c r="L1776">
        <v>551.663298132146</v>
      </c>
      <c r="M1776">
        <v>51.501901952425897</v>
      </c>
      <c r="N1776">
        <v>1.21006546644844</v>
      </c>
      <c r="O1776">
        <v>23.673792557403001</v>
      </c>
      <c r="P1776">
        <v>111.133400200601</v>
      </c>
      <c r="Q1776">
        <v>0.18089934453403</v>
      </c>
    </row>
    <row r="1777" spans="1:17" hidden="1" x14ac:dyDescent="0.3">
      <c r="A1777" t="s">
        <v>3709</v>
      </c>
      <c r="B1777" t="s">
        <v>3710</v>
      </c>
      <c r="C1777" t="str">
        <f>IFERROR(VLOOKUP(Table1[[#This Row],[Ticker]],[1]!Table1[[Symbol]:[Industry]],2,FALSE),"-")</f>
        <v>-</v>
      </c>
      <c r="D1777" t="s">
        <v>3711</v>
      </c>
      <c r="E1777">
        <v>503.64</v>
      </c>
      <c r="F1777">
        <v>125.91</v>
      </c>
      <c r="G1777">
        <v>-3.7720676889810298</v>
      </c>
      <c r="H1777">
        <v>-3.3700485633400201</v>
      </c>
      <c r="I1777">
        <v>-51.791191131712701</v>
      </c>
      <c r="J1777">
        <v>-2.2002000150724799</v>
      </c>
      <c r="K1777">
        <v>134.324863853614</v>
      </c>
      <c r="M1777">
        <v>23.676811456985099</v>
      </c>
      <c r="N1777">
        <v>0.55123593501054702</v>
      </c>
      <c r="O1777">
        <v>102.803589865777</v>
      </c>
      <c r="P1777">
        <v>31.156249999999901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271</v>
      </c>
      <c r="E1778">
        <v>502.96922676000003</v>
      </c>
      <c r="F1778">
        <v>95.16</v>
      </c>
      <c r="G1778">
        <v>-40.431760227413697</v>
      </c>
      <c r="H1778">
        <v>-3.8679022612921798</v>
      </c>
      <c r="I1778">
        <v>-5.4867264822714201</v>
      </c>
      <c r="J1778">
        <v>1.66708831943374</v>
      </c>
      <c r="K1778">
        <v>98.3591452967067</v>
      </c>
      <c r="L1778">
        <v>101.076063538989</v>
      </c>
      <c r="M1778">
        <v>41.249372067320202</v>
      </c>
      <c r="N1778">
        <v>1.0208965900657301</v>
      </c>
      <c r="O1778">
        <v>39.186633039092001</v>
      </c>
      <c r="P1778">
        <v>23.600467593193901</v>
      </c>
      <c r="Q1778">
        <v>0.16270088241771799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E1779">
        <v>502.29764956000002</v>
      </c>
      <c r="F1779">
        <v>25.55</v>
      </c>
      <c r="G1779">
        <v>56.497003437353797</v>
      </c>
      <c r="H1779">
        <v>-9.0561913179903009</v>
      </c>
      <c r="I1779">
        <v>8.3313218908104005</v>
      </c>
      <c r="J1779">
        <v>-2.7327212572711401</v>
      </c>
      <c r="K1779">
        <v>26.2308959298493</v>
      </c>
      <c r="L1779">
        <v>24.2278251309402</v>
      </c>
      <c r="M1779">
        <v>43.143583264099597</v>
      </c>
      <c r="N1779">
        <v>0.89340191150727</v>
      </c>
      <c r="O1779">
        <v>26.223091976516599</v>
      </c>
      <c r="P1779">
        <v>90.671641791044706</v>
      </c>
      <c r="Q1779">
        <v>0.15952776410819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177</v>
      </c>
      <c r="E1780">
        <v>502.25</v>
      </c>
      <c r="F1780">
        <v>205</v>
      </c>
      <c r="G1780">
        <v>49.236463973367499</v>
      </c>
      <c r="H1780">
        <v>-4.03744491647688</v>
      </c>
      <c r="I1780">
        <v>-6.12148532024574</v>
      </c>
      <c r="J1780">
        <v>-3.45880005652067</v>
      </c>
      <c r="K1780">
        <v>195.727279777609</v>
      </c>
      <c r="L1780">
        <v>176.42345700204399</v>
      </c>
      <c r="M1780">
        <v>54.169302128068502</v>
      </c>
      <c r="N1780">
        <v>0.77072072072071995</v>
      </c>
      <c r="O1780">
        <v>12.1951219512195</v>
      </c>
      <c r="P1780">
        <v>73.728813559322006</v>
      </c>
      <c r="Q1780">
        <v>0.10280807639935401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1423</v>
      </c>
      <c r="E1781">
        <v>502.15617767999998</v>
      </c>
      <c r="F1781">
        <v>244.82</v>
      </c>
      <c r="G1781">
        <v>-21.272632424392</v>
      </c>
      <c r="H1781">
        <v>-3.40966254846896</v>
      </c>
      <c r="I1781">
        <v>-24.442057210554101</v>
      </c>
      <c r="J1781">
        <v>-0.34334358352830802</v>
      </c>
      <c r="K1781">
        <v>251.01823265448601</v>
      </c>
      <c r="L1781">
        <v>255.524128125006</v>
      </c>
      <c r="M1781">
        <v>42.1933952660222</v>
      </c>
      <c r="N1781">
        <v>0.67832254503611</v>
      </c>
      <c r="O1781">
        <v>28.380034310922301</v>
      </c>
      <c r="P1781">
        <v>8.3274336283185804</v>
      </c>
      <c r="Q1781">
        <v>9.7293491543395005E-2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283</v>
      </c>
      <c r="E1782">
        <v>501.98347848999998</v>
      </c>
      <c r="F1782">
        <v>535.9</v>
      </c>
      <c r="G1782">
        <v>-24.893837964055699</v>
      </c>
      <c r="H1782">
        <v>15.979458304902399</v>
      </c>
      <c r="I1782">
        <v>-3.1384422908819798</v>
      </c>
      <c r="J1782">
        <v>-4.5146600102710002</v>
      </c>
      <c r="K1782">
        <v>494.71757798478097</v>
      </c>
      <c r="L1782">
        <v>482.05208995886397</v>
      </c>
      <c r="M1782">
        <v>47.8677550353096</v>
      </c>
      <c r="N1782">
        <v>3.0713336594852798</v>
      </c>
      <c r="O1782">
        <v>21.981713006157801</v>
      </c>
      <c r="P1782">
        <v>38.118556701030897</v>
      </c>
      <c r="Q1782">
        <v>-4.7292928823530998E-2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97</v>
      </c>
      <c r="E1783">
        <v>501.5248125</v>
      </c>
      <c r="F1783">
        <v>1025</v>
      </c>
      <c r="G1783">
        <v>20.679843779831799</v>
      </c>
      <c r="H1783">
        <v>-2.8379524851332798</v>
      </c>
      <c r="I1783">
        <v>17.121920155460302</v>
      </c>
      <c r="J1783">
        <v>-6.3957715827418502</v>
      </c>
      <c r="K1783">
        <v>967.52825973656604</v>
      </c>
      <c r="L1783">
        <v>846.38464937931099</v>
      </c>
      <c r="M1783">
        <v>64.515652606072507</v>
      </c>
      <c r="N1783">
        <v>3.59443037974683</v>
      </c>
      <c r="O1783">
        <v>7.2195121951219496</v>
      </c>
      <c r="P1783">
        <v>52.985074626865597</v>
      </c>
      <c r="Q1783">
        <v>0.149150176816329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130</v>
      </c>
      <c r="E1784">
        <v>501.40523999999999</v>
      </c>
      <c r="F1784">
        <v>18.829999999999998</v>
      </c>
      <c r="G1784">
        <v>229.60669795624901</v>
      </c>
      <c r="H1784">
        <v>-9.2426142657412402</v>
      </c>
      <c r="I1784">
        <v>55.427595514633197</v>
      </c>
      <c r="J1784">
        <v>-4.3904211212578499</v>
      </c>
      <c r="K1784">
        <v>19.9761675384852</v>
      </c>
      <c r="L1784">
        <v>15.877495535515401</v>
      </c>
      <c r="M1784">
        <v>28.8990710434663</v>
      </c>
      <c r="N1784">
        <v>0.98646513508577205</v>
      </c>
      <c r="O1784">
        <v>30.111524163568699</v>
      </c>
      <c r="P1784">
        <v>276.599999999999</v>
      </c>
      <c r="Q1784">
        <v>0.14802016883213501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412</v>
      </c>
      <c r="E1785">
        <v>500.08724086499899</v>
      </c>
      <c r="F1785">
        <v>304.05</v>
      </c>
      <c r="G1785">
        <v>-46.770087276274502</v>
      </c>
      <c r="H1785">
        <v>-8.0241843635341201</v>
      </c>
      <c r="I1785">
        <v>-35.996226991196998</v>
      </c>
      <c r="J1785">
        <v>-2.3223905610881901</v>
      </c>
      <c r="K1785">
        <v>305.46797536423202</v>
      </c>
      <c r="L1785">
        <v>324.500356328892</v>
      </c>
      <c r="M1785">
        <v>39.5936136367798</v>
      </c>
      <c r="N1785">
        <v>0.98057310977274004</v>
      </c>
      <c r="O1785">
        <v>51.290906100970197</v>
      </c>
      <c r="P1785">
        <v>16.049618320610598</v>
      </c>
      <c r="Q1785">
        <v>-7.1431135023914002E-2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51</v>
      </c>
      <c r="E1786">
        <v>499.5</v>
      </c>
      <c r="F1786">
        <v>387.1</v>
      </c>
      <c r="G1786">
        <v>47.824501714145697</v>
      </c>
      <c r="H1786">
        <v>7.2724502966690796</v>
      </c>
      <c r="I1786">
        <v>18.981104180249499</v>
      </c>
      <c r="J1786">
        <v>2.0641877319351698</v>
      </c>
      <c r="K1786">
        <v>329.96311890890797</v>
      </c>
      <c r="L1786">
        <v>285.29624217314</v>
      </c>
      <c r="M1786">
        <v>57.648889138951901</v>
      </c>
      <c r="N1786">
        <v>1.46720251177394</v>
      </c>
      <c r="O1786">
        <v>7.1170240247997896</v>
      </c>
      <c r="P1786">
        <v>75.954545454545396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62</v>
      </c>
      <c r="E1787">
        <v>499.25700180000001</v>
      </c>
      <c r="F1787">
        <v>373.5</v>
      </c>
      <c r="G1787">
        <v>11.983824584382999</v>
      </c>
      <c r="H1787">
        <v>-2.1349339336187598</v>
      </c>
      <c r="I1787">
        <v>-18.061212047355902</v>
      </c>
      <c r="J1787">
        <v>-4.78234904883442</v>
      </c>
      <c r="K1787">
        <v>353.908753175058</v>
      </c>
      <c r="L1787">
        <v>327.75456564472802</v>
      </c>
      <c r="M1787">
        <v>44.431502190992703</v>
      </c>
      <c r="N1787">
        <v>1.2387157644539999</v>
      </c>
      <c r="O1787">
        <v>15.1271753681392</v>
      </c>
      <c r="P1787">
        <v>68.243243243243199</v>
      </c>
      <c r="Q1787">
        <v>-3.1405377635081999E-2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632</v>
      </c>
      <c r="E1788">
        <v>498.51875000000001</v>
      </c>
      <c r="F1788">
        <v>128.65</v>
      </c>
      <c r="G1788">
        <v>-30.898758740446699</v>
      </c>
      <c r="H1788">
        <v>2.4631796697658901</v>
      </c>
      <c r="I1788">
        <v>-2.9272732693650498</v>
      </c>
      <c r="J1788">
        <v>4.7656334953208797</v>
      </c>
      <c r="K1788">
        <v>119.812327607632</v>
      </c>
      <c r="L1788">
        <v>121.448100504591</v>
      </c>
      <c r="M1788">
        <v>60.862294120774003</v>
      </c>
      <c r="N1788">
        <v>2.39315353909064</v>
      </c>
      <c r="O1788">
        <v>20.171006607073402</v>
      </c>
      <c r="P1788">
        <v>27.061728395061699</v>
      </c>
      <c r="Q1788">
        <v>0.12199188989477699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138</v>
      </c>
      <c r="E1789">
        <v>497.48205960000001</v>
      </c>
      <c r="F1789">
        <v>12.63</v>
      </c>
      <c r="G1789">
        <v>128.913646596733</v>
      </c>
      <c r="H1789">
        <v>4.7370230494919303</v>
      </c>
      <c r="I1789">
        <v>9.7681839429390394</v>
      </c>
      <c r="J1789">
        <v>-1.85449676273245</v>
      </c>
      <c r="K1789">
        <v>12.1031143157737</v>
      </c>
      <c r="L1789">
        <v>10.381853265462</v>
      </c>
      <c r="M1789">
        <v>45.575059980589899</v>
      </c>
      <c r="N1789">
        <v>1.88755212618101</v>
      </c>
      <c r="O1789">
        <v>17.260490894695099</v>
      </c>
      <c r="P1789">
        <v>157.75510204081601</v>
      </c>
      <c r="Q1789">
        <v>5.6255953803269997E-2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266</v>
      </c>
      <c r="E1790">
        <v>495.42500000000001</v>
      </c>
      <c r="F1790">
        <v>141.55000000000001</v>
      </c>
      <c r="G1790">
        <v>-7.8990323398720497</v>
      </c>
      <c r="H1790">
        <v>1.58774272033401</v>
      </c>
      <c r="I1790">
        <v>-20.3569514024624</v>
      </c>
      <c r="J1790">
        <v>-4.9069806548315098</v>
      </c>
      <c r="K1790">
        <v>142.623866358095</v>
      </c>
      <c r="L1790">
        <v>136.42138505987199</v>
      </c>
      <c r="M1790">
        <v>39.842047367950897</v>
      </c>
      <c r="N1790">
        <v>1.34239849916579</v>
      </c>
      <c r="O1790">
        <v>19.886965736488801</v>
      </c>
      <c r="P1790">
        <v>38.030229156509002</v>
      </c>
      <c r="Q1790">
        <v>5.7204355342012E-2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130</v>
      </c>
      <c r="E1791">
        <v>495.28125312499998</v>
      </c>
      <c r="F1791">
        <v>170.05</v>
      </c>
      <c r="G1791">
        <v>696.22685778284699</v>
      </c>
      <c r="H1791">
        <v>-1.95590299154884</v>
      </c>
      <c r="I1791">
        <v>103.643016188006</v>
      </c>
      <c r="J1791">
        <v>7.6466385133929702</v>
      </c>
      <c r="K1791">
        <v>163.76590848043199</v>
      </c>
      <c r="L1791">
        <v>116.234102501466</v>
      </c>
      <c r="M1791">
        <v>52.701112274186798</v>
      </c>
      <c r="N1791">
        <v>1.3508564495408399</v>
      </c>
      <c r="O1791">
        <v>25.110261687738799</v>
      </c>
      <c r="P1791">
        <v>844.72222222222194</v>
      </c>
      <c r="Q1791">
        <v>0.167925257663953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198</v>
      </c>
      <c r="E1792">
        <v>494.36462483199898</v>
      </c>
      <c r="F1792">
        <v>126.88</v>
      </c>
      <c r="G1792">
        <v>51.804656278614303</v>
      </c>
      <c r="H1792">
        <v>6.4450845677688404</v>
      </c>
      <c r="I1792">
        <v>-16.374052047133102</v>
      </c>
      <c r="J1792">
        <v>-4.1790823347588699E-2</v>
      </c>
      <c r="K1792">
        <v>125.99433454798201</v>
      </c>
      <c r="L1792">
        <v>118.846404754418</v>
      </c>
      <c r="M1792">
        <v>44.106191583960097</v>
      </c>
      <c r="N1792">
        <v>1.29971436357821</v>
      </c>
      <c r="O1792">
        <v>30.280580075662002</v>
      </c>
      <c r="P1792">
        <v>77.703081232492906</v>
      </c>
      <c r="Q1792">
        <v>7.1802835895689004E-2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21</v>
      </c>
      <c r="E1793">
        <v>493.7651472</v>
      </c>
      <c r="F1793">
        <v>70.8</v>
      </c>
      <c r="G1793">
        <v>47.380479615539201</v>
      </c>
      <c r="H1793">
        <v>-12.479050303571</v>
      </c>
      <c r="I1793">
        <v>7.3677843758034101</v>
      </c>
      <c r="J1793">
        <v>-1.75668090418161</v>
      </c>
      <c r="K1793">
        <v>74.4368478436879</v>
      </c>
      <c r="L1793">
        <v>66.317606385166698</v>
      </c>
      <c r="M1793">
        <v>41.114468569376299</v>
      </c>
      <c r="N1793">
        <v>2.08828355759763</v>
      </c>
      <c r="O1793">
        <v>27.754237288135599</v>
      </c>
      <c r="P1793">
        <v>91.093117408906807</v>
      </c>
      <c r="Q1793">
        <v>0.21528821159474201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D1794" t="s">
        <v>119</v>
      </c>
      <c r="E1794">
        <v>493.39147033</v>
      </c>
      <c r="F1794">
        <v>221.3</v>
      </c>
      <c r="G1794">
        <v>-40.490864681462199</v>
      </c>
      <c r="H1794">
        <v>-7.6782304122956999</v>
      </c>
      <c r="I1794">
        <v>-24.753933462603701</v>
      </c>
      <c r="J1794">
        <v>-0.117336641886528</v>
      </c>
      <c r="K1794">
        <v>238.899876865365</v>
      </c>
      <c r="L1794">
        <v>254.76148164537801</v>
      </c>
      <c r="M1794">
        <v>35.341726010072698</v>
      </c>
      <c r="N1794">
        <v>0.22944550669215999</v>
      </c>
      <c r="O1794">
        <v>39.968368730230402</v>
      </c>
      <c r="P1794">
        <v>2.9302325581395299</v>
      </c>
      <c r="Q1794">
        <v>0.16312271825153801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412</v>
      </c>
      <c r="E1795">
        <v>491.25221905500001</v>
      </c>
      <c r="F1795">
        <v>180.05</v>
      </c>
      <c r="G1795">
        <v>1.4787491340985699</v>
      </c>
      <c r="H1795">
        <v>4.5651030913603101</v>
      </c>
      <c r="I1795">
        <v>-2.1719710210333498</v>
      </c>
      <c r="J1795">
        <v>-6.1017926004357497</v>
      </c>
      <c r="K1795">
        <v>179.42480692873701</v>
      </c>
      <c r="L1795">
        <v>168.163430290728</v>
      </c>
      <c r="M1795">
        <v>35.611778591945701</v>
      </c>
      <c r="N1795">
        <v>0.76756759126442697</v>
      </c>
      <c r="O1795">
        <v>13.8572618717022</v>
      </c>
      <c r="P1795">
        <v>31.711777615215802</v>
      </c>
      <c r="Q1795">
        <v>-2.0720552861600999E-2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46</v>
      </c>
      <c r="E1796">
        <v>490.17988880000001</v>
      </c>
      <c r="F1796">
        <v>213.64</v>
      </c>
      <c r="G1796">
        <v>-29.155379951939299</v>
      </c>
      <c r="H1796">
        <v>8.6782593988698</v>
      </c>
      <c r="I1796">
        <v>-18.920354800855399</v>
      </c>
      <c r="J1796">
        <v>1.3509636303810599</v>
      </c>
      <c r="K1796">
        <v>190.05032208807501</v>
      </c>
      <c r="M1796">
        <v>71.872555601650006</v>
      </c>
      <c r="N1796">
        <v>2.84448483052965</v>
      </c>
      <c r="O1796">
        <v>11.074705111402301</v>
      </c>
      <c r="P1796">
        <v>49.555477773888597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21</v>
      </c>
      <c r="E1797">
        <v>488.800291665999</v>
      </c>
      <c r="F1797">
        <v>66.260000000000005</v>
      </c>
      <c r="G1797">
        <v>42.170968248798303</v>
      </c>
      <c r="H1797">
        <v>-3.6825007559168901</v>
      </c>
      <c r="I1797">
        <v>-3.0179949188495701</v>
      </c>
      <c r="J1797">
        <v>-2.5030509276008099</v>
      </c>
      <c r="K1797">
        <v>69.475046691127503</v>
      </c>
      <c r="L1797">
        <v>64.761623643903405</v>
      </c>
      <c r="M1797">
        <v>39.653399869035702</v>
      </c>
      <c r="N1797">
        <v>1.0217349318198401</v>
      </c>
      <c r="O1797">
        <v>61.862360398430397</v>
      </c>
      <c r="P1797">
        <v>95.745937961595203</v>
      </c>
      <c r="Q1797">
        <v>0.115848084674723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266</v>
      </c>
      <c r="E1798">
        <v>488.77884799999998</v>
      </c>
      <c r="F1798">
        <v>77.12</v>
      </c>
      <c r="G1798">
        <v>-27.646502842868198</v>
      </c>
      <c r="H1798">
        <v>-11.473679734290601</v>
      </c>
      <c r="I1798">
        <v>-31.626394565180199</v>
      </c>
      <c r="J1798">
        <v>-3.2415738886524501</v>
      </c>
      <c r="K1798">
        <v>82.499575228318307</v>
      </c>
      <c r="L1798">
        <v>83.301916759810297</v>
      </c>
      <c r="M1798">
        <v>22.8888047612671</v>
      </c>
      <c r="N1798">
        <v>0.74531534065962102</v>
      </c>
      <c r="O1798">
        <v>61.760892116182497</v>
      </c>
      <c r="P1798">
        <v>10.964028776978401</v>
      </c>
      <c r="Q1798">
        <v>-3.7961783492000001E-4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46</v>
      </c>
      <c r="E1799">
        <v>488.29049680000003</v>
      </c>
      <c r="F1799">
        <v>28.46</v>
      </c>
      <c r="G1799">
        <v>144.804212634469</v>
      </c>
      <c r="H1799">
        <v>-8.5051038333935391</v>
      </c>
      <c r="I1799">
        <v>23.0474727070496</v>
      </c>
      <c r="J1799">
        <v>-6.4923366418865198</v>
      </c>
      <c r="K1799">
        <v>29.158633269881499</v>
      </c>
      <c r="L1799">
        <v>25.395822585779001</v>
      </c>
      <c r="M1799">
        <v>40.256783302459702</v>
      </c>
      <c r="N1799">
        <v>1.51065452361603</v>
      </c>
      <c r="O1799">
        <v>41.602248770203701</v>
      </c>
      <c r="P1799">
        <v>184.6</v>
      </c>
      <c r="Q1799">
        <v>-6.1522362019253998E-2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21</v>
      </c>
      <c r="E1800">
        <v>487.772226222999</v>
      </c>
      <c r="F1800">
        <v>11.63</v>
      </c>
      <c r="G1800">
        <v>-78.678613465186203</v>
      </c>
      <c r="H1800">
        <v>10.3957534640899</v>
      </c>
      <c r="I1800">
        <v>-62.908086183517099</v>
      </c>
      <c r="J1800">
        <v>-1.6849934075630899</v>
      </c>
      <c r="K1800">
        <v>12.3776211469958</v>
      </c>
      <c r="L1800">
        <v>17.633254339568101</v>
      </c>
      <c r="M1800">
        <v>46.1779374009081</v>
      </c>
      <c r="N1800">
        <v>1.2405211824786899</v>
      </c>
      <c r="O1800">
        <v>151.76268271711001</v>
      </c>
      <c r="P1800">
        <v>21.780104712041801</v>
      </c>
      <c r="Q1800">
        <v>0.132312869277534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46</v>
      </c>
      <c r="E1801">
        <v>486.90300000000002</v>
      </c>
      <c r="F1801">
        <v>223.35</v>
      </c>
      <c r="G1801">
        <v>159.93269421578</v>
      </c>
      <c r="H1801">
        <v>-0.28923632488218298</v>
      </c>
      <c r="I1801">
        <v>170.16771936686399</v>
      </c>
      <c r="J1801">
        <v>-6.8421928212160301</v>
      </c>
      <c r="M1801">
        <v>36.438496260621498</v>
      </c>
      <c r="O1801">
        <v>26.706962167002398</v>
      </c>
      <c r="P1801">
        <v>197.79999999999899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904</v>
      </c>
      <c r="E1802">
        <v>485.84039999999999</v>
      </c>
      <c r="F1802">
        <v>1527.8</v>
      </c>
      <c r="G1802">
        <v>-13.3320610850176</v>
      </c>
      <c r="H1802">
        <v>5.0399381005637798</v>
      </c>
      <c r="I1802">
        <v>-12.2021152232555</v>
      </c>
      <c r="J1802">
        <v>2.93449607246838</v>
      </c>
      <c r="K1802">
        <v>1487.24979876356</v>
      </c>
      <c r="L1802">
        <v>1457.58575343303</v>
      </c>
      <c r="M1802">
        <v>48.859889703616197</v>
      </c>
      <c r="N1802">
        <v>1.0109364146840201</v>
      </c>
      <c r="O1802">
        <v>17.816468124099998</v>
      </c>
      <c r="P1802">
        <v>18.3882216195273</v>
      </c>
      <c r="Q1802">
        <v>0.14752765249365499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1146</v>
      </c>
      <c r="E1803">
        <v>484.119148136999</v>
      </c>
      <c r="F1803">
        <v>125.43</v>
      </c>
      <c r="G1803">
        <v>25.902197580633</v>
      </c>
      <c r="H1803">
        <v>-1.6902413042891899</v>
      </c>
      <c r="I1803">
        <v>-21.189467273881998</v>
      </c>
      <c r="J1803">
        <v>-3.0567532462245799</v>
      </c>
      <c r="K1803">
        <v>131.10474877678101</v>
      </c>
      <c r="L1803">
        <v>125.511995484217</v>
      </c>
      <c r="M1803">
        <v>21.312729684457999</v>
      </c>
      <c r="N1803">
        <v>0.80493668242626504</v>
      </c>
      <c r="O1803">
        <v>38.603204974886303</v>
      </c>
      <c r="P1803">
        <v>52.591240875912398</v>
      </c>
      <c r="Q1803">
        <v>-6.3591880590750001E-3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543</v>
      </c>
      <c r="E1804">
        <v>483.41082370499998</v>
      </c>
      <c r="F1804">
        <v>526.65</v>
      </c>
      <c r="G1804">
        <v>-12.6256195357003</v>
      </c>
      <c r="H1804">
        <v>1.2473482839232199</v>
      </c>
      <c r="I1804">
        <v>-11.7127017671061</v>
      </c>
      <c r="J1804">
        <v>4.1154675909177003</v>
      </c>
      <c r="K1804">
        <v>502.85389592116701</v>
      </c>
      <c r="L1804">
        <v>471.45683781306099</v>
      </c>
      <c r="M1804">
        <v>51.646165050857299</v>
      </c>
      <c r="N1804">
        <v>1.2347408947273499</v>
      </c>
      <c r="O1804">
        <v>9.9401879806322899</v>
      </c>
      <c r="P1804">
        <v>28.294762484774601</v>
      </c>
      <c r="Q1804">
        <v>-3.2455033193336001E-2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709</v>
      </c>
      <c r="E1805">
        <v>481.92970355999898</v>
      </c>
      <c r="F1805">
        <v>28.1</v>
      </c>
      <c r="G1805">
        <v>1.64816934428008</v>
      </c>
      <c r="H1805">
        <v>0.44436260402745897</v>
      </c>
      <c r="I1805">
        <v>0.77631402423984297</v>
      </c>
      <c r="J1805">
        <v>1.13088019120905</v>
      </c>
      <c r="K1805">
        <v>26.971043925265199</v>
      </c>
      <c r="L1805">
        <v>25.019343134415902</v>
      </c>
      <c r="M1805">
        <v>56.344784633490001</v>
      </c>
      <c r="N1805">
        <v>1.3299410761308199</v>
      </c>
      <c r="O1805">
        <v>6.7971530249110401</v>
      </c>
      <c r="P1805">
        <v>40.5</v>
      </c>
      <c r="Q1805">
        <v>3.3094991646369998E-3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266</v>
      </c>
      <c r="E1806">
        <v>481.09832319999998</v>
      </c>
      <c r="F1806">
        <v>1472</v>
      </c>
      <c r="G1806">
        <v>-10.2199231249964</v>
      </c>
      <c r="H1806">
        <v>-2.2468194802071699</v>
      </c>
      <c r="I1806">
        <v>-23.916338440437499</v>
      </c>
      <c r="J1806">
        <v>-5.2455417700916502</v>
      </c>
      <c r="K1806">
        <v>1539.24032494515</v>
      </c>
      <c r="L1806">
        <v>1482.8796389910001</v>
      </c>
      <c r="M1806">
        <v>29.732223771751698</v>
      </c>
      <c r="N1806">
        <v>0.57029210689869403</v>
      </c>
      <c r="O1806">
        <v>31.453804347826001</v>
      </c>
      <c r="P1806">
        <v>17.8542834267414</v>
      </c>
      <c r="Q1806">
        <v>0.18147284064577701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371</v>
      </c>
      <c r="E1807">
        <v>480.7407475</v>
      </c>
      <c r="F1807">
        <v>581.75</v>
      </c>
      <c r="G1807">
        <v>103.382342927724</v>
      </c>
      <c r="H1807">
        <v>0.56313876936759899</v>
      </c>
      <c r="I1807">
        <v>8.5727934048700405</v>
      </c>
      <c r="J1807">
        <v>-2.6673366418865201</v>
      </c>
      <c r="K1807">
        <v>568.15413374538605</v>
      </c>
      <c r="L1807">
        <v>489.10251201055098</v>
      </c>
      <c r="M1807">
        <v>35.987851235934102</v>
      </c>
      <c r="N1807">
        <v>0.612914935137157</v>
      </c>
      <c r="O1807">
        <v>10.872367855607999</v>
      </c>
      <c r="P1807">
        <v>130.990669049037</v>
      </c>
      <c r="Q1807">
        <v>3.7506218758655001E-2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62</v>
      </c>
      <c r="E1808">
        <v>480.644032511999</v>
      </c>
      <c r="F1808">
        <v>62.72</v>
      </c>
      <c r="G1808">
        <v>95.998410169412693</v>
      </c>
      <c r="H1808">
        <v>48.374797962192602</v>
      </c>
      <c r="I1808">
        <v>6.3576497802908003</v>
      </c>
      <c r="J1808">
        <v>-8.0903096148594997</v>
      </c>
      <c r="K1808">
        <v>53.616410191696303</v>
      </c>
      <c r="L1808">
        <v>46.837206957050697</v>
      </c>
      <c r="M1808">
        <v>50.729721694322301</v>
      </c>
      <c r="N1808">
        <v>3.5036463687722099</v>
      </c>
      <c r="O1808">
        <v>23.883928571428498</v>
      </c>
      <c r="P1808">
        <v>140.76775431861799</v>
      </c>
      <c r="Q1808">
        <v>5.7338634366772001E-2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1237</v>
      </c>
      <c r="E1809">
        <v>480.49166079999998</v>
      </c>
      <c r="F1809">
        <v>274</v>
      </c>
      <c r="G1809">
        <v>774.67430233443804</v>
      </c>
      <c r="H1809">
        <v>7.9895109527071897</v>
      </c>
      <c r="I1809">
        <v>124.809541313034</v>
      </c>
      <c r="J1809">
        <v>-14.360571848547201</v>
      </c>
      <c r="K1809">
        <v>247.43680396504499</v>
      </c>
      <c r="L1809">
        <v>172.392889009822</v>
      </c>
      <c r="M1809">
        <v>45.416535096827197</v>
      </c>
      <c r="N1809">
        <v>0.91960624417520898</v>
      </c>
      <c r="O1809">
        <v>24.069343065693399</v>
      </c>
      <c r="P1809">
        <v>882.07885304659499</v>
      </c>
      <c r="Q1809">
        <v>0.13674219482247299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266</v>
      </c>
      <c r="E1810">
        <v>476.81684999999999</v>
      </c>
      <c r="F1810">
        <v>337.45</v>
      </c>
      <c r="G1810">
        <v>51.112921396007998</v>
      </c>
      <c r="H1810">
        <v>-1.8978745496873499</v>
      </c>
      <c r="I1810">
        <v>-19.493371966508398</v>
      </c>
      <c r="J1810">
        <v>-15.2755957912435</v>
      </c>
      <c r="K1810">
        <v>355.86430201094998</v>
      </c>
      <c r="L1810">
        <v>318.332222702953</v>
      </c>
      <c r="M1810">
        <v>30.872196213734501</v>
      </c>
      <c r="N1810">
        <v>2.1546627822813802</v>
      </c>
      <c r="O1810">
        <v>29.471032745591899</v>
      </c>
      <c r="P1810">
        <v>82.405405405405304</v>
      </c>
      <c r="Q1810">
        <v>4.0006936339933998E-2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72</v>
      </c>
      <c r="E1811">
        <v>474.99495533999999</v>
      </c>
      <c r="F1811">
        <v>159.16</v>
      </c>
      <c r="G1811">
        <v>30.314614182606402</v>
      </c>
      <c r="H1811">
        <v>22.748779567115999</v>
      </c>
      <c r="I1811">
        <v>-11.9785835916792</v>
      </c>
      <c r="J1811">
        <v>-2.5331576750968501</v>
      </c>
      <c r="K1811">
        <v>145.86525430674001</v>
      </c>
      <c r="L1811">
        <v>134.59716536386699</v>
      </c>
      <c r="M1811">
        <v>45.544840193887701</v>
      </c>
      <c r="N1811">
        <v>3.4598629120091098</v>
      </c>
      <c r="O1811">
        <v>22.455390801708901</v>
      </c>
      <c r="P1811">
        <v>55.810083210964201</v>
      </c>
      <c r="Q1811">
        <v>3.0485714151569001E-2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1840</v>
      </c>
      <c r="E1812">
        <v>473.46889831999999</v>
      </c>
      <c r="F1812">
        <v>233.2</v>
      </c>
      <c r="G1812">
        <v>-16.811926272194299</v>
      </c>
      <c r="H1812">
        <v>0.69276201109845603</v>
      </c>
      <c r="I1812">
        <v>-32.4931612672844</v>
      </c>
      <c r="J1812">
        <v>0.58758139090035599</v>
      </c>
      <c r="K1812">
        <v>239.942397030443</v>
      </c>
      <c r="L1812">
        <v>248.298208954801</v>
      </c>
      <c r="M1812">
        <v>42.324754352921097</v>
      </c>
      <c r="N1812">
        <v>1.81460232849847</v>
      </c>
      <c r="O1812">
        <v>36.792452830188601</v>
      </c>
      <c r="P1812">
        <v>19.589743589743499</v>
      </c>
      <c r="Q1812">
        <v>-6.5178545971599E-2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979</v>
      </c>
      <c r="E1813">
        <v>472.29912883999998</v>
      </c>
      <c r="F1813">
        <v>56.98</v>
      </c>
      <c r="G1813">
        <v>13.7992290650146</v>
      </c>
      <c r="H1813">
        <v>-9.0929059432865493</v>
      </c>
      <c r="I1813">
        <v>-8.1278532059721993</v>
      </c>
      <c r="J1813">
        <v>-3.0489327330917302</v>
      </c>
      <c r="K1813">
        <v>58.927657601964</v>
      </c>
      <c r="L1813">
        <v>55.824416757978597</v>
      </c>
      <c r="M1813">
        <v>36.961947546053104</v>
      </c>
      <c r="N1813">
        <v>1.38983075968183</v>
      </c>
      <c r="O1813">
        <v>25.833625833625799</v>
      </c>
      <c r="P1813">
        <v>33.130841121495301</v>
      </c>
      <c r="Q1813">
        <v>2.3235839286767E-2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232</v>
      </c>
      <c r="E1814">
        <v>472.24484999999999</v>
      </c>
      <c r="F1814">
        <v>145.53</v>
      </c>
      <c r="G1814">
        <v>41.220162177469703</v>
      </c>
      <c r="H1814">
        <v>12.6765133406138</v>
      </c>
      <c r="I1814">
        <v>2.3703987673156801</v>
      </c>
      <c r="J1814">
        <v>4.4551271262294101</v>
      </c>
      <c r="K1814">
        <v>131.65032659999699</v>
      </c>
      <c r="L1814">
        <v>119.969753472772</v>
      </c>
      <c r="M1814">
        <v>74.541035479329906</v>
      </c>
      <c r="N1814">
        <v>1.9428345679405401</v>
      </c>
      <c r="O1814">
        <v>9.04968047825189</v>
      </c>
      <c r="P1814">
        <v>107.16014234875399</v>
      </c>
      <c r="Q1814">
        <v>4.0372186533342999E-2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335</v>
      </c>
      <c r="E1815">
        <v>470.46944833499998</v>
      </c>
      <c r="F1815">
        <v>132.15</v>
      </c>
      <c r="G1815">
        <v>-23.257493665628001</v>
      </c>
      <c r="H1815">
        <v>-4.9339668156303604</v>
      </c>
      <c r="I1815">
        <v>3.65101999770632</v>
      </c>
      <c r="J1815">
        <v>2.7817597436556301</v>
      </c>
      <c r="K1815">
        <v>136.48503886011599</v>
      </c>
      <c r="L1815">
        <v>125.147897135355</v>
      </c>
      <c r="M1815">
        <v>41.983058751645601</v>
      </c>
      <c r="N1815">
        <v>0.63772474441259597</v>
      </c>
      <c r="O1815">
        <v>30.192962542565201</v>
      </c>
      <c r="P1815">
        <v>33.484848484848499</v>
      </c>
      <c r="Q1815">
        <v>0.13958613498283701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543</v>
      </c>
      <c r="E1816">
        <v>469.72239070000001</v>
      </c>
      <c r="F1816">
        <v>398.5</v>
      </c>
      <c r="G1816">
        <v>48.749821412830102</v>
      </c>
      <c r="H1816">
        <v>2.4356453903454698</v>
      </c>
      <c r="I1816">
        <v>11.725364067590901</v>
      </c>
      <c r="J1816">
        <v>-7.90426689998647</v>
      </c>
      <c r="K1816">
        <v>408.21252017434301</v>
      </c>
      <c r="L1816">
        <v>341.45122724159302</v>
      </c>
      <c r="M1816">
        <v>26.494765197753999</v>
      </c>
      <c r="N1816">
        <v>0.44486329638855598</v>
      </c>
      <c r="O1816">
        <v>24.466750313676201</v>
      </c>
      <c r="P1816">
        <v>82.505152278452002</v>
      </c>
      <c r="Q1816">
        <v>-2.0002638778144E-2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29</v>
      </c>
      <c r="E1817">
        <v>469.26744255</v>
      </c>
      <c r="F1817">
        <v>1.71</v>
      </c>
      <c r="G1817">
        <v>7.8521081351947801</v>
      </c>
      <c r="H1817">
        <v>-19.241158131776899</v>
      </c>
      <c r="I1817">
        <v>-18.451328252182901</v>
      </c>
      <c r="J1817">
        <v>-0.117336641886528</v>
      </c>
      <c r="K1817">
        <v>1.73994936640819</v>
      </c>
      <c r="L1817">
        <v>1.73391962702324</v>
      </c>
      <c r="M1817">
        <v>13.4162950703556</v>
      </c>
      <c r="N1817">
        <v>0.78860630227587802</v>
      </c>
      <c r="O1817">
        <v>34.502923976608102</v>
      </c>
      <c r="P1817">
        <v>42.5</v>
      </c>
      <c r="Q1817">
        <v>-4.8673867458992E-2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359</v>
      </c>
      <c r="E1818">
        <v>469.064769189</v>
      </c>
      <c r="F1818">
        <v>20.309999999999999</v>
      </c>
      <c r="G1818">
        <v>-33.419686736599999</v>
      </c>
      <c r="H1818">
        <v>-4.9888619205254701</v>
      </c>
      <c r="I1818">
        <v>7.4415288906742001</v>
      </c>
      <c r="J1818">
        <v>-3.0764723863675001</v>
      </c>
      <c r="K1818">
        <v>21.258516424594902</v>
      </c>
      <c r="L1818">
        <v>20.677240495002401</v>
      </c>
      <c r="M1818">
        <v>39.722605329668497</v>
      </c>
      <c r="N1818">
        <v>0.75987210182933995</v>
      </c>
      <c r="O1818">
        <v>49.926144756277701</v>
      </c>
      <c r="P1818">
        <v>31.0322580645161</v>
      </c>
      <c r="Q1818">
        <v>7.411372170057E-3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130</v>
      </c>
      <c r="E1819">
        <v>468.87671999999998</v>
      </c>
      <c r="F1819">
        <v>89.72</v>
      </c>
      <c r="G1819">
        <v>39.322367526965799</v>
      </c>
      <c r="H1819">
        <v>-4.1973398590830904</v>
      </c>
      <c r="I1819">
        <v>-17.3913710787353</v>
      </c>
      <c r="J1819">
        <v>-4.1528408218844604</v>
      </c>
      <c r="K1819">
        <v>94.066279549601504</v>
      </c>
      <c r="L1819">
        <v>87.880986778567006</v>
      </c>
      <c r="M1819">
        <v>32.303383300688601</v>
      </c>
      <c r="N1819">
        <v>1.0997455723468901</v>
      </c>
      <c r="O1819">
        <v>40.9942041908158</v>
      </c>
      <c r="P1819">
        <v>517.31113251685701</v>
      </c>
      <c r="Q1819">
        <v>0.12071907026728899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21</v>
      </c>
      <c r="E1820">
        <v>468.72800000000001</v>
      </c>
      <c r="F1820">
        <v>360.56</v>
      </c>
      <c r="G1820">
        <v>111.819851691442</v>
      </c>
      <c r="H1820">
        <v>43.572307271878103</v>
      </c>
      <c r="I1820">
        <v>44.136084335229597</v>
      </c>
      <c r="J1820">
        <v>4.6151339008988703</v>
      </c>
      <c r="K1820">
        <v>268.01076832708497</v>
      </c>
      <c r="L1820">
        <v>216.44650159492099</v>
      </c>
      <c r="M1820">
        <v>65.547809108431295</v>
      </c>
      <c r="N1820">
        <v>1.34392361866296</v>
      </c>
      <c r="O1820">
        <v>16.3440204126913</v>
      </c>
      <c r="Q1820">
        <v>0.17846617937557999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162</v>
      </c>
      <c r="E1821">
        <v>467.895015</v>
      </c>
      <c r="F1821">
        <v>63</v>
      </c>
      <c r="G1821">
        <v>261.63474751416402</v>
      </c>
      <c r="H1821">
        <v>-10.0062250581465</v>
      </c>
      <c r="I1821">
        <v>85.600804449238893</v>
      </c>
      <c r="J1821">
        <v>5.5799422696780896</v>
      </c>
      <c r="K1821">
        <v>59.239295545947499</v>
      </c>
      <c r="L1821">
        <v>43.3869243916009</v>
      </c>
      <c r="M1821">
        <v>59.421924756804003</v>
      </c>
      <c r="N1821">
        <v>0.229889838619978</v>
      </c>
      <c r="O1821">
        <v>15.6666666666666</v>
      </c>
      <c r="P1821">
        <v>309.09090909090901</v>
      </c>
      <c r="Q1821">
        <v>0.116896965787105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232</v>
      </c>
      <c r="E1822">
        <v>467.88400000000001</v>
      </c>
      <c r="F1822">
        <v>265</v>
      </c>
      <c r="G1822">
        <v>49.177312611084098</v>
      </c>
      <c r="H1822">
        <v>25.4011961346269</v>
      </c>
      <c r="I1822">
        <v>-5.0003358232899302</v>
      </c>
      <c r="J1822">
        <v>-8.45066997521986</v>
      </c>
      <c r="K1822">
        <v>268.65680771122499</v>
      </c>
      <c r="M1822">
        <v>31.464713016805302</v>
      </c>
      <c r="N1822">
        <v>0.780823576907549</v>
      </c>
      <c r="O1822">
        <v>39.245283018867902</v>
      </c>
      <c r="P1822">
        <v>81.506849315068393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72</v>
      </c>
      <c r="E1823">
        <v>467.64266373999999</v>
      </c>
      <c r="F1823">
        <v>655.9</v>
      </c>
      <c r="G1823">
        <v>60.425927298487601</v>
      </c>
      <c r="H1823">
        <v>15.1791468445647</v>
      </c>
      <c r="I1823">
        <v>-7.6439399637493004</v>
      </c>
      <c r="J1823">
        <v>-1.7360416778577501</v>
      </c>
      <c r="K1823">
        <v>604.68196803462001</v>
      </c>
      <c r="L1823">
        <v>538.24329893202298</v>
      </c>
      <c r="M1823">
        <v>51.2873235756459</v>
      </c>
      <c r="N1823">
        <v>2.6087636597385901</v>
      </c>
      <c r="O1823">
        <v>12.059765208110999</v>
      </c>
      <c r="P1823">
        <v>94.571343814891605</v>
      </c>
      <c r="Q1823">
        <v>4.6318267426136997E-2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632</v>
      </c>
      <c r="E1824">
        <v>466.51612499999999</v>
      </c>
      <c r="F1824">
        <v>406.55</v>
      </c>
      <c r="G1824">
        <v>122.857006208619</v>
      </c>
      <c r="H1824">
        <v>14.6015082356341</v>
      </c>
      <c r="I1824">
        <v>79.180749454521603</v>
      </c>
      <c r="J1824">
        <v>-10.069511545097599</v>
      </c>
      <c r="K1824">
        <v>343.14427675121999</v>
      </c>
      <c r="L1824">
        <v>267.928844556586</v>
      </c>
      <c r="M1824">
        <v>61.2649940666806</v>
      </c>
      <c r="N1824">
        <v>2.5521218791904601</v>
      </c>
      <c r="O1824">
        <v>10.6874923133685</v>
      </c>
      <c r="P1824">
        <v>178.077975376197</v>
      </c>
      <c r="Q1824">
        <v>9.6166830628101996E-2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549</v>
      </c>
      <c r="E1825">
        <v>465.21196798800003</v>
      </c>
      <c r="F1825">
        <v>168.04</v>
      </c>
      <c r="G1825">
        <v>80.990869495637</v>
      </c>
      <c r="H1825">
        <v>14.540509098355299</v>
      </c>
      <c r="I1825">
        <v>22.503364304451299</v>
      </c>
      <c r="J1825">
        <v>2.3738577225066702</v>
      </c>
      <c r="K1825">
        <v>132.714635952729</v>
      </c>
      <c r="L1825">
        <v>112.28813462798399</v>
      </c>
      <c r="M1825">
        <v>80.618115858649702</v>
      </c>
      <c r="N1825">
        <v>2.5658080065495898</v>
      </c>
      <c r="O1825">
        <v>0</v>
      </c>
      <c r="P1825">
        <v>112.978453738909</v>
      </c>
      <c r="Q1825">
        <v>8.2124752915177998E-2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130</v>
      </c>
      <c r="E1826">
        <v>463.72654356499999</v>
      </c>
      <c r="F1826">
        <v>244.55</v>
      </c>
      <c r="G1826">
        <v>-68.885232955087403</v>
      </c>
      <c r="H1826">
        <v>-6.75434032649967</v>
      </c>
      <c r="I1826">
        <v>-58.6502078040036</v>
      </c>
      <c r="J1826">
        <v>8.0174715016493495E-2</v>
      </c>
      <c r="K1826">
        <v>261.59707600310901</v>
      </c>
      <c r="M1826">
        <v>30.059119144633499</v>
      </c>
      <c r="N1826">
        <v>0.51373637506607495</v>
      </c>
      <c r="O1826">
        <v>82.478020854630898</v>
      </c>
      <c r="P1826">
        <v>10.3067207938655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143</v>
      </c>
      <c r="E1827">
        <v>463.05383201999899</v>
      </c>
      <c r="F1827">
        <v>185.7</v>
      </c>
      <c r="G1827">
        <v>82.646979930066493</v>
      </c>
      <c r="H1827">
        <v>8.8270721454085894</v>
      </c>
      <c r="I1827">
        <v>10.1838248769782</v>
      </c>
      <c r="J1827">
        <v>3.4662364682364002</v>
      </c>
      <c r="K1827">
        <v>176.862684536828</v>
      </c>
      <c r="L1827">
        <v>146.908662982838</v>
      </c>
      <c r="M1827">
        <v>51.509467944756402</v>
      </c>
      <c r="N1827">
        <v>2.76058166491043</v>
      </c>
      <c r="O1827">
        <v>14.916532040926199</v>
      </c>
      <c r="P1827">
        <v>136.25954198473201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1351</v>
      </c>
      <c r="E1828">
        <v>459.93420828999899</v>
      </c>
      <c r="F1828">
        <v>198.7</v>
      </c>
      <c r="G1828">
        <v>-2.1944549012796002</v>
      </c>
      <c r="H1828">
        <v>11.398063978399801</v>
      </c>
      <c r="I1828">
        <v>8.0405702498042206</v>
      </c>
      <c r="J1828">
        <v>15.596512333961799</v>
      </c>
      <c r="O1828">
        <v>0</v>
      </c>
      <c r="P1828">
        <v>27.535301668806099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1010</v>
      </c>
      <c r="E1829">
        <v>459.54230000000001</v>
      </c>
      <c r="F1829">
        <v>54.74</v>
      </c>
      <c r="G1829">
        <v>56.379436070417398</v>
      </c>
      <c r="H1829">
        <v>5.1642150025514502</v>
      </c>
      <c r="I1829">
        <v>-29.4298393803486</v>
      </c>
      <c r="J1829">
        <v>-7.9003555098110496</v>
      </c>
      <c r="K1829">
        <v>55.495240285913198</v>
      </c>
      <c r="L1829">
        <v>54.708116923475899</v>
      </c>
      <c r="M1829">
        <v>42.909966614479799</v>
      </c>
      <c r="N1829">
        <v>1.36785380576004</v>
      </c>
      <c r="O1829">
        <v>79.941541834124905</v>
      </c>
      <c r="P1829">
        <v>84.309764309764304</v>
      </c>
      <c r="Q1829">
        <v>4.2729370367911003E-2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157</v>
      </c>
      <c r="E1830">
        <v>459.27421946899898</v>
      </c>
      <c r="F1830">
        <v>40.43</v>
      </c>
      <c r="G1830">
        <v>-16.0537531445345</v>
      </c>
      <c r="H1830">
        <v>-10.2194267074689</v>
      </c>
      <c r="I1830">
        <v>-42.769510070364703</v>
      </c>
      <c r="J1830">
        <v>3.3395148875837499</v>
      </c>
      <c r="K1830">
        <v>43.821859837933701</v>
      </c>
      <c r="L1830">
        <v>50.484267413743702</v>
      </c>
      <c r="M1830">
        <v>31.421383380402801</v>
      </c>
      <c r="N1830">
        <v>1.22077504794435</v>
      </c>
      <c r="O1830">
        <v>85.5058125154588</v>
      </c>
      <c r="P1830">
        <v>13.090909090908999</v>
      </c>
      <c r="Q1830">
        <v>-7.6938669303506999E-2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639</v>
      </c>
      <c r="E1831">
        <v>458.98037019999998</v>
      </c>
      <c r="F1831">
        <v>601.70000000000005</v>
      </c>
      <c r="G1831">
        <v>149.87581981791899</v>
      </c>
      <c r="H1831">
        <v>8.7689532736305795E-3</v>
      </c>
      <c r="I1831">
        <v>82.191656628324296</v>
      </c>
      <c r="J1831">
        <v>-5.9821020512701502</v>
      </c>
      <c r="K1831">
        <v>603.19686580006396</v>
      </c>
      <c r="L1831">
        <v>451.79105660345999</v>
      </c>
      <c r="M1831">
        <v>25.587780850722901</v>
      </c>
      <c r="N1831">
        <v>0.45855521948522698</v>
      </c>
      <c r="O1831">
        <v>17.517035067309202</v>
      </c>
      <c r="P1831">
        <v>213.22228006246701</v>
      </c>
      <c r="Q1831">
        <v>0.16678254862792599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295</v>
      </c>
      <c r="E1832">
        <v>458.81651199999999</v>
      </c>
      <c r="F1832">
        <v>278.3</v>
      </c>
      <c r="G1832">
        <v>31.312254226919801</v>
      </c>
      <c r="H1832">
        <v>50.684215002551397</v>
      </c>
      <c r="I1832">
        <v>41.547279378003601</v>
      </c>
      <c r="J1832">
        <v>15.625021436716001</v>
      </c>
      <c r="O1832">
        <v>0</v>
      </c>
      <c r="P1832">
        <v>62.748538011695899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D1833" t="s">
        <v>138</v>
      </c>
      <c r="E1833">
        <v>457.14849599399997</v>
      </c>
      <c r="F1833">
        <v>133.41</v>
      </c>
      <c r="G1833">
        <v>26.212523001227598</v>
      </c>
      <c r="H1833">
        <v>0.966409260708323</v>
      </c>
      <c r="I1833">
        <v>-22.074615923415799</v>
      </c>
      <c r="J1833">
        <v>-2.8396091476304499</v>
      </c>
      <c r="K1833">
        <v>131.552434594684</v>
      </c>
      <c r="L1833">
        <v>125.233478941428</v>
      </c>
      <c r="M1833">
        <v>40.179485641739298</v>
      </c>
      <c r="N1833">
        <v>1.3299645579557799</v>
      </c>
      <c r="O1833">
        <v>38.595307698073597</v>
      </c>
      <c r="Q1833">
        <v>8.4976770676694999E-2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D1834" t="s">
        <v>632</v>
      </c>
      <c r="E1834">
        <v>456.933228128</v>
      </c>
      <c r="F1834">
        <v>172.64</v>
      </c>
      <c r="G1834">
        <v>-34.489763374850298</v>
      </c>
      <c r="H1834">
        <v>-7.0872499938456404</v>
      </c>
      <c r="I1834">
        <v>-17.219444194211899</v>
      </c>
      <c r="J1834">
        <v>-3.6852310893851499</v>
      </c>
      <c r="K1834">
        <v>175.24604746278999</v>
      </c>
      <c r="L1834">
        <v>172.929436619255</v>
      </c>
      <c r="M1834">
        <v>36.3719638838676</v>
      </c>
      <c r="N1834">
        <v>0.74321813824355398</v>
      </c>
      <c r="O1834">
        <v>32.877664504170497</v>
      </c>
      <c r="P1834">
        <v>27.315634218288999</v>
      </c>
      <c r="Q1834">
        <v>7.4773759222188999E-2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412</v>
      </c>
      <c r="E1835">
        <v>456.57198959999999</v>
      </c>
      <c r="F1835">
        <v>24</v>
      </c>
      <c r="G1835">
        <v>-37.757244917767203</v>
      </c>
      <c r="H1835">
        <v>-11.682197211188999</v>
      </c>
      <c r="I1835">
        <v>-24.397524912665201</v>
      </c>
      <c r="J1835">
        <v>-2.4513406660313999</v>
      </c>
      <c r="K1835">
        <v>25.252438578965499</v>
      </c>
      <c r="L1835">
        <v>25.511506990415299</v>
      </c>
      <c r="M1835">
        <v>40.411693203371897</v>
      </c>
      <c r="N1835">
        <v>1.11796286723522</v>
      </c>
      <c r="O1835">
        <v>51.9166666666666</v>
      </c>
      <c r="P1835">
        <v>7.4787281683833502</v>
      </c>
      <c r="Q1835">
        <v>0.10118494832832101</v>
      </c>
    </row>
    <row r="1836" spans="1:17" hidden="1" x14ac:dyDescent="0.3">
      <c r="A1836" t="s">
        <v>3828</v>
      </c>
      <c r="B1836" t="s">
        <v>3829</v>
      </c>
      <c r="C1836" t="str">
        <f>IFERROR(VLOOKUP(Table1[[#This Row],[Ticker]],[1]!Table1[[Symbol]:[Industry]],2,FALSE),"-")</f>
        <v>-</v>
      </c>
      <c r="D1836" t="s">
        <v>138</v>
      </c>
      <c r="E1836">
        <v>455.21439998900001</v>
      </c>
      <c r="F1836">
        <v>29.83</v>
      </c>
      <c r="G1836">
        <v>-11.5408988578122</v>
      </c>
      <c r="H1836">
        <v>-10.5771831737403</v>
      </c>
      <c r="I1836">
        <v>-37.932340910410701</v>
      </c>
      <c r="J1836">
        <v>4.28347581579796</v>
      </c>
      <c r="K1836">
        <v>31.186402469296201</v>
      </c>
      <c r="L1836">
        <v>31.928251857065501</v>
      </c>
      <c r="M1836">
        <v>42.439137371490503</v>
      </c>
      <c r="N1836">
        <v>1.6141227452408899</v>
      </c>
      <c r="O1836">
        <v>50.184378142809202</v>
      </c>
      <c r="P1836">
        <v>19.0818363273453</v>
      </c>
      <c r="Q1836">
        <v>-1.2297366183394999E-2</v>
      </c>
    </row>
    <row r="1837" spans="1:17" hidden="1" x14ac:dyDescent="0.3">
      <c r="A1837" t="s">
        <v>3830</v>
      </c>
      <c r="B1837" t="s">
        <v>3831</v>
      </c>
      <c r="C1837" t="str">
        <f>IFERROR(VLOOKUP(Table1[[#This Row],[Ticker]],[1]!Table1[[Symbol]:[Industry]],2,FALSE),"-")</f>
        <v>-</v>
      </c>
      <c r="E1837">
        <v>454.76639999999998</v>
      </c>
      <c r="F1837">
        <v>526.35</v>
      </c>
      <c r="G1837">
        <v>487.63768840857898</v>
      </c>
      <c r="H1837">
        <v>6.9553224302941103</v>
      </c>
      <c r="I1837">
        <v>35.571888055857798</v>
      </c>
      <c r="J1837">
        <v>1.82837330496237</v>
      </c>
      <c r="K1837">
        <v>468.516327483032</v>
      </c>
      <c r="L1837">
        <v>357.583786559884</v>
      </c>
      <c r="M1837">
        <v>57.591784269969899</v>
      </c>
      <c r="N1837">
        <v>0.589908912861006</v>
      </c>
      <c r="O1837">
        <v>4.1132326398783903</v>
      </c>
      <c r="P1837">
        <v>531.11510791366902</v>
      </c>
      <c r="Q1837">
        <v>0.18304541292002699</v>
      </c>
    </row>
    <row r="1838" spans="1:17" hidden="1" x14ac:dyDescent="0.3">
      <c r="A1838" t="s">
        <v>3832</v>
      </c>
      <c r="B1838" t="s">
        <v>3833</v>
      </c>
      <c r="C1838" t="str">
        <f>IFERROR(VLOOKUP(Table1[[#This Row],[Ticker]],[1]!Table1[[Symbol]:[Industry]],2,FALSE),"-")</f>
        <v>-</v>
      </c>
      <c r="D1838" t="s">
        <v>271</v>
      </c>
      <c r="E1838">
        <v>454.51326842999998</v>
      </c>
      <c r="F1838">
        <v>367.65</v>
      </c>
      <c r="G1838">
        <v>9.8835155923664306</v>
      </c>
      <c r="H1838">
        <v>-1.4842932847413599</v>
      </c>
      <c r="I1838">
        <v>-21.435310231910101</v>
      </c>
      <c r="J1838">
        <v>-5.0132340811259501E-2</v>
      </c>
      <c r="K1838">
        <v>373.59590049248101</v>
      </c>
      <c r="L1838">
        <v>359.56338887200599</v>
      </c>
      <c r="M1838">
        <v>40.765214172597403</v>
      </c>
      <c r="N1838">
        <v>0.78401827639720501</v>
      </c>
      <c r="O1838">
        <v>32.952536379708903</v>
      </c>
      <c r="P1838">
        <v>44.459724950884002</v>
      </c>
      <c r="Q1838">
        <v>-2.0771595568497999E-2</v>
      </c>
    </row>
    <row r="1839" spans="1:17" hidden="1" x14ac:dyDescent="0.3">
      <c r="A1839" t="s">
        <v>3834</v>
      </c>
      <c r="B1839" t="s">
        <v>3835</v>
      </c>
      <c r="C1839" t="str">
        <f>IFERROR(VLOOKUP(Table1[[#This Row],[Ticker]],[1]!Table1[[Symbol]:[Industry]],2,FALSE),"-")</f>
        <v>-</v>
      </c>
      <c r="D1839" t="s">
        <v>286</v>
      </c>
      <c r="E1839">
        <v>451.76888339999999</v>
      </c>
      <c r="F1839">
        <v>306</v>
      </c>
      <c r="G1839">
        <v>8.8959689537523001</v>
      </c>
      <c r="H1839">
        <v>27.995139372299299</v>
      </c>
      <c r="I1839">
        <v>-5.7048493789434804</v>
      </c>
      <c r="J1839">
        <v>1.44692718652823</v>
      </c>
      <c r="K1839">
        <v>285.46946122216599</v>
      </c>
      <c r="L1839">
        <v>253.70503837436701</v>
      </c>
      <c r="M1839">
        <v>38.240303393201401</v>
      </c>
      <c r="N1839">
        <v>0.60799305510899604</v>
      </c>
      <c r="O1839">
        <v>20.212418300653599</v>
      </c>
      <c r="P1839">
        <v>67.533534081576704</v>
      </c>
      <c r="Q1839">
        <v>6.6772031333872994E-2</v>
      </c>
    </row>
    <row r="1840" spans="1:17" hidden="1" x14ac:dyDescent="0.3">
      <c r="A1840" t="s">
        <v>3836</v>
      </c>
      <c r="B1840" t="s">
        <v>3837</v>
      </c>
      <c r="C1840" t="str">
        <f>IFERROR(VLOOKUP(Table1[[#This Row],[Ticker]],[1]!Table1[[Symbol]:[Industry]],2,FALSE),"-")</f>
        <v>-</v>
      </c>
      <c r="D1840" t="s">
        <v>1103</v>
      </c>
      <c r="E1840">
        <v>451.44006725000003</v>
      </c>
      <c r="F1840">
        <v>215.5</v>
      </c>
      <c r="G1840">
        <v>81.747393021899995</v>
      </c>
      <c r="H1840">
        <v>-3.75227460483885</v>
      </c>
      <c r="I1840">
        <v>28.324987537290699</v>
      </c>
      <c r="J1840">
        <v>-6.0698204431824196</v>
      </c>
      <c r="K1840">
        <v>210.11213207459599</v>
      </c>
      <c r="L1840">
        <v>178.166743447963</v>
      </c>
      <c r="M1840">
        <v>41.9849906503649</v>
      </c>
      <c r="N1840">
        <v>2.0794215826808702</v>
      </c>
      <c r="O1840">
        <v>17.819025522041699</v>
      </c>
      <c r="P1840">
        <v>119.897959183673</v>
      </c>
      <c r="Q1840">
        <v>8.7411333574811997E-2</v>
      </c>
    </row>
    <row r="1841" spans="1:17" hidden="1" x14ac:dyDescent="0.3">
      <c r="A1841" t="s">
        <v>3838</v>
      </c>
      <c r="B1841" t="s">
        <v>3839</v>
      </c>
      <c r="C1841" t="str">
        <f>IFERROR(VLOOKUP(Table1[[#This Row],[Ticker]],[1]!Table1[[Symbol]:[Industry]],2,FALSE),"-")</f>
        <v>-</v>
      </c>
      <c r="D1841" t="s">
        <v>266</v>
      </c>
      <c r="E1841">
        <v>451.26394267500001</v>
      </c>
      <c r="F1841">
        <v>922.95</v>
      </c>
      <c r="G1841">
        <v>98.684445295685094</v>
      </c>
      <c r="H1841">
        <v>-1.2479994699856001</v>
      </c>
      <c r="I1841">
        <v>28.268441421521501</v>
      </c>
      <c r="J1841">
        <v>-3.16705473517202</v>
      </c>
      <c r="K1841">
        <v>945.06372157466001</v>
      </c>
      <c r="L1841">
        <v>766.84409172365201</v>
      </c>
      <c r="M1841">
        <v>34.006077309007097</v>
      </c>
      <c r="N1841">
        <v>0.46691025434007799</v>
      </c>
      <c r="O1841">
        <v>23.603662170214999</v>
      </c>
      <c r="P1841">
        <v>152.75914007941901</v>
      </c>
      <c r="Q1841">
        <v>0.128074773665006</v>
      </c>
    </row>
    <row r="1842" spans="1:17" hidden="1" x14ac:dyDescent="0.3">
      <c r="A1842" t="s">
        <v>3840</v>
      </c>
      <c r="B1842" t="s">
        <v>3841</v>
      </c>
      <c r="C1842" t="str">
        <f>IFERROR(VLOOKUP(Table1[[#This Row],[Ticker]],[1]!Table1[[Symbol]:[Industry]],2,FALSE),"-")</f>
        <v>-</v>
      </c>
      <c r="D1842" t="s">
        <v>286</v>
      </c>
      <c r="E1842">
        <v>450.78505810000001</v>
      </c>
      <c r="F1842">
        <v>351.65</v>
      </c>
      <c r="G1842">
        <v>112.162070473326</v>
      </c>
      <c r="H1842">
        <v>0.55946593458471405</v>
      </c>
      <c r="I1842">
        <v>10.194944602950599</v>
      </c>
      <c r="J1842">
        <v>0.47405381334658298</v>
      </c>
      <c r="K1842">
        <v>344.32799072555599</v>
      </c>
      <c r="L1842">
        <v>289.05769705791101</v>
      </c>
      <c r="M1842">
        <v>40.6644268153578</v>
      </c>
      <c r="N1842">
        <v>0.66415050310178703</v>
      </c>
      <c r="O1842">
        <v>12.5977534480307</v>
      </c>
      <c r="P1842">
        <v>154.726548352046</v>
      </c>
      <c r="Q1842">
        <v>0.100494408015809</v>
      </c>
    </row>
    <row r="1843" spans="1:17" hidden="1" x14ac:dyDescent="0.3">
      <c r="A1843" t="s">
        <v>3842</v>
      </c>
      <c r="B1843" t="s">
        <v>3843</v>
      </c>
      <c r="C1843" t="str">
        <f>IFERROR(VLOOKUP(Table1[[#This Row],[Ticker]],[1]!Table1[[Symbol]:[Industry]],2,FALSE),"-")</f>
        <v>-</v>
      </c>
      <c r="D1843" t="s">
        <v>1489</v>
      </c>
      <c r="E1843">
        <v>450.00676962</v>
      </c>
      <c r="F1843">
        <v>282.85000000000002</v>
      </c>
      <c r="G1843">
        <v>-27.6422107886657</v>
      </c>
      <c r="H1843">
        <v>-22.3833086589826</v>
      </c>
      <c r="I1843">
        <v>-17.407185637581801</v>
      </c>
      <c r="J1843">
        <v>-2.8997704333716099</v>
      </c>
      <c r="K1843">
        <v>298.89456563970998</v>
      </c>
      <c r="M1843">
        <v>29.136442724578899</v>
      </c>
      <c r="N1843">
        <v>0.548609975470155</v>
      </c>
      <c r="O1843">
        <v>28.690118437334199</v>
      </c>
      <c r="P1843">
        <v>50.853333333333303</v>
      </c>
    </row>
    <row r="1844" spans="1:17" hidden="1" x14ac:dyDescent="0.3">
      <c r="A1844" t="s">
        <v>3844</v>
      </c>
      <c r="B1844" t="s">
        <v>3845</v>
      </c>
      <c r="C1844" t="str">
        <f>IFERROR(VLOOKUP(Table1[[#This Row],[Ticker]],[1]!Table1[[Symbol]:[Industry]],2,FALSE),"-")</f>
        <v>-</v>
      </c>
      <c r="D1844" t="s">
        <v>543</v>
      </c>
      <c r="E1844">
        <v>448.55554740000002</v>
      </c>
      <c r="F1844">
        <v>367</v>
      </c>
      <c r="G1844">
        <v>-42.401746537264501</v>
      </c>
      <c r="H1844">
        <v>-34.287642408330299</v>
      </c>
      <c r="I1844">
        <v>-32.166721386180697</v>
      </c>
      <c r="J1844">
        <v>-3.9436700611083801</v>
      </c>
      <c r="M1844">
        <v>26.170611172967799</v>
      </c>
      <c r="O1844">
        <v>49.019073569482202</v>
      </c>
      <c r="P1844">
        <v>35.674676524953703</v>
      </c>
    </row>
    <row r="1845" spans="1:17" hidden="1" x14ac:dyDescent="0.3">
      <c r="A1845" t="s">
        <v>3846</v>
      </c>
      <c r="B1845" t="s">
        <v>3847</v>
      </c>
      <c r="C1845" t="str">
        <f>IFERROR(VLOOKUP(Table1[[#This Row],[Ticker]],[1]!Table1[[Symbol]:[Industry]],2,FALSE),"-")</f>
        <v>-</v>
      </c>
      <c r="D1845" t="s">
        <v>46</v>
      </c>
      <c r="E1845">
        <v>448.20019600000001</v>
      </c>
      <c r="F1845">
        <v>388.55</v>
      </c>
      <c r="G1845">
        <v>-22.303444075151901</v>
      </c>
      <c r="H1845">
        <v>-30.874825587854399</v>
      </c>
      <c r="I1845">
        <v>-12.0684189240681</v>
      </c>
      <c r="J1845">
        <v>-10.9983396643873</v>
      </c>
      <c r="M1845">
        <v>32.565686483822397</v>
      </c>
      <c r="O1845">
        <v>52.361343456440601</v>
      </c>
      <c r="P1845">
        <v>27.393442622950801</v>
      </c>
    </row>
    <row r="1846" spans="1:17" hidden="1" x14ac:dyDescent="0.3">
      <c r="A1846" t="s">
        <v>3848</v>
      </c>
      <c r="B1846" t="s">
        <v>3849</v>
      </c>
      <c r="C1846" t="str">
        <f>IFERROR(VLOOKUP(Table1[[#This Row],[Ticker]],[1]!Table1[[Symbol]:[Industry]],2,FALSE),"-")</f>
        <v>-</v>
      </c>
      <c r="D1846" t="s">
        <v>198</v>
      </c>
      <c r="E1846">
        <v>448.18799999999999</v>
      </c>
      <c r="F1846">
        <v>87.88</v>
      </c>
      <c r="G1846">
        <v>32.8137355172383</v>
      </c>
      <c r="H1846">
        <v>-11.5736015018052</v>
      </c>
      <c r="I1846">
        <v>-15.6112035583508</v>
      </c>
      <c r="J1846">
        <v>-0.15048581315724699</v>
      </c>
      <c r="K1846">
        <v>90.7018505433131</v>
      </c>
      <c r="L1846">
        <v>86.290686603183005</v>
      </c>
      <c r="M1846">
        <v>39.622082838336702</v>
      </c>
      <c r="N1846">
        <v>1.0259231099159201</v>
      </c>
      <c r="O1846">
        <v>43.2635411925352</v>
      </c>
      <c r="P1846">
        <v>79.346938775510196</v>
      </c>
      <c r="Q1846">
        <v>9.9744092792126995E-2</v>
      </c>
    </row>
    <row r="1847" spans="1:17" hidden="1" x14ac:dyDescent="0.3">
      <c r="A1847" t="s">
        <v>3850</v>
      </c>
      <c r="B1847" t="s">
        <v>3851</v>
      </c>
      <c r="C1847" t="str">
        <f>IFERROR(VLOOKUP(Table1[[#This Row],[Ticker]],[1]!Table1[[Symbol]:[Industry]],2,FALSE),"-")</f>
        <v>-</v>
      </c>
      <c r="D1847" t="s">
        <v>286</v>
      </c>
      <c r="E1847">
        <v>448.15201200000001</v>
      </c>
      <c r="F1847">
        <v>188.1</v>
      </c>
      <c r="G1847">
        <v>1.3801359584353701</v>
      </c>
      <c r="H1847">
        <v>-16.596486751834501</v>
      </c>
      <c r="I1847">
        <v>11.6151611095192</v>
      </c>
      <c r="J1847">
        <v>-5.9144380911618901</v>
      </c>
      <c r="K1847">
        <v>218.86716609165001</v>
      </c>
      <c r="M1847">
        <v>24.3348379052177</v>
      </c>
      <c r="N1847">
        <v>0.23268706688468399</v>
      </c>
      <c r="O1847">
        <v>67.995746943115293</v>
      </c>
      <c r="P1847">
        <v>38.105726872246599</v>
      </c>
    </row>
    <row r="1848" spans="1:17" hidden="1" x14ac:dyDescent="0.3">
      <c r="A1848" t="s">
        <v>3852</v>
      </c>
      <c r="B1848" t="s">
        <v>3853</v>
      </c>
      <c r="C1848" t="str">
        <f>IFERROR(VLOOKUP(Table1[[#This Row],[Ticker]],[1]!Table1[[Symbol]:[Industry]],2,FALSE),"-")</f>
        <v>-</v>
      </c>
      <c r="D1848" t="s">
        <v>198</v>
      </c>
      <c r="E1848">
        <v>446.11111030000001</v>
      </c>
      <c r="F1848">
        <v>36.5</v>
      </c>
      <c r="G1848">
        <v>13.531691709515201</v>
      </c>
      <c r="H1848">
        <v>-9.7259510769653996</v>
      </c>
      <c r="I1848">
        <v>-19.741443784917202</v>
      </c>
      <c r="J1848">
        <v>-6.5400401519686699</v>
      </c>
      <c r="K1848">
        <v>39.596686003566198</v>
      </c>
      <c r="L1848">
        <v>37.765393503592897</v>
      </c>
      <c r="M1848">
        <v>22.658448885286798</v>
      </c>
      <c r="N1848">
        <v>0.56666808257000101</v>
      </c>
      <c r="O1848">
        <v>36.301369863013598</v>
      </c>
      <c r="P1848">
        <v>44.554455445544498</v>
      </c>
      <c r="Q1848">
        <v>4.3247516670561002E-2</v>
      </c>
    </row>
    <row r="1849" spans="1:17" hidden="1" x14ac:dyDescent="0.3">
      <c r="A1849" t="s">
        <v>3854</v>
      </c>
      <c r="B1849" t="s">
        <v>3855</v>
      </c>
      <c r="C1849" t="str">
        <f>IFERROR(VLOOKUP(Table1[[#This Row],[Ticker]],[1]!Table1[[Symbol]:[Industry]],2,FALSE),"-")</f>
        <v>-</v>
      </c>
      <c r="D1849" t="s">
        <v>632</v>
      </c>
      <c r="E1849">
        <v>445.80051313199999</v>
      </c>
      <c r="F1849">
        <v>238.68</v>
      </c>
      <c r="G1849">
        <v>26.758021005809798</v>
      </c>
      <c r="H1849">
        <v>13.728117441575799</v>
      </c>
      <c r="I1849">
        <v>20.0386046337231</v>
      </c>
      <c r="J1849">
        <v>-8.5030411925036091</v>
      </c>
      <c r="K1849">
        <v>228.236271932471</v>
      </c>
      <c r="L1849">
        <v>199.95984363250801</v>
      </c>
      <c r="M1849">
        <v>39.774330165336103</v>
      </c>
      <c r="N1849">
        <v>1.09140653113482</v>
      </c>
      <c r="O1849">
        <v>24.769565946036501</v>
      </c>
      <c r="P1849">
        <v>71.650485436893106</v>
      </c>
      <c r="Q1849">
        <v>3.0995006905974998E-2</v>
      </c>
    </row>
    <row r="1850" spans="1:17" hidden="1" x14ac:dyDescent="0.3">
      <c r="A1850" t="s">
        <v>3856</v>
      </c>
      <c r="B1850" t="s">
        <v>3857</v>
      </c>
      <c r="C1850" t="str">
        <f>IFERROR(VLOOKUP(Table1[[#This Row],[Ticker]],[1]!Table1[[Symbol]:[Industry]],2,FALSE),"-")</f>
        <v>-</v>
      </c>
      <c r="D1850" t="s">
        <v>543</v>
      </c>
      <c r="E1850">
        <v>445.56695000000002</v>
      </c>
      <c r="F1850">
        <v>419.95</v>
      </c>
      <c r="G1850">
        <v>9.8430583614391196</v>
      </c>
      <c r="H1850">
        <v>-8.2625699198432301</v>
      </c>
      <c r="I1850">
        <v>-1.8960088206515</v>
      </c>
      <c r="J1850">
        <v>1.7162317643193901</v>
      </c>
      <c r="K1850">
        <v>412.416786408137</v>
      </c>
      <c r="L1850">
        <v>372.86194570654197</v>
      </c>
      <c r="M1850">
        <v>37.7245086285672</v>
      </c>
      <c r="N1850">
        <v>0.47348233848126903</v>
      </c>
      <c r="O1850">
        <v>13.3825455411358</v>
      </c>
      <c r="P1850">
        <v>35.730446024563598</v>
      </c>
      <c r="Q1850">
        <v>-3.8017564928722998E-2</v>
      </c>
    </row>
    <row r="1851" spans="1:17" hidden="1" x14ac:dyDescent="0.3">
      <c r="A1851" t="s">
        <v>3858</v>
      </c>
      <c r="B1851" t="s">
        <v>3859</v>
      </c>
      <c r="C1851" t="str">
        <f>IFERROR(VLOOKUP(Table1[[#This Row],[Ticker]],[1]!Table1[[Symbol]:[Industry]],2,FALSE),"-")</f>
        <v>-</v>
      </c>
      <c r="D1851" t="s">
        <v>979</v>
      </c>
      <c r="E1851">
        <v>445.44618692799997</v>
      </c>
      <c r="F1851">
        <v>37.479999999999997</v>
      </c>
      <c r="G1851">
        <v>30.552329724305199</v>
      </c>
      <c r="H1851">
        <v>-9.4635682486800796</v>
      </c>
      <c r="I1851">
        <v>18.520502733732499</v>
      </c>
      <c r="J1851">
        <v>-7.67854643545349</v>
      </c>
      <c r="K1851">
        <v>37.5937756448469</v>
      </c>
      <c r="L1851">
        <v>33.574998142210198</v>
      </c>
      <c r="M1851">
        <v>37.806635330555999</v>
      </c>
      <c r="N1851">
        <v>1.23418498022196</v>
      </c>
      <c r="O1851">
        <v>24.733191035218798</v>
      </c>
      <c r="P1851">
        <v>56.820083682008303</v>
      </c>
      <c r="Q1851">
        <v>5.7328640684053002E-2</v>
      </c>
    </row>
    <row r="1852" spans="1:17" hidden="1" x14ac:dyDescent="0.3">
      <c r="A1852" t="s">
        <v>3860</v>
      </c>
      <c r="B1852" t="s">
        <v>3861</v>
      </c>
      <c r="C1852" t="str">
        <f>IFERROR(VLOOKUP(Table1[[#This Row],[Ticker]],[1]!Table1[[Symbol]:[Industry]],2,FALSE),"-")</f>
        <v>-</v>
      </c>
      <c r="D1852" t="s">
        <v>412</v>
      </c>
      <c r="E1852">
        <v>445.06985061</v>
      </c>
      <c r="F1852">
        <v>4.0999999999999996</v>
      </c>
      <c r="G1852">
        <v>21.083346289824199</v>
      </c>
      <c r="H1852">
        <v>-13.8602535440863</v>
      </c>
      <c r="I1852">
        <v>-38.682921824901896</v>
      </c>
      <c r="J1852">
        <v>-2.91453943908932</v>
      </c>
      <c r="K1852">
        <v>4.3759454635874899</v>
      </c>
      <c r="L1852">
        <v>4.3029014035272803</v>
      </c>
      <c r="M1852">
        <v>25.3425106010673</v>
      </c>
      <c r="N1852">
        <v>0.91983512385841604</v>
      </c>
      <c r="O1852">
        <v>70</v>
      </c>
      <c r="P1852">
        <v>52.443005330534</v>
      </c>
      <c r="Q1852">
        <v>4.8191720982839997E-2</v>
      </c>
    </row>
    <row r="1853" spans="1:17" hidden="1" x14ac:dyDescent="0.3">
      <c r="A1853" t="s">
        <v>3862</v>
      </c>
      <c r="B1853" t="s">
        <v>3863</v>
      </c>
      <c r="C1853" t="str">
        <f>IFERROR(VLOOKUP(Table1[[#This Row],[Ticker]],[1]!Table1[[Symbol]:[Industry]],2,FALSE),"-")</f>
        <v>-</v>
      </c>
      <c r="D1853" t="s">
        <v>198</v>
      </c>
      <c r="E1853">
        <v>444.78220800000003</v>
      </c>
      <c r="F1853">
        <v>192.3</v>
      </c>
      <c r="G1853">
        <v>-25.146768468601099</v>
      </c>
      <c r="H1853">
        <v>-9.5394851183675407</v>
      </c>
      <c r="I1853">
        <v>-14.9117433175172</v>
      </c>
      <c r="J1853">
        <v>-4.8109164084234903</v>
      </c>
      <c r="K1853">
        <v>197.312580554411</v>
      </c>
      <c r="M1853">
        <v>30.820538947088501</v>
      </c>
      <c r="N1853">
        <v>0.57328447269425298</v>
      </c>
      <c r="O1853">
        <v>36.063442537701398</v>
      </c>
      <c r="P1853">
        <v>46.6819221967963</v>
      </c>
    </row>
    <row r="1854" spans="1:17" hidden="1" x14ac:dyDescent="0.3">
      <c r="A1854" t="s">
        <v>3864</v>
      </c>
      <c r="B1854" t="s">
        <v>3865</v>
      </c>
      <c r="C1854" t="str">
        <f>IFERROR(VLOOKUP(Table1[[#This Row],[Ticker]],[1]!Table1[[Symbol]:[Industry]],2,FALSE),"-")</f>
        <v>-</v>
      </c>
      <c r="E1854">
        <v>444.17595786999999</v>
      </c>
      <c r="F1854">
        <v>231.85</v>
      </c>
      <c r="G1854">
        <v>216.02060630369201</v>
      </c>
      <c r="H1854">
        <v>-14.0363674453037</v>
      </c>
      <c r="I1854">
        <v>-25.194761826602399</v>
      </c>
      <c r="J1854">
        <v>-0.378206207103917</v>
      </c>
      <c r="K1854">
        <v>257.23446664753698</v>
      </c>
      <c r="L1854">
        <v>235.74720982161301</v>
      </c>
      <c r="M1854">
        <v>39.227121230101197</v>
      </c>
      <c r="N1854">
        <v>0.99547003976873905</v>
      </c>
      <c r="O1854">
        <v>57.601897778736202</v>
      </c>
      <c r="P1854">
        <v>243.48148148148101</v>
      </c>
    </row>
    <row r="1855" spans="1:17" hidden="1" x14ac:dyDescent="0.3">
      <c r="A1855" t="s">
        <v>3866</v>
      </c>
      <c r="B1855" t="s">
        <v>3867</v>
      </c>
      <c r="C1855" t="str">
        <f>IFERROR(VLOOKUP(Table1[[#This Row],[Ticker]],[1]!Table1[[Symbol]:[Industry]],2,FALSE),"-")</f>
        <v>-</v>
      </c>
      <c r="D1855" t="s">
        <v>924</v>
      </c>
      <c r="E1855">
        <v>443.70539200000002</v>
      </c>
      <c r="F1855">
        <v>233.48</v>
      </c>
      <c r="G1855">
        <v>-16.830518162992099</v>
      </c>
      <c r="H1855">
        <v>12.238670448096</v>
      </c>
      <c r="I1855">
        <v>-11.316595093827701</v>
      </c>
      <c r="J1855">
        <v>-6.39122199220499</v>
      </c>
      <c r="K1855">
        <v>219.44694494565999</v>
      </c>
      <c r="L1855">
        <v>204.63905976533999</v>
      </c>
      <c r="M1855">
        <v>39.019194128117697</v>
      </c>
      <c r="N1855">
        <v>1.0116306750717099</v>
      </c>
      <c r="O1855">
        <v>13.204557135514801</v>
      </c>
      <c r="P1855">
        <v>39.6829195333532</v>
      </c>
      <c r="Q1855">
        <v>-8.3852661178832999E-2</v>
      </c>
    </row>
    <row r="1856" spans="1:17" hidden="1" x14ac:dyDescent="0.3">
      <c r="A1856" t="s">
        <v>3868</v>
      </c>
      <c r="B1856" t="s">
        <v>3869</v>
      </c>
      <c r="C1856" t="str">
        <f>IFERROR(VLOOKUP(Table1[[#This Row],[Ticker]],[1]!Table1[[Symbol]:[Industry]],2,FALSE),"-")</f>
        <v>-</v>
      </c>
      <c r="D1856" t="s">
        <v>271</v>
      </c>
      <c r="E1856">
        <v>443.36571192999997</v>
      </c>
      <c r="F1856">
        <v>81.7</v>
      </c>
      <c r="G1856">
        <v>-13.4596939321388</v>
      </c>
      <c r="H1856">
        <v>-1.3367985944819301</v>
      </c>
      <c r="I1856">
        <v>-13.5247137707739</v>
      </c>
      <c r="J1856">
        <v>-1.9901281613211601</v>
      </c>
      <c r="K1856">
        <v>80.378978072002795</v>
      </c>
      <c r="L1856">
        <v>78.579030689940694</v>
      </c>
      <c r="M1856">
        <v>40.322833742539402</v>
      </c>
      <c r="N1856">
        <v>1.00053589664281</v>
      </c>
      <c r="O1856">
        <v>19.583843329253298</v>
      </c>
      <c r="P1856">
        <v>23.7878787878788</v>
      </c>
      <c r="Q1856">
        <v>-5.9368510022998998E-2</v>
      </c>
    </row>
    <row r="1857" spans="1:17" hidden="1" x14ac:dyDescent="0.3">
      <c r="A1857" t="s">
        <v>3870</v>
      </c>
      <c r="B1857" t="s">
        <v>3871</v>
      </c>
      <c r="C1857" t="str">
        <f>IFERROR(VLOOKUP(Table1[[#This Row],[Ticker]],[1]!Table1[[Symbol]:[Industry]],2,FALSE),"-")</f>
        <v>-</v>
      </c>
      <c r="D1857" t="s">
        <v>979</v>
      </c>
      <c r="E1857">
        <v>442.64643302399998</v>
      </c>
      <c r="F1857">
        <v>113.16</v>
      </c>
      <c r="G1857">
        <v>-9.0358974762150801</v>
      </c>
      <c r="H1857">
        <v>-8.11140543540475</v>
      </c>
      <c r="I1857">
        <v>4.3010130589513098</v>
      </c>
      <c r="J1857">
        <v>-3.4346404156252102</v>
      </c>
      <c r="K1857">
        <v>112.935810043815</v>
      </c>
      <c r="L1857">
        <v>102.743847504001</v>
      </c>
      <c r="M1857">
        <v>33.965459959578098</v>
      </c>
      <c r="N1857">
        <v>1.1141854643040301</v>
      </c>
      <c r="O1857">
        <v>20.272180982679401</v>
      </c>
      <c r="P1857">
        <v>35.683453237409999</v>
      </c>
      <c r="Q1857">
        <v>3.3923089411900002E-4</v>
      </c>
    </row>
    <row r="1858" spans="1:17" hidden="1" x14ac:dyDescent="0.3">
      <c r="A1858" t="s">
        <v>3872</v>
      </c>
      <c r="B1858" t="s">
        <v>3873</v>
      </c>
      <c r="C1858" t="str">
        <f>IFERROR(VLOOKUP(Table1[[#This Row],[Ticker]],[1]!Table1[[Symbol]:[Industry]],2,FALSE),"-")</f>
        <v>-</v>
      </c>
      <c r="E1858">
        <v>442.25618250000002</v>
      </c>
      <c r="F1858">
        <v>64.900000000000006</v>
      </c>
      <c r="G1858">
        <v>40.409727506973397</v>
      </c>
      <c r="H1858">
        <v>124.486803999315</v>
      </c>
      <c r="I1858">
        <v>143.78212398721399</v>
      </c>
      <c r="J1858">
        <v>15.6156571740465</v>
      </c>
      <c r="K1858">
        <v>38.009084833503302</v>
      </c>
      <c r="M1858">
        <v>100</v>
      </c>
      <c r="N1858">
        <v>1.6246655518394599</v>
      </c>
      <c r="O1858">
        <v>0</v>
      </c>
      <c r="P1858">
        <v>183.52992573175999</v>
      </c>
    </row>
    <row r="1859" spans="1:17" hidden="1" x14ac:dyDescent="0.3">
      <c r="A1859" t="s">
        <v>3874</v>
      </c>
      <c r="B1859" t="s">
        <v>3875</v>
      </c>
      <c r="C1859" t="str">
        <f>IFERROR(VLOOKUP(Table1[[#This Row],[Ticker]],[1]!Table1[[Symbol]:[Industry]],2,FALSE),"-")</f>
        <v>-</v>
      </c>
      <c r="D1859" t="s">
        <v>979</v>
      </c>
      <c r="E1859">
        <v>441.95868519999999</v>
      </c>
      <c r="F1859">
        <v>514</v>
      </c>
      <c r="G1859">
        <v>11.0979654639156</v>
      </c>
      <c r="H1859">
        <v>9.4290709696296204</v>
      </c>
      <c r="I1859">
        <v>8.2630927755224892</v>
      </c>
      <c r="J1859">
        <v>-4.6093891643467897</v>
      </c>
      <c r="K1859">
        <v>486.88882075868003</v>
      </c>
      <c r="L1859">
        <v>440.32790669237397</v>
      </c>
      <c r="M1859">
        <v>42.091409793877801</v>
      </c>
      <c r="N1859">
        <v>1.6288439240180601</v>
      </c>
      <c r="O1859">
        <v>16.5175097276264</v>
      </c>
      <c r="P1859">
        <v>41.500344115622802</v>
      </c>
      <c r="Q1859">
        <v>4.5843901416627003E-2</v>
      </c>
    </row>
    <row r="1860" spans="1:17" hidden="1" x14ac:dyDescent="0.3">
      <c r="A1860" t="s">
        <v>3876</v>
      </c>
      <c r="B1860" t="s">
        <v>3877</v>
      </c>
      <c r="C1860" t="str">
        <f>IFERROR(VLOOKUP(Table1[[#This Row],[Ticker]],[1]!Table1[[Symbol]:[Industry]],2,FALSE),"-")</f>
        <v>-</v>
      </c>
      <c r="D1860" t="s">
        <v>21</v>
      </c>
      <c r="E1860">
        <v>439.053909935999</v>
      </c>
      <c r="F1860">
        <v>126.96</v>
      </c>
      <c r="G1860">
        <v>-8.37300190462914</v>
      </c>
      <c r="H1860">
        <v>6.46086559293893</v>
      </c>
      <c r="I1860">
        <v>-33.727623385620902</v>
      </c>
      <c r="J1860">
        <v>-3.89487365886015</v>
      </c>
      <c r="K1860">
        <v>133.08851653779899</v>
      </c>
      <c r="L1860">
        <v>124.879933302613</v>
      </c>
      <c r="M1860">
        <v>32.514052773188901</v>
      </c>
      <c r="N1860">
        <v>0.87688222962357598</v>
      </c>
      <c r="O1860">
        <v>36.814744801512198</v>
      </c>
      <c r="P1860">
        <v>61.014584654407102</v>
      </c>
      <c r="Q1860">
        <v>0.16177493678336799</v>
      </c>
    </row>
    <row r="1861" spans="1:17" hidden="1" x14ac:dyDescent="0.3">
      <c r="A1861" t="s">
        <v>3878</v>
      </c>
      <c r="B1861" t="s">
        <v>3879</v>
      </c>
      <c r="C1861" t="str">
        <f>IFERROR(VLOOKUP(Table1[[#This Row],[Ticker]],[1]!Table1[[Symbol]:[Industry]],2,FALSE),"-")</f>
        <v>-</v>
      </c>
      <c r="E1861">
        <v>438.84287999999998</v>
      </c>
      <c r="F1861">
        <v>224</v>
      </c>
      <c r="G1861">
        <v>8.8188225801700906</v>
      </c>
      <c r="H1861">
        <v>-4.6740568625697296</v>
      </c>
      <c r="I1861">
        <v>-14.8380770965588</v>
      </c>
      <c r="J1861">
        <v>3.7947512702013801</v>
      </c>
      <c r="K1861">
        <v>240.905571758467</v>
      </c>
      <c r="L1861">
        <v>224.93050927348199</v>
      </c>
      <c r="M1861">
        <v>37.965720270172802</v>
      </c>
      <c r="N1861">
        <v>0.70443037974683498</v>
      </c>
      <c r="O1861">
        <v>33.013392857142797</v>
      </c>
      <c r="P1861">
        <v>40.219092331768302</v>
      </c>
      <c r="Q1861">
        <v>0.164464033152801</v>
      </c>
    </row>
    <row r="1862" spans="1:17" hidden="1" x14ac:dyDescent="0.3">
      <c r="A1862" t="s">
        <v>3880</v>
      </c>
      <c r="B1862" t="s">
        <v>3881</v>
      </c>
      <c r="C1862" t="str">
        <f>IFERROR(VLOOKUP(Table1[[#This Row],[Ticker]],[1]!Table1[[Symbol]:[Industry]],2,FALSE),"-")</f>
        <v>-</v>
      </c>
      <c r="D1862" t="s">
        <v>493</v>
      </c>
      <c r="E1862">
        <v>436.41942</v>
      </c>
      <c r="F1862">
        <v>179.7</v>
      </c>
      <c r="G1862">
        <v>-21.728906594756101</v>
      </c>
      <c r="H1862">
        <v>-4.7390654207289797</v>
      </c>
      <c r="I1862">
        <v>-11.493881443672199</v>
      </c>
      <c r="J1862">
        <v>4.4382189136690204</v>
      </c>
      <c r="K1862">
        <v>196.88968091860599</v>
      </c>
      <c r="M1862">
        <v>45.897406584824402</v>
      </c>
      <c r="N1862">
        <v>0.51392318911035495</v>
      </c>
      <c r="O1862">
        <v>84.5854201446856</v>
      </c>
      <c r="P1862">
        <v>20.9693705822955</v>
      </c>
    </row>
    <row r="1863" spans="1:17" hidden="1" x14ac:dyDescent="0.3">
      <c r="A1863" t="s">
        <v>3882</v>
      </c>
      <c r="B1863" t="s">
        <v>3883</v>
      </c>
      <c r="C1863" t="str">
        <f>IFERROR(VLOOKUP(Table1[[#This Row],[Ticker]],[1]!Table1[[Symbol]:[Industry]],2,FALSE),"-")</f>
        <v>-</v>
      </c>
      <c r="D1863" t="s">
        <v>412</v>
      </c>
      <c r="E1863">
        <v>435.61</v>
      </c>
      <c r="F1863">
        <v>622.29999999999995</v>
      </c>
      <c r="G1863">
        <v>307.12015403875398</v>
      </c>
      <c r="H1863">
        <v>-2.0378244711327498</v>
      </c>
      <c r="I1863">
        <v>11.008671747817001</v>
      </c>
      <c r="J1863">
        <v>-1.0966360049438399</v>
      </c>
      <c r="K1863">
        <v>608.11620811719104</v>
      </c>
      <c r="L1863">
        <v>503.23640701689601</v>
      </c>
      <c r="M1863">
        <v>45.449520240752101</v>
      </c>
      <c r="N1863">
        <v>1.7686087996886</v>
      </c>
      <c r="O1863">
        <v>5.39932508436444</v>
      </c>
      <c r="P1863">
        <v>335.174825174825</v>
      </c>
      <c r="Q1863">
        <v>0.15059879931982501</v>
      </c>
    </row>
    <row r="1864" spans="1:17" hidden="1" x14ac:dyDescent="0.3">
      <c r="A1864" t="s">
        <v>3884</v>
      </c>
      <c r="B1864" t="s">
        <v>3885</v>
      </c>
      <c r="C1864" t="str">
        <f>IFERROR(VLOOKUP(Table1[[#This Row],[Ticker]],[1]!Table1[[Symbol]:[Industry]],2,FALSE),"-")</f>
        <v>-</v>
      </c>
      <c r="D1864" t="s">
        <v>271</v>
      </c>
      <c r="E1864">
        <v>435.3429476</v>
      </c>
      <c r="F1864">
        <v>26.42</v>
      </c>
      <c r="G1864">
        <v>22.9715386723752</v>
      </c>
      <c r="H1864">
        <v>18.706437224773602</v>
      </c>
      <c r="I1864">
        <v>18.072334174375499</v>
      </c>
      <c r="J1864">
        <v>-11.5979890243617</v>
      </c>
      <c r="K1864">
        <v>23.565850505827399</v>
      </c>
      <c r="L1864">
        <v>21.1404684994219</v>
      </c>
      <c r="M1864">
        <v>48.652328656240002</v>
      </c>
      <c r="N1864">
        <v>1.8426756917945799</v>
      </c>
      <c r="O1864">
        <v>21.12036336109</v>
      </c>
      <c r="P1864">
        <v>111.581543903594</v>
      </c>
      <c r="Q1864">
        <v>7.3042386640133003E-2</v>
      </c>
    </row>
    <row r="1865" spans="1:17" hidden="1" x14ac:dyDescent="0.3">
      <c r="A1865" t="s">
        <v>3886</v>
      </c>
      <c r="B1865" t="s">
        <v>3887</v>
      </c>
      <c r="C1865" t="str">
        <f>IFERROR(VLOOKUP(Table1[[#This Row],[Ticker]],[1]!Table1[[Symbol]:[Industry]],2,FALSE),"-")</f>
        <v>-</v>
      </c>
      <c r="D1865" t="s">
        <v>328</v>
      </c>
      <c r="E1865">
        <v>432.47984400000001</v>
      </c>
      <c r="F1865">
        <v>369.3</v>
      </c>
      <c r="G1865">
        <v>-29.895877212790499</v>
      </c>
      <c r="H1865">
        <v>-1.2891183307818701</v>
      </c>
      <c r="I1865">
        <v>-19.660852061706699</v>
      </c>
      <c r="J1865">
        <v>-1.01511783978315</v>
      </c>
      <c r="M1865">
        <v>40.395591988398202</v>
      </c>
      <c r="O1865">
        <v>27.2678039534253</v>
      </c>
      <c r="P1865">
        <v>5.5293613373339001</v>
      </c>
    </row>
    <row r="1866" spans="1:17" hidden="1" x14ac:dyDescent="0.3">
      <c r="A1866" t="s">
        <v>3888</v>
      </c>
      <c r="B1866" t="s">
        <v>3889</v>
      </c>
      <c r="C1866" t="str">
        <f>IFERROR(VLOOKUP(Table1[[#This Row],[Ticker]],[1]!Table1[[Symbol]:[Industry]],2,FALSE),"-")</f>
        <v>-</v>
      </c>
      <c r="D1866" t="s">
        <v>271</v>
      </c>
      <c r="E1866">
        <v>429.35327396500003</v>
      </c>
      <c r="F1866">
        <v>356.95</v>
      </c>
      <c r="G1866">
        <v>5.9722009011284403</v>
      </c>
      <c r="H1866">
        <v>26.928403211589899</v>
      </c>
      <c r="I1866">
        <v>17.347499157124499</v>
      </c>
      <c r="J1866">
        <v>-5.8480339435162296</v>
      </c>
      <c r="K1866">
        <v>308.316462571925</v>
      </c>
      <c r="L1866">
        <v>298.73851339598599</v>
      </c>
      <c r="M1866">
        <v>58.720184269257302</v>
      </c>
      <c r="N1866">
        <v>2.7795001070816601</v>
      </c>
      <c r="O1866">
        <v>17.299341644487999</v>
      </c>
      <c r="P1866">
        <v>51.893617021276597</v>
      </c>
      <c r="Q1866">
        <v>-4.2222617645713001E-2</v>
      </c>
    </row>
    <row r="1867" spans="1:17" hidden="1" x14ac:dyDescent="0.3">
      <c r="A1867" t="s">
        <v>3890</v>
      </c>
      <c r="B1867" t="s">
        <v>3891</v>
      </c>
      <c r="C1867" t="str">
        <f>IFERROR(VLOOKUP(Table1[[#This Row],[Ticker]],[1]!Table1[[Symbol]:[Industry]],2,FALSE),"-")</f>
        <v>-</v>
      </c>
      <c r="D1867" t="s">
        <v>924</v>
      </c>
      <c r="E1867">
        <v>429.11279999999999</v>
      </c>
      <c r="F1867">
        <v>214</v>
      </c>
      <c r="G1867">
        <v>17.8012499025183</v>
      </c>
      <c r="H1867">
        <v>-13.154975625776499</v>
      </c>
      <c r="I1867">
        <v>-22.387498464948798</v>
      </c>
      <c r="J1867">
        <v>-7.0738583810169597</v>
      </c>
      <c r="K1867">
        <v>216.67104971050401</v>
      </c>
      <c r="L1867">
        <v>210.841026022466</v>
      </c>
      <c r="M1867">
        <v>52.808879480091697</v>
      </c>
      <c r="N1867">
        <v>1.39670329670329</v>
      </c>
      <c r="O1867">
        <v>42.032710280373799</v>
      </c>
      <c r="P1867">
        <v>55.636363636363598</v>
      </c>
      <c r="Q1867">
        <v>0.114886005196396</v>
      </c>
    </row>
    <row r="1868" spans="1:17" hidden="1" x14ac:dyDescent="0.3">
      <c r="A1868" t="s">
        <v>3892</v>
      </c>
      <c r="B1868" t="s">
        <v>3893</v>
      </c>
      <c r="C1868" t="str">
        <f>IFERROR(VLOOKUP(Table1[[#This Row],[Ticker]],[1]!Table1[[Symbol]:[Industry]],2,FALSE),"-")</f>
        <v>-</v>
      </c>
      <c r="D1868" t="s">
        <v>244</v>
      </c>
      <c r="E1868">
        <v>429.03478139999999</v>
      </c>
      <c r="F1868">
        <v>190.28</v>
      </c>
      <c r="G1868">
        <v>54.1454222976678</v>
      </c>
      <c r="H1868">
        <v>6.2356342673257696</v>
      </c>
      <c r="I1868">
        <v>-34.9367831727523</v>
      </c>
      <c r="J1868">
        <v>-10.8872896935297</v>
      </c>
      <c r="K1868">
        <v>181.352146383437</v>
      </c>
      <c r="L1868">
        <v>174.92336885878399</v>
      </c>
      <c r="M1868">
        <v>44.545177144459402</v>
      </c>
      <c r="N1868">
        <v>1.4371454832759301</v>
      </c>
      <c r="O1868">
        <v>47.1515661130965</v>
      </c>
      <c r="P1868">
        <v>94.064252932177396</v>
      </c>
      <c r="Q1868">
        <v>8.0279564611168003E-2</v>
      </c>
    </row>
    <row r="1869" spans="1:17" hidden="1" x14ac:dyDescent="0.3">
      <c r="A1869" t="s">
        <v>3894</v>
      </c>
      <c r="B1869" t="s">
        <v>3895</v>
      </c>
      <c r="C1869" t="str">
        <f>IFERROR(VLOOKUP(Table1[[#This Row],[Ticker]],[1]!Table1[[Symbol]:[Industry]],2,FALSE),"-")</f>
        <v>-</v>
      </c>
      <c r="E1869">
        <v>428.71211090999998</v>
      </c>
      <c r="F1869">
        <v>250.65</v>
      </c>
      <c r="G1869">
        <v>415.34590466124899</v>
      </c>
      <c r="H1869">
        <v>17.589205405622401</v>
      </c>
      <c r="I1869">
        <v>2.5321676796413799</v>
      </c>
      <c r="J1869">
        <v>-1.6101633188930999</v>
      </c>
      <c r="K1869">
        <v>232.24155418786299</v>
      </c>
      <c r="L1869">
        <v>184.733720685169</v>
      </c>
      <c r="M1869">
        <v>49.596507489330101</v>
      </c>
      <c r="N1869">
        <v>1.17841726618705</v>
      </c>
      <c r="O1869">
        <v>25.274286854179099</v>
      </c>
      <c r="P1869">
        <v>446.87272727272699</v>
      </c>
    </row>
    <row r="1870" spans="1:17" hidden="1" x14ac:dyDescent="0.3">
      <c r="A1870" t="s">
        <v>3896</v>
      </c>
      <c r="B1870" t="s">
        <v>3897</v>
      </c>
      <c r="C1870" t="str">
        <f>IFERROR(VLOOKUP(Table1[[#This Row],[Ticker]],[1]!Table1[[Symbol]:[Industry]],2,FALSE),"-")</f>
        <v>-</v>
      </c>
      <c r="D1870" t="s">
        <v>1146</v>
      </c>
      <c r="E1870">
        <v>427.00198734000003</v>
      </c>
      <c r="F1870">
        <v>156.6</v>
      </c>
      <c r="G1870">
        <v>-25.071743831478301</v>
      </c>
      <c r="H1870">
        <v>0.14030936690269999</v>
      </c>
      <c r="I1870">
        <v>-30.6817722268129</v>
      </c>
      <c r="J1870">
        <v>4.3866953518196299</v>
      </c>
      <c r="K1870">
        <v>152.16348486700201</v>
      </c>
      <c r="L1870">
        <v>154.32546029726501</v>
      </c>
      <c r="M1870">
        <v>58.425163883738499</v>
      </c>
      <c r="N1870">
        <v>1.6296191747719799</v>
      </c>
      <c r="O1870">
        <v>53.256704980842898</v>
      </c>
      <c r="P1870">
        <v>26.4943457189014</v>
      </c>
      <c r="Q1870">
        <v>2.11150242569E-4</v>
      </c>
    </row>
    <row r="1871" spans="1:17" hidden="1" x14ac:dyDescent="0.3">
      <c r="A1871" t="s">
        <v>3898</v>
      </c>
      <c r="B1871" t="s">
        <v>3899</v>
      </c>
      <c r="C1871" t="str">
        <f>IFERROR(VLOOKUP(Table1[[#This Row],[Ticker]],[1]!Table1[[Symbol]:[Industry]],2,FALSE),"-")</f>
        <v>-</v>
      </c>
      <c r="D1871" t="s">
        <v>469</v>
      </c>
      <c r="E1871">
        <v>426.86250000000001</v>
      </c>
      <c r="F1871">
        <v>569.15</v>
      </c>
      <c r="G1871">
        <v>-9.5252863086924897</v>
      </c>
      <c r="H1871">
        <v>-4.3586850403485897</v>
      </c>
      <c r="I1871">
        <v>-30.941905231017302</v>
      </c>
      <c r="J1871">
        <v>-0.70612408108783298</v>
      </c>
      <c r="K1871">
        <v>590.775341636093</v>
      </c>
      <c r="L1871">
        <v>591.68919071513199</v>
      </c>
      <c r="M1871">
        <v>33.972926923631</v>
      </c>
      <c r="N1871">
        <v>0.62800543530535602</v>
      </c>
      <c r="O1871">
        <v>50.715979970130803</v>
      </c>
      <c r="Q1871">
        <v>-1.0208815631298E-2</v>
      </c>
    </row>
    <row r="1872" spans="1:17" hidden="1" x14ac:dyDescent="0.3">
      <c r="A1872" t="s">
        <v>3900</v>
      </c>
      <c r="B1872" t="s">
        <v>3901</v>
      </c>
      <c r="C1872" t="str">
        <f>IFERROR(VLOOKUP(Table1[[#This Row],[Ticker]],[1]!Table1[[Symbol]:[Industry]],2,FALSE),"-")</f>
        <v>-</v>
      </c>
      <c r="D1872" t="s">
        <v>266</v>
      </c>
      <c r="E1872">
        <v>426.80803611599998</v>
      </c>
      <c r="F1872">
        <v>64.680000000000007</v>
      </c>
      <c r="G1872">
        <v>31.252656402999602</v>
      </c>
      <c r="H1872">
        <v>8.2604861889921199</v>
      </c>
      <c r="I1872">
        <v>15.239479547259901</v>
      </c>
      <c r="J1872">
        <v>-0.53712674683405603</v>
      </c>
      <c r="K1872">
        <v>61.281866298381701</v>
      </c>
      <c r="L1872">
        <v>56.877904577031799</v>
      </c>
      <c r="M1872">
        <v>52.737494259342803</v>
      </c>
      <c r="N1872">
        <v>1.8672593390896901</v>
      </c>
      <c r="O1872">
        <v>18.568336425479199</v>
      </c>
      <c r="P1872">
        <v>67.956374967540896</v>
      </c>
      <c r="Q1872">
        <v>0.116917191870897</v>
      </c>
    </row>
    <row r="1873" spans="1:17" hidden="1" x14ac:dyDescent="0.3">
      <c r="A1873" t="s">
        <v>3902</v>
      </c>
      <c r="B1873" t="s">
        <v>3903</v>
      </c>
      <c r="C1873" t="str">
        <f>IFERROR(VLOOKUP(Table1[[#This Row],[Ticker]],[1]!Table1[[Symbol]:[Industry]],2,FALSE),"-")</f>
        <v>-</v>
      </c>
      <c r="D1873" t="s">
        <v>21</v>
      </c>
      <c r="E1873">
        <v>426.516167</v>
      </c>
      <c r="F1873">
        <v>415</v>
      </c>
      <c r="G1873">
        <v>-12.2021358075649</v>
      </c>
      <c r="H1873">
        <v>1.0217150025514501</v>
      </c>
      <c r="I1873">
        <v>-27.645476913404799</v>
      </c>
      <c r="J1873">
        <v>2.0157381369281602</v>
      </c>
      <c r="K1873">
        <v>409.046260300781</v>
      </c>
      <c r="L1873">
        <v>407.84583999405203</v>
      </c>
      <c r="M1873">
        <v>48.194236609495597</v>
      </c>
      <c r="N1873">
        <v>0.94950506186726602</v>
      </c>
      <c r="O1873">
        <v>37.349397590361399</v>
      </c>
      <c r="P1873">
        <v>21.665200820873601</v>
      </c>
      <c r="Q1873">
        <v>0.137588470162883</v>
      </c>
    </row>
    <row r="1874" spans="1:17" hidden="1" x14ac:dyDescent="0.3">
      <c r="A1874" t="s">
        <v>3904</v>
      </c>
      <c r="B1874" t="s">
        <v>3905</v>
      </c>
      <c r="C1874" t="str">
        <f>IFERROR(VLOOKUP(Table1[[#This Row],[Ticker]],[1]!Table1[[Symbol]:[Industry]],2,FALSE),"-")</f>
        <v>-</v>
      </c>
      <c r="D1874" t="s">
        <v>266</v>
      </c>
      <c r="E1874">
        <v>425.61411102</v>
      </c>
      <c r="F1874">
        <v>124.05</v>
      </c>
      <c r="G1874">
        <v>46.245153446048299</v>
      </c>
      <c r="H1874">
        <v>-3.0728018378655499</v>
      </c>
      <c r="I1874">
        <v>2.4615852219340599</v>
      </c>
      <c r="J1874">
        <v>-1.48452414188652</v>
      </c>
      <c r="K1874">
        <v>125.802357326744</v>
      </c>
      <c r="L1874">
        <v>113.811835378841</v>
      </c>
      <c r="M1874">
        <v>47.945568025776197</v>
      </c>
      <c r="N1874">
        <v>1.6469251086905701</v>
      </c>
      <c r="O1874">
        <v>31.116485288190201</v>
      </c>
      <c r="P1874">
        <v>90.699461952344294</v>
      </c>
      <c r="Q1874">
        <v>0.13339598817963599</v>
      </c>
    </row>
    <row r="1875" spans="1:17" hidden="1" x14ac:dyDescent="0.3">
      <c r="A1875" t="s">
        <v>3906</v>
      </c>
      <c r="B1875" t="s">
        <v>3907</v>
      </c>
      <c r="C1875" t="str">
        <f>IFERROR(VLOOKUP(Table1[[#This Row],[Ticker]],[1]!Table1[[Symbol]:[Industry]],2,FALSE),"-")</f>
        <v>-</v>
      </c>
      <c r="D1875" t="s">
        <v>595</v>
      </c>
      <c r="E1875">
        <v>425.37794073600003</v>
      </c>
      <c r="F1875">
        <v>81.94</v>
      </c>
      <c r="G1875">
        <v>59.215432311018901</v>
      </c>
      <c r="H1875">
        <v>-33.436573822428002</v>
      </c>
      <c r="I1875">
        <v>4.1940414534882802</v>
      </c>
      <c r="J1875">
        <v>-9.31733664188652</v>
      </c>
      <c r="K1875">
        <v>100.958895601626</v>
      </c>
      <c r="L1875">
        <v>80.247660004603802</v>
      </c>
      <c r="M1875">
        <v>27.317586592986899</v>
      </c>
      <c r="N1875">
        <v>2.1361480902437999</v>
      </c>
      <c r="O1875">
        <v>71.222845984866893</v>
      </c>
      <c r="P1875">
        <v>92.121922626025693</v>
      </c>
      <c r="Q1875">
        <v>4.4864346975047001E-2</v>
      </c>
    </row>
    <row r="1876" spans="1:17" hidden="1" x14ac:dyDescent="0.3">
      <c r="A1876" t="s">
        <v>3908</v>
      </c>
      <c r="B1876" t="s">
        <v>3909</v>
      </c>
      <c r="C1876" t="str">
        <f>IFERROR(VLOOKUP(Table1[[#This Row],[Ticker]],[1]!Table1[[Symbol]:[Industry]],2,FALSE),"-")</f>
        <v>-</v>
      </c>
      <c r="E1876">
        <v>425.12662814399999</v>
      </c>
      <c r="F1876">
        <v>90.18</v>
      </c>
      <c r="G1876">
        <v>-68.122582608442301</v>
      </c>
      <c r="H1876">
        <v>-6.88264140384958</v>
      </c>
      <c r="I1876">
        <v>-50.1226765667896</v>
      </c>
      <c r="J1876">
        <v>-0.96979565827997205</v>
      </c>
      <c r="K1876">
        <v>95.9882874496911</v>
      </c>
      <c r="L1876">
        <v>118.615346761357</v>
      </c>
      <c r="M1876">
        <v>37.905947936524001</v>
      </c>
      <c r="N1876">
        <v>0.51371577009696701</v>
      </c>
      <c r="O1876">
        <v>96.274118429807004</v>
      </c>
      <c r="P1876">
        <v>12.725</v>
      </c>
      <c r="Q1876">
        <v>-3.4841221413574999E-2</v>
      </c>
    </row>
    <row r="1877" spans="1:17" hidden="1" x14ac:dyDescent="0.3">
      <c r="A1877" t="s">
        <v>3910</v>
      </c>
      <c r="B1877" t="s">
        <v>3911</v>
      </c>
      <c r="C1877" t="str">
        <f>IFERROR(VLOOKUP(Table1[[#This Row],[Ticker]],[1]!Table1[[Symbol]:[Industry]],2,FALSE),"-")</f>
        <v>-</v>
      </c>
      <c r="D1877" t="s">
        <v>266</v>
      </c>
      <c r="E1877">
        <v>424.39104129999998</v>
      </c>
      <c r="F1877">
        <v>14.62</v>
      </c>
      <c r="G1877">
        <v>1.00447815323642</v>
      </c>
      <c r="H1877">
        <v>-0.88878019964183497</v>
      </c>
      <c r="I1877">
        <v>-24.818409185799101</v>
      </c>
      <c r="J1877">
        <v>-7.0840444100739397</v>
      </c>
      <c r="K1877">
        <v>14.2597747156313</v>
      </c>
      <c r="L1877">
        <v>13.913506251316599</v>
      </c>
      <c r="M1877">
        <v>43.199296494717998</v>
      </c>
      <c r="N1877">
        <v>1.9608936801186201</v>
      </c>
      <c r="O1877">
        <v>47.058823529411697</v>
      </c>
      <c r="P1877">
        <v>50.721649484536002</v>
      </c>
      <c r="Q1877">
        <v>0.123787911129353</v>
      </c>
    </row>
    <row r="1878" spans="1:17" hidden="1" x14ac:dyDescent="0.3">
      <c r="A1878" t="s">
        <v>3912</v>
      </c>
      <c r="B1878" t="s">
        <v>3913</v>
      </c>
      <c r="C1878" t="str">
        <f>IFERROR(VLOOKUP(Table1[[#This Row],[Ticker]],[1]!Table1[[Symbol]:[Industry]],2,FALSE),"-")</f>
        <v>-</v>
      </c>
      <c r="D1878" t="s">
        <v>271</v>
      </c>
      <c r="E1878">
        <v>423.8304</v>
      </c>
      <c r="F1878">
        <v>169.6</v>
      </c>
      <c r="G1878">
        <v>86.084827796485797</v>
      </c>
      <c r="H1878">
        <v>0.834429594826129</v>
      </c>
      <c r="I1878">
        <v>-39.228133503823997</v>
      </c>
      <c r="J1878">
        <v>-2.1173366418865198</v>
      </c>
      <c r="K1878">
        <v>177.24113898450199</v>
      </c>
      <c r="L1878">
        <v>174.93389303482499</v>
      </c>
      <c r="M1878">
        <v>36.685861765349401</v>
      </c>
      <c r="N1878">
        <v>0.55414997137950694</v>
      </c>
      <c r="O1878">
        <v>43.337264150943298</v>
      </c>
      <c r="P1878">
        <v>124.78462557985399</v>
      </c>
    </row>
    <row r="1879" spans="1:17" hidden="1" x14ac:dyDescent="0.3">
      <c r="A1879" t="s">
        <v>3914</v>
      </c>
      <c r="B1879" t="s">
        <v>3915</v>
      </c>
      <c r="C1879" t="str">
        <f>IFERROR(VLOOKUP(Table1[[#This Row],[Ticker]],[1]!Table1[[Symbol]:[Industry]],2,FALSE),"-")</f>
        <v>-</v>
      </c>
      <c r="D1879" t="s">
        <v>46</v>
      </c>
      <c r="E1879">
        <v>423.77096768000001</v>
      </c>
      <c r="F1879">
        <v>224.6</v>
      </c>
      <c r="G1879">
        <v>21.13902307863</v>
      </c>
      <c r="H1879">
        <v>-9.2512285626297199</v>
      </c>
      <c r="I1879">
        <v>-11.983065320174701</v>
      </c>
      <c r="J1879">
        <v>1.73451520996532</v>
      </c>
      <c r="K1879">
        <v>210.369032482573</v>
      </c>
      <c r="L1879">
        <v>193.50945997004899</v>
      </c>
      <c r="M1879">
        <v>46.075983332326302</v>
      </c>
      <c r="N1879">
        <v>0.85041322314049494</v>
      </c>
      <c r="O1879">
        <v>28.450578806767499</v>
      </c>
      <c r="P1879">
        <v>59.234314073023697</v>
      </c>
      <c r="Q1879">
        <v>0.130125926307703</v>
      </c>
    </row>
    <row r="1880" spans="1:17" hidden="1" x14ac:dyDescent="0.3">
      <c r="A1880" t="s">
        <v>3916</v>
      </c>
      <c r="B1880" t="s">
        <v>3917</v>
      </c>
      <c r="C1880" t="str">
        <f>IFERROR(VLOOKUP(Table1[[#This Row],[Ticker]],[1]!Table1[[Symbol]:[Industry]],2,FALSE),"-")</f>
        <v>-</v>
      </c>
      <c r="D1880" t="s">
        <v>924</v>
      </c>
      <c r="E1880">
        <v>423.403901509999</v>
      </c>
      <c r="F1880">
        <v>229.42</v>
      </c>
      <c r="G1880">
        <v>47.7144684121983</v>
      </c>
      <c r="H1880">
        <v>5.79964775949363</v>
      </c>
      <c r="I1880">
        <v>24.008228368548</v>
      </c>
      <c r="J1880">
        <v>-5.05970898060911</v>
      </c>
      <c r="K1880">
        <v>203.008264219903</v>
      </c>
      <c r="L1880">
        <v>176.55599354860601</v>
      </c>
      <c r="M1880">
        <v>53.0032765895712</v>
      </c>
      <c r="N1880">
        <v>2.7049814170774602</v>
      </c>
      <c r="O1880">
        <v>12.6449306947955</v>
      </c>
      <c r="P1880">
        <v>77.638404955478094</v>
      </c>
      <c r="Q1880">
        <v>-2.1244070430097E-2</v>
      </c>
    </row>
    <row r="1881" spans="1:17" hidden="1" x14ac:dyDescent="0.3">
      <c r="A1881" t="s">
        <v>3918</v>
      </c>
      <c r="B1881" t="s">
        <v>3919</v>
      </c>
      <c r="C1881" t="str">
        <f>IFERROR(VLOOKUP(Table1[[#This Row],[Ticker]],[1]!Table1[[Symbol]:[Industry]],2,FALSE),"-")</f>
        <v>-</v>
      </c>
      <c r="D1881" t="s">
        <v>130</v>
      </c>
      <c r="E1881">
        <v>423.20068450000002</v>
      </c>
      <c r="F1881">
        <v>230.45</v>
      </c>
      <c r="G1881">
        <v>35.080439569520003</v>
      </c>
      <c r="H1881">
        <v>-5.2456243888263998</v>
      </c>
      <c r="I1881">
        <v>-11.5949746610227</v>
      </c>
      <c r="J1881">
        <v>-2.1649755888150701</v>
      </c>
      <c r="K1881">
        <v>241.14186462245499</v>
      </c>
      <c r="L1881">
        <v>217.470433615063</v>
      </c>
      <c r="M1881">
        <v>31.314834248580102</v>
      </c>
      <c r="N1881">
        <v>0.41264473760009202</v>
      </c>
      <c r="O1881">
        <v>38.403124321978702</v>
      </c>
      <c r="P1881">
        <v>79.758190327613093</v>
      </c>
      <c r="Q1881">
        <v>9.9635942456427998E-2</v>
      </c>
    </row>
    <row r="1882" spans="1:17" hidden="1" x14ac:dyDescent="0.3">
      <c r="A1882" t="s">
        <v>3920</v>
      </c>
      <c r="B1882" t="s">
        <v>3921</v>
      </c>
      <c r="C1882" t="str">
        <f>IFERROR(VLOOKUP(Table1[[#This Row],[Ticker]],[1]!Table1[[Symbol]:[Industry]],2,FALSE),"-")</f>
        <v>-</v>
      </c>
      <c r="E1882">
        <v>421.875</v>
      </c>
      <c r="F1882">
        <v>750</v>
      </c>
      <c r="G1882">
        <v>385.651507377717</v>
      </c>
      <c r="H1882">
        <v>41.414896708299899</v>
      </c>
      <c r="I1882">
        <v>168.503558965862</v>
      </c>
      <c r="J1882">
        <v>3.4475628096673998</v>
      </c>
      <c r="K1882">
        <v>560.17702166383106</v>
      </c>
      <c r="M1882">
        <v>65.203041273977405</v>
      </c>
      <c r="N1882">
        <v>0.89175152749490805</v>
      </c>
      <c r="O1882">
        <v>7.2066666666666501</v>
      </c>
      <c r="P1882">
        <v>543.77682403433403</v>
      </c>
    </row>
    <row r="1883" spans="1:17" hidden="1" x14ac:dyDescent="0.3">
      <c r="A1883" t="s">
        <v>3922</v>
      </c>
      <c r="B1883" t="s">
        <v>3923</v>
      </c>
      <c r="C1883" t="str">
        <f>IFERROR(VLOOKUP(Table1[[#This Row],[Ticker]],[1]!Table1[[Symbol]:[Industry]],2,FALSE),"-")</f>
        <v>-</v>
      </c>
      <c r="D1883" t="s">
        <v>1408</v>
      </c>
      <c r="E1883">
        <v>420.46779702499998</v>
      </c>
      <c r="F1883">
        <v>388.45</v>
      </c>
      <c r="G1883">
        <v>35.855785980849902</v>
      </c>
      <c r="H1883">
        <v>14.310256968633601</v>
      </c>
      <c r="I1883">
        <v>-5.5185691524329803</v>
      </c>
      <c r="J1883">
        <v>8.5022185627456608</v>
      </c>
      <c r="K1883">
        <v>340.158626699622</v>
      </c>
      <c r="L1883">
        <v>309.15456385273001</v>
      </c>
      <c r="M1883">
        <v>51.687218992499503</v>
      </c>
      <c r="N1883">
        <v>2.0167499445251398</v>
      </c>
      <c r="O1883">
        <v>19.7065259364139</v>
      </c>
      <c r="P1883">
        <v>76.568181818181799</v>
      </c>
      <c r="Q1883">
        <v>0.14017333647373501</v>
      </c>
    </row>
    <row r="1884" spans="1:17" hidden="1" x14ac:dyDescent="0.3">
      <c r="A1884" t="s">
        <v>3924</v>
      </c>
      <c r="B1884" t="s">
        <v>3925</v>
      </c>
      <c r="C1884" t="str">
        <f>IFERROR(VLOOKUP(Table1[[#This Row],[Ticker]],[1]!Table1[[Symbol]:[Industry]],2,FALSE),"-")</f>
        <v>-</v>
      </c>
      <c r="D1884" t="s">
        <v>632</v>
      </c>
      <c r="E1884">
        <v>419.96521046999999</v>
      </c>
      <c r="F1884">
        <v>183.3</v>
      </c>
      <c r="G1884">
        <v>-6.4868649122181496</v>
      </c>
      <c r="H1884">
        <v>8.9066053202518898</v>
      </c>
      <c r="I1884">
        <v>-20.405642972995</v>
      </c>
      <c r="J1884">
        <v>1.2918774502543899</v>
      </c>
      <c r="K1884">
        <v>174.60544489938101</v>
      </c>
      <c r="L1884">
        <v>180.28622861201899</v>
      </c>
      <c r="M1884">
        <v>52.909116109855397</v>
      </c>
      <c r="N1884">
        <v>3.6424105218509801</v>
      </c>
      <c r="O1884">
        <v>36.006546644844498</v>
      </c>
      <c r="P1884">
        <v>22.1999999999999</v>
      </c>
      <c r="Q1884">
        <v>0.28439661652404902</v>
      </c>
    </row>
    <row r="1885" spans="1:17" hidden="1" x14ac:dyDescent="0.3">
      <c r="A1885" t="s">
        <v>3926</v>
      </c>
      <c r="B1885" t="s">
        <v>3927</v>
      </c>
      <c r="C1885" t="str">
        <f>IFERROR(VLOOKUP(Table1[[#This Row],[Ticker]],[1]!Table1[[Symbol]:[Industry]],2,FALSE),"-")</f>
        <v>-</v>
      </c>
      <c r="D1885" t="s">
        <v>130</v>
      </c>
      <c r="E1885">
        <v>418.62479999999999</v>
      </c>
      <c r="F1885">
        <v>242.4</v>
      </c>
      <c r="G1885">
        <v>24.9796999545989</v>
      </c>
      <c r="H1885">
        <v>-6.9382692422137398</v>
      </c>
      <c r="I1885">
        <v>3.11515407529965</v>
      </c>
      <c r="J1885">
        <v>-0.94549399178300797</v>
      </c>
      <c r="K1885">
        <v>241.692224717122</v>
      </c>
      <c r="L1885">
        <v>219.87157414472799</v>
      </c>
      <c r="M1885">
        <v>48.6149012196501</v>
      </c>
      <c r="N1885">
        <v>1.18783167139625</v>
      </c>
      <c r="O1885">
        <v>17.161716171617101</v>
      </c>
      <c r="P1885">
        <v>76.676384839650098</v>
      </c>
      <c r="Q1885">
        <v>0.114395357894425</v>
      </c>
    </row>
    <row r="1886" spans="1:17" hidden="1" x14ac:dyDescent="0.3">
      <c r="A1886" t="s">
        <v>3928</v>
      </c>
      <c r="B1886" t="s">
        <v>3929</v>
      </c>
      <c r="C1886" t="str">
        <f>IFERROR(VLOOKUP(Table1[[#This Row],[Ticker]],[1]!Table1[[Symbol]:[Industry]],2,FALSE),"-")</f>
        <v>-</v>
      </c>
      <c r="D1886" t="s">
        <v>138</v>
      </c>
      <c r="E1886">
        <v>418.43055874999999</v>
      </c>
      <c r="F1886">
        <v>170.75</v>
      </c>
      <c r="G1886">
        <v>25.375191773511901</v>
      </c>
      <c r="H1886">
        <v>7.1035698412611099</v>
      </c>
      <c r="I1886">
        <v>-36.1888848132688</v>
      </c>
      <c r="J1886">
        <v>5.8335836035122304</v>
      </c>
      <c r="K1886">
        <v>163.40514116236</v>
      </c>
      <c r="L1886">
        <v>164.34151552618999</v>
      </c>
      <c r="M1886">
        <v>65.1601994080889</v>
      </c>
      <c r="N1886">
        <v>1.57736829853546</v>
      </c>
      <c r="O1886">
        <v>38.682284040995597</v>
      </c>
      <c r="P1886">
        <v>59.5794392523364</v>
      </c>
      <c r="Q1886">
        <v>0.12908770572904801</v>
      </c>
    </row>
    <row r="1887" spans="1:17" hidden="1" x14ac:dyDescent="0.3">
      <c r="A1887" t="s">
        <v>3930</v>
      </c>
      <c r="B1887" t="s">
        <v>3931</v>
      </c>
      <c r="C1887" t="str">
        <f>IFERROR(VLOOKUP(Table1[[#This Row],[Ticker]],[1]!Table1[[Symbol]:[Industry]],2,FALSE),"-")</f>
        <v>-</v>
      </c>
      <c r="D1887" t="s">
        <v>924</v>
      </c>
      <c r="E1887">
        <v>418.15199999999999</v>
      </c>
      <c r="F1887">
        <v>26.2</v>
      </c>
      <c r="G1887">
        <v>-25.669963454215502</v>
      </c>
      <c r="H1887">
        <v>-4.77763193781536</v>
      </c>
      <c r="I1887">
        <v>-11.2648744538396</v>
      </c>
      <c r="J1887">
        <v>-1.0507150328489701</v>
      </c>
      <c r="M1887">
        <v>7.2193837330719104</v>
      </c>
      <c r="O1887">
        <v>0</v>
      </c>
      <c r="P1887">
        <v>0</v>
      </c>
    </row>
    <row r="1888" spans="1:17" hidden="1" x14ac:dyDescent="0.3">
      <c r="A1888" t="s">
        <v>3932</v>
      </c>
      <c r="B1888" t="s">
        <v>3933</v>
      </c>
      <c r="C1888" t="str">
        <f>IFERROR(VLOOKUP(Table1[[#This Row],[Ticker]],[1]!Table1[[Symbol]:[Industry]],2,FALSE),"-")</f>
        <v>-</v>
      </c>
      <c r="D1888" t="s">
        <v>632</v>
      </c>
      <c r="E1888">
        <v>417.28675320000002</v>
      </c>
      <c r="F1888">
        <v>231.2</v>
      </c>
      <c r="G1888">
        <v>47.572905855992502</v>
      </c>
      <c r="H1888">
        <v>20.184215002551401</v>
      </c>
      <c r="I1888">
        <v>2.46744838356538</v>
      </c>
      <c r="J1888">
        <v>28.2264281506238</v>
      </c>
      <c r="K1888">
        <v>190.45060378054899</v>
      </c>
      <c r="L1888">
        <v>171.446033806006</v>
      </c>
      <c r="M1888">
        <v>74.891925174581104</v>
      </c>
      <c r="N1888">
        <v>3.8104509903420198</v>
      </c>
      <c r="O1888">
        <v>10.493079584775099</v>
      </c>
      <c r="P1888">
        <v>99.310344827586206</v>
      </c>
    </row>
    <row r="1889" spans="1:17" hidden="1" x14ac:dyDescent="0.3">
      <c r="A1889" t="s">
        <v>3934</v>
      </c>
      <c r="B1889" t="s">
        <v>3935</v>
      </c>
      <c r="C1889" t="str">
        <f>IFERROR(VLOOKUP(Table1[[#This Row],[Ticker]],[1]!Table1[[Symbol]:[Industry]],2,FALSE),"-")</f>
        <v>-</v>
      </c>
      <c r="D1889" t="s">
        <v>469</v>
      </c>
      <c r="E1889">
        <v>417</v>
      </c>
      <c r="F1889">
        <v>556</v>
      </c>
      <c r="G1889">
        <v>35.329805612892201</v>
      </c>
      <c r="H1889">
        <v>-4.5434717005450898</v>
      </c>
      <c r="I1889">
        <v>23.0573876820179</v>
      </c>
      <c r="J1889">
        <v>6.4488112180356501</v>
      </c>
      <c r="K1889">
        <v>517.315103473303</v>
      </c>
      <c r="L1889">
        <v>450.53578500033802</v>
      </c>
      <c r="M1889">
        <v>77.798253194971807</v>
      </c>
      <c r="N1889">
        <v>1.2270742608068099</v>
      </c>
      <c r="O1889">
        <v>10.6115107913669</v>
      </c>
      <c r="P1889">
        <v>90.541466758053403</v>
      </c>
      <c r="Q1889">
        <v>4.9895938861052001E-2</v>
      </c>
    </row>
    <row r="1890" spans="1:17" hidden="1" x14ac:dyDescent="0.3">
      <c r="A1890" t="s">
        <v>3936</v>
      </c>
      <c r="B1890" t="s">
        <v>3937</v>
      </c>
      <c r="C1890" t="str">
        <f>IFERROR(VLOOKUP(Table1[[#This Row],[Ticker]],[1]!Table1[[Symbol]:[Industry]],2,FALSE),"-")</f>
        <v>-</v>
      </c>
      <c r="D1890" t="s">
        <v>222</v>
      </c>
      <c r="E1890">
        <v>414.50400000000002</v>
      </c>
      <c r="F1890">
        <v>191.9</v>
      </c>
      <c r="G1890">
        <v>-21.4487401906934</v>
      </c>
      <c r="H1890">
        <v>-6.7173695480798896</v>
      </c>
      <c r="I1890">
        <v>-20.6787877639063</v>
      </c>
      <c r="J1890">
        <v>-4.7617488334685198</v>
      </c>
      <c r="K1890">
        <v>190.23046047044599</v>
      </c>
      <c r="L1890">
        <v>187.52312397637101</v>
      </c>
      <c r="M1890">
        <v>34.582940534802397</v>
      </c>
      <c r="N1890">
        <v>1.7048254697460701</v>
      </c>
      <c r="O1890">
        <v>17.248566961959298</v>
      </c>
      <c r="P1890">
        <v>20.691823899370998</v>
      </c>
      <c r="Q1890">
        <v>-0.115242492637551</v>
      </c>
    </row>
    <row r="1891" spans="1:17" hidden="1" x14ac:dyDescent="0.3">
      <c r="A1891" t="s">
        <v>3938</v>
      </c>
      <c r="B1891" t="s">
        <v>3939</v>
      </c>
      <c r="C1891" t="str">
        <f>IFERROR(VLOOKUP(Table1[[#This Row],[Ticker]],[1]!Table1[[Symbol]:[Industry]],2,FALSE),"-")</f>
        <v>-</v>
      </c>
      <c r="D1891" t="s">
        <v>692</v>
      </c>
      <c r="E1891">
        <v>413.53211216</v>
      </c>
      <c r="F1891">
        <v>138.56</v>
      </c>
      <c r="G1891">
        <v>0.52700383563957498</v>
      </c>
      <c r="H1891">
        <v>-2.14327942231006</v>
      </c>
      <c r="I1891">
        <v>-18.806519509013501</v>
      </c>
      <c r="J1891">
        <v>-9.6209881323147201E-2</v>
      </c>
      <c r="K1891">
        <v>135.21194059963</v>
      </c>
      <c r="L1891">
        <v>130.23335354406501</v>
      </c>
      <c r="M1891">
        <v>37.907717403112301</v>
      </c>
      <c r="N1891">
        <v>0.99946693575771395</v>
      </c>
      <c r="O1891">
        <v>18.504618937644299</v>
      </c>
      <c r="P1891">
        <v>28.833100883310099</v>
      </c>
      <c r="Q1891">
        <v>3.7302347412058998E-2</v>
      </c>
    </row>
    <row r="1892" spans="1:17" hidden="1" x14ac:dyDescent="0.3">
      <c r="A1892" t="s">
        <v>3940</v>
      </c>
      <c r="B1892" t="s">
        <v>3941</v>
      </c>
      <c r="C1892" t="str">
        <f>IFERROR(VLOOKUP(Table1[[#This Row],[Ticker]],[1]!Table1[[Symbol]:[Industry]],2,FALSE),"-")</f>
        <v>-</v>
      </c>
      <c r="D1892" t="s">
        <v>775</v>
      </c>
      <c r="E1892">
        <v>413.39850006</v>
      </c>
      <c r="F1892">
        <v>377.65</v>
      </c>
      <c r="G1892">
        <v>-30.0579909389057</v>
      </c>
      <c r="H1892">
        <v>-0.60345623032526097</v>
      </c>
      <c r="I1892">
        <v>-20.844658315939601</v>
      </c>
      <c r="J1892">
        <v>-0.61674523697129002</v>
      </c>
      <c r="K1892">
        <v>371.632677439953</v>
      </c>
      <c r="L1892">
        <v>387.43821486741899</v>
      </c>
      <c r="M1892">
        <v>50.186878859099899</v>
      </c>
      <c r="N1892">
        <v>0.84544302487973899</v>
      </c>
      <c r="O1892">
        <v>28.0815569972196</v>
      </c>
      <c r="P1892">
        <v>21.7440361057382</v>
      </c>
      <c r="Q1892">
        <v>9.6808996718850005E-3</v>
      </c>
    </row>
    <row r="1893" spans="1:17" hidden="1" x14ac:dyDescent="0.3">
      <c r="A1893" t="s">
        <v>3942</v>
      </c>
      <c r="B1893" t="s">
        <v>3943</v>
      </c>
      <c r="C1893" t="str">
        <f>IFERROR(VLOOKUP(Table1[[#This Row],[Ticker]],[1]!Table1[[Symbol]:[Industry]],2,FALSE),"-")</f>
        <v>-</v>
      </c>
      <c r="D1893" t="s">
        <v>40</v>
      </c>
      <c r="E1893">
        <v>413.28457200000003</v>
      </c>
      <c r="F1893">
        <v>11.01</v>
      </c>
      <c r="G1893">
        <v>-79.008955865054901</v>
      </c>
      <c r="H1893">
        <v>-13.680864362527901</v>
      </c>
      <c r="I1893">
        <v>-44.853197411061402</v>
      </c>
      <c r="J1893">
        <v>-4.79179407093494</v>
      </c>
      <c r="K1893">
        <v>12.101940928584099</v>
      </c>
      <c r="L1893">
        <v>15.7477932518291</v>
      </c>
      <c r="M1893">
        <v>28.241628992630801</v>
      </c>
      <c r="N1893">
        <v>1.3484130810922501</v>
      </c>
      <c r="O1893">
        <v>202.90644868301499</v>
      </c>
      <c r="P1893">
        <v>16.507936507936499</v>
      </c>
      <c r="Q1893">
        <v>0.188787058645249</v>
      </c>
    </row>
    <row r="1894" spans="1:17" hidden="1" x14ac:dyDescent="0.3">
      <c r="A1894" t="s">
        <v>3944</v>
      </c>
      <c r="B1894" t="s">
        <v>3945</v>
      </c>
      <c r="C1894" t="str">
        <f>IFERROR(VLOOKUP(Table1[[#This Row],[Ticker]],[1]!Table1[[Symbol]:[Industry]],2,FALSE),"-")</f>
        <v>-</v>
      </c>
      <c r="D1894" t="s">
        <v>232</v>
      </c>
      <c r="E1894">
        <v>412.76288304000002</v>
      </c>
      <c r="F1894">
        <v>181.15</v>
      </c>
      <c r="G1894">
        <v>100.50919115118801</v>
      </c>
      <c r="H1894">
        <v>0.91410006002270805</v>
      </c>
      <c r="I1894">
        <v>-13.091217448858799</v>
      </c>
      <c r="J1894">
        <v>-8.5444434185807001</v>
      </c>
      <c r="K1894">
        <v>174.31211884647399</v>
      </c>
      <c r="L1894">
        <v>145.531419665008</v>
      </c>
      <c r="M1894">
        <v>42.205089141856199</v>
      </c>
      <c r="N1894">
        <v>1.2862212943632501</v>
      </c>
      <c r="O1894">
        <v>21.280706596742998</v>
      </c>
      <c r="P1894">
        <v>160.08614501076801</v>
      </c>
      <c r="Q1894">
        <v>0.12819167111785901</v>
      </c>
    </row>
    <row r="1895" spans="1:17" hidden="1" x14ac:dyDescent="0.3">
      <c r="A1895" t="s">
        <v>3946</v>
      </c>
      <c r="B1895" t="s">
        <v>3947</v>
      </c>
      <c r="C1895" t="str">
        <f>IFERROR(VLOOKUP(Table1[[#This Row],[Ticker]],[1]!Table1[[Symbol]:[Industry]],2,FALSE),"-")</f>
        <v>-</v>
      </c>
      <c r="D1895" t="s">
        <v>198</v>
      </c>
      <c r="E1895">
        <v>412.30355085000002</v>
      </c>
      <c r="F1895">
        <v>25.5</v>
      </c>
      <c r="G1895">
        <v>28.099360882447499</v>
      </c>
      <c r="H1895">
        <v>-10.014514580025599</v>
      </c>
      <c r="I1895">
        <v>-45.901659378010699</v>
      </c>
      <c r="J1895">
        <v>-6.4619653369117502</v>
      </c>
      <c r="K1895">
        <v>27.9424293232758</v>
      </c>
      <c r="L1895">
        <v>28.690901761708702</v>
      </c>
      <c r="M1895">
        <v>23.1543900407401</v>
      </c>
      <c r="N1895">
        <v>1.24745982945436</v>
      </c>
      <c r="O1895">
        <v>109.803921568627</v>
      </c>
      <c r="P1895">
        <v>57.894736842105203</v>
      </c>
      <c r="Q1895">
        <v>3.2700267189334997E-2</v>
      </c>
    </row>
    <row r="1896" spans="1:17" hidden="1" x14ac:dyDescent="0.3">
      <c r="A1896" t="s">
        <v>3948</v>
      </c>
      <c r="B1896" t="s">
        <v>3949</v>
      </c>
      <c r="C1896" t="str">
        <f>IFERROR(VLOOKUP(Table1[[#This Row],[Ticker]],[1]!Table1[[Symbol]:[Industry]],2,FALSE),"-")</f>
        <v>-</v>
      </c>
      <c r="D1896" t="s">
        <v>119</v>
      </c>
      <c r="E1896">
        <v>412.082660175</v>
      </c>
      <c r="F1896">
        <v>676.15</v>
      </c>
      <c r="G1896">
        <v>-16.258644474127799</v>
      </c>
      <c r="H1896">
        <v>16.3463963056676</v>
      </c>
      <c r="I1896">
        <v>1.03394096556174</v>
      </c>
      <c r="J1896">
        <v>-1.34206307133794</v>
      </c>
      <c r="K1896">
        <v>621.54306060559099</v>
      </c>
      <c r="L1896">
        <v>579.16148723877598</v>
      </c>
      <c r="M1896">
        <v>48.719498850653601</v>
      </c>
      <c r="N1896">
        <v>0.33332431917163402</v>
      </c>
      <c r="O1896">
        <v>21.9330030318716</v>
      </c>
      <c r="P1896">
        <v>37.9897959183673</v>
      </c>
      <c r="Q1896">
        <v>4.5333111057136E-2</v>
      </c>
    </row>
    <row r="1897" spans="1:17" hidden="1" x14ac:dyDescent="0.3">
      <c r="A1897" t="s">
        <v>3950</v>
      </c>
      <c r="B1897" t="s">
        <v>3951</v>
      </c>
      <c r="C1897" t="str">
        <f>IFERROR(VLOOKUP(Table1[[#This Row],[Ticker]],[1]!Table1[[Symbol]:[Industry]],2,FALSE),"-")</f>
        <v>-</v>
      </c>
      <c r="D1897" t="s">
        <v>549</v>
      </c>
      <c r="E1897">
        <v>411.93559624400001</v>
      </c>
      <c r="F1897">
        <v>166.69</v>
      </c>
      <c r="G1897">
        <v>95.4983934737878</v>
      </c>
      <c r="H1897">
        <v>-6.5926211556406402</v>
      </c>
      <c r="I1897">
        <v>1.9450026581666799</v>
      </c>
      <c r="J1897">
        <v>7.3174459668091201</v>
      </c>
      <c r="K1897">
        <v>162.60443271151101</v>
      </c>
      <c r="L1897">
        <v>137.704548067828</v>
      </c>
      <c r="M1897">
        <v>51.966831978149102</v>
      </c>
      <c r="N1897">
        <v>0.31095161824586598</v>
      </c>
      <c r="O1897">
        <v>18.669386285919899</v>
      </c>
      <c r="P1897">
        <v>124.196368527236</v>
      </c>
      <c r="Q1897">
        <v>2.2568716576968999E-2</v>
      </c>
    </row>
    <row r="1898" spans="1:17" hidden="1" x14ac:dyDescent="0.3">
      <c r="A1898" t="s">
        <v>3952</v>
      </c>
      <c r="B1898" t="s">
        <v>3953</v>
      </c>
      <c r="C1898" t="str">
        <f>IFERROR(VLOOKUP(Table1[[#This Row],[Ticker]],[1]!Table1[[Symbol]:[Industry]],2,FALSE),"-")</f>
        <v>-</v>
      </c>
      <c r="D1898" t="s">
        <v>549</v>
      </c>
      <c r="E1898">
        <v>411.82562065500002</v>
      </c>
      <c r="F1898">
        <v>235.35</v>
      </c>
      <c r="G1898">
        <v>141.945700772805</v>
      </c>
      <c r="H1898">
        <v>-5.6456258195319702</v>
      </c>
      <c r="I1898">
        <v>40.372201159581699</v>
      </c>
      <c r="J1898">
        <v>-3.71969884661093</v>
      </c>
      <c r="K1898">
        <v>227.35864367624001</v>
      </c>
      <c r="L1898">
        <v>184.99870210447901</v>
      </c>
      <c r="M1898">
        <v>36.223601172697897</v>
      </c>
      <c r="N1898">
        <v>0.74116975283465203</v>
      </c>
      <c r="O1898">
        <v>22.625876354365801</v>
      </c>
      <c r="P1898">
        <v>169.834900252235</v>
      </c>
      <c r="Q1898">
        <v>9.4670675039440003E-2</v>
      </c>
    </row>
    <row r="1899" spans="1:17" hidden="1" x14ac:dyDescent="0.3">
      <c r="A1899" t="s">
        <v>3954</v>
      </c>
      <c r="B1899" t="s">
        <v>3955</v>
      </c>
      <c r="C1899" t="str">
        <f>IFERROR(VLOOKUP(Table1[[#This Row],[Ticker]],[1]!Table1[[Symbol]:[Industry]],2,FALSE),"-")</f>
        <v>-</v>
      </c>
      <c r="D1899" t="s">
        <v>62</v>
      </c>
      <c r="E1899">
        <v>411.79122000000001</v>
      </c>
      <c r="F1899">
        <v>115.38</v>
      </c>
      <c r="G1899">
        <v>-19.080732369721801</v>
      </c>
      <c r="H1899">
        <v>3.3702031358239202</v>
      </c>
      <c r="I1899">
        <v>-18.4101420907331</v>
      </c>
      <c r="J1899">
        <v>5.92311279631571</v>
      </c>
      <c r="K1899">
        <v>111.62698106624499</v>
      </c>
      <c r="L1899">
        <v>116.08468129833</v>
      </c>
      <c r="M1899">
        <v>62.202957864453701</v>
      </c>
      <c r="N1899">
        <v>1.97263654506902</v>
      </c>
      <c r="O1899">
        <v>25.065002600103998</v>
      </c>
      <c r="P1899">
        <v>17.8549540347292</v>
      </c>
      <c r="Q1899">
        <v>5.1370407626305001E-2</v>
      </c>
    </row>
    <row r="1900" spans="1:17" hidden="1" x14ac:dyDescent="0.3">
      <c r="A1900" t="s">
        <v>3956</v>
      </c>
      <c r="B1900" t="s">
        <v>3957</v>
      </c>
      <c r="C1900" t="str">
        <f>IFERROR(VLOOKUP(Table1[[#This Row],[Ticker]],[1]!Table1[[Symbol]:[Industry]],2,FALSE),"-")</f>
        <v>-</v>
      </c>
      <c r="D1900" t="s">
        <v>21</v>
      </c>
      <c r="E1900">
        <v>410.83564691999999</v>
      </c>
      <c r="F1900">
        <v>133.44999999999999</v>
      </c>
      <c r="G1900">
        <v>-21.8161243956331</v>
      </c>
      <c r="H1900">
        <v>-0.91121056925208199</v>
      </c>
      <c r="I1900">
        <v>-27.2989718932416</v>
      </c>
      <c r="J1900">
        <v>-1.5540771708357899</v>
      </c>
      <c r="K1900">
        <v>129.23269736455501</v>
      </c>
      <c r="L1900">
        <v>123.90710740282699</v>
      </c>
      <c r="M1900">
        <v>40.3293013406348</v>
      </c>
      <c r="N1900">
        <v>0.45708162841934802</v>
      </c>
      <c r="O1900">
        <v>25.889846384413602</v>
      </c>
      <c r="P1900">
        <v>44.896851248642697</v>
      </c>
      <c r="Q1900">
        <v>-3.0956045141456001E-2</v>
      </c>
    </row>
    <row r="1901" spans="1:17" hidden="1" x14ac:dyDescent="0.3">
      <c r="A1901" t="s">
        <v>3958</v>
      </c>
      <c r="B1901" t="s">
        <v>3959</v>
      </c>
      <c r="C1901" t="str">
        <f>IFERROR(VLOOKUP(Table1[[#This Row],[Ticker]],[1]!Table1[[Symbol]:[Industry]],2,FALSE),"-")</f>
        <v>-</v>
      </c>
      <c r="D1901" t="s">
        <v>921</v>
      </c>
      <c r="E1901">
        <v>410.66110271999997</v>
      </c>
      <c r="F1901">
        <v>127.6</v>
      </c>
      <c r="G1901">
        <v>56.539635297298197</v>
      </c>
      <c r="H1901">
        <v>37.849612173389303</v>
      </c>
      <c r="I1901">
        <v>-28.835943636798302</v>
      </c>
      <c r="J1901">
        <v>-2.5445211079059402</v>
      </c>
      <c r="K1901">
        <v>110.471552520177</v>
      </c>
      <c r="M1901">
        <v>55.263911754931797</v>
      </c>
      <c r="N1901">
        <v>1.16112722000724</v>
      </c>
      <c r="O1901">
        <v>37.147335423197497</v>
      </c>
      <c r="P1901">
        <v>89.598811292719105</v>
      </c>
    </row>
    <row r="1902" spans="1:17" hidden="1" x14ac:dyDescent="0.3">
      <c r="A1902" t="s">
        <v>3960</v>
      </c>
      <c r="B1902" t="s">
        <v>3961</v>
      </c>
      <c r="C1902" t="str">
        <f>IFERROR(VLOOKUP(Table1[[#This Row],[Ticker]],[1]!Table1[[Symbol]:[Industry]],2,FALSE),"-")</f>
        <v>-</v>
      </c>
      <c r="D1902" t="s">
        <v>165</v>
      </c>
      <c r="E1902">
        <v>410.57292675000002</v>
      </c>
      <c r="F1902">
        <v>2845.5</v>
      </c>
      <c r="G1902">
        <v>-7.1868651739934597</v>
      </c>
      <c r="H1902">
        <v>3.97327750255144</v>
      </c>
      <c r="I1902">
        <v>1.9824357688308401</v>
      </c>
      <c r="J1902">
        <v>-9.2255333631980001</v>
      </c>
      <c r="K1902">
        <v>2690.13241699326</v>
      </c>
      <c r="L1902">
        <v>2456.8777870393801</v>
      </c>
      <c r="M1902">
        <v>45.807011157803501</v>
      </c>
      <c r="N1902">
        <v>1.14966742311604</v>
      </c>
      <c r="O1902">
        <v>15.937445088736601</v>
      </c>
      <c r="P1902">
        <v>46.0653970535393</v>
      </c>
      <c r="Q1902">
        <v>-6.3367000119274999E-2</v>
      </c>
    </row>
    <row r="1903" spans="1:17" hidden="1" x14ac:dyDescent="0.3">
      <c r="A1903" t="s">
        <v>3962</v>
      </c>
      <c r="B1903" t="s">
        <v>3963</v>
      </c>
      <c r="C1903" t="str">
        <f>IFERROR(VLOOKUP(Table1[[#This Row],[Ticker]],[1]!Table1[[Symbol]:[Industry]],2,FALSE),"-")</f>
        <v>-</v>
      </c>
      <c r="E1903">
        <v>407.94555200000002</v>
      </c>
      <c r="F1903">
        <v>213.5</v>
      </c>
      <c r="G1903">
        <v>55.876304292275698</v>
      </c>
      <c r="H1903">
        <v>47.377981940220799</v>
      </c>
      <c r="I1903">
        <v>44.579759830718601</v>
      </c>
      <c r="J1903">
        <v>-4.4335759581258403</v>
      </c>
      <c r="K1903">
        <v>189.24076028215799</v>
      </c>
      <c r="L1903">
        <v>155.79591794127799</v>
      </c>
      <c r="M1903">
        <v>39.903803881044801</v>
      </c>
      <c r="N1903">
        <v>0.68468012961346603</v>
      </c>
      <c r="O1903">
        <v>29.742388758782202</v>
      </c>
      <c r="P1903">
        <v>87.280701754385902</v>
      </c>
      <c r="Q1903">
        <v>0.105906617525084</v>
      </c>
    </row>
    <row r="1904" spans="1:17" hidden="1" x14ac:dyDescent="0.3">
      <c r="A1904" t="s">
        <v>3964</v>
      </c>
      <c r="B1904" t="s">
        <v>3965</v>
      </c>
      <c r="C1904" t="str">
        <f>IFERROR(VLOOKUP(Table1[[#This Row],[Ticker]],[1]!Table1[[Symbol]:[Industry]],2,FALSE),"-")</f>
        <v>-</v>
      </c>
      <c r="D1904" t="s">
        <v>198</v>
      </c>
      <c r="E1904">
        <v>406.9959475</v>
      </c>
      <c r="F1904">
        <v>183.65</v>
      </c>
      <c r="G1904">
        <v>19.065298365097</v>
      </c>
      <c r="H1904">
        <v>2.3711450937368701</v>
      </c>
      <c r="I1904">
        <v>21.983774992654801</v>
      </c>
      <c r="J1904">
        <v>-2.9118985754212598</v>
      </c>
      <c r="K1904">
        <v>188.50800268903399</v>
      </c>
      <c r="L1904">
        <v>163.52359842579901</v>
      </c>
      <c r="M1904">
        <v>30.7722737124984</v>
      </c>
      <c r="N1904">
        <v>0.83105946626847904</v>
      </c>
      <c r="O1904">
        <v>28.450857609583402</v>
      </c>
      <c r="P1904">
        <v>59.556907037358798</v>
      </c>
      <c r="Q1904">
        <v>8.7261636608186005E-2</v>
      </c>
    </row>
    <row r="1905" spans="1:17" hidden="1" x14ac:dyDescent="0.3">
      <c r="A1905" t="s">
        <v>3966</v>
      </c>
      <c r="B1905" t="s">
        <v>3967</v>
      </c>
      <c r="C1905" t="str">
        <f>IFERROR(VLOOKUP(Table1[[#This Row],[Ticker]],[1]!Table1[[Symbol]:[Industry]],2,FALSE),"-")</f>
        <v>-</v>
      </c>
      <c r="D1905" t="s">
        <v>162</v>
      </c>
      <c r="E1905">
        <v>406.658052215</v>
      </c>
      <c r="F1905">
        <v>178.45</v>
      </c>
      <c r="G1905">
        <v>54.318634127905298</v>
      </c>
      <c r="H1905">
        <v>-4.8839668156303704</v>
      </c>
      <c r="I1905">
        <v>-11.363227565683999</v>
      </c>
      <c r="J1905">
        <v>-5.3177700113339696</v>
      </c>
      <c r="K1905">
        <v>180.82967680019701</v>
      </c>
      <c r="L1905">
        <v>161.99895512827001</v>
      </c>
      <c r="M1905">
        <v>37.965333253901498</v>
      </c>
      <c r="N1905">
        <v>1.0721539531648501</v>
      </c>
      <c r="O1905">
        <v>17.119641356122099</v>
      </c>
      <c r="P1905">
        <v>85.8854166666666</v>
      </c>
    </row>
    <row r="1906" spans="1:17" hidden="1" x14ac:dyDescent="0.3">
      <c r="A1906" t="s">
        <v>3968</v>
      </c>
      <c r="B1906" t="s">
        <v>3969</v>
      </c>
      <c r="C1906" t="str">
        <f>IFERROR(VLOOKUP(Table1[[#This Row],[Ticker]],[1]!Table1[[Symbol]:[Industry]],2,FALSE),"-")</f>
        <v>-</v>
      </c>
      <c r="D1906" t="s">
        <v>1661</v>
      </c>
      <c r="E1906">
        <v>405.60445332</v>
      </c>
      <c r="F1906">
        <v>145.19999999999999</v>
      </c>
      <c r="G1906">
        <v>-2.12921652591222</v>
      </c>
      <c r="H1906">
        <v>-9.6809116740506305</v>
      </c>
      <c r="I1906">
        <v>-6.5293842168368403</v>
      </c>
      <c r="J1906">
        <v>-3.6555352620523598</v>
      </c>
      <c r="K1906">
        <v>150.099929654113</v>
      </c>
      <c r="L1906">
        <v>135.05524656236699</v>
      </c>
      <c r="M1906">
        <v>25.187311901746199</v>
      </c>
      <c r="N1906">
        <v>0.241068499496985</v>
      </c>
      <c r="O1906">
        <v>23.725895316804401</v>
      </c>
      <c r="P1906">
        <v>38.880918220946903</v>
      </c>
      <c r="Q1906">
        <v>-4.6062556077331999E-2</v>
      </c>
    </row>
    <row r="1907" spans="1:17" hidden="1" x14ac:dyDescent="0.3">
      <c r="A1907" t="s">
        <v>3970</v>
      </c>
      <c r="B1907" t="s">
        <v>3971</v>
      </c>
      <c r="C1907" t="str">
        <f>IFERROR(VLOOKUP(Table1[[#This Row],[Ticker]],[1]!Table1[[Symbol]:[Industry]],2,FALSE),"-")</f>
        <v>-</v>
      </c>
      <c r="D1907" t="s">
        <v>632</v>
      </c>
      <c r="E1907">
        <v>404.323215</v>
      </c>
      <c r="F1907">
        <v>5813</v>
      </c>
      <c r="G1907">
        <v>30.506673029444499</v>
      </c>
      <c r="H1907">
        <v>22.306795647712701</v>
      </c>
      <c r="I1907">
        <v>24.6378013563309</v>
      </c>
      <c r="J1907">
        <v>-1.2764771488531199</v>
      </c>
      <c r="K1907">
        <v>5252.5337945992396</v>
      </c>
      <c r="L1907">
        <v>4548.1948229126801</v>
      </c>
      <c r="M1907">
        <v>51.5986275314606</v>
      </c>
      <c r="N1907">
        <v>0.57967697393196305</v>
      </c>
      <c r="O1907">
        <v>21.621365904008201</v>
      </c>
      <c r="P1907">
        <v>73.522388059701399</v>
      </c>
      <c r="Q1907">
        <v>4.4537808121845997E-2</v>
      </c>
    </row>
    <row r="1908" spans="1:17" hidden="1" x14ac:dyDescent="0.3">
      <c r="A1908" t="s">
        <v>3972</v>
      </c>
      <c r="B1908" t="s">
        <v>3973</v>
      </c>
      <c r="C1908" t="str">
        <f>IFERROR(VLOOKUP(Table1[[#This Row],[Ticker]],[1]!Table1[[Symbol]:[Industry]],2,FALSE),"-")</f>
        <v>-</v>
      </c>
      <c r="D1908" t="s">
        <v>51</v>
      </c>
      <c r="E1908">
        <v>403.74813715599998</v>
      </c>
      <c r="F1908">
        <v>94.61</v>
      </c>
      <c r="G1908">
        <v>-52.737721982194302</v>
      </c>
      <c r="H1908">
        <v>-27.733107832094198</v>
      </c>
      <c r="I1908">
        <v>-42.502696831110498</v>
      </c>
      <c r="J1908">
        <v>-12.424612811753899</v>
      </c>
      <c r="M1908">
        <v>12.663571746092</v>
      </c>
      <c r="O1908">
        <v>41.634076736074398</v>
      </c>
      <c r="P1908">
        <v>2.0494013590766902</v>
      </c>
    </row>
    <row r="1909" spans="1:17" hidden="1" x14ac:dyDescent="0.3">
      <c r="A1909" t="s">
        <v>3974</v>
      </c>
      <c r="B1909" t="s">
        <v>3975</v>
      </c>
      <c r="C1909" t="str">
        <f>IFERROR(VLOOKUP(Table1[[#This Row],[Ticker]],[1]!Table1[[Symbol]:[Industry]],2,FALSE),"-")</f>
        <v>-</v>
      </c>
      <c r="D1909" t="s">
        <v>46</v>
      </c>
      <c r="E1909">
        <v>403.44285089599998</v>
      </c>
      <c r="F1909">
        <v>72.88</v>
      </c>
      <c r="G1909">
        <v>126.33079925539499</v>
      </c>
      <c r="H1909">
        <v>8.5908100488063006</v>
      </c>
      <c r="I1909">
        <v>39.818913598500501</v>
      </c>
      <c r="J1909">
        <v>-0.196565481184035</v>
      </c>
      <c r="K1909">
        <v>67.409757395323496</v>
      </c>
      <c r="L1909">
        <v>52.689762779742999</v>
      </c>
      <c r="M1909">
        <v>40.558916436889902</v>
      </c>
      <c r="N1909">
        <v>0.40217550449314599</v>
      </c>
      <c r="O1909">
        <v>21.4324917672886</v>
      </c>
      <c r="P1909">
        <v>150.87779690189299</v>
      </c>
    </row>
    <row r="1910" spans="1:17" hidden="1" x14ac:dyDescent="0.3">
      <c r="A1910" t="s">
        <v>3976</v>
      </c>
      <c r="B1910" t="s">
        <v>3977</v>
      </c>
      <c r="C1910" t="str">
        <f>IFERROR(VLOOKUP(Table1[[#This Row],[Ticker]],[1]!Table1[[Symbol]:[Industry]],2,FALSE),"-")</f>
        <v>-</v>
      </c>
      <c r="D1910" t="s">
        <v>1423</v>
      </c>
      <c r="E1910">
        <v>402.95909769999997</v>
      </c>
      <c r="F1910">
        <v>234.61</v>
      </c>
      <c r="G1910">
        <v>-24.736543196602799</v>
      </c>
      <c r="H1910">
        <v>9.5865405839467801</v>
      </c>
      <c r="I1910">
        <v>-21.627453496801301</v>
      </c>
      <c r="J1910">
        <v>0.247417456474121</v>
      </c>
      <c r="K1910">
        <v>227.84841231168701</v>
      </c>
      <c r="L1910">
        <v>229.75474020721501</v>
      </c>
      <c r="M1910">
        <v>45.226292479787602</v>
      </c>
      <c r="N1910">
        <v>1.8742755610720401</v>
      </c>
      <c r="O1910">
        <v>31.707940837986399</v>
      </c>
      <c r="P1910">
        <v>30.411339633129501</v>
      </c>
      <c r="Q1910">
        <v>-2.7037493817039002E-2</v>
      </c>
    </row>
    <row r="1911" spans="1:17" hidden="1" x14ac:dyDescent="0.3">
      <c r="A1911" t="s">
        <v>3978</v>
      </c>
      <c r="B1911" t="s">
        <v>3979</v>
      </c>
      <c r="C1911" t="str">
        <f>IFERROR(VLOOKUP(Table1[[#This Row],[Ticker]],[1]!Table1[[Symbol]:[Industry]],2,FALSE),"-")</f>
        <v>-</v>
      </c>
      <c r="D1911" t="s">
        <v>119</v>
      </c>
      <c r="E1911">
        <v>402.88511999999997</v>
      </c>
      <c r="F1911">
        <v>251</v>
      </c>
      <c r="G1911">
        <v>-19.536975809905702</v>
      </c>
      <c r="H1911">
        <v>20.520663600682202</v>
      </c>
      <c r="I1911">
        <v>-42.437040517001101</v>
      </c>
      <c r="J1911">
        <v>3.4291749860204299</v>
      </c>
      <c r="K1911">
        <v>225.91682565746001</v>
      </c>
      <c r="L1911">
        <v>250.50944234081501</v>
      </c>
      <c r="M1911">
        <v>52.072997533937603</v>
      </c>
      <c r="N1911">
        <v>2.91439844464775</v>
      </c>
      <c r="O1911">
        <v>129.54183266932199</v>
      </c>
      <c r="P1911">
        <v>55.803848541278697</v>
      </c>
      <c r="Q1911">
        <v>0.149351637637057</v>
      </c>
    </row>
    <row r="1912" spans="1:17" hidden="1" x14ac:dyDescent="0.3">
      <c r="A1912" t="s">
        <v>3980</v>
      </c>
      <c r="B1912" t="s">
        <v>3981</v>
      </c>
      <c r="C1912" t="str">
        <f>IFERROR(VLOOKUP(Table1[[#This Row],[Ticker]],[1]!Table1[[Symbol]:[Industry]],2,FALSE),"-")</f>
        <v>-</v>
      </c>
      <c r="E1912">
        <v>402.72918611399899</v>
      </c>
      <c r="F1912">
        <v>22.05</v>
      </c>
      <c r="G1912">
        <v>7.5636465967332498</v>
      </c>
      <c r="K1912">
        <v>22.064075533845699</v>
      </c>
      <c r="L1912">
        <v>20.559754299100199</v>
      </c>
      <c r="M1912">
        <v>35.6509857849477</v>
      </c>
      <c r="N1912">
        <v>1</v>
      </c>
      <c r="O1912">
        <v>18.367346938775501</v>
      </c>
      <c r="P1912">
        <v>55.281690140845001</v>
      </c>
      <c r="Q1912">
        <v>2.5042493907753999E-2</v>
      </c>
    </row>
    <row r="1913" spans="1:17" hidden="1" x14ac:dyDescent="0.3">
      <c r="A1913" t="s">
        <v>3982</v>
      </c>
      <c r="B1913" t="s">
        <v>3983</v>
      </c>
      <c r="C1913" t="str">
        <f>IFERROR(VLOOKUP(Table1[[#This Row],[Ticker]],[1]!Table1[[Symbol]:[Industry]],2,FALSE),"-")</f>
        <v>-</v>
      </c>
      <c r="D1913" t="s">
        <v>692</v>
      </c>
      <c r="E1913">
        <v>401.741423</v>
      </c>
      <c r="F1913">
        <v>290.60000000000002</v>
      </c>
      <c r="G1913">
        <v>25.914676197762802</v>
      </c>
      <c r="H1913">
        <v>-3.88955548925182</v>
      </c>
      <c r="I1913">
        <v>-7.0434190614103098</v>
      </c>
      <c r="J1913">
        <v>-4.69677589422297</v>
      </c>
      <c r="K1913">
        <v>272.859010255133</v>
      </c>
      <c r="L1913">
        <v>249.50226813782999</v>
      </c>
      <c r="M1913">
        <v>43.084898511914297</v>
      </c>
      <c r="N1913">
        <v>2.6030657942678399</v>
      </c>
      <c r="O1913">
        <v>19.4081211286992</v>
      </c>
      <c r="P1913">
        <v>51.6305765718758</v>
      </c>
      <c r="Q1913">
        <v>8.5510552464920994E-2</v>
      </c>
    </row>
    <row r="1914" spans="1:17" hidden="1" x14ac:dyDescent="0.3">
      <c r="A1914" t="s">
        <v>3984</v>
      </c>
      <c r="B1914" t="s">
        <v>3985</v>
      </c>
      <c r="C1914" t="str">
        <f>IFERROR(VLOOKUP(Table1[[#This Row],[Ticker]],[1]!Table1[[Symbol]:[Industry]],2,FALSE),"-")</f>
        <v>-</v>
      </c>
      <c r="D1914" t="s">
        <v>924</v>
      </c>
      <c r="E1914">
        <v>401.45164454399998</v>
      </c>
      <c r="F1914">
        <v>3.76</v>
      </c>
      <c r="G1914">
        <v>8.27813338164081</v>
      </c>
      <c r="H1914">
        <v>-24.990890482680602</v>
      </c>
      <c r="I1914">
        <v>-61.735515863502897</v>
      </c>
      <c r="J1914">
        <v>3.7500666730305898</v>
      </c>
      <c r="K1914">
        <v>3.9111237413767199</v>
      </c>
      <c r="L1914">
        <v>3.9060505089369499</v>
      </c>
      <c r="M1914">
        <v>40.496767651665103</v>
      </c>
      <c r="N1914">
        <v>1.5434858735191099</v>
      </c>
      <c r="O1914">
        <v>101.20355699339299</v>
      </c>
      <c r="P1914">
        <v>44.413966670276203</v>
      </c>
      <c r="Q1914">
        <v>0.12840050740438899</v>
      </c>
    </row>
    <row r="1915" spans="1:17" hidden="1" x14ac:dyDescent="0.3">
      <c r="A1915" t="s">
        <v>3986</v>
      </c>
      <c r="B1915" t="s">
        <v>3987</v>
      </c>
      <c r="C1915" t="str">
        <f>IFERROR(VLOOKUP(Table1[[#This Row],[Ticker]],[1]!Table1[[Symbol]:[Industry]],2,FALSE),"-")</f>
        <v>-</v>
      </c>
      <c r="D1915" t="s">
        <v>810</v>
      </c>
      <c r="E1915">
        <v>401.23930196999999</v>
      </c>
      <c r="F1915">
        <v>30.29</v>
      </c>
      <c r="G1915">
        <v>117.66822827004</v>
      </c>
      <c r="H1915">
        <v>-14.166975473639001</v>
      </c>
      <c r="I1915">
        <v>59.964702282168197</v>
      </c>
      <c r="J1915">
        <v>-3.7750974561358901</v>
      </c>
      <c r="K1915">
        <v>26.073139416192099</v>
      </c>
      <c r="L1915">
        <v>20.9391030797402</v>
      </c>
      <c r="M1915">
        <v>55.444453411658898</v>
      </c>
      <c r="N1915">
        <v>0.43263308009783102</v>
      </c>
      <c r="O1915">
        <v>11.2578408715747</v>
      </c>
      <c r="P1915">
        <v>159.25820256776001</v>
      </c>
      <c r="Q1915">
        <v>9.4967433586412006E-2</v>
      </c>
    </row>
    <row r="1916" spans="1:17" hidden="1" x14ac:dyDescent="0.3">
      <c r="A1916" t="s">
        <v>3988</v>
      </c>
      <c r="B1916" t="s">
        <v>3989</v>
      </c>
      <c r="C1916" t="str">
        <f>IFERROR(VLOOKUP(Table1[[#This Row],[Ticker]],[1]!Table1[[Symbol]:[Industry]],2,FALSE),"-")</f>
        <v>-</v>
      </c>
      <c r="D1916" t="s">
        <v>72</v>
      </c>
      <c r="E1916">
        <v>399.85176000000001</v>
      </c>
      <c r="F1916">
        <v>294</v>
      </c>
      <c r="G1916">
        <v>-33.224814941728198</v>
      </c>
      <c r="H1916">
        <v>-7.2860820271515196</v>
      </c>
      <c r="I1916">
        <v>-15.451328252182901</v>
      </c>
      <c r="J1916">
        <v>0.22396028644111601</v>
      </c>
      <c r="K1916">
        <v>240.93553543611401</v>
      </c>
      <c r="M1916" s="1">
        <v>6.0965434000000003E-8</v>
      </c>
      <c r="N1916">
        <v>1.1171171171171099</v>
      </c>
      <c r="O1916">
        <v>10.5442176870748</v>
      </c>
      <c r="P1916">
        <v>0.34129692832765002</v>
      </c>
    </row>
    <row r="1917" spans="1:17" hidden="1" x14ac:dyDescent="0.3">
      <c r="A1917" t="s">
        <v>3990</v>
      </c>
      <c r="B1917" t="s">
        <v>3991</v>
      </c>
      <c r="C1917" t="str">
        <f>IFERROR(VLOOKUP(Table1[[#This Row],[Ticker]],[1]!Table1[[Symbol]:[Industry]],2,FALSE),"-")</f>
        <v>-</v>
      </c>
      <c r="D1917" t="s">
        <v>549</v>
      </c>
      <c r="E1917">
        <v>399.23235</v>
      </c>
      <c r="F1917">
        <v>341.75</v>
      </c>
      <c r="G1917">
        <v>143.30583409673301</v>
      </c>
      <c r="H1917">
        <v>23.871028189364601</v>
      </c>
      <c r="I1917">
        <v>57.423671747816996</v>
      </c>
      <c r="J1917">
        <v>-0.13162235617224499</v>
      </c>
      <c r="K1917">
        <v>302.77915672555201</v>
      </c>
      <c r="L1917">
        <v>238.81826120971999</v>
      </c>
      <c r="M1917">
        <v>59.065558939698299</v>
      </c>
      <c r="N1917">
        <v>3.4727542447564699</v>
      </c>
      <c r="O1917">
        <v>6.0716898317483503</v>
      </c>
      <c r="P1917">
        <v>173.4</v>
      </c>
      <c r="Q1917">
        <v>0.154334175056832</v>
      </c>
    </row>
    <row r="1918" spans="1:17" hidden="1" x14ac:dyDescent="0.3">
      <c r="A1918" t="s">
        <v>3992</v>
      </c>
      <c r="B1918" t="s">
        <v>3993</v>
      </c>
      <c r="C1918" t="str">
        <f>IFERROR(VLOOKUP(Table1[[#This Row],[Ticker]],[1]!Table1[[Symbol]:[Industry]],2,FALSE),"-")</f>
        <v>-</v>
      </c>
      <c r="E1918">
        <v>398.85787715399999</v>
      </c>
      <c r="F1918">
        <v>61.38</v>
      </c>
      <c r="G1918">
        <v>-70.405834100850797</v>
      </c>
      <c r="H1918">
        <v>-5.7166646195368296</v>
      </c>
      <c r="I1918">
        <v>-43.064312939757002</v>
      </c>
      <c r="J1918">
        <v>7.0154067209453297</v>
      </c>
      <c r="K1918">
        <v>60.984327803381397</v>
      </c>
      <c r="L1918">
        <v>79.381012655669196</v>
      </c>
      <c r="M1918">
        <v>71.052085697057805</v>
      </c>
      <c r="N1918">
        <v>1.1242188099369399</v>
      </c>
      <c r="O1918">
        <v>203.472159065884</v>
      </c>
      <c r="P1918">
        <v>21.689135606661299</v>
      </c>
      <c r="Q1918">
        <v>-0.162872744647026</v>
      </c>
    </row>
    <row r="1919" spans="1:17" hidden="1" x14ac:dyDescent="0.3">
      <c r="A1919" t="s">
        <v>3994</v>
      </c>
      <c r="B1919" t="s">
        <v>3995</v>
      </c>
      <c r="C1919" t="str">
        <f>IFERROR(VLOOKUP(Table1[[#This Row],[Ticker]],[1]!Table1[[Symbol]:[Industry]],2,FALSE),"-")</f>
        <v>-</v>
      </c>
      <c r="D1919" t="s">
        <v>728</v>
      </c>
      <c r="E1919">
        <v>398.06129979000002</v>
      </c>
      <c r="F1919">
        <v>88.97</v>
      </c>
      <c r="G1919">
        <v>-43.9641311810445</v>
      </c>
      <c r="H1919">
        <v>-6.8398491685715399</v>
      </c>
      <c r="I1919">
        <v>-37.278383046703397</v>
      </c>
      <c r="J1919">
        <v>0.32348328317408998</v>
      </c>
      <c r="K1919">
        <v>94.429889376766994</v>
      </c>
      <c r="L1919">
        <v>105.430763389655</v>
      </c>
      <c r="M1919">
        <v>32.598086489821299</v>
      </c>
      <c r="N1919">
        <v>0.40950883717756198</v>
      </c>
      <c r="O1919">
        <v>70.844104754411603</v>
      </c>
      <c r="P1919">
        <v>8.23600973236009</v>
      </c>
      <c r="Q1919">
        <v>-6.1105730280044998E-2</v>
      </c>
    </row>
    <row r="1920" spans="1:17" hidden="1" x14ac:dyDescent="0.3">
      <c r="A1920" t="s">
        <v>3996</v>
      </c>
      <c r="B1920" t="s">
        <v>3997</v>
      </c>
      <c r="C1920" t="str">
        <f>IFERROR(VLOOKUP(Table1[[#This Row],[Ticker]],[1]!Table1[[Symbol]:[Industry]],2,FALSE),"-")</f>
        <v>-</v>
      </c>
      <c r="D1920" t="s">
        <v>244</v>
      </c>
      <c r="E1920">
        <v>397.56544883999999</v>
      </c>
      <c r="F1920">
        <v>12.66</v>
      </c>
      <c r="G1920">
        <v>29.768192051278699</v>
      </c>
      <c r="H1920">
        <v>1.9239522767714701</v>
      </c>
      <c r="I1920">
        <v>-6.1631926589625801</v>
      </c>
      <c r="J1920">
        <v>-0.65538429753603</v>
      </c>
      <c r="K1920">
        <v>12.1213737731333</v>
      </c>
      <c r="L1920">
        <v>10.6815400584884</v>
      </c>
      <c r="M1920">
        <v>45.980613981548501</v>
      </c>
      <c r="N1920">
        <v>1.14329242085459</v>
      </c>
      <c r="O1920">
        <v>16.5086887835703</v>
      </c>
      <c r="P1920">
        <v>77.062937062936996</v>
      </c>
      <c r="Q1920">
        <v>4.6201044096064001E-2</v>
      </c>
    </row>
    <row r="1921" spans="1:17" hidden="1" x14ac:dyDescent="0.3">
      <c r="A1921" t="s">
        <v>3998</v>
      </c>
      <c r="B1921" t="s">
        <v>3999</v>
      </c>
      <c r="C1921" t="str">
        <f>IFERROR(VLOOKUP(Table1[[#This Row],[Ticker]],[1]!Table1[[Symbol]:[Industry]],2,FALSE),"-")</f>
        <v>-</v>
      </c>
      <c r="D1921" t="s">
        <v>510</v>
      </c>
      <c r="E1921">
        <v>395.53911120800001</v>
      </c>
      <c r="F1921">
        <v>64.81</v>
      </c>
      <c r="G1921">
        <v>-10.3425268905</v>
      </c>
      <c r="H1921">
        <v>7.0361069845484403</v>
      </c>
      <c r="I1921">
        <v>-27.279276663298401</v>
      </c>
      <c r="J1921">
        <v>3.20826273939729</v>
      </c>
      <c r="K1921">
        <v>63.003369570328097</v>
      </c>
      <c r="L1921">
        <v>63.688701145145998</v>
      </c>
      <c r="M1921">
        <v>51.848723060975097</v>
      </c>
      <c r="N1921">
        <v>2.1716503287393101</v>
      </c>
      <c r="O1921">
        <v>24.980712852954699</v>
      </c>
      <c r="P1921">
        <v>24.634615384615401</v>
      </c>
      <c r="Q1921">
        <v>5.3020627078210003E-3</v>
      </c>
    </row>
    <row r="1922" spans="1:17" hidden="1" x14ac:dyDescent="0.3">
      <c r="A1922" t="s">
        <v>4000</v>
      </c>
      <c r="B1922" t="s">
        <v>4001</v>
      </c>
      <c r="C1922" t="str">
        <f>IFERROR(VLOOKUP(Table1[[#This Row],[Ticker]],[1]!Table1[[Symbol]:[Industry]],2,FALSE),"-")</f>
        <v>-</v>
      </c>
      <c r="D1922" t="s">
        <v>271</v>
      </c>
      <c r="E1922">
        <v>395.48500000000001</v>
      </c>
      <c r="F1922">
        <v>343.9</v>
      </c>
      <c r="G1922">
        <v>-26.015237243084901</v>
      </c>
      <c r="H1922">
        <v>-6.7489096417285603</v>
      </c>
      <c r="I1922">
        <v>-19.463899993095701</v>
      </c>
      <c r="J1922">
        <v>-3.5126592679783699</v>
      </c>
      <c r="K1922">
        <v>348.19405438624699</v>
      </c>
      <c r="L1922">
        <v>353.77949453035001</v>
      </c>
      <c r="M1922">
        <v>43.836702134122397</v>
      </c>
      <c r="N1922">
        <v>0.97599807530956895</v>
      </c>
      <c r="O1922">
        <v>27.929630706600701</v>
      </c>
      <c r="P1922">
        <v>9.8722044728434497</v>
      </c>
      <c r="Q1922">
        <v>8.8796968515556005E-2</v>
      </c>
    </row>
    <row r="1923" spans="1:17" hidden="1" x14ac:dyDescent="0.3">
      <c r="A1923" t="s">
        <v>4002</v>
      </c>
      <c r="B1923" t="s">
        <v>4003</v>
      </c>
      <c r="C1923" t="str">
        <f>IFERROR(VLOOKUP(Table1[[#This Row],[Ticker]],[1]!Table1[[Symbol]:[Industry]],2,FALSE),"-")</f>
        <v>-</v>
      </c>
      <c r="D1923" t="s">
        <v>62</v>
      </c>
      <c r="E1923">
        <v>393.43248614999999</v>
      </c>
      <c r="F1923">
        <v>833.25</v>
      </c>
      <c r="G1923">
        <v>-19.393785961985799</v>
      </c>
      <c r="H1923">
        <v>-10.9036970853606</v>
      </c>
      <c r="I1923">
        <v>-14.112987765773701</v>
      </c>
      <c r="J1923">
        <v>1.67286812400976</v>
      </c>
      <c r="K1923">
        <v>853.25622872296196</v>
      </c>
      <c r="L1923">
        <v>859.82076332995098</v>
      </c>
      <c r="M1923">
        <v>41.235104985265203</v>
      </c>
      <c r="N1923">
        <v>0.561299282081962</v>
      </c>
      <c r="O1923">
        <v>49.894989498949897</v>
      </c>
      <c r="P1923">
        <v>28.192307692307601</v>
      </c>
      <c r="Q1923">
        <v>5.6563837800501997E-2</v>
      </c>
    </row>
    <row r="1924" spans="1:17" hidden="1" x14ac:dyDescent="0.3">
      <c r="A1924" t="s">
        <v>4004</v>
      </c>
      <c r="B1924" t="s">
        <v>4005</v>
      </c>
      <c r="C1924" t="str">
        <f>IFERROR(VLOOKUP(Table1[[#This Row],[Ticker]],[1]!Table1[[Symbol]:[Industry]],2,FALSE),"-")</f>
        <v>-</v>
      </c>
      <c r="D1924" t="s">
        <v>692</v>
      </c>
      <c r="E1924">
        <v>393.09629475000003</v>
      </c>
      <c r="F1924">
        <v>251.85</v>
      </c>
      <c r="G1924">
        <v>21.055025907078001</v>
      </c>
      <c r="H1924">
        <v>-6.3987202162522898</v>
      </c>
      <c r="I1924">
        <v>-12.2661133064215</v>
      </c>
      <c r="J1924">
        <v>-4.4846378736894303</v>
      </c>
      <c r="K1924">
        <v>250.29394531170999</v>
      </c>
      <c r="L1924">
        <v>233.55072671346201</v>
      </c>
      <c r="M1924">
        <v>33.935284436929599</v>
      </c>
      <c r="N1924">
        <v>1.1986769082608499</v>
      </c>
      <c r="O1924">
        <v>14.353782013103</v>
      </c>
      <c r="P1924">
        <v>48.4964622641509</v>
      </c>
      <c r="Q1924">
        <v>3.0446110395451999E-2</v>
      </c>
    </row>
    <row r="1925" spans="1:17" hidden="1" x14ac:dyDescent="0.3">
      <c r="A1925" t="s">
        <v>4006</v>
      </c>
      <c r="B1925" t="s">
        <v>4007</v>
      </c>
      <c r="C1925" t="str">
        <f>IFERROR(VLOOKUP(Table1[[#This Row],[Ticker]],[1]!Table1[[Symbol]:[Industry]],2,FALSE),"-")</f>
        <v>-</v>
      </c>
      <c r="D1925" t="s">
        <v>4008</v>
      </c>
      <c r="E1925">
        <v>392.862707</v>
      </c>
      <c r="F1925">
        <v>387.15</v>
      </c>
      <c r="G1925">
        <v>-23.088717960886601</v>
      </c>
      <c r="H1925">
        <v>-9.8963004857436392</v>
      </c>
      <c r="I1925">
        <v>-14.562439363294001</v>
      </c>
      <c r="J1925">
        <v>-4.5910208524128402</v>
      </c>
      <c r="K1925">
        <v>401.976124736825</v>
      </c>
      <c r="L1925">
        <v>394.67544864019499</v>
      </c>
      <c r="M1925">
        <v>50.898629908195701</v>
      </c>
      <c r="N1925">
        <v>0.578763008514664</v>
      </c>
      <c r="O1925">
        <v>25.041973395324799</v>
      </c>
      <c r="P1925">
        <v>19.1047531149053</v>
      </c>
      <c r="Q1925">
        <v>-5.4961303401006002E-2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1146</v>
      </c>
      <c r="E1926">
        <v>391.69119999999998</v>
      </c>
      <c r="F1926">
        <v>160</v>
      </c>
      <c r="G1926">
        <v>397.65610342306098</v>
      </c>
      <c r="H1926">
        <v>58.898500716837098</v>
      </c>
      <c r="I1926">
        <v>67.339632199794394</v>
      </c>
      <c r="J1926">
        <v>6.0559126113494299</v>
      </c>
      <c r="K1926">
        <v>119.203596842613</v>
      </c>
      <c r="L1926">
        <v>84.470164300307104</v>
      </c>
      <c r="M1926">
        <v>71.696399423312201</v>
      </c>
      <c r="N1926">
        <v>1.6593337766435401</v>
      </c>
      <c r="O1926">
        <v>7.03125</v>
      </c>
      <c r="P1926">
        <v>507.67185719711301</v>
      </c>
      <c r="Q1926">
        <v>0.32114707407964599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405</v>
      </c>
      <c r="E1927">
        <v>391.22824000000003</v>
      </c>
      <c r="F1927">
        <v>39.520000000000003</v>
      </c>
      <c r="G1927">
        <v>7.6093276598561799</v>
      </c>
      <c r="H1927">
        <v>-12.5758497822703</v>
      </c>
      <c r="I1927">
        <v>-45.136721510609803</v>
      </c>
      <c r="J1927">
        <v>-0.74390305792662803</v>
      </c>
      <c r="K1927">
        <v>40.736690215525499</v>
      </c>
      <c r="L1927">
        <v>41.608331955468003</v>
      </c>
      <c r="M1927">
        <v>45.133540915101598</v>
      </c>
      <c r="N1927">
        <v>0.86540177762384696</v>
      </c>
      <c r="O1927">
        <v>64.220647773279296</v>
      </c>
      <c r="P1927">
        <v>33.7394247038917</v>
      </c>
      <c r="Q1927">
        <v>1.5819433113644001E-2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D1928" t="s">
        <v>1661</v>
      </c>
      <c r="E1928">
        <v>389.68799999999999</v>
      </c>
      <c r="F1928">
        <v>156</v>
      </c>
      <c r="G1928">
        <v>191.46516174824799</v>
      </c>
      <c r="H1928">
        <v>-0.80227148393504599</v>
      </c>
      <c r="I1928">
        <v>35.120100319245601</v>
      </c>
      <c r="J1928">
        <v>-4.3374054133776196</v>
      </c>
      <c r="K1928">
        <v>144.283173432778</v>
      </c>
      <c r="L1928">
        <v>107.85998752591701</v>
      </c>
      <c r="M1928">
        <v>53.554333232010897</v>
      </c>
      <c r="N1928">
        <v>0.47146050670640799</v>
      </c>
      <c r="O1928">
        <v>2.5641025641025501</v>
      </c>
      <c r="P1928">
        <v>280.487804878048</v>
      </c>
      <c r="Q1928">
        <v>0.176496063257748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312</v>
      </c>
      <c r="E1929">
        <v>388.33064039999999</v>
      </c>
      <c r="F1929">
        <v>74.28</v>
      </c>
      <c r="G1929">
        <v>68.251631092857195</v>
      </c>
      <c r="H1929">
        <v>-2.79260618950152</v>
      </c>
      <c r="I1929">
        <v>-5.7991543391394398</v>
      </c>
      <c r="J1929">
        <v>-6.2755148984976898</v>
      </c>
      <c r="K1929">
        <v>77.003505141325505</v>
      </c>
      <c r="L1929">
        <v>65.885018710736801</v>
      </c>
      <c r="M1929">
        <v>29.812097815280602</v>
      </c>
      <c r="N1929">
        <v>0.30607127488401198</v>
      </c>
      <c r="O1929">
        <v>21.836295099623001</v>
      </c>
      <c r="P1929">
        <v>112.836676217765</v>
      </c>
      <c r="Q1929">
        <v>8.0661903469271004E-2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E1930">
        <v>388.05</v>
      </c>
      <c r="F1930">
        <v>388.05</v>
      </c>
      <c r="G1930">
        <v>17.422737505824099</v>
      </c>
      <c r="H1930">
        <v>-5.0670803342361097</v>
      </c>
      <c r="I1930">
        <v>-9.5974543059765605</v>
      </c>
      <c r="J1930">
        <v>-4.4619059302760302</v>
      </c>
      <c r="K1930">
        <v>381.04410998529198</v>
      </c>
      <c r="L1930">
        <v>343.95559884181898</v>
      </c>
      <c r="M1930">
        <v>48.291133425708402</v>
      </c>
      <c r="N1930">
        <v>0.86294745731419598</v>
      </c>
      <c r="O1930">
        <v>13.116866383197999</v>
      </c>
      <c r="P1930">
        <v>57.105263157894697</v>
      </c>
      <c r="Q1930">
        <v>5.6141438109981998E-2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122</v>
      </c>
      <c r="E1931">
        <v>387.75975</v>
      </c>
      <c r="F1931">
        <v>25850.65</v>
      </c>
      <c r="G1931">
        <v>105.01974232353101</v>
      </c>
      <c r="H1931">
        <v>32.651912208796297</v>
      </c>
      <c r="I1931">
        <v>39.209389619006501</v>
      </c>
      <c r="J1931">
        <v>-2.0717885204248701</v>
      </c>
      <c r="K1931">
        <v>23647.0748597983</v>
      </c>
      <c r="L1931">
        <v>18570.868378874598</v>
      </c>
      <c r="M1931">
        <v>37.8004208175781</v>
      </c>
      <c r="N1931">
        <v>0.65663131800027497</v>
      </c>
      <c r="O1931">
        <v>50.092937701759901</v>
      </c>
      <c r="P1931">
        <v>163.478336204172</v>
      </c>
      <c r="Q1931">
        <v>4.7405560321916999E-2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335</v>
      </c>
      <c r="E1932">
        <v>387.26</v>
      </c>
      <c r="F1932">
        <v>335</v>
      </c>
      <c r="G1932">
        <v>-58.064414128046302</v>
      </c>
      <c r="H1932">
        <v>-6.3625686231795404</v>
      </c>
      <c r="I1932">
        <v>-43.659661585516197</v>
      </c>
      <c r="J1932">
        <v>-2.0781209556120102</v>
      </c>
      <c r="K1932">
        <v>371.29371349327698</v>
      </c>
      <c r="L1932">
        <v>430.21980860172198</v>
      </c>
      <c r="M1932">
        <v>44.935791247680903</v>
      </c>
      <c r="N1932">
        <v>0.59988144635447505</v>
      </c>
      <c r="O1932">
        <v>91.014925373134304</v>
      </c>
      <c r="P1932">
        <v>8.0645161290322491</v>
      </c>
      <c r="Q1932">
        <v>0.227230869295723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472</v>
      </c>
      <c r="E1933">
        <v>386.98919530799998</v>
      </c>
      <c r="F1933">
        <v>24.11</v>
      </c>
      <c r="G1933">
        <v>69.525516396624795</v>
      </c>
      <c r="H1933">
        <v>2.1810302891756401</v>
      </c>
      <c r="I1933">
        <v>12.0485339603771</v>
      </c>
      <c r="J1933">
        <v>-1.5324309815091799</v>
      </c>
      <c r="K1933">
        <v>24.36388258257</v>
      </c>
      <c r="L1933">
        <v>21.823329822960599</v>
      </c>
      <c r="M1933">
        <v>43.634999611118701</v>
      </c>
      <c r="N1933">
        <v>3.2779308406097099</v>
      </c>
      <c r="O1933">
        <v>36.872666943177101</v>
      </c>
      <c r="P1933">
        <v>105.577429467084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130</v>
      </c>
      <c r="E1934">
        <v>386.24077060500002</v>
      </c>
      <c r="F1934">
        <v>202.45</v>
      </c>
      <c r="G1934">
        <v>36.416454030501498</v>
      </c>
      <c r="H1934">
        <v>-12.982451664115199</v>
      </c>
      <c r="I1934">
        <v>22.4211549692935</v>
      </c>
      <c r="J1934">
        <v>0.175489126781111</v>
      </c>
      <c r="K1934">
        <v>213.66750070172799</v>
      </c>
      <c r="L1934">
        <v>181.208794830915</v>
      </c>
      <c r="M1934">
        <v>35.182450292096803</v>
      </c>
      <c r="N1934">
        <v>0.24095606412517101</v>
      </c>
      <c r="O1934">
        <v>28.377377130155601</v>
      </c>
      <c r="P1934">
        <v>97.319688109161703</v>
      </c>
      <c r="Q1934">
        <v>6.2836515853398001E-2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4029</v>
      </c>
      <c r="E1935">
        <v>385.47121675</v>
      </c>
      <c r="F1935">
        <v>749.75</v>
      </c>
      <c r="G1935">
        <v>35.108521106952402</v>
      </c>
      <c r="H1935">
        <v>-11.3464598440743</v>
      </c>
      <c r="I1935">
        <v>36.498671747816999</v>
      </c>
      <c r="J1935">
        <v>-8.2804782696666503</v>
      </c>
      <c r="K1935">
        <v>759.178945021907</v>
      </c>
      <c r="L1935">
        <v>613.92230438981301</v>
      </c>
      <c r="M1935">
        <v>27.100578840576802</v>
      </c>
      <c r="N1935">
        <v>0.67652484610754005</v>
      </c>
      <c r="O1935">
        <v>18.0393464488162</v>
      </c>
      <c r="P1935">
        <v>69.703485740153894</v>
      </c>
      <c r="Q1935">
        <v>0.18830746395697801</v>
      </c>
    </row>
    <row r="1936" spans="1:17" hidden="1" x14ac:dyDescent="0.3">
      <c r="A1936" t="s">
        <v>4030</v>
      </c>
      <c r="B1936" t="s">
        <v>4031</v>
      </c>
      <c r="C1936" t="str">
        <f>IFERROR(VLOOKUP(Table1[[#This Row],[Ticker]],[1]!Table1[[Symbol]:[Industry]],2,FALSE),"-")</f>
        <v>-</v>
      </c>
      <c r="D1936" t="s">
        <v>979</v>
      </c>
      <c r="E1936">
        <v>385.31291119999997</v>
      </c>
      <c r="F1936">
        <v>25.1</v>
      </c>
      <c r="G1936">
        <v>-15.729364155954899</v>
      </c>
      <c r="H1936">
        <v>-3.1262528800813798</v>
      </c>
      <c r="I1936">
        <v>-4.7933195941742603</v>
      </c>
      <c r="J1936">
        <v>-7.3173366418865298</v>
      </c>
      <c r="K1936">
        <v>24.228353862382001</v>
      </c>
      <c r="L1936">
        <v>23.7606304324798</v>
      </c>
      <c r="M1936">
        <v>43.974509420070703</v>
      </c>
      <c r="N1936">
        <v>1.5081196507416299</v>
      </c>
      <c r="O1936">
        <v>21.115537848605499</v>
      </c>
      <c r="P1936">
        <v>37.912087912087898</v>
      </c>
      <c r="Q1936">
        <v>-3.1324882181252997E-2</v>
      </c>
    </row>
    <row r="1937" spans="1:17" hidden="1" x14ac:dyDescent="0.3">
      <c r="A1937" t="s">
        <v>4032</v>
      </c>
      <c r="B1937" t="s">
        <v>4033</v>
      </c>
      <c r="C1937" t="str">
        <f>IFERROR(VLOOKUP(Table1[[#This Row],[Ticker]],[1]!Table1[[Symbol]:[Industry]],2,FALSE),"-")</f>
        <v>-</v>
      </c>
      <c r="D1937" t="s">
        <v>621</v>
      </c>
      <c r="E1937">
        <v>385.22071647500002</v>
      </c>
      <c r="F1937">
        <v>380</v>
      </c>
      <c r="G1937">
        <v>146.20001023309601</v>
      </c>
      <c r="H1937">
        <v>-11.632858168180199</v>
      </c>
      <c r="I1937">
        <v>14.6889516331652</v>
      </c>
      <c r="J1937">
        <v>-0.83582129244172099</v>
      </c>
      <c r="K1937">
        <v>354.25017762757602</v>
      </c>
      <c r="L1937">
        <v>280.13058859231398</v>
      </c>
      <c r="M1937">
        <v>53.200742002871202</v>
      </c>
      <c r="N1937">
        <v>0.14151318857765799</v>
      </c>
      <c r="O1937">
        <v>8.9868421052631398</v>
      </c>
      <c r="P1937">
        <v>174.36823104693099</v>
      </c>
      <c r="Q1937">
        <v>0.112258619767449</v>
      </c>
    </row>
    <row r="1938" spans="1:17" hidden="1" x14ac:dyDescent="0.3">
      <c r="A1938" t="s">
        <v>4034</v>
      </c>
      <c r="B1938" t="s">
        <v>4035</v>
      </c>
      <c r="C1938" t="str">
        <f>IFERROR(VLOOKUP(Table1[[#This Row],[Ticker]],[1]!Table1[[Symbol]:[Industry]],2,FALSE),"-")</f>
        <v>-</v>
      </c>
      <c r="D1938" t="s">
        <v>21</v>
      </c>
      <c r="E1938">
        <v>385.07737064099899</v>
      </c>
      <c r="F1938">
        <v>164.09</v>
      </c>
      <c r="G1938">
        <v>71.194881751127497</v>
      </c>
      <c r="H1938">
        <v>6.2809725051385499</v>
      </c>
      <c r="I1938">
        <v>23.062814842659002</v>
      </c>
      <c r="J1938">
        <v>8.9370851268209499</v>
      </c>
      <c r="K1938">
        <v>139.46163557477701</v>
      </c>
      <c r="L1938">
        <v>118.155782404042</v>
      </c>
      <c r="M1938">
        <v>60.677594318345001</v>
      </c>
      <c r="N1938">
        <v>1.75239216895495</v>
      </c>
      <c r="O1938">
        <v>8.6720702053750802</v>
      </c>
      <c r="P1938">
        <v>122.645861601085</v>
      </c>
      <c r="Q1938">
        <v>3.6503757933698998E-2</v>
      </c>
    </row>
    <row r="1939" spans="1:17" hidden="1" x14ac:dyDescent="0.3">
      <c r="A1939" t="s">
        <v>4036</v>
      </c>
      <c r="B1939" t="s">
        <v>4037</v>
      </c>
      <c r="C1939" t="str">
        <f>IFERROR(VLOOKUP(Table1[[#This Row],[Ticker]],[1]!Table1[[Symbol]:[Industry]],2,FALSE),"-")</f>
        <v>-</v>
      </c>
      <c r="D1939" t="s">
        <v>632</v>
      </c>
      <c r="E1939">
        <v>384.26050500000002</v>
      </c>
      <c r="F1939">
        <v>309.89999999999998</v>
      </c>
      <c r="G1939">
        <v>251.49524465968699</v>
      </c>
      <c r="H1939">
        <v>13.075519350377499</v>
      </c>
      <c r="I1939">
        <v>95.235540434685703</v>
      </c>
      <c r="J1939">
        <v>-12.7643954654159</v>
      </c>
      <c r="K1939">
        <v>285.56291593760699</v>
      </c>
      <c r="M1939">
        <v>57.569058562467603</v>
      </c>
      <c r="N1939">
        <v>0.61724308300395203</v>
      </c>
      <c r="O1939">
        <v>9.7128105840593708</v>
      </c>
      <c r="P1939">
        <v>313.2</v>
      </c>
    </row>
    <row r="1940" spans="1:17" hidden="1" x14ac:dyDescent="0.3">
      <c r="A1940" t="s">
        <v>4038</v>
      </c>
      <c r="B1940" t="s">
        <v>4039</v>
      </c>
      <c r="C1940" t="str">
        <f>IFERROR(VLOOKUP(Table1[[#This Row],[Ticker]],[1]!Table1[[Symbol]:[Industry]],2,FALSE),"-")</f>
        <v>-</v>
      </c>
      <c r="D1940" t="s">
        <v>472</v>
      </c>
      <c r="E1940">
        <v>383.66083075500001</v>
      </c>
      <c r="F1940">
        <v>46.45</v>
      </c>
      <c r="G1940">
        <v>-20.2342375903491</v>
      </c>
      <c r="H1940">
        <v>36.037156179021999</v>
      </c>
      <c r="I1940">
        <v>-14.1991915000461</v>
      </c>
      <c r="J1940">
        <v>-3.4202748384417498</v>
      </c>
      <c r="K1940">
        <v>40.969390021559903</v>
      </c>
      <c r="L1940">
        <v>41.660222623476699</v>
      </c>
      <c r="M1940">
        <v>52.118200879538001</v>
      </c>
      <c r="N1940">
        <v>3.50098193317503</v>
      </c>
      <c r="O1940">
        <v>28.5252960172228</v>
      </c>
      <c r="P1940">
        <v>62.412587412587399</v>
      </c>
      <c r="Q1940">
        <v>5.3372749146609E-2</v>
      </c>
    </row>
    <row r="1941" spans="1:17" hidden="1" x14ac:dyDescent="0.3">
      <c r="A1941" t="s">
        <v>4040</v>
      </c>
      <c r="B1941" t="s">
        <v>4041</v>
      </c>
      <c r="C1941" t="str">
        <f>IFERROR(VLOOKUP(Table1[[#This Row],[Ticker]],[1]!Table1[[Symbol]:[Industry]],2,FALSE),"-")</f>
        <v>-</v>
      </c>
      <c r="D1941" t="s">
        <v>62</v>
      </c>
      <c r="E1941">
        <v>383.07443999999998</v>
      </c>
      <c r="F1941">
        <v>868</v>
      </c>
      <c r="G1941">
        <v>-8.2531464081208004</v>
      </c>
      <c r="H1941">
        <v>-1.5057017575878799</v>
      </c>
      <c r="I1941">
        <v>-10.923570160994601</v>
      </c>
      <c r="J1941">
        <v>-2.3900639146137999</v>
      </c>
      <c r="K1941">
        <v>844.88716244497596</v>
      </c>
      <c r="L1941">
        <v>775.216259953904</v>
      </c>
      <c r="M1941">
        <v>38.991427657177901</v>
      </c>
      <c r="N1941">
        <v>0.79532267793829803</v>
      </c>
      <c r="O1941">
        <v>6.5668202764976797</v>
      </c>
      <c r="P1941">
        <v>47.8957232918725</v>
      </c>
      <c r="Q1941">
        <v>3.1189996622161001E-2</v>
      </c>
    </row>
    <row r="1942" spans="1:17" hidden="1" x14ac:dyDescent="0.3">
      <c r="A1942" t="s">
        <v>4042</v>
      </c>
      <c r="B1942" t="s">
        <v>4043</v>
      </c>
      <c r="C1942" t="str">
        <f>IFERROR(VLOOKUP(Table1[[#This Row],[Ticker]],[1]!Table1[[Symbol]:[Industry]],2,FALSE),"-")</f>
        <v>-</v>
      </c>
      <c r="D1942" t="s">
        <v>103</v>
      </c>
      <c r="E1942">
        <v>381.510742032</v>
      </c>
      <c r="F1942">
        <v>29.62</v>
      </c>
      <c r="G1942">
        <v>86.3186558170013</v>
      </c>
      <c r="H1942">
        <v>29.6807796339207</v>
      </c>
      <c r="I1942">
        <v>17.8570669865952</v>
      </c>
      <c r="J1942">
        <v>3.1363452813363</v>
      </c>
      <c r="K1942">
        <v>25.465463351818599</v>
      </c>
      <c r="L1942">
        <v>21.341683175392799</v>
      </c>
      <c r="M1942">
        <v>53.984422405041101</v>
      </c>
      <c r="N1942">
        <v>1.2205186755328601</v>
      </c>
      <c r="O1942">
        <v>10.2747465131136</v>
      </c>
      <c r="P1942">
        <v>156.67278904699401</v>
      </c>
      <c r="Q1942">
        <v>0.11654783019279399</v>
      </c>
    </row>
    <row r="1943" spans="1:17" hidden="1" x14ac:dyDescent="0.3">
      <c r="A1943" t="s">
        <v>4044</v>
      </c>
      <c r="B1943" t="s">
        <v>4045</v>
      </c>
      <c r="C1943" t="str">
        <f>IFERROR(VLOOKUP(Table1[[#This Row],[Ticker]],[1]!Table1[[Symbol]:[Industry]],2,FALSE),"-")</f>
        <v>-</v>
      </c>
      <c r="E1943">
        <v>380.65806172499998</v>
      </c>
      <c r="F1943">
        <v>1249.45</v>
      </c>
      <c r="G1943">
        <v>1242.5793655688401</v>
      </c>
      <c r="H1943">
        <v>8.6114003022251708</v>
      </c>
      <c r="I1943">
        <v>1066.8339541963301</v>
      </c>
      <c r="J1943">
        <v>11.6961304555458</v>
      </c>
      <c r="K1943">
        <v>1070.9090154596099</v>
      </c>
      <c r="M1943">
        <v>51.678096038996699</v>
      </c>
      <c r="N1943">
        <v>0.13947552010452399</v>
      </c>
      <c r="O1943">
        <v>11.0808755852575</v>
      </c>
      <c r="P1943">
        <v>1334.50057405281</v>
      </c>
    </row>
    <row r="1944" spans="1:17" hidden="1" x14ac:dyDescent="0.3">
      <c r="A1944" t="s">
        <v>4046</v>
      </c>
      <c r="B1944" t="s">
        <v>4047</v>
      </c>
      <c r="C1944" t="str">
        <f>IFERROR(VLOOKUP(Table1[[#This Row],[Ticker]],[1]!Table1[[Symbol]:[Industry]],2,FALSE),"-")</f>
        <v>-</v>
      </c>
      <c r="D1944" t="s">
        <v>271</v>
      </c>
      <c r="E1944">
        <v>378.90235289999998</v>
      </c>
      <c r="F1944">
        <v>484.5</v>
      </c>
      <c r="G1944">
        <v>-2.7430980523458999</v>
      </c>
      <c r="H1944">
        <v>-11.4634263714797</v>
      </c>
      <c r="I1944">
        <v>-19.401051633722201</v>
      </c>
      <c r="J1944">
        <v>-1.0463820732290501</v>
      </c>
      <c r="K1944">
        <v>500.19067012263901</v>
      </c>
      <c r="L1944">
        <v>481.30325500577698</v>
      </c>
      <c r="M1944">
        <v>37.7698086417277</v>
      </c>
      <c r="N1944">
        <v>0.72147242061466998</v>
      </c>
      <c r="O1944">
        <v>21.1558307533539</v>
      </c>
      <c r="P1944">
        <v>25.193798449612402</v>
      </c>
      <c r="Q1944">
        <v>5.9096736756734998E-2</v>
      </c>
    </row>
    <row r="1945" spans="1:17" hidden="1" x14ac:dyDescent="0.3">
      <c r="A1945" t="s">
        <v>4048</v>
      </c>
      <c r="B1945" t="s">
        <v>4049</v>
      </c>
      <c r="C1945" t="str">
        <f>IFERROR(VLOOKUP(Table1[[#This Row],[Ticker]],[1]!Table1[[Symbol]:[Industry]],2,FALSE),"-")</f>
        <v>-</v>
      </c>
      <c r="D1945" t="s">
        <v>979</v>
      </c>
      <c r="E1945">
        <v>378.76469988999997</v>
      </c>
      <c r="F1945">
        <v>41.17</v>
      </c>
      <c r="G1945">
        <v>35.887290007585896</v>
      </c>
      <c r="H1945">
        <v>-12.9598893302788</v>
      </c>
      <c r="I1945">
        <v>15.004209969345901</v>
      </c>
      <c r="J1945">
        <v>-6.9744794990293801</v>
      </c>
      <c r="K1945">
        <v>41.149104571818199</v>
      </c>
      <c r="L1945">
        <v>35.937529947392299</v>
      </c>
      <c r="M1945">
        <v>35.615390021792599</v>
      </c>
      <c r="N1945">
        <v>0.17403716414480899</v>
      </c>
      <c r="O1945">
        <v>22.4192373087199</v>
      </c>
      <c r="P1945">
        <v>60.820312499999901</v>
      </c>
      <c r="Q1945">
        <v>1.6473130722290001E-2</v>
      </c>
    </row>
    <row r="1946" spans="1:17" hidden="1" x14ac:dyDescent="0.3">
      <c r="A1946" t="s">
        <v>4050</v>
      </c>
      <c r="B1946" t="s">
        <v>4051</v>
      </c>
      <c r="C1946" t="str">
        <f>IFERROR(VLOOKUP(Table1[[#This Row],[Ticker]],[1]!Table1[[Symbol]:[Industry]],2,FALSE),"-")</f>
        <v>-</v>
      </c>
      <c r="D1946" t="s">
        <v>271</v>
      </c>
      <c r="E1946">
        <v>377.77744840000003</v>
      </c>
      <c r="F1946">
        <v>441.1</v>
      </c>
      <c r="G1946">
        <v>-20.153904160220101</v>
      </c>
      <c r="H1946">
        <v>10.908489408883799</v>
      </c>
      <c r="I1946">
        <v>-5.58973147996136</v>
      </c>
      <c r="J1946">
        <v>12.4487156844441</v>
      </c>
      <c r="K1946">
        <v>378.15317313757498</v>
      </c>
      <c r="L1946">
        <v>379.33713845655097</v>
      </c>
      <c r="M1946">
        <v>78.379534104039195</v>
      </c>
      <c r="N1946">
        <v>1.2596007165054099</v>
      </c>
      <c r="O1946">
        <v>8.5921559737021092</v>
      </c>
      <c r="P1946">
        <v>63.370370370370303</v>
      </c>
      <c r="Q1946">
        <v>-9.1180586781611006E-2</v>
      </c>
    </row>
    <row r="1947" spans="1:17" hidden="1" x14ac:dyDescent="0.3">
      <c r="A1947" t="s">
        <v>4052</v>
      </c>
      <c r="B1947" t="s">
        <v>4053</v>
      </c>
      <c r="C1947" t="str">
        <f>IFERROR(VLOOKUP(Table1[[#This Row],[Ticker]],[1]!Table1[[Symbol]:[Industry]],2,FALSE),"-")</f>
        <v>-</v>
      </c>
      <c r="D1947" t="s">
        <v>21</v>
      </c>
      <c r="E1947">
        <v>376.36200000000002</v>
      </c>
      <c r="F1947">
        <v>304.5</v>
      </c>
      <c r="G1947">
        <v>-13.160037613793</v>
      </c>
      <c r="H1947">
        <v>43.920929978396799</v>
      </c>
      <c r="I1947">
        <v>-2.9250124627092302</v>
      </c>
      <c r="J1947">
        <v>-6.8498594382390996</v>
      </c>
      <c r="K1947">
        <v>257.62695211023203</v>
      </c>
      <c r="M1947">
        <v>48.325145317681603</v>
      </c>
      <c r="N1947">
        <v>1.47972430406852</v>
      </c>
      <c r="O1947">
        <v>24.072249589490902</v>
      </c>
      <c r="P1947">
        <v>114.436619718309</v>
      </c>
    </row>
    <row r="1948" spans="1:17" hidden="1" x14ac:dyDescent="0.3">
      <c r="A1948" t="s">
        <v>4054</v>
      </c>
      <c r="B1948" t="s">
        <v>4055</v>
      </c>
      <c r="C1948" t="str">
        <f>IFERROR(VLOOKUP(Table1[[#This Row],[Ticker]],[1]!Table1[[Symbol]:[Industry]],2,FALSE),"-")</f>
        <v>-</v>
      </c>
      <c r="D1948" t="s">
        <v>162</v>
      </c>
      <c r="E1948">
        <v>376.01280000000003</v>
      </c>
      <c r="F1948">
        <v>13.6</v>
      </c>
      <c r="G1948">
        <v>25.764196047282699</v>
      </c>
      <c r="H1948">
        <v>26.8057103296542</v>
      </c>
      <c r="I1948">
        <v>-30.015745430096999</v>
      </c>
      <c r="J1948">
        <v>7.8057402811903902</v>
      </c>
      <c r="K1948">
        <v>11.832025819531999</v>
      </c>
      <c r="L1948">
        <v>11.912350754682601</v>
      </c>
      <c r="M1948">
        <v>65.056503126624307</v>
      </c>
      <c r="N1948">
        <v>3.0758905759876201</v>
      </c>
      <c r="O1948">
        <v>56.985294117647001</v>
      </c>
      <c r="P1948">
        <v>59.999999999999901</v>
      </c>
      <c r="Q1948">
        <v>4.5292098596937003E-2</v>
      </c>
    </row>
    <row r="1949" spans="1:17" hidden="1" x14ac:dyDescent="0.3">
      <c r="A1949" t="s">
        <v>4056</v>
      </c>
      <c r="B1949" t="s">
        <v>4057</v>
      </c>
      <c r="C1949" t="str">
        <f>IFERROR(VLOOKUP(Table1[[#This Row],[Ticker]],[1]!Table1[[Symbol]:[Industry]],2,FALSE),"-")</f>
        <v>-</v>
      </c>
      <c r="D1949" t="s">
        <v>266</v>
      </c>
      <c r="E1949">
        <v>375.926535</v>
      </c>
      <c r="F1949">
        <v>331.9</v>
      </c>
      <c r="G1949">
        <v>-37.310296148874997</v>
      </c>
      <c r="H1949">
        <v>-28.2447655243672</v>
      </c>
      <c r="I1949">
        <v>-27.075270997791201</v>
      </c>
      <c r="J1949">
        <v>-5.7983478618836797</v>
      </c>
      <c r="M1949">
        <v>25.790735426941101</v>
      </c>
      <c r="O1949">
        <v>40.946068092799003</v>
      </c>
      <c r="P1949">
        <v>14.4482758620689</v>
      </c>
    </row>
    <row r="1950" spans="1:17" hidden="1" x14ac:dyDescent="0.3">
      <c r="A1950" t="s">
        <v>4058</v>
      </c>
      <c r="B1950" t="s">
        <v>4059</v>
      </c>
      <c r="C1950" t="str">
        <f>IFERROR(VLOOKUP(Table1[[#This Row],[Ticker]],[1]!Table1[[Symbol]:[Industry]],2,FALSE),"-")</f>
        <v>-</v>
      </c>
      <c r="D1950" t="s">
        <v>271</v>
      </c>
      <c r="E1950">
        <v>375.87721149999999</v>
      </c>
      <c r="F1950">
        <v>376.25</v>
      </c>
      <c r="G1950">
        <v>68.7706522585664</v>
      </c>
      <c r="H1950">
        <v>95.915892710259996</v>
      </c>
      <c r="I1950">
        <v>54.606594863201899</v>
      </c>
      <c r="J1950">
        <v>63.000455779859699</v>
      </c>
      <c r="K1950">
        <v>219.14990256792601</v>
      </c>
      <c r="L1950">
        <v>196.45194730915901</v>
      </c>
      <c r="M1950">
        <v>85.422025753479502</v>
      </c>
      <c r="N1950">
        <v>1.3193653602356199</v>
      </c>
      <c r="O1950">
        <v>6.3122923588039903</v>
      </c>
      <c r="P1950">
        <v>159.06797098861401</v>
      </c>
      <c r="Q1950">
        <v>1.5589093502003999E-2</v>
      </c>
    </row>
    <row r="1951" spans="1:17" hidden="1" x14ac:dyDescent="0.3">
      <c r="A1951" t="s">
        <v>4060</v>
      </c>
      <c r="B1951" t="s">
        <v>4061</v>
      </c>
      <c r="C1951" t="str">
        <f>IFERROR(VLOOKUP(Table1[[#This Row],[Ticker]],[1]!Table1[[Symbol]:[Industry]],2,FALSE),"-")</f>
        <v>-</v>
      </c>
      <c r="D1951" t="s">
        <v>266</v>
      </c>
      <c r="E1951">
        <v>375.077</v>
      </c>
      <c r="F1951">
        <v>225.95</v>
      </c>
      <c r="G1951">
        <v>7.4131534142557198</v>
      </c>
      <c r="H1951">
        <v>-11.369726906162199</v>
      </c>
      <c r="I1951">
        <v>-26.697632725210301</v>
      </c>
      <c r="J1951">
        <v>-1.6557981803480599</v>
      </c>
      <c r="K1951">
        <v>230.893565213399</v>
      </c>
      <c r="L1951">
        <v>229.10463414187501</v>
      </c>
      <c r="M1951">
        <v>45.197382298357503</v>
      </c>
      <c r="N1951">
        <v>0.80558307068887802</v>
      </c>
      <c r="O1951">
        <v>52.666519141402901</v>
      </c>
      <c r="P1951">
        <v>33.698224852070901</v>
      </c>
      <c r="Q1951">
        <v>0.12113828131547399</v>
      </c>
    </row>
    <row r="1952" spans="1:17" hidden="1" x14ac:dyDescent="0.3">
      <c r="A1952" t="s">
        <v>4062</v>
      </c>
      <c r="B1952" t="s">
        <v>4063</v>
      </c>
      <c r="C1952" t="str">
        <f>IFERROR(VLOOKUP(Table1[[#This Row],[Ticker]],[1]!Table1[[Symbol]:[Industry]],2,FALSE),"-")</f>
        <v>-</v>
      </c>
      <c r="D1952" t="s">
        <v>380</v>
      </c>
      <c r="E1952">
        <v>374.10187200000001</v>
      </c>
      <c r="F1952">
        <v>345.5</v>
      </c>
      <c r="G1952">
        <v>109.838486069528</v>
      </c>
      <c r="H1952">
        <v>-7.3894090146036602</v>
      </c>
      <c r="I1952">
        <v>114.827495665887</v>
      </c>
      <c r="J1952">
        <v>1.04649505014569</v>
      </c>
      <c r="K1952">
        <v>320.844389564263</v>
      </c>
      <c r="L1952">
        <v>235.64527988523</v>
      </c>
      <c r="M1952">
        <v>59.230225598521997</v>
      </c>
      <c r="N1952">
        <v>0.25049280544387398</v>
      </c>
      <c r="O1952">
        <v>6.5123010130246</v>
      </c>
      <c r="P1952">
        <v>169.921875</v>
      </c>
    </row>
    <row r="1953" spans="1:17" hidden="1" x14ac:dyDescent="0.3">
      <c r="A1953" t="s">
        <v>4064</v>
      </c>
      <c r="B1953" t="s">
        <v>4065</v>
      </c>
      <c r="C1953" t="str">
        <f>IFERROR(VLOOKUP(Table1[[#This Row],[Ticker]],[1]!Table1[[Symbol]:[Industry]],2,FALSE),"-")</f>
        <v>-</v>
      </c>
      <c r="E1953">
        <v>373.97158415199999</v>
      </c>
      <c r="F1953">
        <v>47.47</v>
      </c>
      <c r="G1953">
        <v>-49.710975500820098</v>
      </c>
      <c r="H1953">
        <v>-20.156321247228</v>
      </c>
      <c r="I1953">
        <v>-48.406110384273902</v>
      </c>
      <c r="J1953">
        <v>-6.7513875225127498</v>
      </c>
      <c r="K1953">
        <v>53.5719100166041</v>
      </c>
      <c r="L1953">
        <v>57.351295621296799</v>
      </c>
      <c r="M1953">
        <v>15.444928719616801</v>
      </c>
      <c r="N1953">
        <v>0.94558296928142604</v>
      </c>
      <c r="O1953">
        <v>73.793975142194995</v>
      </c>
      <c r="P1953">
        <v>39.208211143695003</v>
      </c>
      <c r="Q1953">
        <v>5.1498712969562002E-2</v>
      </c>
    </row>
    <row r="1954" spans="1:17" hidden="1" x14ac:dyDescent="0.3">
      <c r="A1954" t="s">
        <v>4066</v>
      </c>
      <c r="B1954" t="s">
        <v>4067</v>
      </c>
      <c r="C1954" t="str">
        <f>IFERROR(VLOOKUP(Table1[[#This Row],[Ticker]],[1]!Table1[[Symbol]:[Industry]],2,FALSE),"-")</f>
        <v>-</v>
      </c>
      <c r="D1954" t="s">
        <v>709</v>
      </c>
      <c r="E1954">
        <v>373.16630627000001</v>
      </c>
      <c r="F1954">
        <v>214.06</v>
      </c>
      <c r="G1954">
        <v>28.6803630890102</v>
      </c>
      <c r="H1954">
        <v>-2.2938377642008301</v>
      </c>
      <c r="I1954">
        <v>4.9054117677219704</v>
      </c>
      <c r="J1954">
        <v>-0.290963618035675</v>
      </c>
      <c r="K1954">
        <v>208.54473237123</v>
      </c>
      <c r="L1954">
        <v>184.435708398336</v>
      </c>
      <c r="M1954">
        <v>43.478451693180702</v>
      </c>
      <c r="N1954">
        <v>0.91623162376962697</v>
      </c>
      <c r="O1954">
        <v>4.1717275530225297</v>
      </c>
      <c r="P1954">
        <v>56.820512820512803</v>
      </c>
      <c r="Q1954">
        <v>8.1463636799704003E-2</v>
      </c>
    </row>
    <row r="1955" spans="1:17" hidden="1" x14ac:dyDescent="0.3">
      <c r="A1955" t="s">
        <v>4068</v>
      </c>
      <c r="B1955" t="s">
        <v>4069</v>
      </c>
      <c r="C1955" t="str">
        <f>IFERROR(VLOOKUP(Table1[[#This Row],[Ticker]],[1]!Table1[[Symbol]:[Industry]],2,FALSE),"-")</f>
        <v>-</v>
      </c>
      <c r="D1955" t="s">
        <v>380</v>
      </c>
      <c r="E1955">
        <v>372.99779999999998</v>
      </c>
      <c r="F1955">
        <v>35.28</v>
      </c>
      <c r="G1955">
        <v>-34.0924447738251</v>
      </c>
      <c r="H1955">
        <v>-19.303736804677399</v>
      </c>
      <c r="I1955">
        <v>-70.549887259904693</v>
      </c>
      <c r="J1955">
        <v>-3.1409760041735</v>
      </c>
      <c r="K1955">
        <v>41.352917822087697</v>
      </c>
      <c r="L1955">
        <v>49.4503189561064</v>
      </c>
      <c r="M1955">
        <v>30.957151517200401</v>
      </c>
      <c r="N1955">
        <v>1.0663689573821</v>
      </c>
      <c r="O1955">
        <v>146.59863945578201</v>
      </c>
      <c r="P1955">
        <v>2.5581395348837299</v>
      </c>
      <c r="Q1955">
        <v>0.14395974344234899</v>
      </c>
    </row>
    <row r="1956" spans="1:17" hidden="1" x14ac:dyDescent="0.3">
      <c r="A1956" t="s">
        <v>4070</v>
      </c>
      <c r="B1956" t="s">
        <v>4071</v>
      </c>
      <c r="C1956" t="str">
        <f>IFERROR(VLOOKUP(Table1[[#This Row],[Ticker]],[1]!Table1[[Symbol]:[Industry]],2,FALSE),"-")</f>
        <v>-</v>
      </c>
      <c r="D1956" t="s">
        <v>119</v>
      </c>
      <c r="E1956">
        <v>372.47120000000001</v>
      </c>
      <c r="F1956">
        <v>150.19</v>
      </c>
      <c r="G1956">
        <v>-21.062506461005</v>
      </c>
      <c r="H1956">
        <v>7.6030341907433296</v>
      </c>
      <c r="I1956">
        <v>-10.1569678670384</v>
      </c>
      <c r="J1956">
        <v>0.97592380741686102</v>
      </c>
      <c r="K1956">
        <v>138.447809198058</v>
      </c>
      <c r="L1956">
        <v>139.08319780856999</v>
      </c>
      <c r="M1956">
        <v>67.748570238319104</v>
      </c>
      <c r="N1956">
        <v>1.5213996930770901</v>
      </c>
      <c r="O1956">
        <v>12.424262600705701</v>
      </c>
      <c r="P1956">
        <v>21.120967741935399</v>
      </c>
      <c r="Q1956">
        <v>3.9690167815658997E-2</v>
      </c>
    </row>
    <row r="1957" spans="1:17" hidden="1" x14ac:dyDescent="0.3">
      <c r="A1957" t="s">
        <v>4072</v>
      </c>
      <c r="B1957" t="s">
        <v>4073</v>
      </c>
      <c r="C1957" t="str">
        <f>IFERROR(VLOOKUP(Table1[[#This Row],[Ticker]],[1]!Table1[[Symbol]:[Industry]],2,FALSE),"-")</f>
        <v>-</v>
      </c>
      <c r="D1957" t="s">
        <v>21</v>
      </c>
      <c r="E1957">
        <v>371.48736000000002</v>
      </c>
      <c r="F1957">
        <v>253.25</v>
      </c>
      <c r="G1957">
        <v>-12.196148692723</v>
      </c>
      <c r="H1957">
        <v>6.6033875340080499</v>
      </c>
      <c r="I1957">
        <v>-29.579826347894102</v>
      </c>
      <c r="J1957">
        <v>-3.39053731140485</v>
      </c>
      <c r="K1957">
        <v>260.40946025380902</v>
      </c>
      <c r="L1957">
        <v>265.28573738533299</v>
      </c>
      <c r="M1957">
        <v>41.381478605514303</v>
      </c>
      <c r="N1957">
        <v>0.88049175024263904</v>
      </c>
      <c r="O1957">
        <v>60.987166831194401</v>
      </c>
      <c r="P1957">
        <v>21.172248803827699</v>
      </c>
    </row>
    <row r="1958" spans="1:17" hidden="1" x14ac:dyDescent="0.3">
      <c r="A1958" t="s">
        <v>4074</v>
      </c>
      <c r="B1958" t="s">
        <v>4075</v>
      </c>
      <c r="C1958" t="str">
        <f>IFERROR(VLOOKUP(Table1[[#This Row],[Ticker]],[1]!Table1[[Symbol]:[Industry]],2,FALSE),"-")</f>
        <v>-</v>
      </c>
      <c r="D1958" t="s">
        <v>46</v>
      </c>
      <c r="E1958">
        <v>371.37959999999998</v>
      </c>
      <c r="F1958">
        <v>338.85</v>
      </c>
      <c r="G1958">
        <v>17.854999980191899</v>
      </c>
      <c r="H1958">
        <v>44.374407684950199</v>
      </c>
      <c r="I1958">
        <v>26.975526285736599</v>
      </c>
      <c r="J1958">
        <v>-15.075236592356999</v>
      </c>
      <c r="K1958">
        <v>303.73870455152797</v>
      </c>
      <c r="M1958">
        <v>42.429358524988103</v>
      </c>
      <c r="N1958">
        <v>1.1938069476082001</v>
      </c>
      <c r="O1958">
        <v>25.276671093404101</v>
      </c>
      <c r="P1958">
        <v>97.695449241540203</v>
      </c>
    </row>
    <row r="1959" spans="1:17" hidden="1" x14ac:dyDescent="0.3">
      <c r="A1959" t="s">
        <v>4076</v>
      </c>
      <c r="B1959" t="s">
        <v>4077</v>
      </c>
      <c r="C1959" t="str">
        <f>IFERROR(VLOOKUP(Table1[[#This Row],[Ticker]],[1]!Table1[[Symbol]:[Industry]],2,FALSE),"-")</f>
        <v>-</v>
      </c>
      <c r="D1959" t="s">
        <v>62</v>
      </c>
      <c r="E1959">
        <v>370.59949080000001</v>
      </c>
      <c r="F1959">
        <v>308</v>
      </c>
      <c r="G1959">
        <v>144.840237703969</v>
      </c>
      <c r="H1959">
        <v>4.1613983900065801</v>
      </c>
      <c r="I1959">
        <v>-10.8017698452507</v>
      </c>
      <c r="J1959">
        <v>-8.1984372935881797</v>
      </c>
      <c r="K1959">
        <v>320.20405595734002</v>
      </c>
      <c r="L1959">
        <v>267.62813580997403</v>
      </c>
      <c r="M1959">
        <v>33.290668491633298</v>
      </c>
      <c r="N1959">
        <v>1.29720000118585</v>
      </c>
      <c r="O1959">
        <v>35.389610389610397</v>
      </c>
      <c r="P1959">
        <v>187.85046728971901</v>
      </c>
      <c r="Q1959">
        <v>0.131506129886373</v>
      </c>
    </row>
    <row r="1960" spans="1:17" hidden="1" x14ac:dyDescent="0.3">
      <c r="A1960" t="s">
        <v>4078</v>
      </c>
      <c r="B1960" t="s">
        <v>4079</v>
      </c>
      <c r="C1960" t="str">
        <f>IFERROR(VLOOKUP(Table1[[#This Row],[Ticker]],[1]!Table1[[Symbol]:[Industry]],2,FALSE),"-")</f>
        <v>-</v>
      </c>
      <c r="D1960" t="s">
        <v>266</v>
      </c>
      <c r="E1960">
        <v>370.27383611400001</v>
      </c>
      <c r="F1960">
        <v>84.63</v>
      </c>
      <c r="G1960">
        <v>-18.162662630199399</v>
      </c>
      <c r="H1960">
        <v>-7.6303917390215803</v>
      </c>
      <c r="I1960">
        <v>-35.559013479978603</v>
      </c>
      <c r="J1960">
        <v>-0.98139194142569797</v>
      </c>
      <c r="K1960">
        <v>88.208609340581205</v>
      </c>
      <c r="M1960">
        <v>38.434598480930802</v>
      </c>
      <c r="N1960">
        <v>1.3012184523032899</v>
      </c>
      <c r="O1960">
        <v>105.010043719721</v>
      </c>
      <c r="P1960">
        <v>12.990654205607401</v>
      </c>
    </row>
    <row r="1961" spans="1:17" hidden="1" x14ac:dyDescent="0.3">
      <c r="A1961" t="s">
        <v>4080</v>
      </c>
      <c r="B1961" t="s">
        <v>4081</v>
      </c>
      <c r="C1961" t="str">
        <f>IFERROR(VLOOKUP(Table1[[#This Row],[Ticker]],[1]!Table1[[Symbol]:[Industry]],2,FALSE),"-")</f>
        <v>-</v>
      </c>
      <c r="D1961" t="s">
        <v>62</v>
      </c>
      <c r="E1961">
        <v>368.9134282</v>
      </c>
      <c r="F1961">
        <v>84.25</v>
      </c>
      <c r="G1961">
        <v>78.412597121470796</v>
      </c>
      <c r="H1961">
        <v>-37.272103250178603</v>
      </c>
      <c r="I1961">
        <v>154.64731932140401</v>
      </c>
      <c r="J1961">
        <v>-5.9255558199687099</v>
      </c>
      <c r="K1961">
        <v>99.919607911716398</v>
      </c>
      <c r="L1961">
        <v>72.046632643459702</v>
      </c>
      <c r="M1961">
        <v>8.6829207401457609</v>
      </c>
      <c r="N1961">
        <v>1.17803528548559</v>
      </c>
      <c r="O1961">
        <v>54.183976261127597</v>
      </c>
      <c r="P1961">
        <v>312.48470012239898</v>
      </c>
      <c r="Q1961">
        <v>0.202387322406203</v>
      </c>
    </row>
    <row r="1962" spans="1:17" hidden="1" x14ac:dyDescent="0.3">
      <c r="A1962" t="s">
        <v>4082</v>
      </c>
      <c r="B1962" t="s">
        <v>4083</v>
      </c>
      <c r="C1962" t="str">
        <f>IFERROR(VLOOKUP(Table1[[#This Row],[Ticker]],[1]!Table1[[Symbol]:[Industry]],2,FALSE),"-")</f>
        <v>-</v>
      </c>
      <c r="D1962" t="s">
        <v>1840</v>
      </c>
      <c r="E1962">
        <v>368.57701474499999</v>
      </c>
      <c r="F1962">
        <v>63.15</v>
      </c>
      <c r="G1962">
        <v>34.981988305275898</v>
      </c>
      <c r="H1962">
        <v>-11.950712597273</v>
      </c>
      <c r="I1962">
        <v>-5.1322888010679897</v>
      </c>
      <c r="J1962">
        <v>-7.2496895830629997</v>
      </c>
      <c r="K1962">
        <v>65.797355794816895</v>
      </c>
      <c r="L1962">
        <v>60.9979104400079</v>
      </c>
      <c r="M1962">
        <v>30.346571800712098</v>
      </c>
      <c r="N1962">
        <v>0.428429851593012</v>
      </c>
      <c r="O1962">
        <v>47.822644497228801</v>
      </c>
      <c r="P1962">
        <v>60.8917197452229</v>
      </c>
      <c r="Q1962">
        <v>1.9416117049630002E-2</v>
      </c>
    </row>
    <row r="1963" spans="1:17" hidden="1" x14ac:dyDescent="0.3">
      <c r="A1963" t="s">
        <v>4084</v>
      </c>
      <c r="B1963" t="s">
        <v>4085</v>
      </c>
      <c r="C1963" t="str">
        <f>IFERROR(VLOOKUP(Table1[[#This Row],[Ticker]],[1]!Table1[[Symbol]:[Industry]],2,FALSE),"-")</f>
        <v>-</v>
      </c>
      <c r="D1963" t="s">
        <v>632</v>
      </c>
      <c r="E1963">
        <v>368.53429499999999</v>
      </c>
      <c r="F1963">
        <v>156.94999999999999</v>
      </c>
      <c r="G1963">
        <v>209.187453595672</v>
      </c>
      <c r="H1963">
        <v>15.723125508388</v>
      </c>
      <c r="I1963">
        <v>255.84278939487501</v>
      </c>
      <c r="J1963">
        <v>5.7145673032249604</v>
      </c>
      <c r="K1963">
        <v>119.574907663853</v>
      </c>
      <c r="L1963">
        <v>80.174196166437596</v>
      </c>
      <c r="M1963">
        <v>81.904949728585294</v>
      </c>
      <c r="N1963">
        <v>1.04499274310595</v>
      </c>
      <c r="O1963">
        <v>1.2424338961452801</v>
      </c>
      <c r="P1963">
        <v>287.05302096177502</v>
      </c>
      <c r="Q1963">
        <v>6.5175930032252999E-2</v>
      </c>
    </row>
    <row r="1964" spans="1:17" hidden="1" x14ac:dyDescent="0.3">
      <c r="A1964" t="s">
        <v>4086</v>
      </c>
      <c r="B1964" t="s">
        <v>4087</v>
      </c>
      <c r="C1964" t="str">
        <f>IFERROR(VLOOKUP(Table1[[#This Row],[Ticker]],[1]!Table1[[Symbol]:[Industry]],2,FALSE),"-")</f>
        <v>-</v>
      </c>
      <c r="D1964" t="s">
        <v>1489</v>
      </c>
      <c r="E1964">
        <v>368.52686</v>
      </c>
      <c r="F1964">
        <v>181</v>
      </c>
      <c r="G1964">
        <v>-13.152002258228499</v>
      </c>
      <c r="H1964">
        <v>-8.9789974326817106</v>
      </c>
      <c r="I1964">
        <v>-58.619459121616401</v>
      </c>
      <c r="J1964">
        <v>0.37419803861593198</v>
      </c>
      <c r="K1964">
        <v>196.040477842961</v>
      </c>
      <c r="L1964">
        <v>224.28287997925099</v>
      </c>
      <c r="M1964">
        <v>50.734383147818903</v>
      </c>
      <c r="N1964">
        <v>0.46718345024236502</v>
      </c>
      <c r="O1964">
        <v>111.436464088397</v>
      </c>
      <c r="P1964">
        <v>11.6939216291268</v>
      </c>
      <c r="Q1964">
        <v>0.14700255491933401</v>
      </c>
    </row>
    <row r="1965" spans="1:17" hidden="1" x14ac:dyDescent="0.3">
      <c r="A1965" t="s">
        <v>4088</v>
      </c>
      <c r="B1965" t="s">
        <v>4089</v>
      </c>
      <c r="C1965" t="str">
        <f>IFERROR(VLOOKUP(Table1[[#This Row],[Ticker]],[1]!Table1[[Symbol]:[Industry]],2,FALSE),"-")</f>
        <v>-</v>
      </c>
      <c r="D1965" t="s">
        <v>531</v>
      </c>
      <c r="E1965">
        <v>367.50153</v>
      </c>
      <c r="F1965">
        <v>1413.25</v>
      </c>
      <c r="G1965">
        <v>-17.666098339500799</v>
      </c>
      <c r="H1965">
        <v>-11.531110270535301</v>
      </c>
      <c r="I1965">
        <v>-51.906669453245499</v>
      </c>
      <c r="J1965">
        <v>-4.7419992880731803</v>
      </c>
      <c r="K1965">
        <v>1571.9813387311301</v>
      </c>
      <c r="L1965">
        <v>1665.9995592883699</v>
      </c>
      <c r="M1965">
        <v>21.5965637989095</v>
      </c>
      <c r="N1965">
        <v>1.1915247538621601</v>
      </c>
      <c r="O1965">
        <v>87.652573854590401</v>
      </c>
      <c r="P1965">
        <v>9.1312741312741199</v>
      </c>
      <c r="Q1965">
        <v>4.6627257495459998E-2</v>
      </c>
    </row>
    <row r="1966" spans="1:17" hidden="1" x14ac:dyDescent="0.3">
      <c r="A1966" t="s">
        <v>4090</v>
      </c>
      <c r="B1966" t="s">
        <v>4091</v>
      </c>
      <c r="C1966" t="str">
        <f>IFERROR(VLOOKUP(Table1[[#This Row],[Ticker]],[1]!Table1[[Symbol]:[Industry]],2,FALSE),"-")</f>
        <v>-</v>
      </c>
      <c r="D1966" t="s">
        <v>335</v>
      </c>
      <c r="E1966">
        <v>367.03701375000003</v>
      </c>
      <c r="F1966">
        <v>27.5</v>
      </c>
      <c r="G1966">
        <v>37.1323600470256</v>
      </c>
      <c r="H1966">
        <v>3.8667484407890398</v>
      </c>
      <c r="I1966">
        <v>-18.459963830766601</v>
      </c>
      <c r="J1966">
        <v>-15.319310123230901</v>
      </c>
      <c r="K1966">
        <v>27.075970312544701</v>
      </c>
      <c r="L1966">
        <v>25.4081496730591</v>
      </c>
      <c r="M1966">
        <v>38.614534416842602</v>
      </c>
      <c r="N1966">
        <v>2.07222977633853</v>
      </c>
      <c r="O1966">
        <v>28.909090909090899</v>
      </c>
      <c r="P1966">
        <v>69.753086419753004</v>
      </c>
      <c r="Q1966">
        <v>6.6425117325361993E-2</v>
      </c>
    </row>
    <row r="1967" spans="1:17" hidden="1" x14ac:dyDescent="0.3">
      <c r="A1967" t="s">
        <v>4092</v>
      </c>
      <c r="B1967" t="s">
        <v>4093</v>
      </c>
      <c r="C1967" t="str">
        <f>IFERROR(VLOOKUP(Table1[[#This Row],[Ticker]],[1]!Table1[[Symbol]:[Industry]],2,FALSE),"-")</f>
        <v>-</v>
      </c>
      <c r="D1967" t="s">
        <v>21</v>
      </c>
      <c r="E1967">
        <v>365.80851999999999</v>
      </c>
      <c r="F1967">
        <v>29.26</v>
      </c>
      <c r="G1967">
        <v>16.986723519810099</v>
      </c>
      <c r="H1967">
        <v>-6.1464486130091798</v>
      </c>
      <c r="I1967">
        <v>-19.518743982519901</v>
      </c>
      <c r="J1967">
        <v>-7.5749637605305997</v>
      </c>
      <c r="K1967">
        <v>28.935411769002101</v>
      </c>
      <c r="L1967">
        <v>26.1842314240128</v>
      </c>
      <c r="M1967">
        <v>34.991813865201699</v>
      </c>
      <c r="N1967">
        <v>1.8639566335276601</v>
      </c>
      <c r="O1967">
        <v>26.452494873547501</v>
      </c>
      <c r="P1967">
        <v>50.824742268041199</v>
      </c>
      <c r="Q1967">
        <v>-1.2415525226673999E-2</v>
      </c>
    </row>
    <row r="1968" spans="1:17" hidden="1" x14ac:dyDescent="0.3">
      <c r="A1968" t="s">
        <v>4094</v>
      </c>
      <c r="B1968" t="s">
        <v>4095</v>
      </c>
      <c r="C1968" t="str">
        <f>IFERROR(VLOOKUP(Table1[[#This Row],[Ticker]],[1]!Table1[[Symbol]:[Industry]],2,FALSE),"-")</f>
        <v>-</v>
      </c>
      <c r="D1968" t="s">
        <v>405</v>
      </c>
      <c r="E1968">
        <v>365.204979885</v>
      </c>
      <c r="F1968">
        <v>269.12</v>
      </c>
      <c r="G1968">
        <v>-18.7867237014542</v>
      </c>
      <c r="H1968">
        <v>16.123419000096799</v>
      </c>
      <c r="I1968">
        <v>-29.4432121291924</v>
      </c>
      <c r="J1968">
        <v>6.6973111578335596</v>
      </c>
      <c r="K1968">
        <v>243.14668676264699</v>
      </c>
      <c r="L1968">
        <v>253.67981009255601</v>
      </c>
      <c r="M1968">
        <v>68.923690022307696</v>
      </c>
      <c r="N1968">
        <v>3.3972079957520398</v>
      </c>
      <c r="O1968">
        <v>31.595570749108099</v>
      </c>
      <c r="P1968">
        <v>29.074340527577899</v>
      </c>
      <c r="Q1968">
        <v>3.6187895186229999E-3</v>
      </c>
    </row>
    <row r="1969" spans="1:17" hidden="1" x14ac:dyDescent="0.3">
      <c r="A1969" t="s">
        <v>4096</v>
      </c>
      <c r="B1969" t="s">
        <v>4097</v>
      </c>
      <c r="C1969" t="str">
        <f>IFERROR(VLOOKUP(Table1[[#This Row],[Ticker]],[1]!Table1[[Symbol]:[Industry]],2,FALSE),"-")</f>
        <v>-</v>
      </c>
      <c r="D1969" t="s">
        <v>232</v>
      </c>
      <c r="E1969">
        <v>364.55103000000003</v>
      </c>
      <c r="F1969">
        <v>113.94</v>
      </c>
      <c r="G1969">
        <v>84.613463781376694</v>
      </c>
      <c r="H1969">
        <v>-4.6143711044126299</v>
      </c>
      <c r="I1969">
        <v>6.7385451655385902</v>
      </c>
      <c r="J1969">
        <v>-4.7139752973487097</v>
      </c>
      <c r="K1969">
        <v>111.18671443294799</v>
      </c>
      <c r="L1969">
        <v>96.228806619823999</v>
      </c>
      <c r="M1969">
        <v>46.132931986336601</v>
      </c>
      <c r="N1969">
        <v>1.42477167297162</v>
      </c>
      <c r="O1969">
        <v>13.1209408460593</v>
      </c>
      <c r="P1969">
        <v>115.387523629489</v>
      </c>
      <c r="Q1969">
        <v>7.0902832894104997E-2</v>
      </c>
    </row>
    <row r="1970" spans="1:17" hidden="1" x14ac:dyDescent="0.3">
      <c r="A1970" t="s">
        <v>4098</v>
      </c>
      <c r="B1970" t="s">
        <v>4099</v>
      </c>
      <c r="C1970" t="str">
        <f>IFERROR(VLOOKUP(Table1[[#This Row],[Ticker]],[1]!Table1[[Symbol]:[Industry]],2,FALSE),"-")</f>
        <v>-</v>
      </c>
      <c r="D1970" t="s">
        <v>389</v>
      </c>
      <c r="E1970">
        <v>364.08332999999999</v>
      </c>
      <c r="F1970">
        <v>329.1</v>
      </c>
      <c r="G1970">
        <v>40.863646596733197</v>
      </c>
      <c r="H1970">
        <v>-11.153989444379</v>
      </c>
      <c r="I1970">
        <v>-27.186583822300801</v>
      </c>
      <c r="J1970">
        <v>-2.4340521844085101</v>
      </c>
      <c r="K1970">
        <v>376.55366287383202</v>
      </c>
      <c r="L1970">
        <v>373.52039623684499</v>
      </c>
      <c r="M1970">
        <v>27.120214529192101</v>
      </c>
      <c r="N1970">
        <v>0.53899018232818996</v>
      </c>
      <c r="O1970">
        <v>123.21482831965901</v>
      </c>
      <c r="P1970">
        <v>76.745435016111699</v>
      </c>
      <c r="Q1970">
        <v>0.201040487119966</v>
      </c>
    </row>
    <row r="1971" spans="1:17" hidden="1" x14ac:dyDescent="0.3">
      <c r="A1971" t="s">
        <v>4100</v>
      </c>
      <c r="B1971" t="s">
        <v>4101</v>
      </c>
      <c r="C1971" t="str">
        <f>IFERROR(VLOOKUP(Table1[[#This Row],[Ticker]],[1]!Table1[[Symbol]:[Industry]],2,FALSE),"-")</f>
        <v>-</v>
      </c>
      <c r="D1971" t="s">
        <v>130</v>
      </c>
      <c r="E1971">
        <v>364.04164774999998</v>
      </c>
      <c r="F1971">
        <v>55.55</v>
      </c>
      <c r="G1971">
        <v>-5.3689945108279904</v>
      </c>
      <c r="H1971">
        <v>-2.9992836448786702</v>
      </c>
      <c r="I1971">
        <v>-32.118971004745099</v>
      </c>
      <c r="J1971">
        <v>-1.01696620618357</v>
      </c>
      <c r="K1971">
        <v>56.960936563931703</v>
      </c>
      <c r="L1971">
        <v>56.606878986178202</v>
      </c>
      <c r="M1971">
        <v>43.469656911102398</v>
      </c>
      <c r="N1971">
        <v>2.4630554212311702</v>
      </c>
      <c r="O1971">
        <v>92.619261926192607</v>
      </c>
      <c r="P1971">
        <v>40.455120101137801</v>
      </c>
      <c r="Q1971">
        <v>3.9503341196029003E-2</v>
      </c>
    </row>
    <row r="1972" spans="1:17" hidden="1" x14ac:dyDescent="0.3">
      <c r="A1972" t="s">
        <v>4102</v>
      </c>
      <c r="B1972" t="s">
        <v>4103</v>
      </c>
      <c r="C1972" t="str">
        <f>IFERROR(VLOOKUP(Table1[[#This Row],[Ticker]],[1]!Table1[[Symbol]:[Industry]],2,FALSE),"-")</f>
        <v>-</v>
      </c>
      <c r="D1972" t="s">
        <v>77</v>
      </c>
      <c r="E1972">
        <v>363.91998160000003</v>
      </c>
      <c r="F1972">
        <v>27.44</v>
      </c>
      <c r="G1972">
        <v>-42.980471050325498</v>
      </c>
      <c r="H1972">
        <v>5.2251331662240998</v>
      </c>
      <c r="I1972">
        <v>-70.136411125111096</v>
      </c>
      <c r="J1972">
        <v>6.1980449931386596</v>
      </c>
      <c r="K1972">
        <v>26.258265472572901</v>
      </c>
      <c r="L1972">
        <v>35.579159140653204</v>
      </c>
      <c r="M1972">
        <v>67.274921650327698</v>
      </c>
      <c r="N1972">
        <v>0.93571995975266498</v>
      </c>
      <c r="O1972">
        <v>184.803206997084</v>
      </c>
      <c r="P1972">
        <v>30.232558139534799</v>
      </c>
      <c r="Q1972">
        <v>7.6521810617281999E-2</v>
      </c>
    </row>
    <row r="1973" spans="1:17" hidden="1" x14ac:dyDescent="0.3">
      <c r="A1973" t="s">
        <v>4104</v>
      </c>
      <c r="B1973" t="s">
        <v>4105</v>
      </c>
      <c r="C1973" t="str">
        <f>IFERROR(VLOOKUP(Table1[[#This Row],[Ticker]],[1]!Table1[[Symbol]:[Industry]],2,FALSE),"-")</f>
        <v>-</v>
      </c>
      <c r="E1973">
        <v>363.91807741500003</v>
      </c>
      <c r="F1973">
        <v>205.85</v>
      </c>
      <c r="G1973">
        <v>8.0998181716372208</v>
      </c>
      <c r="H1973">
        <v>37.993273617116202</v>
      </c>
      <c r="I1973">
        <v>22.828049437323799</v>
      </c>
      <c r="J1973">
        <v>-12.650087733589499</v>
      </c>
      <c r="K1973">
        <v>164.34699769519599</v>
      </c>
      <c r="L1973">
        <v>144.96672350700999</v>
      </c>
      <c r="M1973">
        <v>59.846366939921701</v>
      </c>
      <c r="N1973">
        <v>3.3242602730921198</v>
      </c>
      <c r="O1973">
        <v>15.618168569346601</v>
      </c>
      <c r="P1973">
        <v>75.865014950875704</v>
      </c>
      <c r="Q1973">
        <v>0.13003750901299699</v>
      </c>
    </row>
    <row r="1974" spans="1:17" hidden="1" x14ac:dyDescent="0.3">
      <c r="A1974" t="s">
        <v>4106</v>
      </c>
      <c r="B1974" t="s">
        <v>4107</v>
      </c>
      <c r="C1974" t="str">
        <f>IFERROR(VLOOKUP(Table1[[#This Row],[Ticker]],[1]!Table1[[Symbol]:[Industry]],2,FALSE),"-")</f>
        <v>-</v>
      </c>
      <c r="D1974" t="s">
        <v>198</v>
      </c>
      <c r="E1974">
        <v>363.28788132</v>
      </c>
      <c r="F1974">
        <v>349.4</v>
      </c>
      <c r="G1974">
        <v>101.951360513426</v>
      </c>
      <c r="H1974">
        <v>-7.1157849974485501</v>
      </c>
      <c r="I1974">
        <v>20.162438478218601</v>
      </c>
      <c r="J1974">
        <v>-1.28328024275421</v>
      </c>
      <c r="K1974">
        <v>348.88164583516698</v>
      </c>
      <c r="L1974">
        <v>294.63763660702898</v>
      </c>
      <c r="M1974">
        <v>35.022548923785301</v>
      </c>
      <c r="N1974">
        <v>1.08879268269341</v>
      </c>
      <c r="O1974">
        <v>19.934172867773299</v>
      </c>
      <c r="P1974">
        <v>134.49664429530199</v>
      </c>
      <c r="Q1974">
        <v>6.4952898130326994E-2</v>
      </c>
    </row>
    <row r="1975" spans="1:17" hidden="1" x14ac:dyDescent="0.3">
      <c r="A1975" t="s">
        <v>4108</v>
      </c>
      <c r="B1975" t="s">
        <v>4109</v>
      </c>
      <c r="C1975" t="str">
        <f>IFERROR(VLOOKUP(Table1[[#This Row],[Ticker]],[1]!Table1[[Symbol]:[Industry]],2,FALSE),"-")</f>
        <v>-</v>
      </c>
      <c r="D1975" t="s">
        <v>312</v>
      </c>
      <c r="E1975">
        <v>362.89171169999997</v>
      </c>
      <c r="F1975">
        <v>22.2</v>
      </c>
      <c r="G1975">
        <v>200.40123783760899</v>
      </c>
      <c r="H1975">
        <v>27.2720528403892</v>
      </c>
      <c r="I1975">
        <v>26.611763230466899</v>
      </c>
      <c r="J1975">
        <v>-9.9552996048494897</v>
      </c>
      <c r="K1975">
        <v>20.067054668101299</v>
      </c>
      <c r="L1975">
        <v>15.3200691084208</v>
      </c>
      <c r="M1975">
        <v>40.454627262398702</v>
      </c>
      <c r="N1975">
        <v>1.1547499078133401</v>
      </c>
      <c r="O1975">
        <v>38.063063063062998</v>
      </c>
      <c r="P1975">
        <v>249.606299212598</v>
      </c>
      <c r="Q1975">
        <v>7.7064094337474007E-2</v>
      </c>
    </row>
    <row r="1976" spans="1:17" hidden="1" x14ac:dyDescent="0.3">
      <c r="A1976" t="s">
        <v>4110</v>
      </c>
      <c r="B1976" t="s">
        <v>4111</v>
      </c>
      <c r="C1976" t="str">
        <f>IFERROR(VLOOKUP(Table1[[#This Row],[Ticker]],[1]!Table1[[Symbol]:[Industry]],2,FALSE),"-")</f>
        <v>-</v>
      </c>
      <c r="D1976" t="s">
        <v>266</v>
      </c>
      <c r="E1976">
        <v>362.513887917999</v>
      </c>
      <c r="F1976">
        <v>131.69</v>
      </c>
      <c r="G1976">
        <v>-14.851642659465099</v>
      </c>
      <c r="H1976">
        <v>-6.5605351784767798</v>
      </c>
      <c r="I1976">
        <v>-11.4846228708433</v>
      </c>
      <c r="J1976">
        <v>-1.79250051661341</v>
      </c>
      <c r="K1976">
        <v>134.43359748134799</v>
      </c>
      <c r="L1976">
        <v>128.86780592724401</v>
      </c>
      <c r="M1976">
        <v>20.0065728251674</v>
      </c>
      <c r="N1976">
        <v>0.83660389478169706</v>
      </c>
      <c r="O1976">
        <v>8.58835143139191</v>
      </c>
      <c r="P1976">
        <v>9.1956882255389694</v>
      </c>
      <c r="Q1976">
        <v>2.7549268409601001E-2</v>
      </c>
    </row>
    <row r="1977" spans="1:17" hidden="1" x14ac:dyDescent="0.3">
      <c r="A1977" t="s">
        <v>4112</v>
      </c>
      <c r="B1977" t="s">
        <v>4113</v>
      </c>
      <c r="C1977" t="str">
        <f>IFERROR(VLOOKUP(Table1[[#This Row],[Ticker]],[1]!Table1[[Symbol]:[Industry]],2,FALSE),"-")</f>
        <v>-</v>
      </c>
      <c r="D1977" t="s">
        <v>51</v>
      </c>
      <c r="E1977">
        <v>362.48984464</v>
      </c>
      <c r="F1977">
        <v>11.33</v>
      </c>
      <c r="G1977">
        <v>123.15460520239699</v>
      </c>
      <c r="H1977">
        <v>3.1310235131897302</v>
      </c>
      <c r="I1977">
        <v>22.237294502308099</v>
      </c>
      <c r="J1977">
        <v>8.3681628210565293</v>
      </c>
      <c r="K1977">
        <v>9.5617174752548806</v>
      </c>
      <c r="L1977">
        <v>8.7257908006751705</v>
      </c>
      <c r="M1977">
        <v>90.796157648212898</v>
      </c>
      <c r="N1977">
        <v>1.7463666799562401</v>
      </c>
      <c r="O1977">
        <v>8.3848190644307099</v>
      </c>
      <c r="P1977">
        <v>166.588235294117</v>
      </c>
      <c r="Q1977">
        <v>0.14438548860856301</v>
      </c>
    </row>
    <row r="1978" spans="1:17" hidden="1" x14ac:dyDescent="0.3">
      <c r="A1978" t="s">
        <v>4114</v>
      </c>
      <c r="B1978" t="s">
        <v>4115</v>
      </c>
      <c r="C1978" t="str">
        <f>IFERROR(VLOOKUP(Table1[[#This Row],[Ticker]],[1]!Table1[[Symbol]:[Industry]],2,FALSE),"-")</f>
        <v>-</v>
      </c>
      <c r="D1978" t="s">
        <v>46</v>
      </c>
      <c r="E1978">
        <v>362.07335999999998</v>
      </c>
      <c r="F1978">
        <v>146.85</v>
      </c>
      <c r="G1978">
        <v>46.1806217268662</v>
      </c>
      <c r="H1978">
        <v>-7.9223423744977302</v>
      </c>
      <c r="I1978">
        <v>16.734841960583001</v>
      </c>
      <c r="J1978">
        <v>-6.6058862602071304</v>
      </c>
      <c r="K1978">
        <v>150.44200331802199</v>
      </c>
      <c r="L1978">
        <v>115.90634881186701</v>
      </c>
      <c r="M1978">
        <v>24.152037150154801</v>
      </c>
      <c r="N1978">
        <v>0.59673093042749303</v>
      </c>
      <c r="O1978">
        <v>25.978890023833799</v>
      </c>
      <c r="P1978">
        <v>90.714285714285694</v>
      </c>
    </row>
    <row r="1979" spans="1:17" hidden="1" x14ac:dyDescent="0.3">
      <c r="A1979" t="s">
        <v>4116</v>
      </c>
      <c r="B1979" t="s">
        <v>4117</v>
      </c>
      <c r="C1979" t="str">
        <f>IFERROR(VLOOKUP(Table1[[#This Row],[Ticker]],[1]!Table1[[Symbol]:[Industry]],2,FALSE),"-")</f>
        <v>-</v>
      </c>
      <c r="D1979" t="s">
        <v>198</v>
      </c>
      <c r="E1979">
        <v>361.51354149999997</v>
      </c>
      <c r="F1979">
        <v>163.47999999999999</v>
      </c>
      <c r="G1979">
        <v>-4.7485578412441898</v>
      </c>
      <c r="H1979">
        <v>-6.8449340200136497</v>
      </c>
      <c r="I1979">
        <v>-12.941030065893299</v>
      </c>
      <c r="J1979">
        <v>-7.4928947698838799</v>
      </c>
      <c r="K1979">
        <v>169.81028718663401</v>
      </c>
      <c r="L1979">
        <v>157.04721704349001</v>
      </c>
      <c r="M1979">
        <v>27.331603966950102</v>
      </c>
      <c r="N1979">
        <v>0.843401676387591</v>
      </c>
      <c r="O1979">
        <v>19.586493760704599</v>
      </c>
      <c r="P1979">
        <v>27.4697855750487</v>
      </c>
      <c r="Q1979">
        <v>-2.9209360541845E-2</v>
      </c>
    </row>
    <row r="1980" spans="1:17" hidden="1" x14ac:dyDescent="0.3">
      <c r="A1980" t="s">
        <v>4118</v>
      </c>
      <c r="B1980" t="s">
        <v>4119</v>
      </c>
      <c r="C1980" t="str">
        <f>IFERROR(VLOOKUP(Table1[[#This Row],[Ticker]],[1]!Table1[[Symbol]:[Industry]],2,FALSE),"-")</f>
        <v>-</v>
      </c>
      <c r="D1980" t="s">
        <v>46</v>
      </c>
      <c r="E1980">
        <v>361.39080416000002</v>
      </c>
      <c r="F1980">
        <v>286.39999999999998</v>
      </c>
      <c r="G1980">
        <v>41.6238919069785</v>
      </c>
      <c r="H1980">
        <v>69.479857837776905</v>
      </c>
      <c r="I1980">
        <v>51.858917058062303</v>
      </c>
      <c r="J1980">
        <v>-7.5683170340433898</v>
      </c>
      <c r="K1980">
        <v>231.09390606315699</v>
      </c>
      <c r="M1980">
        <v>51.6397103633768</v>
      </c>
      <c r="N1980">
        <v>0.93655017633856996</v>
      </c>
      <c r="O1980">
        <v>14.8743016759776</v>
      </c>
      <c r="P1980">
        <v>112.541743970315</v>
      </c>
    </row>
    <row r="1981" spans="1:17" hidden="1" x14ac:dyDescent="0.3">
      <c r="A1981" t="s">
        <v>4120</v>
      </c>
      <c r="B1981" t="s">
        <v>4121</v>
      </c>
      <c r="C1981" t="str">
        <f>IFERROR(VLOOKUP(Table1[[#This Row],[Ticker]],[1]!Table1[[Symbol]:[Industry]],2,FALSE),"-")</f>
        <v>-</v>
      </c>
      <c r="D1981" t="s">
        <v>122</v>
      </c>
      <c r="E1981">
        <v>360.85993200000001</v>
      </c>
      <c r="F1981">
        <v>14.44</v>
      </c>
      <c r="G1981">
        <v>-47.6863534032667</v>
      </c>
      <c r="H1981">
        <v>-1.2275497033309</v>
      </c>
      <c r="I1981">
        <v>-21.064891911811799</v>
      </c>
      <c r="J1981">
        <v>-2.41698820983077</v>
      </c>
      <c r="K1981">
        <v>13.9627732255369</v>
      </c>
      <c r="L1981">
        <v>14.504638164003399</v>
      </c>
      <c r="M1981">
        <v>56.156811071624404</v>
      </c>
      <c r="N1981">
        <v>1.3214405233555999</v>
      </c>
      <c r="O1981">
        <v>40.581717451523502</v>
      </c>
      <c r="P1981">
        <v>28.355555555555501</v>
      </c>
      <c r="Q1981">
        <v>1.270472593975E-2</v>
      </c>
    </row>
    <row r="1982" spans="1:17" hidden="1" x14ac:dyDescent="0.3">
      <c r="A1982" t="s">
        <v>4122</v>
      </c>
      <c r="B1982" t="s">
        <v>4123</v>
      </c>
      <c r="C1982" t="str">
        <f>IFERROR(VLOOKUP(Table1[[#This Row],[Ticker]],[1]!Table1[[Symbol]:[Industry]],2,FALSE),"-")</f>
        <v>-</v>
      </c>
      <c r="D1982" t="s">
        <v>271</v>
      </c>
      <c r="E1982">
        <v>360.76549410799998</v>
      </c>
      <c r="F1982">
        <v>70.760000000000005</v>
      </c>
      <c r="G1982">
        <v>54.102591320351301</v>
      </c>
      <c r="H1982">
        <v>2.3759878878353198</v>
      </c>
      <c r="I1982">
        <v>6.5825988046449</v>
      </c>
      <c r="J1982">
        <v>3.8928299777124602</v>
      </c>
      <c r="K1982">
        <v>67.970328237694105</v>
      </c>
      <c r="L1982">
        <v>61.8706835648305</v>
      </c>
      <c r="M1982">
        <v>47.335910680129203</v>
      </c>
      <c r="N1982">
        <v>1.6879668377742201</v>
      </c>
      <c r="O1982">
        <v>27.473148671565799</v>
      </c>
      <c r="P1982">
        <v>84.511082138200806</v>
      </c>
      <c r="Q1982">
        <v>-8.5015389128769991E-3</v>
      </c>
    </row>
    <row r="1983" spans="1:17" hidden="1" x14ac:dyDescent="0.3">
      <c r="A1983" t="s">
        <v>4124</v>
      </c>
      <c r="B1983" t="s">
        <v>4125</v>
      </c>
      <c r="C1983" t="str">
        <f>IFERROR(VLOOKUP(Table1[[#This Row],[Ticker]],[1]!Table1[[Symbol]:[Industry]],2,FALSE),"-")</f>
        <v>-</v>
      </c>
      <c r="E1983">
        <v>360.50221900000003</v>
      </c>
      <c r="F1983">
        <v>145</v>
      </c>
      <c r="G1983">
        <v>104.660103289646</v>
      </c>
      <c r="H1983">
        <v>3.0916224099588501</v>
      </c>
      <c r="I1983">
        <v>8.3257776519071101</v>
      </c>
      <c r="J1983">
        <v>3.4540919295420398</v>
      </c>
      <c r="K1983">
        <v>141.94465005204501</v>
      </c>
      <c r="L1983">
        <v>122.6252344424</v>
      </c>
      <c r="M1983">
        <v>55.211093531080301</v>
      </c>
      <c r="N1983">
        <v>0.88571428571428501</v>
      </c>
      <c r="O1983">
        <v>36.551724137930997</v>
      </c>
      <c r="P1983">
        <v>162.44343891402701</v>
      </c>
    </row>
    <row r="1984" spans="1:17" hidden="1" x14ac:dyDescent="0.3">
      <c r="A1984" t="s">
        <v>4126</v>
      </c>
      <c r="B1984" t="s">
        <v>4127</v>
      </c>
      <c r="C1984" t="str">
        <f>IFERROR(VLOOKUP(Table1[[#This Row],[Ticker]],[1]!Table1[[Symbol]:[Industry]],2,FALSE),"-")</f>
        <v>-</v>
      </c>
      <c r="D1984" t="s">
        <v>394</v>
      </c>
      <c r="E1984">
        <v>360.00965000000002</v>
      </c>
      <c r="F1984">
        <v>71.930000000000007</v>
      </c>
      <c r="G1984">
        <v>62.179279671668603</v>
      </c>
      <c r="H1984">
        <v>-10.8880671120088</v>
      </c>
      <c r="I1984">
        <v>16.152275351420698</v>
      </c>
      <c r="J1984">
        <v>-0.670357518424605</v>
      </c>
      <c r="K1984">
        <v>70.976825810766698</v>
      </c>
      <c r="L1984">
        <v>60.649878576887403</v>
      </c>
      <c r="M1984">
        <v>44.458172952118701</v>
      </c>
      <c r="N1984">
        <v>0.21886927975908599</v>
      </c>
      <c r="O1984">
        <v>20.255804254135899</v>
      </c>
      <c r="P1984">
        <v>88.052287581699304</v>
      </c>
      <c r="Q1984">
        <v>4.9004008393715E-2</v>
      </c>
    </row>
    <row r="1985" spans="1:17" hidden="1" x14ac:dyDescent="0.3">
      <c r="A1985" t="s">
        <v>4128</v>
      </c>
      <c r="B1985" t="s">
        <v>4129</v>
      </c>
      <c r="C1985" t="str">
        <f>IFERROR(VLOOKUP(Table1[[#This Row],[Ticker]],[1]!Table1[[Symbol]:[Industry]],2,FALSE),"-")</f>
        <v>-</v>
      </c>
      <c r="D1985" t="s">
        <v>130</v>
      </c>
      <c r="E1985">
        <v>359.849328159999</v>
      </c>
      <c r="F1985">
        <v>138.4</v>
      </c>
      <c r="G1985">
        <v>-12.9663534032667</v>
      </c>
      <c r="H1985">
        <v>-2.2974363735953398</v>
      </c>
      <c r="I1985">
        <v>-0.65589222936303304</v>
      </c>
      <c r="J1985">
        <v>0.57081982316235802</v>
      </c>
      <c r="K1985">
        <v>140.828286417073</v>
      </c>
      <c r="L1985">
        <v>133.08981125336601</v>
      </c>
      <c r="M1985">
        <v>46.707499943477899</v>
      </c>
      <c r="N1985">
        <v>0.46874403815580201</v>
      </c>
      <c r="O1985">
        <v>32.9479768786127</v>
      </c>
      <c r="P1985">
        <v>30.566037735849001</v>
      </c>
    </row>
    <row r="1986" spans="1:17" hidden="1" x14ac:dyDescent="0.3">
      <c r="A1986" t="s">
        <v>4130</v>
      </c>
      <c r="B1986" t="s">
        <v>4131</v>
      </c>
      <c r="C1986" t="str">
        <f>IFERROR(VLOOKUP(Table1[[#This Row],[Ticker]],[1]!Table1[[Symbol]:[Industry]],2,FALSE),"-")</f>
        <v>-</v>
      </c>
      <c r="D1986" t="s">
        <v>130</v>
      </c>
      <c r="E1986">
        <v>359.20887206999998</v>
      </c>
      <c r="F1986">
        <v>16.93</v>
      </c>
      <c r="G1986">
        <v>-40.899067339696998</v>
      </c>
      <c r="H1986">
        <v>-8.7291928186775891</v>
      </c>
      <c r="I1986">
        <v>-49.078704678038399</v>
      </c>
      <c r="J1986">
        <v>1.6673153509748599</v>
      </c>
      <c r="K1986">
        <v>17.775236710582298</v>
      </c>
      <c r="L1986">
        <v>19.469732160682401</v>
      </c>
      <c r="M1986">
        <v>38.561640434981904</v>
      </c>
      <c r="N1986">
        <v>1.34401665467456</v>
      </c>
      <c r="O1986">
        <v>91.376255168340194</v>
      </c>
      <c r="P1986">
        <v>5.8124999999999902</v>
      </c>
      <c r="Q1986">
        <v>-1.1413154856579E-2</v>
      </c>
    </row>
    <row r="1987" spans="1:17" hidden="1" x14ac:dyDescent="0.3">
      <c r="A1987" t="s">
        <v>4132</v>
      </c>
      <c r="B1987" t="s">
        <v>4133</v>
      </c>
      <c r="C1987" t="str">
        <f>IFERROR(VLOOKUP(Table1[[#This Row],[Ticker]],[1]!Table1[[Symbol]:[Industry]],2,FALSE),"-")</f>
        <v>-</v>
      </c>
      <c r="D1987" t="s">
        <v>1354</v>
      </c>
      <c r="E1987">
        <v>358.98054999999999</v>
      </c>
      <c r="F1987">
        <v>288.5</v>
      </c>
      <c r="G1987">
        <v>246.18544146852801</v>
      </c>
      <c r="H1987">
        <v>-33.9288981708847</v>
      </c>
      <c r="I1987">
        <v>-37.098278100006098</v>
      </c>
      <c r="J1987">
        <v>-2.8326456540470999</v>
      </c>
      <c r="K1987">
        <v>343.11965880497002</v>
      </c>
      <c r="L1987">
        <v>288.324849517502</v>
      </c>
      <c r="M1987">
        <v>31.398672664149601</v>
      </c>
      <c r="N1987">
        <v>0.48522466603697201</v>
      </c>
      <c r="O1987">
        <v>57.677642980935801</v>
      </c>
      <c r="P1987">
        <v>288.552188552188</v>
      </c>
      <c r="Q1987">
        <v>0.14748814401479099</v>
      </c>
    </row>
    <row r="1988" spans="1:17" hidden="1" x14ac:dyDescent="0.3">
      <c r="A1988" t="s">
        <v>4134</v>
      </c>
      <c r="B1988" t="s">
        <v>4135</v>
      </c>
      <c r="C1988" t="str">
        <f>IFERROR(VLOOKUP(Table1[[#This Row],[Ticker]],[1]!Table1[[Symbol]:[Industry]],2,FALSE),"-")</f>
        <v>-</v>
      </c>
      <c r="D1988" t="s">
        <v>51</v>
      </c>
      <c r="E1988">
        <v>358.74534</v>
      </c>
      <c r="F1988">
        <v>58.83</v>
      </c>
      <c r="G1988">
        <v>102.669937477841</v>
      </c>
      <c r="H1988">
        <v>26.870655680517501</v>
      </c>
      <c r="I1988">
        <v>36.2433282363667</v>
      </c>
      <c r="J1988">
        <v>-0.342924782395713</v>
      </c>
      <c r="K1988">
        <v>50.317891444237603</v>
      </c>
      <c r="L1988">
        <v>41.513348794165999</v>
      </c>
      <c r="M1988">
        <v>48.363451901266501</v>
      </c>
      <c r="N1988">
        <v>1.29112521553272</v>
      </c>
      <c r="O1988">
        <v>11.575726670066199</v>
      </c>
      <c r="P1988">
        <v>166.80272108843499</v>
      </c>
      <c r="Q1988">
        <v>0.14601953305972101</v>
      </c>
    </row>
    <row r="1989" spans="1:17" hidden="1" x14ac:dyDescent="0.3">
      <c r="A1989" t="s">
        <v>4136</v>
      </c>
      <c r="B1989" t="s">
        <v>4137</v>
      </c>
      <c r="C1989" t="str">
        <f>IFERROR(VLOOKUP(Table1[[#This Row],[Ticker]],[1]!Table1[[Symbol]:[Industry]],2,FALSE),"-")</f>
        <v>-</v>
      </c>
      <c r="D1989" t="s">
        <v>127</v>
      </c>
      <c r="E1989">
        <v>357.53751540000002</v>
      </c>
      <c r="F1989">
        <v>45.63</v>
      </c>
      <c r="G1989">
        <v>771.01952894967405</v>
      </c>
      <c r="H1989">
        <v>23.4033129186233</v>
      </c>
      <c r="I1989">
        <v>110.00606645888401</v>
      </c>
      <c r="J1989">
        <v>5.9518904799721701</v>
      </c>
      <c r="K1989">
        <v>35.141906825534498</v>
      </c>
      <c r="L1989">
        <v>24.9493560365209</v>
      </c>
      <c r="M1989">
        <v>96.480718573381296</v>
      </c>
      <c r="N1989">
        <v>1.5369215000118299</v>
      </c>
      <c r="O1989">
        <v>0</v>
      </c>
      <c r="P1989">
        <v>1097.63779527559</v>
      </c>
      <c r="Q1989">
        <v>0.28660140994379402</v>
      </c>
    </row>
    <row r="1990" spans="1:17" hidden="1" x14ac:dyDescent="0.3">
      <c r="A1990" t="s">
        <v>4138</v>
      </c>
      <c r="B1990" t="s">
        <v>4139</v>
      </c>
      <c r="C1990" t="str">
        <f>IFERROR(VLOOKUP(Table1[[#This Row],[Ticker]],[1]!Table1[[Symbol]:[Industry]],2,FALSE),"-")</f>
        <v>-</v>
      </c>
      <c r="D1990" t="s">
        <v>46</v>
      </c>
      <c r="E1990">
        <v>356.64933215999997</v>
      </c>
      <c r="F1990">
        <v>27.2</v>
      </c>
      <c r="G1990">
        <v>97.451857978847002</v>
      </c>
      <c r="H1990">
        <v>21.261315648904102</v>
      </c>
      <c r="I1990">
        <v>-36.615170060092503</v>
      </c>
      <c r="J1990">
        <v>8.0767763254961196</v>
      </c>
      <c r="K1990">
        <v>24.8238351819241</v>
      </c>
      <c r="L1990">
        <v>27.203108928437299</v>
      </c>
      <c r="M1990">
        <v>86.332890826676703</v>
      </c>
      <c r="N1990">
        <v>0.81975494761326795</v>
      </c>
      <c r="O1990">
        <v>89.889705882352899</v>
      </c>
      <c r="Q1990">
        <v>0.10879151914285499</v>
      </c>
    </row>
    <row r="1991" spans="1:17" hidden="1" x14ac:dyDescent="0.3">
      <c r="A1991" t="s">
        <v>4140</v>
      </c>
      <c r="B1991" t="s">
        <v>4141</v>
      </c>
      <c r="C1991" t="str">
        <f>IFERROR(VLOOKUP(Table1[[#This Row],[Ticker]],[1]!Table1[[Symbol]:[Industry]],2,FALSE),"-")</f>
        <v>-</v>
      </c>
      <c r="D1991" t="s">
        <v>538</v>
      </c>
      <c r="E1991">
        <v>355.012303245</v>
      </c>
      <c r="F1991">
        <v>26.15</v>
      </c>
      <c r="G1991">
        <v>165.26392283982699</v>
      </c>
      <c r="H1991">
        <v>27.447206746116201</v>
      </c>
      <c r="I1991">
        <v>53.641323505005502</v>
      </c>
      <c r="J1991">
        <v>4.22881720426731</v>
      </c>
      <c r="K1991">
        <v>22.279010394370101</v>
      </c>
      <c r="L1991">
        <v>17.196356393960102</v>
      </c>
      <c r="M1991">
        <v>50.693149063638003</v>
      </c>
      <c r="N1991">
        <v>1.08164453992819</v>
      </c>
      <c r="O1991">
        <v>13.1931166347992</v>
      </c>
      <c r="P1991">
        <v>190.555555555555</v>
      </c>
      <c r="Q1991">
        <v>0.11414919253492301</v>
      </c>
    </row>
    <row r="1992" spans="1:17" hidden="1" x14ac:dyDescent="0.3">
      <c r="A1992" t="s">
        <v>4142</v>
      </c>
      <c r="B1992" t="s">
        <v>4143</v>
      </c>
      <c r="C1992" t="str">
        <f>IFERROR(VLOOKUP(Table1[[#This Row],[Ticker]],[1]!Table1[[Symbol]:[Industry]],2,FALSE),"-")</f>
        <v>-</v>
      </c>
      <c r="D1992" t="s">
        <v>198</v>
      </c>
      <c r="E1992">
        <v>354.91015912500001</v>
      </c>
      <c r="F1992">
        <v>2998.75</v>
      </c>
      <c r="G1992">
        <v>85.847937202190394</v>
      </c>
      <c r="H1992">
        <v>-14.090221087674101</v>
      </c>
      <c r="I1992">
        <v>57.9058146049599</v>
      </c>
      <c r="J1992">
        <v>-1.2086293786904501</v>
      </c>
      <c r="K1992">
        <v>2963.1213315864502</v>
      </c>
      <c r="L1992">
        <v>2465.0899297934602</v>
      </c>
      <c r="M1992">
        <v>33.9847276461348</v>
      </c>
      <c r="N1992">
        <v>0.52397832186821103</v>
      </c>
      <c r="O1992">
        <v>19.883284701959099</v>
      </c>
      <c r="P1992">
        <v>109.702797202797</v>
      </c>
      <c r="Q1992">
        <v>5.0061354364033001E-2</v>
      </c>
    </row>
    <row r="1993" spans="1:17" hidden="1" x14ac:dyDescent="0.3">
      <c r="A1993" t="s">
        <v>4144</v>
      </c>
      <c r="B1993" t="s">
        <v>4145</v>
      </c>
      <c r="C1993" t="str">
        <f>IFERROR(VLOOKUP(Table1[[#This Row],[Ticker]],[1]!Table1[[Symbol]:[Industry]],2,FALSE),"-")</f>
        <v>-</v>
      </c>
      <c r="D1993" t="s">
        <v>335</v>
      </c>
      <c r="E1993">
        <v>354.608475</v>
      </c>
      <c r="F1993">
        <v>169</v>
      </c>
      <c r="G1993">
        <v>-55.265300771687798</v>
      </c>
      <c r="H1993">
        <v>-7.48726970134976</v>
      </c>
      <c r="I1993">
        <v>-45.030275620603902</v>
      </c>
      <c r="J1993">
        <v>4.42811790356801</v>
      </c>
      <c r="K1993">
        <v>186.02228914066501</v>
      </c>
      <c r="M1993">
        <v>41.763547368454802</v>
      </c>
      <c r="N1993">
        <v>1.30645161290322</v>
      </c>
      <c r="O1993">
        <v>61.538461538461497</v>
      </c>
      <c r="P1993">
        <v>12.6666666666666</v>
      </c>
    </row>
    <row r="1994" spans="1:17" hidden="1" x14ac:dyDescent="0.3">
      <c r="A1994" t="s">
        <v>4146</v>
      </c>
      <c r="B1994" t="s">
        <v>4147</v>
      </c>
      <c r="C1994" t="str">
        <f>IFERROR(VLOOKUP(Table1[[#This Row],[Ticker]],[1]!Table1[[Symbol]:[Industry]],2,FALSE),"-")</f>
        <v>-</v>
      </c>
      <c r="D1994" t="s">
        <v>271</v>
      </c>
      <c r="E1994">
        <v>354.44684999999998</v>
      </c>
      <c r="F1994">
        <v>46.05</v>
      </c>
      <c r="G1994">
        <v>1131.0820389672999</v>
      </c>
      <c r="H1994">
        <v>40.9077595506376</v>
      </c>
      <c r="I1994">
        <v>1079.55385309496</v>
      </c>
      <c r="J1994">
        <v>5.9681896739029296</v>
      </c>
      <c r="K1994">
        <v>32.002969406947301</v>
      </c>
      <c r="L1994">
        <v>16.860252573289301</v>
      </c>
      <c r="M1994">
        <v>95.7823857378459</v>
      </c>
      <c r="N1994">
        <v>2.6118820174090001</v>
      </c>
      <c r="O1994">
        <v>0</v>
      </c>
      <c r="P1994">
        <v>1631.2030075187899</v>
      </c>
      <c r="Q1994">
        <v>0.183504170419649</v>
      </c>
    </row>
    <row r="1995" spans="1:17" hidden="1" x14ac:dyDescent="0.3">
      <c r="A1995" t="s">
        <v>4148</v>
      </c>
      <c r="B1995" t="s">
        <v>4149</v>
      </c>
      <c r="C1995" t="str">
        <f>IFERROR(VLOOKUP(Table1[[#This Row],[Ticker]],[1]!Table1[[Symbol]:[Industry]],2,FALSE),"-")</f>
        <v>-</v>
      </c>
      <c r="D1995" t="s">
        <v>138</v>
      </c>
      <c r="E1995">
        <v>354.256644929</v>
      </c>
      <c r="F1995">
        <v>93.61</v>
      </c>
      <c r="G1995">
        <v>19.448203171656701</v>
      </c>
      <c r="H1995">
        <v>-16.931856426019898</v>
      </c>
      <c r="I1995">
        <v>-36.721820055461599</v>
      </c>
      <c r="J1995">
        <v>-1.4182644353516201</v>
      </c>
      <c r="K1995">
        <v>102.866649714891</v>
      </c>
      <c r="L1995">
        <v>100.986107838252</v>
      </c>
      <c r="M1995">
        <v>18.7635005492427</v>
      </c>
      <c r="N1995">
        <v>0.68996721063362598</v>
      </c>
      <c r="O1995">
        <v>62.5360538404016</v>
      </c>
      <c r="P1995">
        <v>46.265625</v>
      </c>
      <c r="Q1995">
        <v>8.9083559128450007E-3</v>
      </c>
    </row>
    <row r="1996" spans="1:17" hidden="1" x14ac:dyDescent="0.3">
      <c r="A1996" t="s">
        <v>4150</v>
      </c>
      <c r="B1996" t="s">
        <v>4151</v>
      </c>
      <c r="C1996" t="str">
        <f>IFERROR(VLOOKUP(Table1[[#This Row],[Ticker]],[1]!Table1[[Symbol]:[Industry]],2,FALSE),"-")</f>
        <v>-</v>
      </c>
      <c r="D1996" t="s">
        <v>266</v>
      </c>
      <c r="E1996">
        <v>353.70571840000002</v>
      </c>
      <c r="F1996">
        <v>646.6</v>
      </c>
      <c r="G1996">
        <v>89.712986530726596</v>
      </c>
      <c r="H1996">
        <v>-11.3603869149141</v>
      </c>
      <c r="I1996">
        <v>40.062441928253897</v>
      </c>
      <c r="J1996">
        <v>-5.4921598384918999</v>
      </c>
      <c r="K1996">
        <v>623.142885659939</v>
      </c>
      <c r="L1996">
        <v>487.07542073392898</v>
      </c>
      <c r="M1996">
        <v>25.199467320066301</v>
      </c>
      <c r="N1996">
        <v>0.28815067183744802</v>
      </c>
      <c r="O1996">
        <v>22.131147540983601</v>
      </c>
      <c r="P1996">
        <v>122.965517241379</v>
      </c>
      <c r="Q1996">
        <v>9.5529459513172002E-2</v>
      </c>
    </row>
    <row r="1997" spans="1:17" hidden="1" x14ac:dyDescent="0.3">
      <c r="A1997" t="s">
        <v>4152</v>
      </c>
      <c r="B1997" t="s">
        <v>4153</v>
      </c>
      <c r="C1997" t="str">
        <f>IFERROR(VLOOKUP(Table1[[#This Row],[Ticker]],[1]!Table1[[Symbol]:[Industry]],2,FALSE),"-")</f>
        <v>-</v>
      </c>
      <c r="D1997" t="s">
        <v>1615</v>
      </c>
      <c r="E1997">
        <v>353.22745599999899</v>
      </c>
      <c r="F1997">
        <v>65.84</v>
      </c>
      <c r="G1997">
        <v>-1.0564409428457999</v>
      </c>
      <c r="H1997">
        <v>-0.46782629261513897</v>
      </c>
      <c r="I1997">
        <v>4.1410989669633498</v>
      </c>
      <c r="J1997">
        <v>1.1950393691008001</v>
      </c>
      <c r="K1997">
        <v>64.392927526186099</v>
      </c>
      <c r="L1997">
        <v>60.043203994711398</v>
      </c>
      <c r="M1997">
        <v>59.429581906584403</v>
      </c>
      <c r="N1997">
        <v>0.756053210863884</v>
      </c>
      <c r="O1997">
        <v>18.4690157958687</v>
      </c>
      <c r="P1997">
        <v>53.7599252685661</v>
      </c>
      <c r="Q1997">
        <v>-2.7277470216565999E-2</v>
      </c>
    </row>
    <row r="1998" spans="1:17" hidden="1" x14ac:dyDescent="0.3">
      <c r="A1998" t="s">
        <v>4154</v>
      </c>
      <c r="B1998" t="s">
        <v>4155</v>
      </c>
      <c r="C1998" t="str">
        <f>IFERROR(VLOOKUP(Table1[[#This Row],[Ticker]],[1]!Table1[[Symbol]:[Industry]],2,FALSE),"-")</f>
        <v>-</v>
      </c>
      <c r="D1998" t="s">
        <v>46</v>
      </c>
      <c r="E1998">
        <v>353.08099199999998</v>
      </c>
      <c r="F1998">
        <v>141.35</v>
      </c>
      <c r="G1998">
        <v>64.654752526113597</v>
      </c>
      <c r="H1998">
        <v>-2.8872135688771201</v>
      </c>
      <c r="I1998">
        <v>74.8897776771975</v>
      </c>
      <c r="J1998">
        <v>5.0678485432986502</v>
      </c>
      <c r="K1998">
        <v>124.475928666367</v>
      </c>
      <c r="M1998">
        <v>49.032836366946597</v>
      </c>
      <c r="N1998">
        <v>0.59622562382050703</v>
      </c>
      <c r="O1998">
        <v>15.281216837637</v>
      </c>
      <c r="P1998">
        <v>124.365079365079</v>
      </c>
    </row>
    <row r="1999" spans="1:17" hidden="1" x14ac:dyDescent="0.3">
      <c r="A1999" t="s">
        <v>4156</v>
      </c>
      <c r="B1999" t="s">
        <v>4157</v>
      </c>
      <c r="C1999" t="str">
        <f>IFERROR(VLOOKUP(Table1[[#This Row],[Ticker]],[1]!Table1[[Symbol]:[Industry]],2,FALSE),"-")</f>
        <v>-</v>
      </c>
      <c r="D1999" t="s">
        <v>271</v>
      </c>
      <c r="E1999">
        <v>352.8</v>
      </c>
      <c r="F1999">
        <v>3528</v>
      </c>
      <c r="G1999">
        <v>105.96376864718</v>
      </c>
      <c r="H1999">
        <v>-20.708599424332899</v>
      </c>
      <c r="I1999">
        <v>8.5530290462920302</v>
      </c>
      <c r="J1999">
        <v>1.92347968464408</v>
      </c>
      <c r="K1999">
        <v>3752.04568192227</v>
      </c>
      <c r="L1999">
        <v>3072.9876411404698</v>
      </c>
      <c r="M1999">
        <v>28.952215929341399</v>
      </c>
      <c r="N1999">
        <v>0.36657077380662101</v>
      </c>
      <c r="O1999">
        <v>44.4160997732426</v>
      </c>
      <c r="P1999">
        <v>139.967351380764</v>
      </c>
      <c r="Q1999">
        <v>0.120214305498189</v>
      </c>
    </row>
    <row r="2000" spans="1:17" hidden="1" x14ac:dyDescent="0.3">
      <c r="A2000" t="s">
        <v>4158</v>
      </c>
      <c r="B2000" t="s">
        <v>4159</v>
      </c>
      <c r="C2000" t="str">
        <f>IFERROR(VLOOKUP(Table1[[#This Row],[Ticker]],[1]!Table1[[Symbol]:[Industry]],2,FALSE),"-")</f>
        <v>-</v>
      </c>
      <c r="E2000">
        <v>352.38565999999997</v>
      </c>
      <c r="F2000">
        <v>777.55</v>
      </c>
      <c r="G2000">
        <v>62.3526464771017</v>
      </c>
      <c r="H2000">
        <v>9.8932934069530898</v>
      </c>
      <c r="I2000">
        <v>72.587671628185504</v>
      </c>
      <c r="J2000">
        <v>9.1326633581134598</v>
      </c>
      <c r="K2000">
        <v>727.26442166582297</v>
      </c>
      <c r="M2000">
        <v>47.099507072712903</v>
      </c>
      <c r="N2000">
        <v>0.96490545359982105</v>
      </c>
      <c r="O2000">
        <v>16.969969776863199</v>
      </c>
      <c r="P2000">
        <v>95.339781434493105</v>
      </c>
    </row>
    <row r="2001" spans="1:17" hidden="1" x14ac:dyDescent="0.3">
      <c r="A2001" t="s">
        <v>4160</v>
      </c>
      <c r="B2001" t="s">
        <v>4161</v>
      </c>
      <c r="C2001" t="str">
        <f>IFERROR(VLOOKUP(Table1[[#This Row],[Ticker]],[1]!Table1[[Symbol]:[Industry]],2,FALSE),"-")</f>
        <v>-</v>
      </c>
      <c r="D2001" t="s">
        <v>312</v>
      </c>
      <c r="E2001">
        <v>351.89048365000002</v>
      </c>
      <c r="F2001">
        <v>49.9</v>
      </c>
      <c r="G2001">
        <v>27.939292297128201</v>
      </c>
      <c r="H2001">
        <v>14.128659446995799</v>
      </c>
      <c r="I2001">
        <v>1.73796075982076</v>
      </c>
      <c r="J2001">
        <v>6.4826633581134603</v>
      </c>
      <c r="K2001">
        <v>43.6732887667456</v>
      </c>
      <c r="L2001">
        <v>44.645523858533998</v>
      </c>
      <c r="M2001">
        <v>71.3328481467411</v>
      </c>
      <c r="N2001">
        <v>4.4485366902505499</v>
      </c>
      <c r="O2001">
        <v>32.845691382765501</v>
      </c>
      <c r="P2001">
        <v>110.37099494097799</v>
      </c>
      <c r="Q2001">
        <v>8.4110718529176995E-2</v>
      </c>
    </row>
    <row r="2002" spans="1:17" hidden="1" x14ac:dyDescent="0.3">
      <c r="A2002" t="s">
        <v>4162</v>
      </c>
      <c r="B2002" t="s">
        <v>4163</v>
      </c>
      <c r="C2002" t="str">
        <f>IFERROR(VLOOKUP(Table1[[#This Row],[Ticker]],[1]!Table1[[Symbol]:[Industry]],2,FALSE),"-")</f>
        <v>-</v>
      </c>
      <c r="D2002" t="s">
        <v>174</v>
      </c>
      <c r="E2002">
        <v>351.19291962</v>
      </c>
      <c r="F2002">
        <v>4.57</v>
      </c>
      <c r="G2002">
        <v>-89.273702800857095</v>
      </c>
      <c r="H2002">
        <v>-28.335392840585801</v>
      </c>
      <c r="I2002">
        <v>-69.339359140213801</v>
      </c>
      <c r="J2002">
        <v>5.3248402288617704</v>
      </c>
      <c r="K2002">
        <v>5.7833064762084003</v>
      </c>
      <c r="L2002">
        <v>8.4868463653738697</v>
      </c>
      <c r="M2002">
        <v>34.7471964879349</v>
      </c>
      <c r="N2002">
        <v>1.6803783457033501</v>
      </c>
      <c r="O2002">
        <v>234.792122538293</v>
      </c>
      <c r="P2002">
        <v>5.7870370370370399</v>
      </c>
      <c r="Q2002">
        <v>0.195393616995131</v>
      </c>
    </row>
    <row r="2003" spans="1:17" hidden="1" x14ac:dyDescent="0.3">
      <c r="A2003" t="s">
        <v>4164</v>
      </c>
      <c r="B2003" t="s">
        <v>4165</v>
      </c>
      <c r="C2003" t="str">
        <f>IFERROR(VLOOKUP(Table1[[#This Row],[Ticker]],[1]!Table1[[Symbol]:[Industry]],2,FALSE),"-")</f>
        <v>-</v>
      </c>
      <c r="D2003" t="s">
        <v>405</v>
      </c>
      <c r="E2003">
        <v>349.65917880000001</v>
      </c>
      <c r="F2003">
        <v>1018</v>
      </c>
      <c r="G2003">
        <v>-28.0905228088447</v>
      </c>
      <c r="H2003">
        <v>-0.21168089334444701</v>
      </c>
      <c r="I2003">
        <v>-14.134255081451199</v>
      </c>
      <c r="J2003">
        <v>-2.3729757396308799</v>
      </c>
      <c r="K2003">
        <v>1003.03838297473</v>
      </c>
      <c r="L2003">
        <v>1022.15957694837</v>
      </c>
      <c r="M2003">
        <v>48.248193774893103</v>
      </c>
      <c r="N2003">
        <v>1.0628571428571401</v>
      </c>
      <c r="O2003">
        <v>24.754420432220002</v>
      </c>
      <c r="P2003">
        <v>20.473372781064999</v>
      </c>
    </row>
    <row r="2004" spans="1:17" hidden="1" x14ac:dyDescent="0.3">
      <c r="A2004" t="s">
        <v>4166</v>
      </c>
      <c r="B2004" t="s">
        <v>4167</v>
      </c>
      <c r="C2004" t="str">
        <f>IFERROR(VLOOKUP(Table1[[#This Row],[Ticker]],[1]!Table1[[Symbol]:[Industry]],2,FALSE),"-")</f>
        <v>-</v>
      </c>
      <c r="D2004" t="s">
        <v>80</v>
      </c>
      <c r="E2004">
        <v>347.97838223999997</v>
      </c>
      <c r="F2004">
        <v>198.7</v>
      </c>
      <c r="G2004">
        <v>27.531302608909701</v>
      </c>
      <c r="H2004">
        <v>-4.4671854516499199</v>
      </c>
      <c r="I2004">
        <v>-35.330628429104401</v>
      </c>
      <c r="J2004">
        <v>-5.4069488965538302</v>
      </c>
      <c r="K2004">
        <v>200.37934217062201</v>
      </c>
      <c r="L2004">
        <v>198.55704695396301</v>
      </c>
      <c r="M2004">
        <v>52.027468809126297</v>
      </c>
      <c r="N2004">
        <v>1.2726494626423801</v>
      </c>
      <c r="O2004">
        <v>60.669350780070403</v>
      </c>
      <c r="P2004">
        <v>65.170407315045694</v>
      </c>
      <c r="Q2004">
        <v>0.121435814964872</v>
      </c>
    </row>
    <row r="2005" spans="1:17" hidden="1" x14ac:dyDescent="0.3">
      <c r="A2005" t="s">
        <v>4168</v>
      </c>
      <c r="B2005" t="s">
        <v>4169</v>
      </c>
      <c r="C2005" t="str">
        <f>IFERROR(VLOOKUP(Table1[[#This Row],[Ticker]],[1]!Table1[[Symbol]:[Industry]],2,FALSE),"-")</f>
        <v>-</v>
      </c>
      <c r="D2005" t="s">
        <v>924</v>
      </c>
      <c r="E2005">
        <v>346.664770269999</v>
      </c>
      <c r="F2005">
        <v>1082.9000000000001</v>
      </c>
      <c r="G2005">
        <v>12.117509150031401</v>
      </c>
      <c r="H2005">
        <v>20.9535868503276</v>
      </c>
      <c r="I2005">
        <v>9.00711345312072</v>
      </c>
      <c r="J2005">
        <v>-0.76733664188653605</v>
      </c>
      <c r="K2005">
        <v>998.52571225949896</v>
      </c>
      <c r="L2005">
        <v>912.97761364396001</v>
      </c>
      <c r="M2005">
        <v>45.955929851282903</v>
      </c>
      <c r="N2005">
        <v>1.2270767394189701</v>
      </c>
      <c r="O2005">
        <v>28.082002031581801</v>
      </c>
      <c r="P2005">
        <v>44.386666666666599</v>
      </c>
      <c r="Q2005">
        <v>-9.1991285241248E-2</v>
      </c>
    </row>
    <row r="2006" spans="1:17" hidden="1" x14ac:dyDescent="0.3">
      <c r="A2006" t="s">
        <v>4170</v>
      </c>
      <c r="B2006" t="s">
        <v>4171</v>
      </c>
      <c r="C2006" t="str">
        <f>IFERROR(VLOOKUP(Table1[[#This Row],[Ticker]],[1]!Table1[[Symbol]:[Industry]],2,FALSE),"-")</f>
        <v>-</v>
      </c>
      <c r="E2006">
        <v>345.08506906999997</v>
      </c>
      <c r="F2006">
        <v>83.3</v>
      </c>
      <c r="G2006">
        <v>-22.1628920991838</v>
      </c>
      <c r="H2006">
        <v>-6.35563878827511</v>
      </c>
      <c r="I2006">
        <v>-17.715205967387998</v>
      </c>
      <c r="J2006">
        <v>-0.60841341754828004</v>
      </c>
      <c r="K2006">
        <v>79.196135305732994</v>
      </c>
      <c r="L2006">
        <v>77.779724981819498</v>
      </c>
      <c r="M2006">
        <v>60.189376757650997</v>
      </c>
      <c r="N2006">
        <v>1.39144285666903</v>
      </c>
      <c r="O2006">
        <v>26.062424969988001</v>
      </c>
      <c r="P2006">
        <v>28.1538461538461</v>
      </c>
      <c r="Q2006">
        <v>-0.104636738611689</v>
      </c>
    </row>
    <row r="2007" spans="1:17" hidden="1" x14ac:dyDescent="0.3">
      <c r="A2007" t="s">
        <v>4172</v>
      </c>
      <c r="B2007" t="s">
        <v>4173</v>
      </c>
      <c r="C2007" t="str">
        <f>IFERROR(VLOOKUP(Table1[[#This Row],[Ticker]],[1]!Table1[[Symbol]:[Industry]],2,FALSE),"-")</f>
        <v>-</v>
      </c>
      <c r="D2007" t="s">
        <v>271</v>
      </c>
      <c r="E2007">
        <v>344.8238394</v>
      </c>
      <c r="F2007">
        <v>232.85</v>
      </c>
      <c r="G2007">
        <v>-47.616441609735197</v>
      </c>
      <c r="H2007">
        <v>-3.2560964161336599</v>
      </c>
      <c r="I2007">
        <v>-32.219861306430197</v>
      </c>
      <c r="J2007">
        <v>-1.3224106376581899</v>
      </c>
      <c r="K2007">
        <v>242.091361662081</v>
      </c>
      <c r="L2007">
        <v>270.70831440771701</v>
      </c>
      <c r="M2007">
        <v>32.513436657072397</v>
      </c>
      <c r="N2007">
        <v>0.70994291551022803</v>
      </c>
      <c r="O2007">
        <v>54.176508481855201</v>
      </c>
      <c r="P2007">
        <v>20.961038961038899</v>
      </c>
      <c r="Q2007">
        <v>4.5318061885406997E-2</v>
      </c>
    </row>
    <row r="2008" spans="1:17" hidden="1" x14ac:dyDescent="0.3">
      <c r="A2008" t="s">
        <v>4174</v>
      </c>
      <c r="B2008" t="s">
        <v>4175</v>
      </c>
      <c r="C2008" t="str">
        <f>IFERROR(VLOOKUP(Table1[[#This Row],[Ticker]],[1]!Table1[[Symbol]:[Industry]],2,FALSE),"-")</f>
        <v>-</v>
      </c>
      <c r="E2008">
        <v>344.40104000000002</v>
      </c>
      <c r="F2008">
        <v>299.5</v>
      </c>
      <c r="G2008">
        <v>80.750506664992599</v>
      </c>
      <c r="H2008">
        <v>57.954485272821699</v>
      </c>
      <c r="I2008">
        <v>37.620550688548398</v>
      </c>
      <c r="J2008">
        <v>-7.4630156542322101</v>
      </c>
      <c r="K2008">
        <v>220.328827283593</v>
      </c>
      <c r="L2008">
        <v>187.07757939142201</v>
      </c>
      <c r="M2008">
        <v>68.991409210927898</v>
      </c>
      <c r="N2008">
        <v>1.9890410958904099</v>
      </c>
      <c r="O2008">
        <v>8.5141903171953306</v>
      </c>
      <c r="P2008">
        <v>120.220588235294</v>
      </c>
    </row>
    <row r="2009" spans="1:17" hidden="1" x14ac:dyDescent="0.3">
      <c r="A2009" t="s">
        <v>4176</v>
      </c>
      <c r="B2009" t="s">
        <v>4177</v>
      </c>
      <c r="C2009" t="str">
        <f>IFERROR(VLOOKUP(Table1[[#This Row],[Ticker]],[1]!Table1[[Symbol]:[Industry]],2,FALSE),"-")</f>
        <v>-</v>
      </c>
      <c r="D2009" t="s">
        <v>371</v>
      </c>
      <c r="E2009">
        <v>344.22485332999997</v>
      </c>
      <c r="F2009">
        <v>264.7</v>
      </c>
      <c r="G2009">
        <v>32.571025581384902</v>
      </c>
      <c r="H2009">
        <v>-8.1081715484558003</v>
      </c>
      <c r="I2009">
        <v>4.3501848764330102</v>
      </c>
      <c r="J2009">
        <v>-8.7315688516243597</v>
      </c>
      <c r="K2009">
        <v>262.38318931902501</v>
      </c>
      <c r="L2009">
        <v>238.02090822845599</v>
      </c>
      <c r="M2009">
        <v>37.447558168751797</v>
      </c>
      <c r="N2009">
        <v>1.6726512182922999</v>
      </c>
      <c r="O2009">
        <v>29.4673214960332</v>
      </c>
      <c r="P2009">
        <v>67.478645998101797</v>
      </c>
      <c r="Q2009">
        <v>2.8861032279927E-2</v>
      </c>
    </row>
    <row r="2010" spans="1:17" hidden="1" x14ac:dyDescent="0.3">
      <c r="A2010" t="s">
        <v>4178</v>
      </c>
      <c r="B2010" t="s">
        <v>4179</v>
      </c>
      <c r="C2010" t="str">
        <f>IFERROR(VLOOKUP(Table1[[#This Row],[Ticker]],[1]!Table1[[Symbol]:[Industry]],2,FALSE),"-")</f>
        <v>-</v>
      </c>
      <c r="D2010" t="s">
        <v>1550</v>
      </c>
      <c r="E2010">
        <v>343.37702000000002</v>
      </c>
      <c r="F2010">
        <v>558.70000000000005</v>
      </c>
      <c r="G2010">
        <v>43.915266515737301</v>
      </c>
      <c r="H2010">
        <v>-5.9767989986660597</v>
      </c>
      <c r="I2010">
        <v>12.3536706219445</v>
      </c>
      <c r="J2010">
        <v>-0.55755499018728505</v>
      </c>
      <c r="K2010">
        <v>559.00038751941599</v>
      </c>
      <c r="L2010">
        <v>475.919454026746</v>
      </c>
      <c r="M2010">
        <v>38.579699888669303</v>
      </c>
      <c r="N2010">
        <v>0.720019795229349</v>
      </c>
      <c r="O2010">
        <v>12.403794522999799</v>
      </c>
      <c r="P2010">
        <v>85.614617940199295</v>
      </c>
      <c r="Q2010">
        <v>9.9159246397068995E-2</v>
      </c>
    </row>
    <row r="2011" spans="1:17" hidden="1" x14ac:dyDescent="0.3">
      <c r="A2011" t="s">
        <v>4180</v>
      </c>
      <c r="B2011" t="s">
        <v>4181</v>
      </c>
      <c r="C2011" t="str">
        <f>IFERROR(VLOOKUP(Table1[[#This Row],[Ticker]],[1]!Table1[[Symbol]:[Industry]],2,FALSE),"-")</f>
        <v>-</v>
      </c>
      <c r="D2011" t="s">
        <v>380</v>
      </c>
      <c r="E2011">
        <v>343.22281413600001</v>
      </c>
      <c r="F2011">
        <v>35.97</v>
      </c>
      <c r="G2011">
        <v>58.440228875214203</v>
      </c>
      <c r="H2011">
        <v>15.326392391207699</v>
      </c>
      <c r="I2011">
        <v>12.981009181911899</v>
      </c>
      <c r="J2011">
        <v>12.333468367058</v>
      </c>
      <c r="K2011">
        <v>27.343090280388601</v>
      </c>
      <c r="L2011">
        <v>26.488228160721199</v>
      </c>
      <c r="M2011">
        <v>84.635891109049297</v>
      </c>
      <c r="N2011">
        <v>3.3846388329928701</v>
      </c>
      <c r="O2011">
        <v>3.9755351681956999</v>
      </c>
      <c r="P2011">
        <v>99.279778393351705</v>
      </c>
      <c r="Q2011">
        <v>8.2517739002018003E-2</v>
      </c>
    </row>
    <row r="2012" spans="1:17" hidden="1" x14ac:dyDescent="0.3">
      <c r="A2012" t="s">
        <v>4182</v>
      </c>
      <c r="B2012" t="s">
        <v>4183</v>
      </c>
      <c r="C2012" t="str">
        <f>IFERROR(VLOOKUP(Table1[[#This Row],[Ticker]],[1]!Table1[[Symbol]:[Industry]],2,FALSE),"-")</f>
        <v>-</v>
      </c>
      <c r="D2012" t="s">
        <v>46</v>
      </c>
      <c r="E2012">
        <v>342.87365519999997</v>
      </c>
      <c r="F2012">
        <v>142.91999999999999</v>
      </c>
      <c r="G2012">
        <v>108.13846411498101</v>
      </c>
      <c r="H2012">
        <v>23.601663407804701</v>
      </c>
      <c r="I2012">
        <v>52.734718259444897</v>
      </c>
      <c r="J2012">
        <v>4.7749710504211702</v>
      </c>
      <c r="K2012">
        <v>110.153572442959</v>
      </c>
      <c r="L2012">
        <v>91.124550353519993</v>
      </c>
      <c r="M2012">
        <v>77.519942668232304</v>
      </c>
      <c r="N2012">
        <v>1.3041129332512</v>
      </c>
      <c r="O2012">
        <v>0.17492303386510399</v>
      </c>
      <c r="P2012">
        <v>146.839378238341</v>
      </c>
      <c r="Q2012">
        <v>3.3027588134436001E-2</v>
      </c>
    </row>
    <row r="2013" spans="1:17" hidden="1" x14ac:dyDescent="0.3">
      <c r="A2013" t="s">
        <v>4184</v>
      </c>
      <c r="B2013" t="s">
        <v>4185</v>
      </c>
      <c r="C2013" t="str">
        <f>IFERROR(VLOOKUP(Table1[[#This Row],[Ticker]],[1]!Table1[[Symbol]:[Industry]],2,FALSE),"-")</f>
        <v>-</v>
      </c>
      <c r="D2013" t="s">
        <v>632</v>
      </c>
      <c r="E2013">
        <v>341.55811967199998</v>
      </c>
      <c r="F2013">
        <v>38.32</v>
      </c>
      <c r="G2013">
        <v>0.126247566038586</v>
      </c>
      <c r="H2013">
        <v>2.7852788323386801</v>
      </c>
      <c r="I2013">
        <v>-25.662095720682299</v>
      </c>
      <c r="J2013">
        <v>-0.19177832923142599</v>
      </c>
      <c r="K2013">
        <v>38.801857697867597</v>
      </c>
      <c r="L2013">
        <v>38.213188886406201</v>
      </c>
      <c r="M2013">
        <v>33.096089605732402</v>
      </c>
      <c r="N2013">
        <v>1.84695910060208</v>
      </c>
      <c r="O2013">
        <v>33.8726513569937</v>
      </c>
      <c r="P2013">
        <v>37.841726618705003</v>
      </c>
      <c r="Q2013">
        <v>9.2242098501889996E-3</v>
      </c>
    </row>
    <row r="2014" spans="1:17" hidden="1" x14ac:dyDescent="0.3">
      <c r="A2014" t="s">
        <v>4186</v>
      </c>
      <c r="B2014" t="s">
        <v>4187</v>
      </c>
      <c r="C2014" t="str">
        <f>IFERROR(VLOOKUP(Table1[[#This Row],[Ticker]],[1]!Table1[[Symbol]:[Industry]],2,FALSE),"-")</f>
        <v>-</v>
      </c>
      <c r="E2014">
        <v>341.173</v>
      </c>
      <c r="F2014">
        <v>263.2</v>
      </c>
      <c r="G2014">
        <v>-4.9941324337064401</v>
      </c>
      <c r="H2014">
        <v>-5.1018910303552998</v>
      </c>
      <c r="I2014">
        <v>-51.8119839898878</v>
      </c>
      <c r="J2014">
        <v>-2.0508386295988399</v>
      </c>
      <c r="K2014">
        <v>287.75014625487302</v>
      </c>
      <c r="L2014">
        <v>296.51224641109599</v>
      </c>
      <c r="M2014">
        <v>33.748384359399402</v>
      </c>
      <c r="N2014">
        <v>0.47726537839710498</v>
      </c>
      <c r="O2014">
        <v>67.553191489361694</v>
      </c>
      <c r="P2014">
        <v>20.182648401826398</v>
      </c>
    </row>
    <row r="2015" spans="1:17" hidden="1" x14ac:dyDescent="0.3">
      <c r="A2015" t="s">
        <v>4188</v>
      </c>
      <c r="B2015" t="s">
        <v>4189</v>
      </c>
      <c r="C2015" t="str">
        <f>IFERROR(VLOOKUP(Table1[[#This Row],[Ticker]],[1]!Table1[[Symbol]:[Industry]],2,FALSE),"-")</f>
        <v>-</v>
      </c>
      <c r="D2015" t="s">
        <v>271</v>
      </c>
      <c r="E2015">
        <v>340.09740529999999</v>
      </c>
      <c r="F2015">
        <v>50.63</v>
      </c>
      <c r="G2015">
        <v>57.783180646912399</v>
      </c>
      <c r="H2015">
        <v>4.5611048513635399</v>
      </c>
      <c r="I2015">
        <v>-26.2033530669339</v>
      </c>
      <c r="J2015">
        <v>4.9691757616990397</v>
      </c>
      <c r="K2015">
        <v>46.338686388261799</v>
      </c>
      <c r="L2015">
        <v>43.3178539081553</v>
      </c>
      <c r="M2015">
        <v>67.999462690761902</v>
      </c>
      <c r="N2015">
        <v>1.9212321793941201</v>
      </c>
      <c r="O2015">
        <v>30.258739877542901</v>
      </c>
      <c r="P2015">
        <v>83.442028985507207</v>
      </c>
      <c r="Q2015">
        <v>1.8918139006741001E-2</v>
      </c>
    </row>
    <row r="2016" spans="1:17" hidden="1" x14ac:dyDescent="0.3">
      <c r="A2016" t="s">
        <v>4190</v>
      </c>
      <c r="B2016" t="s">
        <v>4191</v>
      </c>
      <c r="C2016" t="str">
        <f>IFERROR(VLOOKUP(Table1[[#This Row],[Ticker]],[1]!Table1[[Symbol]:[Industry]],2,FALSE),"-")</f>
        <v>-</v>
      </c>
      <c r="D2016" t="s">
        <v>472</v>
      </c>
      <c r="E2016">
        <v>338.62015135899998</v>
      </c>
      <c r="F2016">
        <v>130.27000000000001</v>
      </c>
      <c r="G2016">
        <v>6.0000577465590403</v>
      </c>
      <c r="H2016">
        <v>14.6709991435206</v>
      </c>
      <c r="I2016">
        <v>-14.799302504360099</v>
      </c>
      <c r="J2016">
        <v>-5.7427733993987404</v>
      </c>
      <c r="K2016">
        <v>131.97668459691999</v>
      </c>
      <c r="L2016">
        <v>123.360972990636</v>
      </c>
      <c r="M2016">
        <v>27.972493190041401</v>
      </c>
      <c r="N2016">
        <v>0.27898507654145399</v>
      </c>
      <c r="O2016">
        <v>36.148000307054502</v>
      </c>
      <c r="P2016">
        <v>32.860785313615501</v>
      </c>
      <c r="Q2016">
        <v>-3.6761096842247001E-2</v>
      </c>
    </row>
    <row r="2017" spans="1:17" hidden="1" x14ac:dyDescent="0.3">
      <c r="A2017" t="s">
        <v>4192</v>
      </c>
      <c r="B2017" t="s">
        <v>4193</v>
      </c>
      <c r="C2017" t="str">
        <f>IFERROR(VLOOKUP(Table1[[#This Row],[Ticker]],[1]!Table1[[Symbol]:[Industry]],2,FALSE),"-")</f>
        <v>-</v>
      </c>
      <c r="D2017" t="s">
        <v>2970</v>
      </c>
      <c r="E2017">
        <v>338.35</v>
      </c>
      <c r="F2017">
        <v>335</v>
      </c>
      <c r="G2017">
        <v>23.534037719563301</v>
      </c>
      <c r="H2017">
        <v>1.3624484410372499</v>
      </c>
      <c r="I2017">
        <v>-1.1670983208941701</v>
      </c>
      <c r="J2017">
        <v>-3.2965273933316102</v>
      </c>
      <c r="K2017">
        <v>335.650103991695</v>
      </c>
      <c r="L2017">
        <v>306.21244372910002</v>
      </c>
      <c r="M2017">
        <v>38.043729444336797</v>
      </c>
      <c r="N2017">
        <v>0.69978135142389997</v>
      </c>
      <c r="O2017">
        <v>20.8805970149253</v>
      </c>
      <c r="P2017">
        <v>59.447881960970903</v>
      </c>
      <c r="Q2017">
        <v>0.246514379049282</v>
      </c>
    </row>
    <row r="2018" spans="1:17" hidden="1" x14ac:dyDescent="0.3">
      <c r="A2018" t="s">
        <v>4194</v>
      </c>
      <c r="B2018" t="s">
        <v>4195</v>
      </c>
      <c r="C2018" t="str">
        <f>IFERROR(VLOOKUP(Table1[[#This Row],[Ticker]],[1]!Table1[[Symbol]:[Industry]],2,FALSE),"-")</f>
        <v>-</v>
      </c>
      <c r="D2018" t="s">
        <v>921</v>
      </c>
      <c r="E2018">
        <v>338.15354500000001</v>
      </c>
      <c r="F2018">
        <v>597.54999999999995</v>
      </c>
      <c r="G2018">
        <v>66.012059295145903</v>
      </c>
      <c r="H2018">
        <v>-9.7645029461665001</v>
      </c>
      <c r="I2018">
        <v>15.650972709251599</v>
      </c>
      <c r="J2018">
        <v>-9.3201682823912897</v>
      </c>
      <c r="K2018">
        <v>571.37079571488096</v>
      </c>
      <c r="M2018">
        <v>37.169697392399499</v>
      </c>
      <c r="N2018">
        <v>1.19741417092768</v>
      </c>
      <c r="O2018">
        <v>12.9612584720943</v>
      </c>
      <c r="P2018">
        <v>133.41796874999901</v>
      </c>
    </row>
    <row r="2019" spans="1:17" hidden="1" x14ac:dyDescent="0.3">
      <c r="A2019" t="s">
        <v>4196</v>
      </c>
      <c r="B2019" t="s">
        <v>4197</v>
      </c>
      <c r="C2019" t="str">
        <f>IFERROR(VLOOKUP(Table1[[#This Row],[Ticker]],[1]!Table1[[Symbol]:[Industry]],2,FALSE),"-")</f>
        <v>-</v>
      </c>
      <c r="D2019" t="s">
        <v>266</v>
      </c>
      <c r="E2019">
        <v>336.55063469999999</v>
      </c>
      <c r="F2019">
        <v>129.5</v>
      </c>
      <c r="G2019">
        <v>74.235089359991605</v>
      </c>
      <c r="H2019">
        <v>-5.82799903389677</v>
      </c>
      <c r="I2019">
        <v>-34.823520116178003</v>
      </c>
      <c r="J2019">
        <v>0.636332537010736</v>
      </c>
      <c r="K2019">
        <v>127.07792409461101</v>
      </c>
      <c r="L2019">
        <v>116.812292031384</v>
      </c>
      <c r="M2019">
        <v>52.632666948553698</v>
      </c>
      <c r="N2019">
        <v>0.372217996044929</v>
      </c>
      <c r="O2019">
        <v>33.513513513513502</v>
      </c>
      <c r="P2019">
        <v>104.710717673095</v>
      </c>
      <c r="Q2019">
        <v>2.5500405507812001E-2</v>
      </c>
    </row>
    <row r="2020" spans="1:17" hidden="1" x14ac:dyDescent="0.3">
      <c r="A2020" t="s">
        <v>4198</v>
      </c>
      <c r="B2020" t="s">
        <v>4199</v>
      </c>
      <c r="C2020" t="str">
        <f>IFERROR(VLOOKUP(Table1[[#This Row],[Ticker]],[1]!Table1[[Symbol]:[Industry]],2,FALSE),"-")</f>
        <v>-</v>
      </c>
      <c r="D2020" t="s">
        <v>222</v>
      </c>
      <c r="E2020">
        <v>335.84518544000002</v>
      </c>
      <c r="F2020">
        <v>116.3</v>
      </c>
      <c r="G2020">
        <v>8.5478705876371599</v>
      </c>
      <c r="H2020">
        <v>-0.63702852076460903</v>
      </c>
      <c r="I2020">
        <v>-12.540265345458399</v>
      </c>
      <c r="J2020">
        <v>-3.5284388140506402</v>
      </c>
      <c r="K2020">
        <v>111.49487946657899</v>
      </c>
      <c r="L2020">
        <v>105.976003609721</v>
      </c>
      <c r="M2020">
        <v>44.182725237315601</v>
      </c>
      <c r="N2020">
        <v>3.85835597537677</v>
      </c>
      <c r="O2020">
        <v>15.219260533104</v>
      </c>
      <c r="P2020">
        <v>35.232558139534802</v>
      </c>
      <c r="Q2020">
        <v>-5.3569431549893E-2</v>
      </c>
    </row>
    <row r="2021" spans="1:17" hidden="1" x14ac:dyDescent="0.3">
      <c r="A2021" t="s">
        <v>4200</v>
      </c>
      <c r="B2021" t="s">
        <v>4201</v>
      </c>
      <c r="C2021" t="str">
        <f>IFERROR(VLOOKUP(Table1[[#This Row],[Ticker]],[1]!Table1[[Symbol]:[Industry]],2,FALSE),"-")</f>
        <v>-</v>
      </c>
      <c r="D2021" t="s">
        <v>21</v>
      </c>
      <c r="E2021">
        <v>335.32033913999999</v>
      </c>
      <c r="F2021">
        <v>32.94</v>
      </c>
      <c r="G2021">
        <v>-34.175483838049303</v>
      </c>
      <c r="H2021">
        <v>-12.1394764575036</v>
      </c>
      <c r="I2021">
        <v>-19.605174406029001</v>
      </c>
      <c r="J2021">
        <v>-3.5238031545886002</v>
      </c>
      <c r="K2021">
        <v>35.4012357338733</v>
      </c>
      <c r="L2021">
        <v>35.816414232359499</v>
      </c>
      <c r="M2021">
        <v>29.868647866890001</v>
      </c>
      <c r="N2021">
        <v>0.63261105565810205</v>
      </c>
      <c r="O2021">
        <v>33.576199149969597</v>
      </c>
      <c r="P2021">
        <v>16.601769911504402</v>
      </c>
    </row>
    <row r="2022" spans="1:17" hidden="1" x14ac:dyDescent="0.3">
      <c r="A2022" t="s">
        <v>4202</v>
      </c>
      <c r="B2022" t="s">
        <v>4203</v>
      </c>
      <c r="C2022" t="str">
        <f>IFERROR(VLOOKUP(Table1[[#This Row],[Ticker]],[1]!Table1[[Symbol]:[Industry]],2,FALSE),"-")</f>
        <v>-</v>
      </c>
      <c r="D2022" t="s">
        <v>198</v>
      </c>
      <c r="E2022">
        <v>335.10002903999998</v>
      </c>
      <c r="F2022">
        <v>660.1</v>
      </c>
      <c r="G2022">
        <v>-23.783419034566599</v>
      </c>
      <c r="H2022">
        <v>11.6301609484973</v>
      </c>
      <c r="I2022">
        <v>-23.070004229454</v>
      </c>
      <c r="J2022">
        <v>-3.5908284151954901</v>
      </c>
      <c r="K2022">
        <v>634.76185849368801</v>
      </c>
      <c r="L2022">
        <v>639.33921547744103</v>
      </c>
      <c r="M2022">
        <v>44.490627489597699</v>
      </c>
      <c r="N2022">
        <v>1.48450655505205</v>
      </c>
      <c r="O2022">
        <v>47.704893198000299</v>
      </c>
      <c r="P2022">
        <v>32.020000000000003</v>
      </c>
      <c r="Q2022">
        <v>7.8887932061202995E-2</v>
      </c>
    </row>
    <row r="2023" spans="1:17" hidden="1" x14ac:dyDescent="0.3">
      <c r="A2023" t="s">
        <v>4204</v>
      </c>
      <c r="B2023" t="s">
        <v>4205</v>
      </c>
      <c r="C2023" t="str">
        <f>IFERROR(VLOOKUP(Table1[[#This Row],[Ticker]],[1]!Table1[[Symbol]:[Industry]],2,FALSE),"-")</f>
        <v>-</v>
      </c>
      <c r="D2023" t="s">
        <v>46</v>
      </c>
      <c r="E2023">
        <v>334.62773019999997</v>
      </c>
      <c r="F2023">
        <v>19</v>
      </c>
      <c r="G2023">
        <v>155.72541130261499</v>
      </c>
      <c r="H2023">
        <v>-14.0776897593533</v>
      </c>
      <c r="I2023">
        <v>27.289412488557801</v>
      </c>
      <c r="J2023">
        <v>-4.9868145535331196</v>
      </c>
      <c r="K2023">
        <v>19.2402981595772</v>
      </c>
      <c r="L2023">
        <v>14.921219539327099</v>
      </c>
      <c r="M2023">
        <v>22.7868918281916</v>
      </c>
      <c r="N2023">
        <v>0.34290110122135198</v>
      </c>
      <c r="O2023">
        <v>29.315789473684202</v>
      </c>
      <c r="Q2023">
        <v>9.7061958986631003E-2</v>
      </c>
    </row>
    <row r="2024" spans="1:17" hidden="1" x14ac:dyDescent="0.3">
      <c r="A2024" t="s">
        <v>4206</v>
      </c>
      <c r="B2024" t="s">
        <v>4207</v>
      </c>
      <c r="C2024" t="str">
        <f>IFERROR(VLOOKUP(Table1[[#This Row],[Ticker]],[1]!Table1[[Symbol]:[Industry]],2,FALSE),"-")</f>
        <v>-</v>
      </c>
      <c r="E2024">
        <v>333.73348800000002</v>
      </c>
      <c r="F2024">
        <v>162.80000000000001</v>
      </c>
      <c r="G2024">
        <v>-40.416955418508898</v>
      </c>
      <c r="H2024">
        <v>-16.3452664399334</v>
      </c>
      <c r="I2024">
        <v>-30.181930267425098</v>
      </c>
      <c r="J2024">
        <v>-3.47187683853199</v>
      </c>
      <c r="K2024">
        <v>188.37397339381101</v>
      </c>
      <c r="M2024">
        <v>26.720697060486302</v>
      </c>
      <c r="O2024">
        <v>62.162162162162097</v>
      </c>
      <c r="P2024">
        <v>23.193340900491801</v>
      </c>
    </row>
    <row r="2025" spans="1:17" hidden="1" x14ac:dyDescent="0.3">
      <c r="A2025" t="s">
        <v>4208</v>
      </c>
      <c r="B2025" t="s">
        <v>4209</v>
      </c>
      <c r="C2025" t="str">
        <f>IFERROR(VLOOKUP(Table1[[#This Row],[Ticker]],[1]!Table1[[Symbol]:[Industry]],2,FALSE),"-")</f>
        <v>-</v>
      </c>
      <c r="D2025" t="s">
        <v>46</v>
      </c>
      <c r="E2025">
        <v>333.5795</v>
      </c>
      <c r="F2025">
        <v>40.93</v>
      </c>
      <c r="G2025">
        <v>132.12614659673301</v>
      </c>
      <c r="H2025">
        <v>-5.8875878076414603</v>
      </c>
      <c r="I2025">
        <v>71.752291657319304</v>
      </c>
      <c r="J2025">
        <v>-0.79025180651041904</v>
      </c>
      <c r="K2025">
        <v>38.516259151916501</v>
      </c>
      <c r="L2025">
        <v>28.681661453509701</v>
      </c>
      <c r="M2025">
        <v>43.199168460236599</v>
      </c>
      <c r="N2025">
        <v>0.58431049653808198</v>
      </c>
      <c r="O2025">
        <v>15.6608844368433</v>
      </c>
      <c r="P2025">
        <v>212.44274809160299</v>
      </c>
      <c r="Q2025">
        <v>7.9102912704501996E-2</v>
      </c>
    </row>
    <row r="2026" spans="1:17" hidden="1" x14ac:dyDescent="0.3">
      <c r="A2026" t="s">
        <v>4210</v>
      </c>
      <c r="B2026" t="s">
        <v>4211</v>
      </c>
      <c r="C2026" t="str">
        <f>IFERROR(VLOOKUP(Table1[[#This Row],[Ticker]],[1]!Table1[[Symbol]:[Industry]],2,FALSE),"-")</f>
        <v>-</v>
      </c>
      <c r="E2026">
        <v>333.31725299999999</v>
      </c>
      <c r="F2026">
        <v>17.13</v>
      </c>
      <c r="G2026">
        <v>-1.6778063947197399</v>
      </c>
      <c r="H2026">
        <v>0.87495921768590701</v>
      </c>
      <c r="I2026">
        <v>-33.404599280220303</v>
      </c>
      <c r="J2026">
        <v>-4.7658627189840299</v>
      </c>
      <c r="K2026">
        <v>20.227012481908002</v>
      </c>
      <c r="L2026">
        <v>21.716308677864699</v>
      </c>
      <c r="M2026">
        <v>36.858765930437002</v>
      </c>
      <c r="N2026">
        <v>0.96767239488121604</v>
      </c>
      <c r="O2026">
        <v>98.482194979568007</v>
      </c>
      <c r="P2026">
        <v>55.585831062670302</v>
      </c>
      <c r="Q2026">
        <v>0.107480645772054</v>
      </c>
    </row>
    <row r="2027" spans="1:17" hidden="1" x14ac:dyDescent="0.3">
      <c r="A2027" t="s">
        <v>4212</v>
      </c>
      <c r="B2027" t="s">
        <v>4213</v>
      </c>
      <c r="C2027" t="str">
        <f>IFERROR(VLOOKUP(Table1[[#This Row],[Ticker]],[1]!Table1[[Symbol]:[Industry]],2,FALSE),"-")</f>
        <v>-</v>
      </c>
      <c r="E2027">
        <v>333.20165400000002</v>
      </c>
      <c r="F2027">
        <v>138.9</v>
      </c>
      <c r="G2027">
        <v>-31.9950561947281</v>
      </c>
      <c r="H2027">
        <v>-14.452858634681499</v>
      </c>
      <c r="I2027">
        <v>-43.228881336105999</v>
      </c>
      <c r="J2027">
        <v>-3.3442504764213798</v>
      </c>
      <c r="K2027">
        <v>146.80838413785401</v>
      </c>
      <c r="L2027">
        <v>158.08198890560499</v>
      </c>
      <c r="M2027">
        <v>27.955233548549302</v>
      </c>
      <c r="N2027">
        <v>0.67583302480562701</v>
      </c>
      <c r="O2027">
        <v>59.107271418286501</v>
      </c>
      <c r="P2027">
        <v>10.8982035928143</v>
      </c>
    </row>
    <row r="2028" spans="1:17" hidden="1" x14ac:dyDescent="0.3">
      <c r="A2028" t="s">
        <v>4214</v>
      </c>
      <c r="B2028" t="s">
        <v>4215</v>
      </c>
      <c r="C2028" t="str">
        <f>IFERROR(VLOOKUP(Table1[[#This Row],[Ticker]],[1]!Table1[[Symbol]:[Industry]],2,FALSE),"-")</f>
        <v>-</v>
      </c>
      <c r="D2028" t="s">
        <v>371</v>
      </c>
      <c r="E2028">
        <v>333.16320079000002</v>
      </c>
      <c r="F2028">
        <v>188.3</v>
      </c>
      <c r="G2028">
        <v>-43.473360858005798</v>
      </c>
      <c r="H2028">
        <v>-12.430070711734199</v>
      </c>
      <c r="I2028">
        <v>-28.879129734329702</v>
      </c>
      <c r="J2028">
        <v>-3.3664341148107102</v>
      </c>
      <c r="K2028">
        <v>184.870939604695</v>
      </c>
      <c r="L2028">
        <v>198.24287963832299</v>
      </c>
      <c r="M2028">
        <v>44.848137963452999</v>
      </c>
      <c r="N2028">
        <v>0.93478954209089204</v>
      </c>
      <c r="O2028">
        <v>43.388210302708401</v>
      </c>
      <c r="P2028">
        <v>30.2663438256658</v>
      </c>
    </row>
    <row r="2029" spans="1:17" hidden="1" x14ac:dyDescent="0.3">
      <c r="A2029" t="s">
        <v>4216</v>
      </c>
      <c r="B2029" t="s">
        <v>4217</v>
      </c>
      <c r="C2029" t="str">
        <f>IFERROR(VLOOKUP(Table1[[#This Row],[Ticker]],[1]!Table1[[Symbol]:[Industry]],2,FALSE),"-")</f>
        <v>-</v>
      </c>
      <c r="D2029" t="s">
        <v>138</v>
      </c>
      <c r="E2029">
        <v>332.85975359999998</v>
      </c>
      <c r="F2029">
        <v>42.78</v>
      </c>
      <c r="G2029">
        <v>3.1819739988684801</v>
      </c>
      <c r="H2029">
        <v>-9.1824516641152094</v>
      </c>
      <c r="I2029">
        <v>-7.0334178044217301</v>
      </c>
      <c r="J2029">
        <v>-8.9934541386936608</v>
      </c>
      <c r="K2029">
        <v>45.334845448445698</v>
      </c>
      <c r="L2029">
        <v>42.754366464648299</v>
      </c>
      <c r="M2029">
        <v>50.740939620989899</v>
      </c>
      <c r="N2029">
        <v>1.34179798510876</v>
      </c>
      <c r="O2029">
        <v>47.265077138849897</v>
      </c>
      <c r="P2029">
        <v>37.203335471456001</v>
      </c>
    </row>
    <row r="2030" spans="1:17" hidden="1" x14ac:dyDescent="0.3">
      <c r="A2030" t="s">
        <v>4218</v>
      </c>
      <c r="B2030" t="s">
        <v>4219</v>
      </c>
      <c r="C2030" t="str">
        <f>IFERROR(VLOOKUP(Table1[[#This Row],[Ticker]],[1]!Table1[[Symbol]:[Industry]],2,FALSE),"-")</f>
        <v>-</v>
      </c>
      <c r="D2030" t="s">
        <v>62</v>
      </c>
      <c r="E2030">
        <v>332.71840500000002</v>
      </c>
      <c r="F2030">
        <v>252.6</v>
      </c>
      <c r="G2030">
        <v>30.010026274250698</v>
      </c>
      <c r="H2030">
        <v>34.008055523300001</v>
      </c>
      <c r="I2030">
        <v>10.951528187117701</v>
      </c>
      <c r="J2030">
        <v>0.69310020333980504</v>
      </c>
      <c r="K2030">
        <v>208.94781507823399</v>
      </c>
      <c r="L2030">
        <v>200.913385899383</v>
      </c>
      <c r="M2030">
        <v>73.119301679393203</v>
      </c>
      <c r="N2030">
        <v>4.5278297442905799</v>
      </c>
      <c r="O2030">
        <v>6.8883610451306403</v>
      </c>
      <c r="P2030">
        <v>57.874999999999901</v>
      </c>
      <c r="Q2030">
        <v>0.132850317716316</v>
      </c>
    </row>
    <row r="2031" spans="1:17" hidden="1" x14ac:dyDescent="0.3">
      <c r="A2031" t="s">
        <v>4220</v>
      </c>
      <c r="B2031" t="s">
        <v>4221</v>
      </c>
      <c r="C2031" t="str">
        <f>IFERROR(VLOOKUP(Table1[[#This Row],[Ticker]],[1]!Table1[[Symbol]:[Industry]],2,FALSE),"-")</f>
        <v>-</v>
      </c>
      <c r="D2031" t="s">
        <v>312</v>
      </c>
      <c r="E2031">
        <v>332.39732392299999</v>
      </c>
      <c r="F2031">
        <v>170.87</v>
      </c>
      <c r="G2031">
        <v>-15.2663026418454</v>
      </c>
      <c r="H2031">
        <v>22.530090596565199</v>
      </c>
      <c r="I2031">
        <v>-31.479632401859</v>
      </c>
      <c r="J2031">
        <v>17.154794505654401</v>
      </c>
      <c r="K2031">
        <v>148.904869444919</v>
      </c>
      <c r="L2031">
        <v>152.01198840612801</v>
      </c>
      <c r="M2031">
        <v>66.293631598671894</v>
      </c>
      <c r="N2031">
        <v>1.4484896237931399</v>
      </c>
      <c r="O2031">
        <v>39.843155615380098</v>
      </c>
      <c r="P2031">
        <v>56.9774919614147</v>
      </c>
      <c r="Q2031">
        <v>5.1539010329532002E-2</v>
      </c>
    </row>
    <row r="2032" spans="1:17" hidden="1" x14ac:dyDescent="0.3">
      <c r="A2032" t="s">
        <v>4222</v>
      </c>
      <c r="B2032" t="s">
        <v>4223</v>
      </c>
      <c r="C2032" t="str">
        <f>IFERROR(VLOOKUP(Table1[[#This Row],[Ticker]],[1]!Table1[[Symbol]:[Industry]],2,FALSE),"-")</f>
        <v>-</v>
      </c>
      <c r="E2032">
        <v>331.30826999999999</v>
      </c>
      <c r="F2032">
        <v>461.4</v>
      </c>
      <c r="G2032">
        <v>42.7038377254746</v>
      </c>
      <c r="H2032">
        <v>-11.812645204191799</v>
      </c>
      <c r="I2032">
        <v>-36.132518030146898</v>
      </c>
      <c r="J2032">
        <v>0.46039445055044598</v>
      </c>
      <c r="K2032">
        <v>463.107767499825</v>
      </c>
      <c r="M2032">
        <v>41.783363990907198</v>
      </c>
      <c r="N2032">
        <v>0.78985386914646305</v>
      </c>
      <c r="O2032">
        <v>40.875596012136903</v>
      </c>
      <c r="P2032">
        <v>74.706550549034404</v>
      </c>
    </row>
    <row r="2033" spans="1:17" hidden="1" x14ac:dyDescent="0.3">
      <c r="A2033" t="s">
        <v>4224</v>
      </c>
      <c r="B2033" t="s">
        <v>4225</v>
      </c>
      <c r="C2033" t="str">
        <f>IFERROR(VLOOKUP(Table1[[#This Row],[Ticker]],[1]!Table1[[Symbol]:[Industry]],2,FALSE),"-")</f>
        <v>-</v>
      </c>
      <c r="D2033" t="s">
        <v>549</v>
      </c>
      <c r="E2033">
        <v>331.14865959999997</v>
      </c>
      <c r="F2033">
        <v>14.18</v>
      </c>
      <c r="G2033">
        <v>54.342522930694301</v>
      </c>
      <c r="H2033">
        <v>3.47047454453616</v>
      </c>
      <c r="I2033">
        <v>33.2636226014125</v>
      </c>
      <c r="J2033">
        <v>4.16626749400712</v>
      </c>
      <c r="K2033">
        <v>12.7922585700355</v>
      </c>
      <c r="L2033">
        <v>10.6652061883256</v>
      </c>
      <c r="M2033">
        <v>62.354838118841002</v>
      </c>
      <c r="N2033">
        <v>0.38760856989035403</v>
      </c>
      <c r="O2033">
        <v>5.2891396332863199</v>
      </c>
      <c r="P2033">
        <v>119.84496124031</v>
      </c>
    </row>
    <row r="2034" spans="1:17" hidden="1" x14ac:dyDescent="0.3">
      <c r="A2034" t="s">
        <v>4226</v>
      </c>
      <c r="B2034" t="s">
        <v>4227</v>
      </c>
      <c r="C2034" t="str">
        <f>IFERROR(VLOOKUP(Table1[[#This Row],[Ticker]],[1]!Table1[[Symbol]:[Industry]],2,FALSE),"-")</f>
        <v>-</v>
      </c>
      <c r="D2034" t="s">
        <v>46</v>
      </c>
      <c r="E2034">
        <v>329.12887516000001</v>
      </c>
      <c r="F2034">
        <v>45.61</v>
      </c>
      <c r="G2034">
        <v>-47.351625369793901</v>
      </c>
      <c r="H2034">
        <v>14.151747470083899</v>
      </c>
      <c r="I2034">
        <v>-68.225745703843799</v>
      </c>
      <c r="J2034">
        <v>-6.3853185572173903</v>
      </c>
      <c r="K2034">
        <v>43.538418236072403</v>
      </c>
      <c r="L2034">
        <v>56.421908698722902</v>
      </c>
      <c r="M2034">
        <v>52.257273106310699</v>
      </c>
      <c r="N2034">
        <v>1.2812453111979001</v>
      </c>
      <c r="O2034">
        <v>162.003946502959</v>
      </c>
      <c r="P2034">
        <v>37.794561933534702</v>
      </c>
      <c r="Q2034">
        <v>-1.6506403958878001E-2</v>
      </c>
    </row>
    <row r="2035" spans="1:17" hidden="1" x14ac:dyDescent="0.3">
      <c r="A2035" t="s">
        <v>4228</v>
      </c>
      <c r="B2035" t="s">
        <v>4229</v>
      </c>
      <c r="C2035" t="str">
        <f>IFERROR(VLOOKUP(Table1[[#This Row],[Ticker]],[1]!Table1[[Symbol]:[Industry]],2,FALSE),"-")</f>
        <v>-</v>
      </c>
      <c r="D2035" t="s">
        <v>924</v>
      </c>
      <c r="E2035">
        <v>328.93413384000002</v>
      </c>
      <c r="F2035">
        <v>247.2</v>
      </c>
      <c r="G2035">
        <v>-13.8684946738131</v>
      </c>
      <c r="H2035">
        <v>8.4024732478629396</v>
      </c>
      <c r="I2035">
        <v>-32.322348928257703</v>
      </c>
      <c r="J2035">
        <v>-6.7423366418865296</v>
      </c>
      <c r="K2035">
        <v>241.52678304451999</v>
      </c>
      <c r="L2035">
        <v>239.16832556611001</v>
      </c>
      <c r="M2035">
        <v>32.7429809191609</v>
      </c>
      <c r="N2035">
        <v>1.5099172547594899</v>
      </c>
      <c r="O2035">
        <v>37.944983818770197</v>
      </c>
      <c r="P2035">
        <v>31.489361702127599</v>
      </c>
      <c r="Q2035">
        <v>3.8895743187686002E-2</v>
      </c>
    </row>
    <row r="2036" spans="1:17" hidden="1" x14ac:dyDescent="0.3">
      <c r="A2036" t="s">
        <v>4230</v>
      </c>
      <c r="B2036" t="s">
        <v>4231</v>
      </c>
      <c r="C2036" t="str">
        <f>IFERROR(VLOOKUP(Table1[[#This Row],[Ticker]],[1]!Table1[[Symbol]:[Industry]],2,FALSE),"-")</f>
        <v>-</v>
      </c>
      <c r="D2036" t="s">
        <v>549</v>
      </c>
      <c r="E2036">
        <v>328.65</v>
      </c>
      <c r="F2036">
        <v>3.13</v>
      </c>
      <c r="G2036">
        <v>38.933125235400802</v>
      </c>
      <c r="H2036">
        <v>-5.2709360076951004</v>
      </c>
      <c r="I2036">
        <v>-5.03834249307116</v>
      </c>
      <c r="J2036">
        <v>5.4382189136690204</v>
      </c>
      <c r="K2036">
        <v>2.6246901495084098</v>
      </c>
      <c r="L2036">
        <v>2.4630806167931998</v>
      </c>
      <c r="M2036">
        <v>77.685892256882497</v>
      </c>
      <c r="N2036">
        <v>1.76199461848244</v>
      </c>
      <c r="O2036">
        <v>19.9118344446794</v>
      </c>
      <c r="P2036">
        <v>80.688309598519595</v>
      </c>
      <c r="Q2036">
        <v>2.744367954225E-3</v>
      </c>
    </row>
    <row r="2037" spans="1:17" hidden="1" x14ac:dyDescent="0.3">
      <c r="A2037" t="s">
        <v>4232</v>
      </c>
      <c r="B2037" t="s">
        <v>4233</v>
      </c>
      <c r="C2037" t="str">
        <f>IFERROR(VLOOKUP(Table1[[#This Row],[Ticker]],[1]!Table1[[Symbol]:[Industry]],2,FALSE),"-")</f>
        <v>-</v>
      </c>
      <c r="D2037" t="s">
        <v>46</v>
      </c>
      <c r="E2037">
        <v>328.08075851999899</v>
      </c>
      <c r="F2037">
        <v>12.17</v>
      </c>
      <c r="G2037">
        <v>91.711876685228802</v>
      </c>
      <c r="H2037">
        <v>-0.60225714598966595</v>
      </c>
      <c r="I2037">
        <v>-14.828961963690199</v>
      </c>
      <c r="J2037">
        <v>14.6576144344344</v>
      </c>
      <c r="K2037">
        <v>10.864526062691001</v>
      </c>
      <c r="L2037">
        <v>9.9412127293146408</v>
      </c>
      <c r="M2037">
        <v>81.899149800291994</v>
      </c>
      <c r="N2037">
        <v>2.2165245669407301</v>
      </c>
      <c r="O2037">
        <v>23.253903040262902</v>
      </c>
      <c r="P2037">
        <v>130.49242424242399</v>
      </c>
      <c r="Q2037">
        <v>6.2966911211843002E-2</v>
      </c>
    </row>
    <row r="2038" spans="1:17" hidden="1" x14ac:dyDescent="0.3">
      <c r="A2038" t="s">
        <v>4234</v>
      </c>
      <c r="B2038" t="s">
        <v>4235</v>
      </c>
      <c r="C2038" t="str">
        <f>IFERROR(VLOOKUP(Table1[[#This Row],[Ticker]],[1]!Table1[[Symbol]:[Industry]],2,FALSE),"-")</f>
        <v>-</v>
      </c>
      <c r="D2038" t="s">
        <v>266</v>
      </c>
      <c r="E2038">
        <v>327.92196444000001</v>
      </c>
      <c r="F2038">
        <v>1371.9</v>
      </c>
      <c r="G2038">
        <v>74.364750970921193</v>
      </c>
      <c r="H2038">
        <v>-2.9691738202785101</v>
      </c>
      <c r="I2038">
        <v>-12.263837471831801</v>
      </c>
      <c r="J2038">
        <v>6.8578751560425601</v>
      </c>
      <c r="K2038">
        <v>1684.4810021850001</v>
      </c>
      <c r="L2038">
        <v>1535.6027376966299</v>
      </c>
      <c r="M2038">
        <v>25.985402078793001</v>
      </c>
      <c r="N2038">
        <v>2.59816252799529</v>
      </c>
      <c r="O2038">
        <v>67.650703404038097</v>
      </c>
      <c r="P2038">
        <v>101.394597768643</v>
      </c>
      <c r="Q2038">
        <v>0.15616050168953199</v>
      </c>
    </row>
    <row r="2039" spans="1:17" hidden="1" x14ac:dyDescent="0.3">
      <c r="A2039" t="s">
        <v>4236</v>
      </c>
      <c r="B2039" t="s">
        <v>4237</v>
      </c>
      <c r="C2039" t="str">
        <f>IFERROR(VLOOKUP(Table1[[#This Row],[Ticker]],[1]!Table1[[Symbol]:[Industry]],2,FALSE),"-")</f>
        <v>-</v>
      </c>
      <c r="D2039" t="s">
        <v>130</v>
      </c>
      <c r="E2039">
        <v>327.882423584999</v>
      </c>
      <c r="F2039">
        <v>62.63</v>
      </c>
      <c r="G2039">
        <v>39.327701776327203</v>
      </c>
      <c r="H2039">
        <v>-15.487213568877101</v>
      </c>
      <c r="I2039">
        <v>-22.366395151542999</v>
      </c>
      <c r="J2039">
        <v>-1.51283299456651</v>
      </c>
      <c r="K2039">
        <v>67.143084257265301</v>
      </c>
      <c r="L2039">
        <v>64.244850538541101</v>
      </c>
      <c r="M2039">
        <v>36.956934597480199</v>
      </c>
      <c r="N2039">
        <v>1.1568426723439</v>
      </c>
      <c r="O2039">
        <v>51.524828357017398</v>
      </c>
      <c r="P2039">
        <v>85.570370370370298</v>
      </c>
      <c r="Q2039">
        <v>2.0954860219304001E-2</v>
      </c>
    </row>
    <row r="2040" spans="1:17" hidden="1" x14ac:dyDescent="0.3">
      <c r="A2040" t="s">
        <v>4238</v>
      </c>
      <c r="B2040" t="s">
        <v>4239</v>
      </c>
      <c r="C2040" t="str">
        <f>IFERROR(VLOOKUP(Table1[[#This Row],[Ticker]],[1]!Table1[[Symbol]:[Industry]],2,FALSE),"-")</f>
        <v>-</v>
      </c>
      <c r="D2040" t="s">
        <v>1853</v>
      </c>
      <c r="E2040">
        <v>326.93079999999998</v>
      </c>
      <c r="F2040">
        <v>516.25</v>
      </c>
      <c r="G2040">
        <v>58.412412028832001</v>
      </c>
      <c r="H2040">
        <v>23.616088481870101</v>
      </c>
      <c r="I2040">
        <v>-8.4691218464889708</v>
      </c>
      <c r="J2040">
        <v>0.99804797349807794</v>
      </c>
      <c r="K2040">
        <v>470.374599334788</v>
      </c>
      <c r="M2040">
        <v>57.662397888342298</v>
      </c>
      <c r="N2040">
        <v>0.81818181818181801</v>
      </c>
      <c r="O2040">
        <v>29.007263922518099</v>
      </c>
      <c r="P2040">
        <v>101.738960531457</v>
      </c>
    </row>
    <row r="2041" spans="1:17" hidden="1" x14ac:dyDescent="0.3">
      <c r="A2041" t="s">
        <v>4240</v>
      </c>
      <c r="B2041" t="s">
        <v>4241</v>
      </c>
      <c r="C2041" t="str">
        <f>IFERROR(VLOOKUP(Table1[[#This Row],[Ticker]],[1]!Table1[[Symbol]:[Industry]],2,FALSE),"-")</f>
        <v>-</v>
      </c>
      <c r="D2041" t="s">
        <v>405</v>
      </c>
      <c r="E2041">
        <v>326.91200850000001</v>
      </c>
      <c r="F2041">
        <v>292.05</v>
      </c>
      <c r="G2041">
        <v>-24.112538196993299</v>
      </c>
      <c r="H2041">
        <v>11.458013162084001</v>
      </c>
      <c r="I2041">
        <v>-32.607037594743403</v>
      </c>
      <c r="J2041">
        <v>6.9448102507688301</v>
      </c>
      <c r="K2041">
        <v>272.84284460642698</v>
      </c>
      <c r="L2041">
        <v>290.53701000330801</v>
      </c>
      <c r="M2041">
        <v>53.896013106147102</v>
      </c>
      <c r="N2041">
        <v>3.9065002249393701</v>
      </c>
      <c r="O2041">
        <v>38.6577640814928</v>
      </c>
      <c r="P2041">
        <v>35.837209302325498</v>
      </c>
      <c r="Q2041">
        <v>8.4903296910289E-2</v>
      </c>
    </row>
    <row r="2042" spans="1:17" hidden="1" x14ac:dyDescent="0.3">
      <c r="A2042" t="s">
        <v>4242</v>
      </c>
      <c r="B2042" t="s">
        <v>4243</v>
      </c>
      <c r="C2042" t="str">
        <f>IFERROR(VLOOKUP(Table1[[#This Row],[Ticker]],[1]!Table1[[Symbol]:[Industry]],2,FALSE),"-")</f>
        <v>-</v>
      </c>
      <c r="D2042" t="s">
        <v>335</v>
      </c>
      <c r="E2042">
        <v>326.42638399999998</v>
      </c>
      <c r="F2042">
        <v>157.69999999999999</v>
      </c>
      <c r="G2042">
        <v>-10.639758421187899</v>
      </c>
      <c r="H2042">
        <v>4.52775241751743</v>
      </c>
      <c r="I2042">
        <v>-41.850874222671003</v>
      </c>
      <c r="J2042">
        <v>-3.64462033196792</v>
      </c>
      <c r="K2042">
        <v>163.50094364215701</v>
      </c>
      <c r="L2042">
        <v>168.97404746826999</v>
      </c>
      <c r="M2042">
        <v>25.907359696623399</v>
      </c>
      <c r="N2042">
        <v>0.52899653979238703</v>
      </c>
      <c r="O2042">
        <v>57.165504121750097</v>
      </c>
      <c r="P2042">
        <v>27.126158806932601</v>
      </c>
    </row>
    <row r="2043" spans="1:17" hidden="1" x14ac:dyDescent="0.3">
      <c r="A2043" t="s">
        <v>4244</v>
      </c>
      <c r="B2043" t="s">
        <v>4245</v>
      </c>
      <c r="C2043" t="str">
        <f>IFERROR(VLOOKUP(Table1[[#This Row],[Ticker]],[1]!Table1[[Symbol]:[Industry]],2,FALSE),"-")</f>
        <v>-</v>
      </c>
      <c r="D2043" t="s">
        <v>924</v>
      </c>
      <c r="E2043">
        <v>326.10781589999999</v>
      </c>
      <c r="F2043">
        <v>14.5</v>
      </c>
      <c r="G2043">
        <v>53.142914889416197</v>
      </c>
      <c r="H2043">
        <v>11.020183381998001</v>
      </c>
      <c r="I2043">
        <v>5.8902355338253001</v>
      </c>
      <c r="J2043">
        <v>8.8707314157423306E-2</v>
      </c>
      <c r="K2043">
        <v>13.2744196501235</v>
      </c>
      <c r="L2043">
        <v>12.546055966726399</v>
      </c>
      <c r="M2043">
        <v>62.350352671117101</v>
      </c>
      <c r="N2043">
        <v>2.6001247367433802</v>
      </c>
      <c r="O2043">
        <v>28.965517241379299</v>
      </c>
      <c r="P2043">
        <v>79.012345679012299</v>
      </c>
      <c r="Q2043">
        <v>4.6741447914562001E-2</v>
      </c>
    </row>
    <row r="2044" spans="1:17" hidden="1" x14ac:dyDescent="0.3">
      <c r="A2044" t="s">
        <v>4246</v>
      </c>
      <c r="B2044" t="s">
        <v>4247</v>
      </c>
      <c r="C2044" t="str">
        <f>IFERROR(VLOOKUP(Table1[[#This Row],[Ticker]],[1]!Table1[[Symbol]:[Industry]],2,FALSE),"-")</f>
        <v>-</v>
      </c>
      <c r="D2044" t="s">
        <v>412</v>
      </c>
      <c r="E2044">
        <v>324.67573499999997</v>
      </c>
      <c r="F2044">
        <v>870</v>
      </c>
      <c r="G2044">
        <v>58.349637389786203</v>
      </c>
      <c r="H2044">
        <v>-3.3935647086021898</v>
      </c>
      <c r="I2044">
        <v>-31.212931428286499</v>
      </c>
      <c r="J2044">
        <v>3.94964900404648</v>
      </c>
      <c r="K2044">
        <v>899.04588514823695</v>
      </c>
      <c r="L2044">
        <v>845.00150235940498</v>
      </c>
      <c r="M2044">
        <v>44.610918232170199</v>
      </c>
      <c r="N2044">
        <v>0.58984615384615302</v>
      </c>
      <c r="O2044">
        <v>56.310344827586199</v>
      </c>
      <c r="P2044">
        <v>89.130434782608603</v>
      </c>
      <c r="Q2044">
        <v>5.3665694421244997E-2</v>
      </c>
    </row>
    <row r="2045" spans="1:17" hidden="1" x14ac:dyDescent="0.3">
      <c r="A2045" t="s">
        <v>4248</v>
      </c>
      <c r="B2045" t="s">
        <v>4249</v>
      </c>
      <c r="C2045" t="str">
        <f>IFERROR(VLOOKUP(Table1[[#This Row],[Ticker]],[1]!Table1[[Symbol]:[Industry]],2,FALSE),"-")</f>
        <v>-</v>
      </c>
      <c r="D2045" t="s">
        <v>138</v>
      </c>
      <c r="E2045">
        <v>324.65576495599998</v>
      </c>
      <c r="F2045">
        <v>79.989999999999995</v>
      </c>
      <c r="G2045">
        <v>132.281646596733</v>
      </c>
      <c r="H2045">
        <v>1.0789518446566999</v>
      </c>
      <c r="I2045">
        <v>26.3913290904744</v>
      </c>
      <c r="J2045">
        <v>-3.61131254550099</v>
      </c>
      <c r="K2045">
        <v>76.950972784341502</v>
      </c>
      <c r="L2045">
        <v>61.217868939047897</v>
      </c>
      <c r="M2045">
        <v>39.454654771937598</v>
      </c>
      <c r="N2045">
        <v>0.87261477004976895</v>
      </c>
      <c r="O2045">
        <v>13.964245530691301</v>
      </c>
      <c r="P2045">
        <v>196.25925925925901</v>
      </c>
      <c r="Q2045">
        <v>0.111713913043767</v>
      </c>
    </row>
    <row r="2046" spans="1:17" hidden="1" x14ac:dyDescent="0.3">
      <c r="A2046" t="s">
        <v>4250</v>
      </c>
      <c r="B2046" t="s">
        <v>4251</v>
      </c>
      <c r="C2046" t="str">
        <f>IFERROR(VLOOKUP(Table1[[#This Row],[Ticker]],[1]!Table1[[Symbol]:[Industry]],2,FALSE),"-")</f>
        <v>-</v>
      </c>
      <c r="D2046" t="s">
        <v>412</v>
      </c>
      <c r="E2046">
        <v>324.24229500000001</v>
      </c>
      <c r="F2046">
        <v>130</v>
      </c>
      <c r="G2046">
        <v>281.29807027274501</v>
      </c>
      <c r="H2046">
        <v>-4.3157849974485503</v>
      </c>
      <c r="I2046">
        <v>63.395359273323699</v>
      </c>
      <c r="J2046">
        <v>-0.19420059269359499</v>
      </c>
      <c r="K2046">
        <v>121.30590719049999</v>
      </c>
      <c r="L2046">
        <v>88.177460085684203</v>
      </c>
      <c r="M2046">
        <v>48.932586295633101</v>
      </c>
      <c r="N2046">
        <v>0.99669177857844704</v>
      </c>
      <c r="O2046">
        <v>15.115384615384601</v>
      </c>
      <c r="P2046">
        <v>397.51243781094502</v>
      </c>
      <c r="Q2046">
        <v>0.170163533214364</v>
      </c>
    </row>
    <row r="2047" spans="1:17" hidden="1" x14ac:dyDescent="0.3">
      <c r="A2047" t="s">
        <v>4252</v>
      </c>
      <c r="B2047" t="s">
        <v>4253</v>
      </c>
      <c r="C2047" t="str">
        <f>IFERROR(VLOOKUP(Table1[[#This Row],[Ticker]],[1]!Table1[[Symbol]:[Industry]],2,FALSE),"-")</f>
        <v>-</v>
      </c>
      <c r="D2047" t="s">
        <v>979</v>
      </c>
      <c r="E2047">
        <v>323.426883559999</v>
      </c>
      <c r="F2047">
        <v>67.87</v>
      </c>
      <c r="G2047">
        <v>74.1853667133513</v>
      </c>
      <c r="H2047">
        <v>27.858128046029702</v>
      </c>
      <c r="I2047">
        <v>69.437380990608801</v>
      </c>
      <c r="J2047">
        <v>-12.8890094135593</v>
      </c>
      <c r="K2047">
        <v>58.030350871360902</v>
      </c>
      <c r="L2047">
        <v>46.487695423926802</v>
      </c>
      <c r="M2047">
        <v>48.419348729504001</v>
      </c>
      <c r="N2047">
        <v>1.3011044911070999</v>
      </c>
      <c r="O2047">
        <v>26.5949609547664</v>
      </c>
      <c r="P2047">
        <v>109.799072642967</v>
      </c>
      <c r="Q2047">
        <v>5.4020494941010001E-2</v>
      </c>
    </row>
    <row r="2048" spans="1:17" hidden="1" x14ac:dyDescent="0.3">
      <c r="A2048" t="s">
        <v>4254</v>
      </c>
      <c r="B2048" t="s">
        <v>4255</v>
      </c>
      <c r="C2048" t="str">
        <f>IFERROR(VLOOKUP(Table1[[#This Row],[Ticker]],[1]!Table1[[Symbol]:[Industry]],2,FALSE),"-")</f>
        <v>-</v>
      </c>
      <c r="D2048" t="s">
        <v>62</v>
      </c>
      <c r="E2048">
        <v>322.97569707999997</v>
      </c>
      <c r="F2048">
        <v>14.2</v>
      </c>
      <c r="G2048">
        <v>91.139667776763403</v>
      </c>
      <c r="H2048">
        <v>-21.7856645155208</v>
      </c>
      <c r="I2048">
        <v>-34.737359294311503</v>
      </c>
      <c r="J2048">
        <v>-4.9123331672513704</v>
      </c>
      <c r="K2048">
        <v>15.664198308484099</v>
      </c>
      <c r="L2048">
        <v>15.1324121856</v>
      </c>
      <c r="M2048">
        <v>38.389609410638101</v>
      </c>
      <c r="N2048">
        <v>1.14906321762937</v>
      </c>
      <c r="O2048">
        <v>54.154929577464699</v>
      </c>
      <c r="P2048">
        <v>130.89430894308899</v>
      </c>
      <c r="Q2048">
        <v>2.6891546750119E-2</v>
      </c>
    </row>
    <row r="2049" spans="1:17" hidden="1" x14ac:dyDescent="0.3">
      <c r="A2049" t="s">
        <v>4256</v>
      </c>
      <c r="B2049" t="s">
        <v>4257</v>
      </c>
      <c r="C2049" t="str">
        <f>IFERROR(VLOOKUP(Table1[[#This Row],[Ticker]],[1]!Table1[[Symbol]:[Industry]],2,FALSE),"-")</f>
        <v>-</v>
      </c>
      <c r="D2049" t="s">
        <v>138</v>
      </c>
      <c r="E2049">
        <v>321.41358719999999</v>
      </c>
      <c r="F2049">
        <v>8.16</v>
      </c>
      <c r="G2049">
        <v>119.89573614897201</v>
      </c>
      <c r="H2049">
        <v>-5.2866587838563097</v>
      </c>
      <c r="I2049">
        <v>60.165693024412803</v>
      </c>
      <c r="J2049">
        <v>-0.48363700818688599</v>
      </c>
      <c r="K2049">
        <v>8.5628954220512394</v>
      </c>
      <c r="L2049">
        <v>6.5748250555771399</v>
      </c>
      <c r="M2049">
        <v>31.112072306256199</v>
      </c>
      <c r="N2049">
        <v>0.49535527302264898</v>
      </c>
      <c r="O2049">
        <v>36.029411764705799</v>
      </c>
      <c r="P2049">
        <v>191.42857142857099</v>
      </c>
      <c r="Q2049">
        <v>0.10474256854321801</v>
      </c>
    </row>
    <row r="2050" spans="1:17" hidden="1" x14ac:dyDescent="0.3">
      <c r="A2050" t="s">
        <v>4258</v>
      </c>
      <c r="B2050" t="s">
        <v>4259</v>
      </c>
      <c r="C2050" t="str">
        <f>IFERROR(VLOOKUP(Table1[[#This Row],[Ticker]],[1]!Table1[[Symbol]:[Industry]],2,FALSE),"-")</f>
        <v>-</v>
      </c>
      <c r="D2050" t="s">
        <v>46</v>
      </c>
      <c r="E2050">
        <v>319.67525504000002</v>
      </c>
      <c r="F2050">
        <v>249.8</v>
      </c>
      <c r="G2050">
        <v>114.21840850149501</v>
      </c>
      <c r="H2050">
        <v>42.055678717188599</v>
      </c>
      <c r="I2050">
        <v>124.45343365257899</v>
      </c>
      <c r="J2050">
        <v>-18.330395061130499</v>
      </c>
      <c r="M2050">
        <v>48.782783075218902</v>
      </c>
      <c r="O2050">
        <v>21.917534027221699</v>
      </c>
      <c r="P2050">
        <v>151.814516129032</v>
      </c>
    </row>
    <row r="2051" spans="1:17" hidden="1" x14ac:dyDescent="0.3">
      <c r="A2051" t="s">
        <v>4260</v>
      </c>
      <c r="B2051" t="s">
        <v>4261</v>
      </c>
      <c r="C2051" t="str">
        <f>IFERROR(VLOOKUP(Table1[[#This Row],[Ticker]],[1]!Table1[[Symbol]:[Industry]],2,FALSE),"-")</f>
        <v>-</v>
      </c>
      <c r="D2051" t="s">
        <v>1615</v>
      </c>
      <c r="E2051">
        <v>319.171027199999</v>
      </c>
      <c r="F2051">
        <v>63.05</v>
      </c>
      <c r="G2051">
        <v>-0.58990670275914003</v>
      </c>
      <c r="H2051">
        <v>-1.3448414780231499</v>
      </c>
      <c r="I2051">
        <v>5.3092669634885601</v>
      </c>
      <c r="J2051">
        <v>1.0210311631479401</v>
      </c>
      <c r="K2051">
        <v>61.3355436282054</v>
      </c>
      <c r="L2051">
        <v>57.1005429673611</v>
      </c>
      <c r="M2051">
        <v>55.8285238094657</v>
      </c>
      <c r="N2051">
        <v>1.19495337066551</v>
      </c>
      <c r="O2051">
        <v>2.93417922283902</v>
      </c>
      <c r="P2051">
        <v>32.708903388760199</v>
      </c>
      <c r="Q2051">
        <v>-2.0749357399728999E-2</v>
      </c>
    </row>
    <row r="2052" spans="1:17" hidden="1" x14ac:dyDescent="0.3">
      <c r="A2052" t="s">
        <v>4262</v>
      </c>
      <c r="B2052" t="s">
        <v>4263</v>
      </c>
      <c r="C2052" t="str">
        <f>IFERROR(VLOOKUP(Table1[[#This Row],[Ticker]],[1]!Table1[[Symbol]:[Industry]],2,FALSE),"-")</f>
        <v>-</v>
      </c>
      <c r="D2052" t="s">
        <v>266</v>
      </c>
      <c r="E2052">
        <v>317.98858000000001</v>
      </c>
      <c r="F2052">
        <v>645.4</v>
      </c>
      <c r="G2052">
        <v>83.371715252491995</v>
      </c>
      <c r="H2052">
        <v>-2.8786500450968702</v>
      </c>
      <c r="I2052">
        <v>-23.393419928733501</v>
      </c>
      <c r="J2052">
        <v>-3.49922669385928</v>
      </c>
      <c r="K2052">
        <v>636.506511116566</v>
      </c>
      <c r="L2052">
        <v>550.48176711675296</v>
      </c>
      <c r="M2052">
        <v>38.405288681660203</v>
      </c>
      <c r="N2052">
        <v>0.70514281790716804</v>
      </c>
      <c r="O2052">
        <v>14.4716454911682</v>
      </c>
      <c r="P2052">
        <v>119.52380952380901</v>
      </c>
      <c r="Q2052">
        <v>0.13448682773792001</v>
      </c>
    </row>
    <row r="2053" spans="1:17" hidden="1" x14ac:dyDescent="0.3">
      <c r="A2053" t="s">
        <v>4264</v>
      </c>
      <c r="B2053" t="s">
        <v>4265</v>
      </c>
      <c r="C2053" t="str">
        <f>IFERROR(VLOOKUP(Table1[[#This Row],[Ticker]],[1]!Table1[[Symbol]:[Industry]],2,FALSE),"-")</f>
        <v>-</v>
      </c>
      <c r="D2053" t="s">
        <v>119</v>
      </c>
      <c r="E2053">
        <v>317.70420480000001</v>
      </c>
      <c r="F2053">
        <v>144.38999999999999</v>
      </c>
      <c r="G2053">
        <v>109.57697454503599</v>
      </c>
      <c r="H2053">
        <v>56.124215002551402</v>
      </c>
      <c r="I2053">
        <v>64.259440978586198</v>
      </c>
      <c r="J2053">
        <v>41.065345512284502</v>
      </c>
      <c r="K2053">
        <v>105.80386730348</v>
      </c>
      <c r="L2053">
        <v>87.596693706864997</v>
      </c>
      <c r="M2053">
        <v>68.9595700655602</v>
      </c>
      <c r="N2053">
        <v>2.5931843010770401</v>
      </c>
      <c r="O2053">
        <v>14.5508691737655</v>
      </c>
      <c r="P2053">
        <v>135.73877551020399</v>
      </c>
      <c r="Q2053">
        <v>3.4148280850985001E-2</v>
      </c>
    </row>
    <row r="2054" spans="1:17" hidden="1" x14ac:dyDescent="0.3">
      <c r="A2054" t="s">
        <v>4266</v>
      </c>
      <c r="B2054" t="s">
        <v>4267</v>
      </c>
      <c r="C2054" t="str">
        <f>IFERROR(VLOOKUP(Table1[[#This Row],[Ticker]],[1]!Table1[[Symbol]:[Industry]],2,FALSE),"-")</f>
        <v>-</v>
      </c>
      <c r="D2054" t="s">
        <v>728</v>
      </c>
      <c r="E2054">
        <v>317.55988869999999</v>
      </c>
      <c r="F2054">
        <v>52.45</v>
      </c>
      <c r="G2054">
        <v>5.8198194362394204</v>
      </c>
      <c r="H2054">
        <v>10.034730466468901</v>
      </c>
      <c r="I2054">
        <v>-16.3216986225532</v>
      </c>
      <c r="J2054">
        <v>9.5090717392164503</v>
      </c>
      <c r="K2054">
        <v>50.413371168618497</v>
      </c>
      <c r="L2054">
        <v>49.803441729084099</v>
      </c>
      <c r="M2054">
        <v>48.776868165288199</v>
      </c>
      <c r="N2054">
        <v>2.0729233708718202</v>
      </c>
      <c r="O2054">
        <v>37.082936129647202</v>
      </c>
      <c r="P2054">
        <v>34.487179487179397</v>
      </c>
      <c r="Q2054">
        <v>4.5011615240783003E-2</v>
      </c>
    </row>
    <row r="2055" spans="1:17" hidden="1" x14ac:dyDescent="0.3">
      <c r="A2055" t="s">
        <v>4268</v>
      </c>
      <c r="B2055" t="s">
        <v>4269</v>
      </c>
      <c r="C2055" t="str">
        <f>IFERROR(VLOOKUP(Table1[[#This Row],[Ticker]],[1]!Table1[[Symbol]:[Industry]],2,FALSE),"-")</f>
        <v>-</v>
      </c>
      <c r="D2055" t="s">
        <v>271</v>
      </c>
      <c r="E2055">
        <v>316.87425000000002</v>
      </c>
      <c r="F2055">
        <v>292.05</v>
      </c>
      <c r="G2055">
        <v>-16.839044725126801</v>
      </c>
      <c r="H2055">
        <v>-6.00986394481696</v>
      </c>
      <c r="I2055">
        <v>-22.9072265625224</v>
      </c>
      <c r="J2055">
        <v>-5.1991216188596896</v>
      </c>
      <c r="K2055">
        <v>295.03646060954998</v>
      </c>
      <c r="L2055">
        <v>291.15284766645198</v>
      </c>
      <c r="M2055">
        <v>31.101572181499598</v>
      </c>
      <c r="N2055">
        <v>1.2905856016800199</v>
      </c>
      <c r="O2055">
        <v>43.109056668378699</v>
      </c>
      <c r="P2055">
        <v>16.2156784719458</v>
      </c>
      <c r="Q2055">
        <v>3.1647928161785001E-2</v>
      </c>
    </row>
    <row r="2056" spans="1:17" hidden="1" x14ac:dyDescent="0.3">
      <c r="A2056" t="s">
        <v>4270</v>
      </c>
      <c r="B2056" t="s">
        <v>4271</v>
      </c>
      <c r="C2056" t="str">
        <f>IFERROR(VLOOKUP(Table1[[#This Row],[Ticker]],[1]!Table1[[Symbol]:[Industry]],2,FALSE),"-")</f>
        <v>-</v>
      </c>
      <c r="D2056" t="s">
        <v>271</v>
      </c>
      <c r="E2056">
        <v>316.10466580000002</v>
      </c>
      <c r="F2056">
        <v>227.15</v>
      </c>
      <c r="G2056">
        <v>38.043799676120898</v>
      </c>
      <c r="H2056">
        <v>-1.5056410632470401</v>
      </c>
      <c r="I2056">
        <v>-16.170814333553299</v>
      </c>
      <c r="J2056">
        <v>-3.8812374117753201</v>
      </c>
      <c r="K2056">
        <v>225.87638549786001</v>
      </c>
      <c r="L2056">
        <v>218.37837655450201</v>
      </c>
      <c r="M2056">
        <v>44.0638794409873</v>
      </c>
      <c r="N2056">
        <v>1.3965517241379299</v>
      </c>
      <c r="O2056">
        <v>38.983050847457598</v>
      </c>
      <c r="P2056">
        <v>65.2</v>
      </c>
    </row>
    <row r="2057" spans="1:17" hidden="1" x14ac:dyDescent="0.3">
      <c r="A2057" t="s">
        <v>4272</v>
      </c>
      <c r="B2057" t="s">
        <v>4273</v>
      </c>
      <c r="C2057" t="str">
        <f>IFERROR(VLOOKUP(Table1[[#This Row],[Ticker]],[1]!Table1[[Symbol]:[Industry]],2,FALSE),"-")</f>
        <v>-</v>
      </c>
      <c r="D2057" t="s">
        <v>405</v>
      </c>
      <c r="E2057">
        <v>316.01254175999998</v>
      </c>
      <c r="F2057">
        <v>3663.2</v>
      </c>
      <c r="G2057">
        <v>-28.5383014552148</v>
      </c>
      <c r="H2057">
        <v>-6.8032685284103396</v>
      </c>
      <c r="I2057">
        <v>-3.9386227215401699</v>
      </c>
      <c r="J2057">
        <v>-0.101120425670314</v>
      </c>
      <c r="K2057">
        <v>3708.0290749861501</v>
      </c>
      <c r="L2057">
        <v>3637.1377904463102</v>
      </c>
      <c r="M2057">
        <v>48.162856970102503</v>
      </c>
      <c r="N2057">
        <v>0.82163406214039103</v>
      </c>
      <c r="O2057">
        <v>15.0906311421707</v>
      </c>
      <c r="P2057">
        <v>17.2036474164133</v>
      </c>
      <c r="Q2057">
        <v>6.2150329540753002E-2</v>
      </c>
    </row>
    <row r="2058" spans="1:17" hidden="1" x14ac:dyDescent="0.3">
      <c r="A2058" t="s">
        <v>4274</v>
      </c>
      <c r="B2058" t="s">
        <v>4275</v>
      </c>
      <c r="C2058" t="str">
        <f>IFERROR(VLOOKUP(Table1[[#This Row],[Ticker]],[1]!Table1[[Symbol]:[Industry]],2,FALSE),"-")</f>
        <v>-</v>
      </c>
      <c r="D2058" t="s">
        <v>692</v>
      </c>
      <c r="E2058">
        <v>315.745617831</v>
      </c>
      <c r="F2058">
        <v>48.93</v>
      </c>
      <c r="G2058">
        <v>5.8921702701361998</v>
      </c>
      <c r="H2058">
        <v>-11.1861553678189</v>
      </c>
      <c r="I2058">
        <v>-44.156128556480603</v>
      </c>
      <c r="J2058">
        <v>-4.5089716228751202</v>
      </c>
      <c r="K2058">
        <v>52.650852295083503</v>
      </c>
      <c r="L2058">
        <v>50.742467794407901</v>
      </c>
      <c r="M2058">
        <v>29.658925854532701</v>
      </c>
      <c r="N2058">
        <v>0.87877626929270403</v>
      </c>
      <c r="O2058">
        <v>59.023733423582399</v>
      </c>
      <c r="P2058">
        <v>58.129723804830697</v>
      </c>
      <c r="Q2058">
        <v>0.12414790748884701</v>
      </c>
    </row>
    <row r="2059" spans="1:17" hidden="1" x14ac:dyDescent="0.3">
      <c r="A2059" t="s">
        <v>4276</v>
      </c>
      <c r="B2059" t="s">
        <v>4277</v>
      </c>
      <c r="C2059" t="str">
        <f>IFERROR(VLOOKUP(Table1[[#This Row],[Ticker]],[1]!Table1[[Symbol]:[Industry]],2,FALSE),"-")</f>
        <v>-</v>
      </c>
      <c r="D2059" t="s">
        <v>1840</v>
      </c>
      <c r="E2059">
        <v>315.43785251999998</v>
      </c>
      <c r="F2059">
        <v>495.6</v>
      </c>
      <c r="G2059">
        <v>53.5034928605874</v>
      </c>
      <c r="H2059">
        <v>17.4699292882657</v>
      </c>
      <c r="I2059">
        <v>58.125614797842999</v>
      </c>
      <c r="J2059">
        <v>11.4542633144882</v>
      </c>
      <c r="K2059">
        <v>405.49379025509</v>
      </c>
      <c r="L2059">
        <v>351.66628602731799</v>
      </c>
      <c r="M2059">
        <v>68.550729356740305</v>
      </c>
      <c r="N2059">
        <v>3.2496463683469599</v>
      </c>
      <c r="O2059">
        <v>5.28652138821628</v>
      </c>
      <c r="P2059">
        <v>85.132611131863996</v>
      </c>
      <c r="Q2059">
        <v>3.4219589681354003E-2</v>
      </c>
    </row>
    <row r="2060" spans="1:17" hidden="1" x14ac:dyDescent="0.3">
      <c r="A2060" t="s">
        <v>4278</v>
      </c>
      <c r="B2060" t="s">
        <v>4279</v>
      </c>
      <c r="C2060" t="str">
        <f>IFERROR(VLOOKUP(Table1[[#This Row],[Ticker]],[1]!Table1[[Symbol]:[Industry]],2,FALSE),"-")</f>
        <v>-</v>
      </c>
      <c r="D2060" t="s">
        <v>543</v>
      </c>
      <c r="E2060">
        <v>315.43689999999998</v>
      </c>
      <c r="F2060">
        <v>249.95</v>
      </c>
      <c r="G2060">
        <v>-29.329992512364498</v>
      </c>
      <c r="H2060">
        <v>-11.061239542903101</v>
      </c>
      <c r="I2060">
        <v>-6.6350889359435996</v>
      </c>
      <c r="J2060">
        <v>-3.6350191099076001</v>
      </c>
      <c r="K2060">
        <v>264.77473731549298</v>
      </c>
      <c r="L2060">
        <v>252.56881126696999</v>
      </c>
      <c r="M2060">
        <v>29.8147954078153</v>
      </c>
      <c r="N2060">
        <v>0.55847586204629995</v>
      </c>
      <c r="O2060">
        <v>35.007001400279997</v>
      </c>
      <c r="P2060">
        <v>18.459715639810401</v>
      </c>
      <c r="Q2060">
        <v>-2.8521455859090002E-2</v>
      </c>
    </row>
    <row r="2061" spans="1:17" hidden="1" x14ac:dyDescent="0.3">
      <c r="A2061" t="s">
        <v>4280</v>
      </c>
      <c r="B2061" t="s">
        <v>4281</v>
      </c>
      <c r="C2061" t="str">
        <f>IFERROR(VLOOKUP(Table1[[#This Row],[Ticker]],[1]!Table1[[Symbol]:[Industry]],2,FALSE),"-")</f>
        <v>-</v>
      </c>
      <c r="D2061" t="s">
        <v>549</v>
      </c>
      <c r="E2061">
        <v>315.40635359999999</v>
      </c>
      <c r="F2061">
        <v>351</v>
      </c>
      <c r="G2061">
        <v>263.30372377424101</v>
      </c>
      <c r="H2061">
        <v>8.9357296833033395</v>
      </c>
      <c r="I2061">
        <v>-17.234222989025</v>
      </c>
      <c r="J2061">
        <v>1.6983058162140301</v>
      </c>
      <c r="K2061">
        <v>364.50934791199199</v>
      </c>
      <c r="L2061">
        <v>326.157748868461</v>
      </c>
      <c r="M2061">
        <v>41.633443261442501</v>
      </c>
      <c r="N2061">
        <v>0.82634951934927203</v>
      </c>
      <c r="O2061">
        <v>50.227920227920201</v>
      </c>
      <c r="P2061">
        <v>286.990077177508</v>
      </c>
      <c r="Q2061">
        <v>0.26628699218781599</v>
      </c>
    </row>
    <row r="2062" spans="1:17" hidden="1" x14ac:dyDescent="0.3">
      <c r="A2062" t="s">
        <v>4282</v>
      </c>
      <c r="B2062" t="s">
        <v>4283</v>
      </c>
      <c r="C2062" t="str">
        <f>IFERROR(VLOOKUP(Table1[[#This Row],[Ticker]],[1]!Table1[[Symbol]:[Industry]],2,FALSE),"-")</f>
        <v>-</v>
      </c>
      <c r="D2062" t="s">
        <v>1550</v>
      </c>
      <c r="E2062">
        <v>314.50697600000001</v>
      </c>
      <c r="F2062">
        <v>25.13</v>
      </c>
      <c r="G2062">
        <v>49.863370353639297</v>
      </c>
      <c r="H2062">
        <v>10.065485905561401</v>
      </c>
      <c r="I2062">
        <v>-2.8439338859857299</v>
      </c>
      <c r="J2062">
        <v>16.6631511629915</v>
      </c>
      <c r="K2062">
        <v>21.487923520878301</v>
      </c>
      <c r="L2062">
        <v>21.992818125514798</v>
      </c>
      <c r="M2062">
        <v>92.423374554974401</v>
      </c>
      <c r="N2062">
        <v>2.1691366035033002</v>
      </c>
      <c r="O2062">
        <v>54.795065658575403</v>
      </c>
      <c r="P2062">
        <v>91.832061068702302</v>
      </c>
      <c r="Q2062">
        <v>9.2029303293801004E-2</v>
      </c>
    </row>
    <row r="2063" spans="1:17" hidden="1" x14ac:dyDescent="0.3">
      <c r="A2063" t="s">
        <v>4284</v>
      </c>
      <c r="B2063" t="s">
        <v>4285</v>
      </c>
      <c r="C2063" t="str">
        <f>IFERROR(VLOOKUP(Table1[[#This Row],[Ticker]],[1]!Table1[[Symbol]:[Industry]],2,FALSE),"-")</f>
        <v>-</v>
      </c>
      <c r="D2063" t="s">
        <v>198</v>
      </c>
      <c r="E2063">
        <v>314.38534288699998</v>
      </c>
      <c r="F2063">
        <v>146.99</v>
      </c>
      <c r="G2063">
        <v>158.173665772188</v>
      </c>
      <c r="H2063">
        <v>-12.5960397745186</v>
      </c>
      <c r="I2063">
        <v>79.702416820090406</v>
      </c>
      <c r="J2063">
        <v>-6.6108431353930204</v>
      </c>
      <c r="K2063">
        <v>143.49166233623899</v>
      </c>
      <c r="L2063">
        <v>109.839359267096</v>
      </c>
      <c r="M2063">
        <v>40.270178148074201</v>
      </c>
      <c r="N2063">
        <v>0.38979919683367997</v>
      </c>
      <c r="O2063">
        <v>14.293489353017099</v>
      </c>
      <c r="P2063">
        <v>199.97959183673399</v>
      </c>
      <c r="Q2063">
        <v>7.0117708756387995E-2</v>
      </c>
    </row>
    <row r="2064" spans="1:17" hidden="1" x14ac:dyDescent="0.3">
      <c r="A2064" t="s">
        <v>4286</v>
      </c>
      <c r="B2064" t="s">
        <v>4287</v>
      </c>
      <c r="C2064" t="str">
        <f>IFERROR(VLOOKUP(Table1[[#This Row],[Ticker]],[1]!Table1[[Symbol]:[Industry]],2,FALSE),"-")</f>
        <v>-</v>
      </c>
      <c r="D2064" t="s">
        <v>138</v>
      </c>
      <c r="E2064">
        <v>314.18989555100001</v>
      </c>
      <c r="F2064">
        <v>93.31</v>
      </c>
      <c r="G2064">
        <v>-46.824738905737902</v>
      </c>
      <c r="H2064">
        <v>-10.178155180890201</v>
      </c>
      <c r="I2064">
        <v>-35.138277475850501</v>
      </c>
      <c r="J2064">
        <v>-1.1378489390597</v>
      </c>
      <c r="K2064">
        <v>96.864424478719499</v>
      </c>
      <c r="L2064">
        <v>114.588668216378</v>
      </c>
      <c r="M2064">
        <v>29.9221891818876</v>
      </c>
      <c r="N2064">
        <v>0.96751967651263004</v>
      </c>
      <c r="O2064">
        <v>75.758225270603305</v>
      </c>
      <c r="P2064">
        <v>14.7019053472649</v>
      </c>
      <c r="Q2064">
        <v>7.4636276960448E-2</v>
      </c>
    </row>
    <row r="2065" spans="1:17" hidden="1" x14ac:dyDescent="0.3">
      <c r="A2065" t="s">
        <v>4288</v>
      </c>
      <c r="B2065" t="s">
        <v>4289</v>
      </c>
      <c r="C2065" t="str">
        <f>IFERROR(VLOOKUP(Table1[[#This Row],[Ticker]],[1]!Table1[[Symbol]:[Industry]],2,FALSE),"-")</f>
        <v>-</v>
      </c>
      <c r="D2065" t="s">
        <v>21</v>
      </c>
      <c r="E2065">
        <v>313.77369544499999</v>
      </c>
      <c r="F2065">
        <v>139.55000000000001</v>
      </c>
      <c r="G2065">
        <v>-16.174797162896901</v>
      </c>
      <c r="H2065">
        <v>20.201654894187001</v>
      </c>
      <c r="I2065">
        <v>-17.5736229962571</v>
      </c>
      <c r="J2065">
        <v>21.436382366377899</v>
      </c>
      <c r="K2065">
        <v>121.917113597634</v>
      </c>
      <c r="L2065">
        <v>124.888032117812</v>
      </c>
      <c r="M2065">
        <v>63.713913466109098</v>
      </c>
      <c r="N2065">
        <v>4.2778779196748102</v>
      </c>
      <c r="O2065">
        <v>25.2239340738086</v>
      </c>
      <c r="P2065">
        <v>48.457446808510603</v>
      </c>
      <c r="Q2065">
        <v>0.12527850593690301</v>
      </c>
    </row>
    <row r="2066" spans="1:17" hidden="1" x14ac:dyDescent="0.3">
      <c r="A2066" t="s">
        <v>4290</v>
      </c>
      <c r="B2066" t="s">
        <v>4291</v>
      </c>
      <c r="C2066" t="str">
        <f>IFERROR(VLOOKUP(Table1[[#This Row],[Ticker]],[1]!Table1[[Symbol]:[Industry]],2,FALSE),"-")</f>
        <v>-</v>
      </c>
      <c r="D2066" t="s">
        <v>271</v>
      </c>
      <c r="E2066">
        <v>312.35936249999997</v>
      </c>
      <c r="F2066">
        <v>174.5</v>
      </c>
      <c r="G2066">
        <v>4.5281947231109099</v>
      </c>
      <c r="H2066">
        <v>-3.9546738863374298</v>
      </c>
      <c r="I2066">
        <v>-29.557097482952098</v>
      </c>
      <c r="J2066">
        <v>-4.5353260598759402</v>
      </c>
      <c r="K2066">
        <v>186.71612428147401</v>
      </c>
      <c r="M2066">
        <v>31.190228921497699</v>
      </c>
      <c r="N2066">
        <v>1.0386875612144899</v>
      </c>
      <c r="O2066">
        <v>42.693409742120302</v>
      </c>
      <c r="P2066">
        <v>41.295546558704402</v>
      </c>
    </row>
    <row r="2067" spans="1:17" hidden="1" x14ac:dyDescent="0.3">
      <c r="A2067" t="s">
        <v>4292</v>
      </c>
      <c r="B2067" t="s">
        <v>4293</v>
      </c>
      <c r="C2067" t="str">
        <f>IFERROR(VLOOKUP(Table1[[#This Row],[Ticker]],[1]!Table1[[Symbol]:[Industry]],2,FALSE),"-")</f>
        <v>-</v>
      </c>
      <c r="D2067" t="s">
        <v>621</v>
      </c>
      <c r="E2067">
        <v>311.88238913999999</v>
      </c>
      <c r="F2067">
        <v>217.3</v>
      </c>
      <c r="G2067">
        <v>29.611706561459801</v>
      </c>
      <c r="H2067">
        <v>-8.1452018816957192</v>
      </c>
      <c r="I2067">
        <v>39.846731712543701</v>
      </c>
      <c r="J2067">
        <v>-11.004433416079999</v>
      </c>
      <c r="K2067">
        <v>219.23290591242099</v>
      </c>
      <c r="M2067">
        <v>37.683037004673601</v>
      </c>
      <c r="N2067">
        <v>0.76548819400127599</v>
      </c>
      <c r="O2067">
        <v>26.092959042797901</v>
      </c>
      <c r="P2067">
        <v>60.962962962962898</v>
      </c>
    </row>
    <row r="2068" spans="1:17" hidden="1" x14ac:dyDescent="0.3">
      <c r="A2068" t="s">
        <v>4294</v>
      </c>
      <c r="B2068" t="s">
        <v>4295</v>
      </c>
      <c r="C2068" t="str">
        <f>IFERROR(VLOOKUP(Table1[[#This Row],[Ticker]],[1]!Table1[[Symbol]:[Industry]],2,FALSE),"-")</f>
        <v>-</v>
      </c>
      <c r="D2068" t="s">
        <v>69</v>
      </c>
      <c r="E2068">
        <v>311.78666048000002</v>
      </c>
      <c r="F2068">
        <v>31.51</v>
      </c>
      <c r="G2068">
        <v>117.95475089121101</v>
      </c>
      <c r="H2068">
        <v>84.801862061374905</v>
      </c>
      <c r="I2068">
        <v>68.582178391375706</v>
      </c>
      <c r="J2068">
        <v>-5.9462763021091396</v>
      </c>
      <c r="K2068">
        <v>26.066015953637699</v>
      </c>
      <c r="L2068">
        <v>20.201181931141001</v>
      </c>
      <c r="M2068">
        <v>39.826720788352397</v>
      </c>
      <c r="N2068">
        <v>0.67931640716124597</v>
      </c>
      <c r="O2068">
        <v>36.496350364963398</v>
      </c>
      <c r="P2068">
        <v>196.14661654135301</v>
      </c>
      <c r="Q2068">
        <v>8.1558549516503001E-2</v>
      </c>
    </row>
    <row r="2069" spans="1:17" hidden="1" x14ac:dyDescent="0.3">
      <c r="A2069" t="s">
        <v>4296</v>
      </c>
      <c r="B2069" t="s">
        <v>4297</v>
      </c>
      <c r="C2069" t="str">
        <f>IFERROR(VLOOKUP(Table1[[#This Row],[Ticker]],[1]!Table1[[Symbol]:[Industry]],2,FALSE),"-")</f>
        <v>-</v>
      </c>
      <c r="D2069" t="s">
        <v>380</v>
      </c>
      <c r="E2069">
        <v>310.81632646499997</v>
      </c>
      <c r="F2069">
        <v>135.94999999999999</v>
      </c>
      <c r="G2069">
        <v>25.1368540406303</v>
      </c>
      <c r="H2069">
        <v>-6.5216673503897198</v>
      </c>
      <c r="I2069">
        <v>35.3718791917141</v>
      </c>
      <c r="J2069">
        <v>-0.45454158755905599</v>
      </c>
      <c r="M2069">
        <v>47.9049841952747</v>
      </c>
      <c r="O2069">
        <v>28.6502390584773</v>
      </c>
      <c r="P2069">
        <v>98.033503277494404</v>
      </c>
    </row>
    <row r="2070" spans="1:17" hidden="1" x14ac:dyDescent="0.3">
      <c r="A2070" t="s">
        <v>4298</v>
      </c>
      <c r="B2070" t="s">
        <v>4299</v>
      </c>
      <c r="C2070" t="str">
        <f>IFERROR(VLOOKUP(Table1[[#This Row],[Ticker]],[1]!Table1[[Symbol]:[Industry]],2,FALSE),"-")</f>
        <v>-</v>
      </c>
      <c r="E2070">
        <v>310.20482179999999</v>
      </c>
      <c r="F2070">
        <v>36.369999999999997</v>
      </c>
      <c r="G2070">
        <v>62.276761350831599</v>
      </c>
      <c r="H2070">
        <v>1.8900973554926199</v>
      </c>
      <c r="I2070">
        <v>9.0891030146634293</v>
      </c>
      <c r="J2070">
        <v>10.6495345237576</v>
      </c>
      <c r="K2070">
        <v>31.602222247196</v>
      </c>
      <c r="L2070">
        <v>29.471609808328498</v>
      </c>
      <c r="M2070">
        <v>64.115411381991393</v>
      </c>
      <c r="N2070">
        <v>2.06275417227695</v>
      </c>
      <c r="O2070">
        <v>14.379983502887001</v>
      </c>
      <c r="P2070">
        <v>89.328474752732902</v>
      </c>
      <c r="Q2070">
        <v>7.4107097397485E-2</v>
      </c>
    </row>
    <row r="2071" spans="1:17" hidden="1" x14ac:dyDescent="0.3">
      <c r="A2071" t="s">
        <v>4300</v>
      </c>
      <c r="B2071" t="s">
        <v>4301</v>
      </c>
      <c r="C2071" t="str">
        <f>IFERROR(VLOOKUP(Table1[[#This Row],[Ticker]],[1]!Table1[[Symbol]:[Industry]],2,FALSE),"-")</f>
        <v>-</v>
      </c>
      <c r="D2071" t="s">
        <v>472</v>
      </c>
      <c r="E2071">
        <v>310.17467005499998</v>
      </c>
      <c r="F2071">
        <v>70.03</v>
      </c>
      <c r="G2071">
        <v>6.6020186897565001</v>
      </c>
      <c r="H2071">
        <v>2.8849350745586402</v>
      </c>
      <c r="I2071">
        <v>-18.623975510138202</v>
      </c>
      <c r="J2071">
        <v>-3.0513219719598901</v>
      </c>
      <c r="K2071">
        <v>70.654345816171102</v>
      </c>
      <c r="L2071">
        <v>68.546536170997697</v>
      </c>
      <c r="M2071">
        <v>41.4551270873459</v>
      </c>
      <c r="N2071">
        <v>1.56699340322015</v>
      </c>
      <c r="O2071">
        <v>22.804512351849201</v>
      </c>
      <c r="P2071">
        <v>38.126232741617301</v>
      </c>
      <c r="Q2071">
        <v>3.9260235552794003E-2</v>
      </c>
    </row>
    <row r="2072" spans="1:17" hidden="1" x14ac:dyDescent="0.3">
      <c r="A2072" t="s">
        <v>4302</v>
      </c>
      <c r="B2072" t="s">
        <v>4303</v>
      </c>
      <c r="C2072" t="str">
        <f>IFERROR(VLOOKUP(Table1[[#This Row],[Ticker]],[1]!Table1[[Symbol]:[Industry]],2,FALSE),"-")</f>
        <v>-</v>
      </c>
      <c r="D2072" t="s">
        <v>266</v>
      </c>
      <c r="E2072">
        <v>309.93880000000001</v>
      </c>
      <c r="F2072">
        <v>262.66000000000003</v>
      </c>
      <c r="G2072">
        <v>-13.556374367627299</v>
      </c>
      <c r="H2072">
        <v>2.2214699045122299</v>
      </c>
      <c r="I2072">
        <v>-32.558196130224097</v>
      </c>
      <c r="J2072">
        <v>3.5774608694688599</v>
      </c>
      <c r="K2072">
        <v>254.284942103096</v>
      </c>
      <c r="L2072">
        <v>249.28755885989199</v>
      </c>
      <c r="M2072">
        <v>53.605737376357602</v>
      </c>
      <c r="N2072">
        <v>1.90684551937451</v>
      </c>
      <c r="O2072">
        <v>26.284931089621502</v>
      </c>
      <c r="P2072">
        <v>27.504854368932001</v>
      </c>
      <c r="Q2072">
        <v>-3.1626004310708999E-2</v>
      </c>
    </row>
    <row r="2073" spans="1:17" hidden="1" x14ac:dyDescent="0.3">
      <c r="A2073" t="s">
        <v>4304</v>
      </c>
      <c r="B2073" t="s">
        <v>4305</v>
      </c>
      <c r="C2073" t="str">
        <f>IFERROR(VLOOKUP(Table1[[#This Row],[Ticker]],[1]!Table1[[Symbol]:[Industry]],2,FALSE),"-")</f>
        <v>-</v>
      </c>
      <c r="D2073" t="s">
        <v>157</v>
      </c>
      <c r="E2073">
        <v>308.798</v>
      </c>
      <c r="F2073">
        <v>220.57</v>
      </c>
      <c r="G2073">
        <v>132.04697993006599</v>
      </c>
      <c r="H2073">
        <v>-5.8030561006196102</v>
      </c>
      <c r="I2073">
        <v>57.5994666295542</v>
      </c>
      <c r="J2073">
        <v>8.1166296960103193</v>
      </c>
      <c r="K2073">
        <v>201.69046570645</v>
      </c>
      <c r="L2073">
        <v>152.622896110678</v>
      </c>
      <c r="M2073">
        <v>66.662701721144899</v>
      </c>
      <c r="N2073">
        <v>0.301930408738664</v>
      </c>
      <c r="O2073">
        <v>6.2021127079838498</v>
      </c>
      <c r="P2073">
        <v>202.15068493150599</v>
      </c>
      <c r="Q2073">
        <v>0.11071886748910301</v>
      </c>
    </row>
    <row r="2074" spans="1:17" hidden="1" x14ac:dyDescent="0.3">
      <c r="A2074" t="s">
        <v>4306</v>
      </c>
      <c r="B2074" t="s">
        <v>4307</v>
      </c>
      <c r="C2074" t="str">
        <f>IFERROR(VLOOKUP(Table1[[#This Row],[Ticker]],[1]!Table1[[Symbol]:[Industry]],2,FALSE),"-")</f>
        <v>-</v>
      </c>
      <c r="D2074" t="s">
        <v>632</v>
      </c>
      <c r="E2074">
        <v>307.869203508</v>
      </c>
      <c r="F2074">
        <v>47.48</v>
      </c>
      <c r="G2074">
        <v>-21.248381450731699</v>
      </c>
      <c r="H2074">
        <v>1.9195342423549899</v>
      </c>
      <c r="I2074">
        <v>-22.493473846052598</v>
      </c>
      <c r="J2074">
        <v>2.65068649382924</v>
      </c>
      <c r="K2074">
        <v>47.498731419245701</v>
      </c>
      <c r="L2074">
        <v>47.482954131142698</v>
      </c>
      <c r="M2074">
        <v>43.0037640318805</v>
      </c>
      <c r="N2074">
        <v>1.0822745177494599</v>
      </c>
      <c r="O2074">
        <v>25.315922493681501</v>
      </c>
      <c r="P2074">
        <v>26.613333333333301</v>
      </c>
      <c r="Q2074">
        <v>-3.2448487573233001E-2</v>
      </c>
    </row>
    <row r="2075" spans="1:17" hidden="1" x14ac:dyDescent="0.3">
      <c r="A2075" t="s">
        <v>4308</v>
      </c>
      <c r="B2075" t="s">
        <v>4309</v>
      </c>
      <c r="C2075" t="str">
        <f>IFERROR(VLOOKUP(Table1[[#This Row],[Ticker]],[1]!Table1[[Symbol]:[Industry]],2,FALSE),"-")</f>
        <v>-</v>
      </c>
      <c r="D2075" t="s">
        <v>97</v>
      </c>
      <c r="E2075">
        <v>307.75605250000001</v>
      </c>
      <c r="F2075">
        <v>139.75</v>
      </c>
      <c r="G2075">
        <v>9.1558519199271498</v>
      </c>
      <c r="H2075">
        <v>-6.3089121452148698</v>
      </c>
      <c r="I2075">
        <v>-41.042001827312397</v>
      </c>
      <c r="J2075">
        <v>0.58887804737900795</v>
      </c>
      <c r="K2075">
        <v>147.59652458922901</v>
      </c>
      <c r="L2075">
        <v>155.33305801396801</v>
      </c>
      <c r="M2075">
        <v>44.309592378416703</v>
      </c>
      <c r="N2075">
        <v>0.61336242174961197</v>
      </c>
      <c r="O2075">
        <v>81.538461538461505</v>
      </c>
      <c r="P2075">
        <v>40.877016129032199</v>
      </c>
      <c r="Q2075">
        <v>-5.8585974035650001E-3</v>
      </c>
    </row>
    <row r="2076" spans="1:17" hidden="1" x14ac:dyDescent="0.3">
      <c r="A2076" t="s">
        <v>4310</v>
      </c>
      <c r="B2076" t="s">
        <v>4311</v>
      </c>
      <c r="C2076" t="str">
        <f>IFERROR(VLOOKUP(Table1[[#This Row],[Ticker]],[1]!Table1[[Symbol]:[Industry]],2,FALSE),"-")</f>
        <v>-</v>
      </c>
      <c r="D2076" t="s">
        <v>549</v>
      </c>
      <c r="E2076">
        <v>307.5</v>
      </c>
      <c r="F2076">
        <v>3075</v>
      </c>
      <c r="G2076">
        <v>60.904095916900097</v>
      </c>
      <c r="H2076">
        <v>13.739583775485601</v>
      </c>
      <c r="I2076">
        <v>12.5732619117515</v>
      </c>
      <c r="J2076">
        <v>-4.1032741418865299</v>
      </c>
      <c r="K2076">
        <v>2848.0194656980898</v>
      </c>
      <c r="L2076">
        <v>2413.97921161863</v>
      </c>
      <c r="M2076">
        <v>41.541979409334701</v>
      </c>
      <c r="N2076">
        <v>0.35399292645325098</v>
      </c>
      <c r="O2076">
        <v>22.2764227642276</v>
      </c>
      <c r="P2076">
        <v>104.863424383744</v>
      </c>
      <c r="Q2076">
        <v>5.2128760943313E-2</v>
      </c>
    </row>
    <row r="2077" spans="1:17" hidden="1" x14ac:dyDescent="0.3">
      <c r="A2077" t="s">
        <v>4312</v>
      </c>
      <c r="B2077" t="s">
        <v>4313</v>
      </c>
      <c r="C2077" t="str">
        <f>IFERROR(VLOOKUP(Table1[[#This Row],[Ticker]],[1]!Table1[[Symbol]:[Industry]],2,FALSE),"-")</f>
        <v>-</v>
      </c>
      <c r="D2077" t="s">
        <v>1423</v>
      </c>
      <c r="E2077">
        <v>305.2747602</v>
      </c>
      <c r="F2077">
        <v>75.540000000000006</v>
      </c>
      <c r="G2077">
        <v>2.0878723709590199</v>
      </c>
      <c r="H2077">
        <v>1.1033397110162599</v>
      </c>
      <c r="I2077">
        <v>-25.532333838774999</v>
      </c>
      <c r="J2077">
        <v>-2.4807419786082501</v>
      </c>
      <c r="K2077">
        <v>73.461765522533199</v>
      </c>
      <c r="L2077">
        <v>73.505585728181501</v>
      </c>
      <c r="M2077">
        <v>51.488985978824402</v>
      </c>
      <c r="N2077">
        <v>1.2647398271616901</v>
      </c>
      <c r="O2077">
        <v>48.001059041567302</v>
      </c>
      <c r="P2077">
        <v>49.436201780415402</v>
      </c>
    </row>
    <row r="2078" spans="1:17" hidden="1" x14ac:dyDescent="0.3">
      <c r="A2078" t="s">
        <v>4314</v>
      </c>
      <c r="B2078" t="s">
        <v>4315</v>
      </c>
      <c r="C2078" t="str">
        <f>IFERROR(VLOOKUP(Table1[[#This Row],[Ticker]],[1]!Table1[[Symbol]:[Industry]],2,FALSE),"-")</f>
        <v>-</v>
      </c>
      <c r="D2078" t="s">
        <v>62</v>
      </c>
      <c r="E2078">
        <v>305.13216799999998</v>
      </c>
      <c r="F2078">
        <v>36.770000000000003</v>
      </c>
      <c r="G2078">
        <v>-77.492886066583296</v>
      </c>
      <c r="H2078">
        <v>-10.3726453188329</v>
      </c>
      <c r="I2078">
        <v>-71.332198813465794</v>
      </c>
      <c r="J2078">
        <v>-5.1173366418865198</v>
      </c>
      <c r="K2078">
        <v>41.8036691177115</v>
      </c>
      <c r="L2078">
        <v>57.9504009189776</v>
      </c>
      <c r="M2078">
        <v>27.356763112270698</v>
      </c>
      <c r="N2078">
        <v>0.70754863485832697</v>
      </c>
      <c r="O2078">
        <v>152.78759858580301</v>
      </c>
      <c r="P2078">
        <v>5.66091954022989</v>
      </c>
      <c r="Q2078">
        <v>3.5645277978838E-2</v>
      </c>
    </row>
    <row r="2079" spans="1:17" hidden="1" x14ac:dyDescent="0.3">
      <c r="A2079" t="s">
        <v>4316</v>
      </c>
      <c r="B2079" t="s">
        <v>4317</v>
      </c>
      <c r="C2079" t="str">
        <f>IFERROR(VLOOKUP(Table1[[#This Row],[Ticker]],[1]!Table1[[Symbol]:[Industry]],2,FALSE),"-")</f>
        <v>-</v>
      </c>
      <c r="D2079" t="s">
        <v>538</v>
      </c>
      <c r="E2079">
        <v>304.87583574000001</v>
      </c>
      <c r="F2079">
        <v>235.83</v>
      </c>
      <c r="G2079">
        <v>120.950576057314</v>
      </c>
      <c r="H2079">
        <v>-4.2341523443873301</v>
      </c>
      <c r="I2079">
        <v>81.288556140880601</v>
      </c>
      <c r="J2079">
        <v>9.1518255684521392</v>
      </c>
      <c r="K2079">
        <v>223.93155384122599</v>
      </c>
      <c r="L2079">
        <v>172.87294213106799</v>
      </c>
      <c r="M2079">
        <v>50.184728743355798</v>
      </c>
      <c r="N2079">
        <v>0.37283626680522097</v>
      </c>
      <c r="O2079">
        <v>17.881524827206</v>
      </c>
      <c r="P2079">
        <v>169.21232876712301</v>
      </c>
      <c r="Q2079">
        <v>0.111156026022818</v>
      </c>
    </row>
    <row r="2080" spans="1:17" hidden="1" x14ac:dyDescent="0.3">
      <c r="A2080" t="s">
        <v>4318</v>
      </c>
      <c r="B2080" t="s">
        <v>4319</v>
      </c>
      <c r="C2080" t="str">
        <f>IFERROR(VLOOKUP(Table1[[#This Row],[Ticker]],[1]!Table1[[Symbol]:[Industry]],2,FALSE),"-")</f>
        <v>-</v>
      </c>
      <c r="D2080" t="s">
        <v>810</v>
      </c>
      <c r="E2080">
        <v>302.93200000000002</v>
      </c>
      <c r="F2080">
        <v>124</v>
      </c>
      <c r="G2080">
        <v>-41.430963685190399</v>
      </c>
      <c r="H2080">
        <v>-5.8309365126000596</v>
      </c>
      <c r="I2080">
        <v>-59.302856636462302</v>
      </c>
      <c r="J2080">
        <v>-0.72895743699356996</v>
      </c>
      <c r="K2080">
        <v>135.459149126738</v>
      </c>
      <c r="L2080">
        <v>150.96748317768299</v>
      </c>
      <c r="M2080">
        <v>32.839125624280001</v>
      </c>
      <c r="N2080">
        <v>0.70832432432432402</v>
      </c>
      <c r="O2080">
        <v>108.870967741935</v>
      </c>
      <c r="P2080">
        <v>16.2681669010782</v>
      </c>
    </row>
    <row r="2081" spans="1:17" hidden="1" x14ac:dyDescent="0.3">
      <c r="A2081" t="s">
        <v>4320</v>
      </c>
      <c r="B2081" t="s">
        <v>4321</v>
      </c>
      <c r="C2081" t="str">
        <f>IFERROR(VLOOKUP(Table1[[#This Row],[Ticker]],[1]!Table1[[Symbol]:[Industry]],2,FALSE),"-")</f>
        <v>-</v>
      </c>
      <c r="D2081" t="s">
        <v>632</v>
      </c>
      <c r="E2081">
        <v>301.87136980000002</v>
      </c>
      <c r="F2081">
        <v>539</v>
      </c>
      <c r="G2081">
        <v>-14.3002549760724</v>
      </c>
      <c r="H2081">
        <v>-0.84939844282670696</v>
      </c>
      <c r="I2081">
        <v>-5.6513282521829202</v>
      </c>
      <c r="J2081">
        <v>-1.0680633993597901</v>
      </c>
      <c r="K2081">
        <v>522.07540121505303</v>
      </c>
      <c r="L2081">
        <v>512.93598059975898</v>
      </c>
      <c r="M2081">
        <v>55.804028861211997</v>
      </c>
      <c r="N2081">
        <v>1.9859101610799601</v>
      </c>
      <c r="O2081">
        <v>5.1855287569573401</v>
      </c>
      <c r="P2081">
        <v>16.919739696312298</v>
      </c>
      <c r="Q2081">
        <v>-6.8967171326419996E-2</v>
      </c>
    </row>
    <row r="2082" spans="1:17" hidden="1" x14ac:dyDescent="0.3">
      <c r="A2082" t="s">
        <v>4322</v>
      </c>
      <c r="B2082" t="s">
        <v>4323</v>
      </c>
      <c r="C2082" t="str">
        <f>IFERROR(VLOOKUP(Table1[[#This Row],[Ticker]],[1]!Table1[[Symbol]:[Industry]],2,FALSE),"-")</f>
        <v>-</v>
      </c>
      <c r="D2082" t="s">
        <v>198</v>
      </c>
      <c r="E2082">
        <v>301.64400000000001</v>
      </c>
      <c r="F2082">
        <v>30.78</v>
      </c>
      <c r="G2082">
        <v>312.90939127758401</v>
      </c>
      <c r="H2082">
        <v>19.447785569499501</v>
      </c>
      <c r="I2082">
        <v>67.076530985353699</v>
      </c>
      <c r="J2082">
        <v>-0.82701406124136301</v>
      </c>
      <c r="K2082">
        <v>23.543551303610201</v>
      </c>
      <c r="L2082">
        <v>17.9328413609493</v>
      </c>
      <c r="M2082">
        <v>66.093716868498504</v>
      </c>
      <c r="N2082">
        <v>0.76663443647808405</v>
      </c>
      <c r="O2082">
        <v>6.30279402209226</v>
      </c>
      <c r="P2082">
        <v>342.87769784172599</v>
      </c>
      <c r="Q2082">
        <v>0.12509360253561</v>
      </c>
    </row>
    <row r="2083" spans="1:17" hidden="1" x14ac:dyDescent="0.3">
      <c r="A2083" t="s">
        <v>4324</v>
      </c>
      <c r="B2083" t="s">
        <v>4325</v>
      </c>
      <c r="C2083" t="str">
        <f>IFERROR(VLOOKUP(Table1[[#This Row],[Ticker]],[1]!Table1[[Symbol]:[Industry]],2,FALSE),"-")</f>
        <v>-</v>
      </c>
      <c r="D2083" t="s">
        <v>138</v>
      </c>
      <c r="E2083">
        <v>301.50761733000002</v>
      </c>
      <c r="F2083">
        <v>26.94</v>
      </c>
      <c r="G2083">
        <v>17.360767015581398</v>
      </c>
      <c r="H2083">
        <v>16.511737085303601</v>
      </c>
      <c r="I2083">
        <v>-22.835788393454301</v>
      </c>
      <c r="J2083">
        <v>-7.0965778730962699</v>
      </c>
      <c r="K2083">
        <v>24.895879124600899</v>
      </c>
      <c r="L2083">
        <v>23.3110941737716</v>
      </c>
      <c r="M2083">
        <v>52.176939147740804</v>
      </c>
      <c r="N2083">
        <v>1.0603894643218399</v>
      </c>
      <c r="O2083">
        <v>37.861915367483199</v>
      </c>
      <c r="P2083">
        <v>57.359813084112098</v>
      </c>
      <c r="Q2083">
        <v>3.3876078573823E-2</v>
      </c>
    </row>
    <row r="2084" spans="1:17" hidden="1" x14ac:dyDescent="0.3">
      <c r="A2084" t="s">
        <v>4326</v>
      </c>
      <c r="B2084" t="s">
        <v>4327</v>
      </c>
      <c r="C2084" t="str">
        <f>IFERROR(VLOOKUP(Table1[[#This Row],[Ticker]],[1]!Table1[[Symbol]:[Industry]],2,FALSE),"-")</f>
        <v>-</v>
      </c>
      <c r="D2084" t="s">
        <v>138</v>
      </c>
      <c r="E2084">
        <v>301.40621700000003</v>
      </c>
      <c r="F2084">
        <v>192.55</v>
      </c>
      <c r="G2084">
        <v>19.900522062803301</v>
      </c>
      <c r="H2084">
        <v>-12.6884265068825</v>
      </c>
      <c r="I2084">
        <v>-7.8576896451086</v>
      </c>
      <c r="J2084">
        <v>-3.9301615985589602</v>
      </c>
      <c r="K2084">
        <v>204.46019441532599</v>
      </c>
      <c r="L2084">
        <v>189.92474545163799</v>
      </c>
      <c r="M2084">
        <v>32.360558917888703</v>
      </c>
      <c r="N2084">
        <v>0.50541533880760103</v>
      </c>
      <c r="O2084">
        <v>46.948844455985402</v>
      </c>
      <c r="P2084">
        <v>58.6079077429983</v>
      </c>
      <c r="Q2084">
        <v>0.21098530585684899</v>
      </c>
    </row>
    <row r="2085" spans="1:17" hidden="1" x14ac:dyDescent="0.3">
      <c r="A2085" t="s">
        <v>4328</v>
      </c>
      <c r="B2085" t="s">
        <v>4329</v>
      </c>
      <c r="C2085" t="str">
        <f>IFERROR(VLOOKUP(Table1[[#This Row],[Ticker]],[1]!Table1[[Symbol]:[Industry]],2,FALSE),"-")</f>
        <v>-</v>
      </c>
      <c r="D2085" t="s">
        <v>891</v>
      </c>
      <c r="E2085">
        <v>301.09537499999999</v>
      </c>
      <c r="F2085">
        <v>301.85000000000002</v>
      </c>
      <c r="G2085">
        <v>49.244039034430102</v>
      </c>
      <c r="H2085">
        <v>-0.58726266067878496</v>
      </c>
      <c r="I2085">
        <v>51.1342769822772</v>
      </c>
      <c r="J2085">
        <v>-4.2919398164896903</v>
      </c>
      <c r="K2085">
        <v>282.79877000746097</v>
      </c>
      <c r="L2085">
        <v>221.210481023293</v>
      </c>
      <c r="M2085">
        <v>44.047780558169798</v>
      </c>
      <c r="N2085">
        <v>7.4607038187273295E-2</v>
      </c>
      <c r="O2085">
        <v>14.725857213847901</v>
      </c>
      <c r="P2085">
        <v>91.044303797468302</v>
      </c>
      <c r="Q2085">
        <v>7.4506765818852003E-2</v>
      </c>
    </row>
    <row r="2086" spans="1:17" hidden="1" x14ac:dyDescent="0.3">
      <c r="A2086" t="s">
        <v>4330</v>
      </c>
      <c r="B2086" t="s">
        <v>4331</v>
      </c>
      <c r="C2086" t="str">
        <f>IFERROR(VLOOKUP(Table1[[#This Row],[Ticker]],[1]!Table1[[Symbol]:[Industry]],2,FALSE),"-")</f>
        <v>-</v>
      </c>
      <c r="D2086" t="s">
        <v>469</v>
      </c>
      <c r="E2086">
        <v>300.88125000000002</v>
      </c>
      <c r="F2086">
        <v>12.5</v>
      </c>
      <c r="G2086">
        <v>151.03892132200701</v>
      </c>
      <c r="H2086">
        <v>-15.154945836609301</v>
      </c>
      <c r="I2086">
        <v>-35.326328252182897</v>
      </c>
      <c r="J2086">
        <v>-5.3217976084292697</v>
      </c>
      <c r="K2086">
        <v>14.0285889095312</v>
      </c>
      <c r="L2086">
        <v>13.3265161854005</v>
      </c>
      <c r="M2086">
        <v>17.099700598740199</v>
      </c>
      <c r="N2086">
        <v>0.91104050833995198</v>
      </c>
      <c r="O2086">
        <v>86.8</v>
      </c>
      <c r="P2086">
        <v>177.777777777777</v>
      </c>
      <c r="Q2086">
        <v>0.23000786067052301</v>
      </c>
    </row>
    <row r="2087" spans="1:17" hidden="1" x14ac:dyDescent="0.3">
      <c r="A2087" t="s">
        <v>4332</v>
      </c>
      <c r="B2087" t="s">
        <v>4333</v>
      </c>
      <c r="C2087" t="str">
        <f>IFERROR(VLOOKUP(Table1[[#This Row],[Ticker]],[1]!Table1[[Symbol]:[Industry]],2,FALSE),"-")</f>
        <v>-</v>
      </c>
      <c r="D2087" t="s">
        <v>138</v>
      </c>
      <c r="E2087">
        <v>300.83638480000002</v>
      </c>
      <c r="F2087">
        <v>287</v>
      </c>
      <c r="G2087">
        <v>67.392208514176602</v>
      </c>
      <c r="H2087">
        <v>-6.0107002516858401</v>
      </c>
      <c r="I2087">
        <v>-0.70334160908726595</v>
      </c>
      <c r="J2087">
        <v>-0.80226814873584296</v>
      </c>
      <c r="K2087">
        <v>287.74546679671897</v>
      </c>
      <c r="L2087">
        <v>262.20912117920801</v>
      </c>
      <c r="M2087">
        <v>50.956100003315598</v>
      </c>
      <c r="N2087">
        <v>0.71358490566037702</v>
      </c>
      <c r="O2087">
        <v>12.891986062717701</v>
      </c>
      <c r="P2087">
        <v>100.279134682484</v>
      </c>
      <c r="Q2087">
        <v>5.8815741429600998E-2</v>
      </c>
    </row>
    <row r="2088" spans="1:17" hidden="1" x14ac:dyDescent="0.3">
      <c r="A2088" t="s">
        <v>4334</v>
      </c>
      <c r="B2088" t="s">
        <v>4335</v>
      </c>
      <c r="C2088" t="str">
        <f>IFERROR(VLOOKUP(Table1[[#This Row],[Ticker]],[1]!Table1[[Symbol]:[Industry]],2,FALSE),"-")</f>
        <v>-</v>
      </c>
      <c r="D2088" t="s">
        <v>1525</v>
      </c>
      <c r="E2088">
        <v>300.724065</v>
      </c>
      <c r="F2088">
        <v>409.65</v>
      </c>
      <c r="G2088">
        <v>-50.384036144610498</v>
      </c>
      <c r="H2088">
        <v>-2.29168861190638</v>
      </c>
      <c r="I2088">
        <v>-43.646437735014899</v>
      </c>
      <c r="J2088">
        <v>-1.0995630216807299</v>
      </c>
      <c r="K2088">
        <v>455.08279726191302</v>
      </c>
      <c r="L2088">
        <v>502.866149687941</v>
      </c>
      <c r="M2088">
        <v>20.0671958174498</v>
      </c>
      <c r="N2088">
        <v>0.99406608226567705</v>
      </c>
      <c r="O2088">
        <v>78.200903210057305</v>
      </c>
      <c r="P2088">
        <v>18.395953757225399</v>
      </c>
      <c r="Q2088">
        <v>4.1271668222163001E-2</v>
      </c>
    </row>
    <row r="2089" spans="1:17" hidden="1" x14ac:dyDescent="0.3">
      <c r="A2089" t="s">
        <v>4336</v>
      </c>
      <c r="B2089" t="s">
        <v>4337</v>
      </c>
      <c r="C2089" t="str">
        <f>IFERROR(VLOOKUP(Table1[[#This Row],[Ticker]],[1]!Table1[[Symbol]:[Industry]],2,FALSE),"-")</f>
        <v>-</v>
      </c>
      <c r="D2089" t="s">
        <v>198</v>
      </c>
      <c r="E2089">
        <v>300.65809999999999</v>
      </c>
      <c r="F2089">
        <v>778</v>
      </c>
      <c r="G2089">
        <v>-13.9311160469854</v>
      </c>
      <c r="H2089">
        <v>-1.62245166411521</v>
      </c>
      <c r="I2089">
        <v>-13.2775047795762</v>
      </c>
      <c r="J2089">
        <v>2.0312044721718299</v>
      </c>
      <c r="K2089">
        <v>738.01784386905297</v>
      </c>
      <c r="L2089">
        <v>730.90836536740903</v>
      </c>
      <c r="M2089">
        <v>65.551215632622103</v>
      </c>
      <c r="N2089">
        <v>2.9704152029457802</v>
      </c>
      <c r="O2089">
        <v>15.552699228791701</v>
      </c>
      <c r="P2089">
        <v>19.692307692307601</v>
      </c>
      <c r="Q2089">
        <v>7.552935410989E-3</v>
      </c>
    </row>
    <row r="2090" spans="1:17" hidden="1" x14ac:dyDescent="0.3">
      <c r="A2090" t="s">
        <v>4338</v>
      </c>
      <c r="B2090" t="s">
        <v>4339</v>
      </c>
      <c r="C2090" t="str">
        <f>IFERROR(VLOOKUP(Table1[[#This Row],[Ticker]],[1]!Table1[[Symbol]:[Industry]],2,FALSE),"-")</f>
        <v>-</v>
      </c>
      <c r="D2090" t="s">
        <v>138</v>
      </c>
      <c r="E2090">
        <v>300.04259250000001</v>
      </c>
      <c r="F2090">
        <v>173.01</v>
      </c>
      <c r="G2090">
        <v>-38.333615366759503</v>
      </c>
      <c r="H2090">
        <v>-11.190490479410901</v>
      </c>
      <c r="I2090">
        <v>-27.696681412034199</v>
      </c>
      <c r="J2090">
        <v>-2.73983869499355</v>
      </c>
      <c r="K2090">
        <v>183.790092701731</v>
      </c>
      <c r="L2090">
        <v>189.07938593004599</v>
      </c>
      <c r="M2090">
        <v>25.293820981954699</v>
      </c>
      <c r="N2090">
        <v>0.70416448957196398</v>
      </c>
      <c r="O2090">
        <v>38.1134038494884</v>
      </c>
      <c r="P2090">
        <v>6.76334464671395</v>
      </c>
      <c r="Q2090">
        <v>-7.7150044158125999E-2</v>
      </c>
    </row>
    <row r="2091" spans="1:17" hidden="1" x14ac:dyDescent="0.3">
      <c r="A2091" t="s">
        <v>4340</v>
      </c>
      <c r="B2091" t="s">
        <v>4341</v>
      </c>
      <c r="C2091" t="str">
        <f>IFERROR(VLOOKUP(Table1[[#This Row],[Ticker]],[1]!Table1[[Symbol]:[Industry]],2,FALSE),"-")</f>
        <v>-</v>
      </c>
      <c r="D2091" t="s">
        <v>979</v>
      </c>
      <c r="E2091">
        <v>299.88466</v>
      </c>
      <c r="F2091">
        <v>15.97</v>
      </c>
      <c r="G2091">
        <v>-24.800904486857998</v>
      </c>
      <c r="H2091">
        <v>-9.9805248818416104</v>
      </c>
      <c r="I2091">
        <v>-16.663449464304101</v>
      </c>
      <c r="J2091">
        <v>-6.5929813410269196</v>
      </c>
      <c r="K2091">
        <v>16.592169264928899</v>
      </c>
      <c r="L2091">
        <v>16.758095825266501</v>
      </c>
      <c r="M2091">
        <v>27.624208691295099</v>
      </c>
      <c r="N2091">
        <v>1.3646889912712601</v>
      </c>
      <c r="O2091">
        <v>25.547902316843999</v>
      </c>
      <c r="P2091">
        <v>13.2624113475177</v>
      </c>
      <c r="Q2091">
        <v>-8.9376038489258999E-2</v>
      </c>
    </row>
    <row r="2092" spans="1:17" hidden="1" x14ac:dyDescent="0.3">
      <c r="A2092" t="s">
        <v>4342</v>
      </c>
      <c r="B2092" t="s">
        <v>4343</v>
      </c>
      <c r="C2092" t="str">
        <f>IFERROR(VLOOKUP(Table1[[#This Row],[Ticker]],[1]!Table1[[Symbol]:[Industry]],2,FALSE),"-")</f>
        <v>-</v>
      </c>
      <c r="D2092" t="s">
        <v>266</v>
      </c>
      <c r="E2092">
        <v>299.69816850000001</v>
      </c>
      <c r="F2092">
        <v>1370.55</v>
      </c>
      <c r="G2092">
        <v>97.280998470977494</v>
      </c>
      <c r="H2092">
        <v>-6.5172775347619796</v>
      </c>
      <c r="I2092">
        <v>24.4517758379715</v>
      </c>
      <c r="J2092">
        <v>-1.8605418902464099</v>
      </c>
      <c r="K2092">
        <v>1291.7997957264899</v>
      </c>
      <c r="L2092">
        <v>1061.55090679978</v>
      </c>
      <c r="M2092">
        <v>55.886591185972598</v>
      </c>
      <c r="N2092">
        <v>1.2431191945942699</v>
      </c>
      <c r="O2092">
        <v>10.904381452701401</v>
      </c>
      <c r="P2092">
        <v>128.405966169485</v>
      </c>
      <c r="Q2092">
        <v>0.118646179212699</v>
      </c>
    </row>
    <row r="2093" spans="1:17" hidden="1" x14ac:dyDescent="0.3">
      <c r="A2093" t="s">
        <v>4344</v>
      </c>
      <c r="B2093" t="s">
        <v>4345</v>
      </c>
      <c r="C2093" t="str">
        <f>IFERROR(VLOOKUP(Table1[[#This Row],[Ticker]],[1]!Table1[[Symbol]:[Industry]],2,FALSE),"-")</f>
        <v>-</v>
      </c>
      <c r="D2093" t="s">
        <v>21</v>
      </c>
      <c r="E2093">
        <v>299.56635</v>
      </c>
      <c r="F2093">
        <v>20.25</v>
      </c>
      <c r="G2093">
        <v>-9.2795737422497897</v>
      </c>
      <c r="H2093">
        <v>-9.2017784827905498</v>
      </c>
      <c r="I2093">
        <v>-43.2606870043493</v>
      </c>
      <c r="J2093">
        <v>0.77111350618849395</v>
      </c>
      <c r="K2093">
        <v>21.4146054596441</v>
      </c>
      <c r="L2093">
        <v>22.521219996234102</v>
      </c>
      <c r="M2093">
        <v>35.521864912351901</v>
      </c>
      <c r="N2093">
        <v>0.73549027076881301</v>
      </c>
      <c r="O2093">
        <v>76.790123456790099</v>
      </c>
      <c r="P2093">
        <v>18.768328445747802</v>
      </c>
      <c r="Q2093">
        <v>-0.10833266405957701</v>
      </c>
    </row>
    <row r="2094" spans="1:17" hidden="1" x14ac:dyDescent="0.3">
      <c r="A2094" t="s">
        <v>4346</v>
      </c>
      <c r="B2094" t="s">
        <v>4347</v>
      </c>
      <c r="C2094" t="str">
        <f>IFERROR(VLOOKUP(Table1[[#This Row],[Ticker]],[1]!Table1[[Symbol]:[Industry]],2,FALSE),"-")</f>
        <v>-</v>
      </c>
      <c r="E2094">
        <v>299.50608</v>
      </c>
      <c r="F2094">
        <v>5.56</v>
      </c>
      <c r="G2094">
        <v>14.2789071426389</v>
      </c>
      <c r="H2094">
        <v>26.525336497878499</v>
      </c>
      <c r="I2094">
        <v>-13.271148072002701</v>
      </c>
      <c r="J2094">
        <v>9.6865849267409203</v>
      </c>
      <c r="K2094">
        <v>4.6031323094075702</v>
      </c>
      <c r="L2094">
        <v>4.1935433635353903</v>
      </c>
      <c r="M2094">
        <v>80.7112431929922</v>
      </c>
      <c r="N2094">
        <v>1.5205492672148999</v>
      </c>
      <c r="O2094">
        <v>19.6043165467626</v>
      </c>
      <c r="P2094">
        <v>130.705394190871</v>
      </c>
      <c r="Q2094">
        <v>-4.5009160032979001E-2</v>
      </c>
    </row>
    <row r="2095" spans="1:17" hidden="1" x14ac:dyDescent="0.3">
      <c r="A2095" t="s">
        <v>4348</v>
      </c>
      <c r="B2095" t="s">
        <v>4349</v>
      </c>
      <c r="C2095" t="str">
        <f>IFERROR(VLOOKUP(Table1[[#This Row],[Ticker]],[1]!Table1[[Symbol]:[Industry]],2,FALSE),"-")</f>
        <v>-</v>
      </c>
      <c r="D2095" t="s">
        <v>21</v>
      </c>
      <c r="E2095">
        <v>299.04200324999999</v>
      </c>
      <c r="F2095">
        <v>130.94999999999999</v>
      </c>
      <c r="G2095">
        <v>-31.3054010223143</v>
      </c>
      <c r="H2095">
        <v>-6.44506256398848</v>
      </c>
      <c r="I2095">
        <v>-32.392832430455897</v>
      </c>
      <c r="J2095">
        <v>-8.3853337908530392</v>
      </c>
      <c r="K2095">
        <v>132.131069200724</v>
      </c>
      <c r="M2095">
        <v>42.093830381385601</v>
      </c>
      <c r="N2095">
        <v>0.90068078668683804</v>
      </c>
      <c r="O2095">
        <v>58.839251622756699</v>
      </c>
      <c r="P2095">
        <v>30.753869196205599</v>
      </c>
    </row>
    <row r="2096" spans="1:17" hidden="1" x14ac:dyDescent="0.3">
      <c r="A2096" t="s">
        <v>4350</v>
      </c>
      <c r="B2096" t="s">
        <v>4351</v>
      </c>
      <c r="C2096" t="str">
        <f>IFERROR(VLOOKUP(Table1[[#This Row],[Ticker]],[1]!Table1[[Symbol]:[Industry]],2,FALSE),"-")</f>
        <v>-</v>
      </c>
      <c r="D2096" t="s">
        <v>709</v>
      </c>
      <c r="E2096">
        <v>298.53358683599998</v>
      </c>
      <c r="F2096">
        <v>11.9</v>
      </c>
      <c r="G2096">
        <v>-16.382476036269399</v>
      </c>
      <c r="H2096">
        <v>-2.8726610585690899</v>
      </c>
      <c r="I2096">
        <v>-9.4303492312038895</v>
      </c>
      <c r="J2096">
        <v>0.72654521465355304</v>
      </c>
      <c r="K2096">
        <v>11.781464158002899</v>
      </c>
      <c r="L2096">
        <v>11.5329377217034</v>
      </c>
      <c r="M2096">
        <v>70.589314799391403</v>
      </c>
      <c r="N2096">
        <v>1.0403056957011301</v>
      </c>
      <c r="O2096">
        <v>11.764705882352899</v>
      </c>
      <c r="P2096">
        <v>25.2631578947368</v>
      </c>
    </row>
    <row r="2097" spans="1:17" hidden="1" x14ac:dyDescent="0.3">
      <c r="A2097" t="s">
        <v>4352</v>
      </c>
      <c r="B2097" t="s">
        <v>4353</v>
      </c>
      <c r="C2097" t="str">
        <f>IFERROR(VLOOKUP(Table1[[#This Row],[Ticker]],[1]!Table1[[Symbol]:[Industry]],2,FALSE),"-")</f>
        <v>-</v>
      </c>
      <c r="D2097" t="s">
        <v>271</v>
      </c>
      <c r="E2097">
        <v>298.19902215500002</v>
      </c>
      <c r="F2097">
        <v>123</v>
      </c>
      <c r="G2097">
        <v>-42.417770648063502</v>
      </c>
      <c r="H2097">
        <v>-13.941060530145</v>
      </c>
      <c r="I2097">
        <v>-32.263209440301701</v>
      </c>
      <c r="J2097">
        <v>-1.7959937162270501</v>
      </c>
      <c r="K2097">
        <v>126.94854525315399</v>
      </c>
      <c r="L2097">
        <v>138.50135725021201</v>
      </c>
      <c r="M2097">
        <v>42.541483263054602</v>
      </c>
      <c r="N2097">
        <v>0.64857832485014599</v>
      </c>
      <c r="O2097">
        <v>58.536585365853597</v>
      </c>
      <c r="P2097">
        <v>35.164835164835097</v>
      </c>
      <c r="Q2097">
        <v>9.9416413082425006E-2</v>
      </c>
    </row>
    <row r="2098" spans="1:17" hidden="1" x14ac:dyDescent="0.3">
      <c r="A2098" t="s">
        <v>4354</v>
      </c>
      <c r="B2098" t="s">
        <v>4355</v>
      </c>
      <c r="C2098" t="str">
        <f>IFERROR(VLOOKUP(Table1[[#This Row],[Ticker]],[1]!Table1[[Symbol]:[Industry]],2,FALSE),"-")</f>
        <v>-</v>
      </c>
      <c r="D2098" t="s">
        <v>80</v>
      </c>
      <c r="E2098">
        <v>297.35517499999997</v>
      </c>
      <c r="F2098">
        <v>13.25</v>
      </c>
      <c r="G2098">
        <v>64.256909008080697</v>
      </c>
      <c r="H2098">
        <v>-16.215717384196299</v>
      </c>
      <c r="I2098">
        <v>178.39889201213401</v>
      </c>
      <c r="J2098">
        <v>5.7315666887389698</v>
      </c>
      <c r="K2098">
        <v>13.354514693642001</v>
      </c>
      <c r="L2098">
        <v>9.6340663805916993</v>
      </c>
      <c r="M2098">
        <v>42.928752132267299</v>
      </c>
      <c r="N2098">
        <v>1.25122011862813</v>
      </c>
      <c r="O2098">
        <v>26.792452830188601</v>
      </c>
      <c r="P2098">
        <v>258.10810810810801</v>
      </c>
      <c r="Q2098">
        <v>6.0486004027212999E-2</v>
      </c>
    </row>
    <row r="2099" spans="1:17" hidden="1" x14ac:dyDescent="0.3">
      <c r="A2099" t="s">
        <v>4356</v>
      </c>
      <c r="B2099" t="s">
        <v>4357</v>
      </c>
      <c r="C2099" t="str">
        <f>IFERROR(VLOOKUP(Table1[[#This Row],[Ticker]],[1]!Table1[[Symbol]:[Industry]],2,FALSE),"-")</f>
        <v>-</v>
      </c>
      <c r="D2099" t="s">
        <v>62</v>
      </c>
      <c r="E2099">
        <v>296.99699913199998</v>
      </c>
      <c r="F2099">
        <v>241.37</v>
      </c>
      <c r="G2099">
        <v>0.956042672127001</v>
      </c>
      <c r="H2099">
        <v>5.5680857270883302E-2</v>
      </c>
      <c r="I2099">
        <v>2.1750190532063001</v>
      </c>
      <c r="J2099">
        <v>0.53283114334836301</v>
      </c>
      <c r="K2099">
        <v>236.70989052701199</v>
      </c>
      <c r="L2099">
        <v>223.720864786178</v>
      </c>
      <c r="M2099">
        <v>58.411785300140103</v>
      </c>
      <c r="N2099">
        <v>0.46915321120258602</v>
      </c>
      <c r="O2099">
        <v>34.6480507105274</v>
      </c>
      <c r="P2099">
        <v>35.601123595505598</v>
      </c>
      <c r="Q2099">
        <v>4.9014506585583997E-2</v>
      </c>
    </row>
    <row r="2100" spans="1:17" hidden="1" x14ac:dyDescent="0.3">
      <c r="A2100" t="s">
        <v>4358</v>
      </c>
      <c r="B2100" t="s">
        <v>4359</v>
      </c>
      <c r="C2100" t="str">
        <f>IFERROR(VLOOKUP(Table1[[#This Row],[Ticker]],[1]!Table1[[Symbol]:[Industry]],2,FALSE),"-")</f>
        <v>-</v>
      </c>
      <c r="D2100" t="s">
        <v>1103</v>
      </c>
      <c r="E2100">
        <v>296.10000000000002</v>
      </c>
      <c r="F2100">
        <v>12.6</v>
      </c>
      <c r="G2100">
        <v>16.3136465967332</v>
      </c>
      <c r="H2100">
        <v>0.53858393459029497</v>
      </c>
      <c r="I2100">
        <v>-19.069305780272799</v>
      </c>
      <c r="J2100">
        <v>8.8818223152202798</v>
      </c>
      <c r="K2100">
        <v>12.2798021555997</v>
      </c>
      <c r="L2100">
        <v>11.9321082962067</v>
      </c>
      <c r="M2100">
        <v>53.794797633849299</v>
      </c>
      <c r="N2100">
        <v>4.41815058908937</v>
      </c>
      <c r="O2100">
        <v>40.079365079364997</v>
      </c>
      <c r="P2100">
        <v>49.112426035502899</v>
      </c>
      <c r="Q2100">
        <v>3.5191098976857002E-2</v>
      </c>
    </row>
    <row r="2101" spans="1:17" hidden="1" x14ac:dyDescent="0.3">
      <c r="A2101" t="s">
        <v>4360</v>
      </c>
      <c r="B2101" t="s">
        <v>4361</v>
      </c>
      <c r="C2101" t="str">
        <f>IFERROR(VLOOKUP(Table1[[#This Row],[Ticker]],[1]!Table1[[Symbol]:[Industry]],2,FALSE),"-")</f>
        <v>-</v>
      </c>
      <c r="D2101" t="s">
        <v>692</v>
      </c>
      <c r="E2101">
        <v>296.07671822399999</v>
      </c>
      <c r="F2101">
        <v>20.07</v>
      </c>
      <c r="G2101">
        <v>34.969773078946602</v>
      </c>
      <c r="H2101">
        <v>-1.1403817716421001</v>
      </c>
      <c r="I2101">
        <v>-11.8310750876259</v>
      </c>
      <c r="J2101">
        <v>-0.166164766886535</v>
      </c>
      <c r="K2101">
        <v>20.2136229169014</v>
      </c>
      <c r="L2101">
        <v>18.618014332537602</v>
      </c>
      <c r="M2101">
        <v>42.233491976687603</v>
      </c>
      <c r="N2101">
        <v>0.922601700130804</v>
      </c>
      <c r="O2101">
        <v>21.3253612356751</v>
      </c>
      <c r="P2101">
        <v>65.867768595041298</v>
      </c>
      <c r="Q2101">
        <v>-1.2643251934360999E-2</v>
      </c>
    </row>
    <row r="2102" spans="1:17" hidden="1" x14ac:dyDescent="0.3">
      <c r="A2102" t="s">
        <v>4362</v>
      </c>
      <c r="B2102" t="s">
        <v>4363</v>
      </c>
      <c r="C2102" t="str">
        <f>IFERROR(VLOOKUP(Table1[[#This Row],[Ticker]],[1]!Table1[[Symbol]:[Industry]],2,FALSE),"-")</f>
        <v>-</v>
      </c>
      <c r="D2102" t="s">
        <v>632</v>
      </c>
      <c r="E2102">
        <v>295.75475</v>
      </c>
      <c r="F2102">
        <v>882.85</v>
      </c>
      <c r="G2102">
        <v>7190.7295538046801</v>
      </c>
      <c r="H2102">
        <v>20.800494072318799</v>
      </c>
      <c r="I2102">
        <v>484.28056071193299</v>
      </c>
      <c r="J2102">
        <v>-3.6282062071039101</v>
      </c>
      <c r="K2102">
        <v>731.59735602431999</v>
      </c>
      <c r="L2102">
        <v>422.58492454672302</v>
      </c>
      <c r="M2102">
        <v>65.857100978897407</v>
      </c>
      <c r="N2102">
        <v>0.61685694157979398</v>
      </c>
      <c r="O2102">
        <v>5.5785240980913997</v>
      </c>
      <c r="P2102">
        <v>8945.5942622950806</v>
      </c>
      <c r="Q2102">
        <v>0.43206281582833</v>
      </c>
    </row>
    <row r="2103" spans="1:17" hidden="1" x14ac:dyDescent="0.3">
      <c r="A2103" t="s">
        <v>4364</v>
      </c>
      <c r="B2103" t="s">
        <v>4365</v>
      </c>
      <c r="C2103" t="str">
        <f>IFERROR(VLOOKUP(Table1[[#This Row],[Ticker]],[1]!Table1[[Symbol]:[Industry]],2,FALSE),"-")</f>
        <v>-</v>
      </c>
      <c r="D2103" t="s">
        <v>21</v>
      </c>
      <c r="E2103">
        <v>295.5274192</v>
      </c>
      <c r="F2103">
        <v>52.6</v>
      </c>
      <c r="G2103">
        <v>3.6744214151351899</v>
      </c>
      <c r="H2103">
        <v>5.2178937590281302</v>
      </c>
      <c r="I2103">
        <v>9.1593943585396893</v>
      </c>
      <c r="J2103">
        <v>-9.6981749652398204</v>
      </c>
      <c r="K2103">
        <v>52.309113125952699</v>
      </c>
      <c r="M2103">
        <v>36.026523340893903</v>
      </c>
      <c r="N2103">
        <v>1.7314164755688799</v>
      </c>
      <c r="O2103">
        <v>30.608365019011401</v>
      </c>
      <c r="P2103">
        <v>94.814814814814795</v>
      </c>
    </row>
    <row r="2104" spans="1:17" hidden="1" x14ac:dyDescent="0.3">
      <c r="A2104" t="s">
        <v>4366</v>
      </c>
      <c r="B2104" t="s">
        <v>4367</v>
      </c>
      <c r="C2104" t="str">
        <f>IFERROR(VLOOKUP(Table1[[#This Row],[Ticker]],[1]!Table1[[Symbol]:[Industry]],2,FALSE),"-")</f>
        <v>-</v>
      </c>
      <c r="D2104" t="s">
        <v>904</v>
      </c>
      <c r="E2104">
        <v>295.06171375999998</v>
      </c>
      <c r="F2104">
        <v>262.89999999999998</v>
      </c>
      <c r="G2104">
        <v>341.62338111000702</v>
      </c>
      <c r="H2104">
        <v>-4.4246384081887502</v>
      </c>
      <c r="I2104">
        <v>101.952194894068</v>
      </c>
      <c r="J2104">
        <v>-7.7347863063160496</v>
      </c>
      <c r="K2104">
        <v>259.91214813142</v>
      </c>
      <c r="L2104">
        <v>181.93179187481201</v>
      </c>
      <c r="M2104">
        <v>32.0533616173525</v>
      </c>
      <c r="N2104">
        <v>1.0270304778589701</v>
      </c>
      <c r="O2104">
        <v>23.640167364016701</v>
      </c>
      <c r="P2104">
        <v>490.78651685393203</v>
      </c>
      <c r="Q2104">
        <v>0.25498467415403803</v>
      </c>
    </row>
    <row r="2105" spans="1:17" hidden="1" x14ac:dyDescent="0.3">
      <c r="A2105" t="s">
        <v>4368</v>
      </c>
      <c r="B2105" t="s">
        <v>4369</v>
      </c>
      <c r="C2105" t="str">
        <f>IFERROR(VLOOKUP(Table1[[#This Row],[Ticker]],[1]!Table1[[Symbol]:[Industry]],2,FALSE),"-")</f>
        <v>-</v>
      </c>
      <c r="D2105" t="s">
        <v>286</v>
      </c>
      <c r="E2105">
        <v>293.73230699999999</v>
      </c>
      <c r="F2105">
        <v>146.85</v>
      </c>
      <c r="G2105">
        <v>18.789633789902901</v>
      </c>
      <c r="H2105">
        <v>5.2563687371417203</v>
      </c>
      <c r="I2105">
        <v>-7.4224473857569304</v>
      </c>
      <c r="J2105">
        <v>4.0895599098376003</v>
      </c>
      <c r="K2105">
        <v>137.68047324880499</v>
      </c>
      <c r="L2105">
        <v>119.676253674793</v>
      </c>
      <c r="M2105">
        <v>43.711222387315701</v>
      </c>
      <c r="N2105">
        <v>0.65963338063550403</v>
      </c>
      <c r="O2105">
        <v>13.517194416070801</v>
      </c>
      <c r="P2105">
        <v>73.274336283185804</v>
      </c>
      <c r="Q2105">
        <v>-1.1921733010492E-2</v>
      </c>
    </row>
    <row r="2106" spans="1:17" hidden="1" x14ac:dyDescent="0.3">
      <c r="A2106" t="s">
        <v>4370</v>
      </c>
      <c r="B2106" t="s">
        <v>4371</v>
      </c>
      <c r="C2106" t="str">
        <f>IFERROR(VLOOKUP(Table1[[#This Row],[Ticker]],[1]!Table1[[Symbol]:[Industry]],2,FALSE),"-")</f>
        <v>-</v>
      </c>
      <c r="E2106">
        <v>293.722165566</v>
      </c>
      <c r="F2106">
        <v>2.82</v>
      </c>
      <c r="G2106">
        <v>18.737889020975601</v>
      </c>
      <c r="H2106">
        <v>13.827674918163201</v>
      </c>
      <c r="I2106">
        <v>10.2328822741328</v>
      </c>
      <c r="J2106">
        <v>10.5546001170067</v>
      </c>
      <c r="K2106">
        <v>2.4765211308656898</v>
      </c>
      <c r="L2106">
        <v>2.3293723306763501</v>
      </c>
      <c r="M2106">
        <v>85.599936989797698</v>
      </c>
      <c r="N2106">
        <v>1.72551073793371</v>
      </c>
      <c r="O2106">
        <v>21.276595744680801</v>
      </c>
      <c r="P2106">
        <v>81.935483870967701</v>
      </c>
      <c r="Q2106">
        <v>-6.0831262531371999E-2</v>
      </c>
    </row>
    <row r="2107" spans="1:17" hidden="1" x14ac:dyDescent="0.3">
      <c r="A2107" t="s">
        <v>4372</v>
      </c>
      <c r="B2107" t="s">
        <v>4373</v>
      </c>
      <c r="C2107" t="str">
        <f>IFERROR(VLOOKUP(Table1[[#This Row],[Ticker]],[1]!Table1[[Symbol]:[Industry]],2,FALSE),"-")</f>
        <v>-</v>
      </c>
      <c r="D2107" t="s">
        <v>130</v>
      </c>
      <c r="E2107">
        <v>293.64217200000002</v>
      </c>
      <c r="F2107">
        <v>25.36</v>
      </c>
      <c r="G2107">
        <v>50.609179242781302</v>
      </c>
      <c r="H2107">
        <v>14.244289803860401</v>
      </c>
      <c r="I2107">
        <v>41.655705386960797</v>
      </c>
      <c r="J2107">
        <v>-0.117336641886528</v>
      </c>
      <c r="K2107">
        <v>21.477568577807101</v>
      </c>
      <c r="L2107">
        <v>17.0549594154677</v>
      </c>
      <c r="M2107">
        <v>42.676830128909401</v>
      </c>
      <c r="N2107">
        <v>2.0664833325696499</v>
      </c>
      <c r="O2107">
        <v>10.8438485804416</v>
      </c>
      <c r="P2107">
        <v>106.178861788617</v>
      </c>
      <c r="Q2107">
        <v>7.9658007413195994E-2</v>
      </c>
    </row>
    <row r="2108" spans="1:17" hidden="1" x14ac:dyDescent="0.3">
      <c r="A2108" t="s">
        <v>4374</v>
      </c>
      <c r="B2108" t="s">
        <v>4375</v>
      </c>
      <c r="C2108" t="str">
        <f>IFERROR(VLOOKUP(Table1[[#This Row],[Ticker]],[1]!Table1[[Symbol]:[Industry]],2,FALSE),"-")</f>
        <v>-</v>
      </c>
      <c r="D2108" t="s">
        <v>127</v>
      </c>
      <c r="E2108">
        <v>293.38362000000001</v>
      </c>
      <c r="F2108">
        <v>286.2</v>
      </c>
      <c r="G2108">
        <v>199.88628650628601</v>
      </c>
      <c r="H2108">
        <v>16.986240941349401</v>
      </c>
      <c r="I2108">
        <v>112.080586641434</v>
      </c>
      <c r="J2108">
        <v>-1.42768146947273</v>
      </c>
      <c r="K2108">
        <v>247.95777139991301</v>
      </c>
      <c r="L2108">
        <v>183.092304458565</v>
      </c>
      <c r="M2108">
        <v>59.815749804790102</v>
      </c>
      <c r="N2108">
        <v>1.56196395417289</v>
      </c>
      <c r="O2108">
        <v>5.8700209643605996</v>
      </c>
      <c r="P2108">
        <v>226.339794754846</v>
      </c>
      <c r="Q2108">
        <v>0.14406693519180999</v>
      </c>
    </row>
    <row r="2109" spans="1:17" hidden="1" x14ac:dyDescent="0.3">
      <c r="A2109" t="s">
        <v>4376</v>
      </c>
      <c r="B2109" t="s">
        <v>4377</v>
      </c>
      <c r="C2109" t="str">
        <f>IFERROR(VLOOKUP(Table1[[#This Row],[Ticker]],[1]!Table1[[Symbol]:[Industry]],2,FALSE),"-")</f>
        <v>-</v>
      </c>
      <c r="E2109">
        <v>292.29123750000002</v>
      </c>
      <c r="F2109">
        <v>12.99</v>
      </c>
      <c r="G2109">
        <v>333.708012793916</v>
      </c>
      <c r="H2109">
        <v>13.7751240934605</v>
      </c>
      <c r="I2109">
        <v>-25.586068511923099</v>
      </c>
      <c r="J2109">
        <v>-0.117336641886528</v>
      </c>
      <c r="K2109">
        <v>12.5952929714279</v>
      </c>
      <c r="L2109">
        <v>10.8996876866908</v>
      </c>
      <c r="M2109">
        <v>63.662296922794098</v>
      </c>
      <c r="N2109">
        <v>4.8818897637795199E-2</v>
      </c>
      <c r="O2109">
        <v>47.036181678214</v>
      </c>
    </row>
    <row r="2110" spans="1:17" hidden="1" x14ac:dyDescent="0.3">
      <c r="A2110" t="s">
        <v>4378</v>
      </c>
      <c r="B2110" t="s">
        <v>4379</v>
      </c>
      <c r="C2110" t="str">
        <f>IFERROR(VLOOKUP(Table1[[#This Row],[Ticker]],[1]!Table1[[Symbol]:[Industry]],2,FALSE),"-")</f>
        <v>-</v>
      </c>
      <c r="D2110" t="s">
        <v>222</v>
      </c>
      <c r="E2110">
        <v>291.744867855</v>
      </c>
      <c r="F2110">
        <v>27.93</v>
      </c>
      <c r="G2110">
        <v>27.695760417871401</v>
      </c>
      <c r="H2110">
        <v>-7.9145853973152596</v>
      </c>
      <c r="I2110">
        <v>0.31649252174782899</v>
      </c>
      <c r="J2110">
        <v>-10.020793508906101</v>
      </c>
      <c r="K2110">
        <v>27.493576376913399</v>
      </c>
      <c r="L2110">
        <v>26.012930768433801</v>
      </c>
      <c r="M2110">
        <v>41.060262832747803</v>
      </c>
      <c r="N2110">
        <v>2.7031692905408802</v>
      </c>
      <c r="O2110">
        <v>35.517364840673103</v>
      </c>
      <c r="P2110">
        <v>60.9798270893371</v>
      </c>
      <c r="Q2110">
        <v>-1.530396220763E-3</v>
      </c>
    </row>
    <row r="2111" spans="1:17" hidden="1" x14ac:dyDescent="0.3">
      <c r="A2111" t="s">
        <v>4380</v>
      </c>
      <c r="B2111" t="s">
        <v>4381</v>
      </c>
      <c r="C2111" t="str">
        <f>IFERROR(VLOOKUP(Table1[[#This Row],[Ticker]],[1]!Table1[[Symbol]:[Industry]],2,FALSE),"-")</f>
        <v>-</v>
      </c>
      <c r="D2111" t="s">
        <v>198</v>
      </c>
      <c r="E2111">
        <v>291.05</v>
      </c>
      <c r="F2111">
        <v>582.1</v>
      </c>
      <c r="G2111">
        <v>7.1961648654235297</v>
      </c>
      <c r="H2111">
        <v>1.03705493370463</v>
      </c>
      <c r="I2111">
        <v>-19.9112350495475</v>
      </c>
      <c r="J2111">
        <v>-2.1813366418865199</v>
      </c>
      <c r="K2111">
        <v>592.22922421544502</v>
      </c>
      <c r="L2111">
        <v>572.64832118211598</v>
      </c>
      <c r="M2111">
        <v>45.450977423204399</v>
      </c>
      <c r="N2111">
        <v>1.70613930339949</v>
      </c>
      <c r="O2111">
        <v>31.420718089675301</v>
      </c>
      <c r="P2111">
        <v>44.155522535908801</v>
      </c>
      <c r="Q2111">
        <v>5.4896756720348001E-2</v>
      </c>
    </row>
    <row r="2112" spans="1:17" hidden="1" x14ac:dyDescent="0.3">
      <c r="A2112" t="s">
        <v>4382</v>
      </c>
      <c r="B2112" t="s">
        <v>4383</v>
      </c>
      <c r="C2112" t="str">
        <f>IFERROR(VLOOKUP(Table1[[#This Row],[Ticker]],[1]!Table1[[Symbol]:[Industry]],2,FALSE),"-")</f>
        <v>-</v>
      </c>
      <c r="D2112" t="s">
        <v>266</v>
      </c>
      <c r="E2112">
        <v>290.411</v>
      </c>
      <c r="F2112">
        <v>854.15</v>
      </c>
      <c r="G2112">
        <v>140.75637105493701</v>
      </c>
      <c r="H2112">
        <v>6.3976221366227897</v>
      </c>
      <c r="I2112">
        <v>29.1684747199326</v>
      </c>
      <c r="J2112">
        <v>-1.4816454468835001</v>
      </c>
      <c r="K2112">
        <v>806.34606668657602</v>
      </c>
      <c r="L2112">
        <v>648.45750785151597</v>
      </c>
      <c r="M2112">
        <v>49.087148693023998</v>
      </c>
      <c r="N2112">
        <v>0.86461108676864595</v>
      </c>
      <c r="O2112">
        <v>8.5289469062810994</v>
      </c>
      <c r="P2112">
        <v>189.88630578652601</v>
      </c>
      <c r="Q2112">
        <v>0.159303165589605</v>
      </c>
    </row>
    <row r="2113" spans="1:17" hidden="1" x14ac:dyDescent="0.3">
      <c r="A2113" t="s">
        <v>4384</v>
      </c>
      <c r="B2113" t="s">
        <v>4385</v>
      </c>
      <c r="C2113" t="str">
        <f>IFERROR(VLOOKUP(Table1[[#This Row],[Ticker]],[1]!Table1[[Symbol]:[Industry]],2,FALSE),"-")</f>
        <v>-</v>
      </c>
      <c r="D2113" t="s">
        <v>198</v>
      </c>
      <c r="E2113">
        <v>289.70375047499999</v>
      </c>
      <c r="F2113">
        <v>400.45</v>
      </c>
      <c r="G2113">
        <v>11.8526548891685</v>
      </c>
      <c r="H2113">
        <v>-4.05592201611144</v>
      </c>
      <c r="I2113">
        <v>-26.045456812697999</v>
      </c>
      <c r="J2113">
        <v>-4.1643635467022699</v>
      </c>
      <c r="K2113">
        <v>402.23468603274802</v>
      </c>
      <c r="L2113">
        <v>362.40297630908401</v>
      </c>
      <c r="M2113">
        <v>28.496406863785001</v>
      </c>
      <c r="N2113">
        <v>0.81237787292076502</v>
      </c>
      <c r="O2113">
        <v>26.345361468348099</v>
      </c>
      <c r="P2113">
        <v>45.064299945662</v>
      </c>
      <c r="Q2113">
        <v>2.45310815368E-4</v>
      </c>
    </row>
    <row r="2114" spans="1:17" hidden="1" x14ac:dyDescent="0.3">
      <c r="A2114" t="s">
        <v>4386</v>
      </c>
      <c r="B2114" t="s">
        <v>4387</v>
      </c>
      <c r="C2114" t="str">
        <f>IFERROR(VLOOKUP(Table1[[#This Row],[Ticker]],[1]!Table1[[Symbol]:[Industry]],2,FALSE),"-")</f>
        <v>-</v>
      </c>
      <c r="E2114">
        <v>289.37652730000002</v>
      </c>
      <c r="F2114">
        <v>178.15</v>
      </c>
      <c r="G2114">
        <v>99.001146596733193</v>
      </c>
      <c r="H2114">
        <v>3.4723769963209099</v>
      </c>
      <c r="I2114">
        <v>9.4107407133343202</v>
      </c>
      <c r="J2114">
        <v>1.64736924046641</v>
      </c>
      <c r="K2114">
        <v>163.235965808885</v>
      </c>
      <c r="L2114">
        <v>143.9495895572</v>
      </c>
      <c r="M2114">
        <v>83.911505035987304</v>
      </c>
      <c r="N2114">
        <v>1.4795454545454501</v>
      </c>
      <c r="O2114">
        <v>0</v>
      </c>
      <c r="P2114">
        <v>122.6875</v>
      </c>
      <c r="Q2114">
        <v>0.146274451152172</v>
      </c>
    </row>
    <row r="2115" spans="1:17" hidden="1" x14ac:dyDescent="0.3">
      <c r="A2115" t="s">
        <v>4388</v>
      </c>
      <c r="B2115" t="s">
        <v>4389</v>
      </c>
      <c r="C2115" t="str">
        <f>IFERROR(VLOOKUP(Table1[[#This Row],[Ticker]],[1]!Table1[[Symbol]:[Industry]],2,FALSE),"-")</f>
        <v>-</v>
      </c>
      <c r="E2115">
        <v>289.19976407899998</v>
      </c>
      <c r="F2115">
        <v>120.17</v>
      </c>
      <c r="G2115">
        <v>69.824113585461106</v>
      </c>
      <c r="H2115">
        <v>40.095242571473698</v>
      </c>
      <c r="I2115">
        <v>35.347582099476298</v>
      </c>
      <c r="J2115">
        <v>32.281560416936898</v>
      </c>
      <c r="K2115">
        <v>81.675579437196106</v>
      </c>
      <c r="L2115">
        <v>75.897501309359299</v>
      </c>
      <c r="M2115">
        <v>96.230456074900104</v>
      </c>
      <c r="N2115">
        <v>2.1499628528974699</v>
      </c>
      <c r="O2115">
        <v>5.68361487892152</v>
      </c>
      <c r="P2115">
        <v>106.47766323024</v>
      </c>
    </row>
    <row r="2116" spans="1:17" hidden="1" x14ac:dyDescent="0.3">
      <c r="A2116" t="s">
        <v>4390</v>
      </c>
      <c r="B2116" t="s">
        <v>4391</v>
      </c>
      <c r="C2116" t="str">
        <f>IFERROR(VLOOKUP(Table1[[#This Row],[Ticker]],[1]!Table1[[Symbol]:[Industry]],2,FALSE),"-")</f>
        <v>-</v>
      </c>
      <c r="D2116" t="s">
        <v>106</v>
      </c>
      <c r="E2116">
        <v>288.90144959999998</v>
      </c>
      <c r="F2116">
        <v>103.54</v>
      </c>
      <c r="G2116">
        <v>-46.417696686848799</v>
      </c>
      <c r="H2116">
        <v>-16.2525759212735</v>
      </c>
      <c r="I2116">
        <v>-49.832280633135198</v>
      </c>
      <c r="J2116">
        <v>-8.7826585447273402</v>
      </c>
      <c r="K2116">
        <v>116.49689364992</v>
      </c>
      <c r="L2116">
        <v>129.88670809691601</v>
      </c>
      <c r="M2116">
        <v>24.645619262782201</v>
      </c>
      <c r="N2116">
        <v>1.46981694110209</v>
      </c>
      <c r="O2116">
        <v>81.765501255553403</v>
      </c>
      <c r="P2116">
        <v>5.5453618756371199</v>
      </c>
      <c r="Q2116">
        <v>4.7896498056040002E-2</v>
      </c>
    </row>
    <row r="2117" spans="1:17" hidden="1" x14ac:dyDescent="0.3">
      <c r="A2117" t="s">
        <v>4392</v>
      </c>
      <c r="B2117" t="s">
        <v>4393</v>
      </c>
      <c r="C2117" t="str">
        <f>IFERROR(VLOOKUP(Table1[[#This Row],[Ticker]],[1]!Table1[[Symbol]:[Industry]],2,FALSE),"-")</f>
        <v>-</v>
      </c>
      <c r="D2117" t="s">
        <v>119</v>
      </c>
      <c r="E2117">
        <v>288.75894253000001</v>
      </c>
      <c r="F2117">
        <v>360.55</v>
      </c>
      <c r="G2117">
        <v>-6.7575387445996498</v>
      </c>
      <c r="H2117">
        <v>-12.268046303981199</v>
      </c>
      <c r="I2117">
        <v>-24.3716494381001</v>
      </c>
      <c r="J2117">
        <v>-1.0904411154640199</v>
      </c>
      <c r="K2117">
        <v>358.661035981493</v>
      </c>
      <c r="L2117">
        <v>354.434966613028</v>
      </c>
      <c r="M2117">
        <v>46.081879849312998</v>
      </c>
      <c r="N2117">
        <v>0.85954642677403104</v>
      </c>
      <c r="O2117">
        <v>30.356399944529102</v>
      </c>
      <c r="P2117">
        <v>24.327586206896498</v>
      </c>
      <c r="Q2117">
        <v>1.851163876614E-3</v>
      </c>
    </row>
    <row r="2118" spans="1:17" hidden="1" x14ac:dyDescent="0.3">
      <c r="A2118" t="s">
        <v>4394</v>
      </c>
      <c r="B2118" t="s">
        <v>4395</v>
      </c>
      <c r="C2118" t="str">
        <f>IFERROR(VLOOKUP(Table1[[#This Row],[Ticker]],[1]!Table1[[Symbol]:[Industry]],2,FALSE),"-")</f>
        <v>-</v>
      </c>
      <c r="D2118" t="s">
        <v>177</v>
      </c>
      <c r="E2118">
        <v>288.71171785000001</v>
      </c>
      <c r="F2118">
        <v>278.45</v>
      </c>
      <c r="G2118">
        <v>125.820815055514</v>
      </c>
      <c r="H2118">
        <v>-11.451659875258899</v>
      </c>
      <c r="I2118">
        <v>26.1226065849098</v>
      </c>
      <c r="J2118">
        <v>-0.81420075338478604</v>
      </c>
      <c r="K2118">
        <v>269.05946364941002</v>
      </c>
      <c r="L2118">
        <v>214.83773602707501</v>
      </c>
      <c r="M2118">
        <v>45.177021131070603</v>
      </c>
      <c r="N2118">
        <v>0.26641537881643401</v>
      </c>
      <c r="O2118">
        <v>17.794936254264599</v>
      </c>
      <c r="P2118">
        <v>165.19047619047601</v>
      </c>
    </row>
    <row r="2119" spans="1:17" hidden="1" x14ac:dyDescent="0.3">
      <c r="A2119" t="s">
        <v>4396</v>
      </c>
      <c r="B2119" t="s">
        <v>4397</v>
      </c>
      <c r="C2119" t="str">
        <f>IFERROR(VLOOKUP(Table1[[#This Row],[Ticker]],[1]!Table1[[Symbol]:[Industry]],2,FALSE),"-")</f>
        <v>-</v>
      </c>
      <c r="D2119" t="s">
        <v>266</v>
      </c>
      <c r="E2119">
        <v>288.24660195000001</v>
      </c>
      <c r="F2119">
        <v>52.05</v>
      </c>
      <c r="G2119">
        <v>135.78523184100001</v>
      </c>
      <c r="H2119">
        <v>-4.5812885058877502</v>
      </c>
      <c r="I2119">
        <v>-9.5591126833206506</v>
      </c>
      <c r="J2119">
        <v>-0.117336641886528</v>
      </c>
      <c r="K2119">
        <v>53.877418703188397</v>
      </c>
      <c r="L2119">
        <v>46.564315172924303</v>
      </c>
      <c r="M2119">
        <v>36.297171012656101</v>
      </c>
      <c r="N2119">
        <v>0.80596940127278904</v>
      </c>
      <c r="O2119">
        <v>34.005763688760801</v>
      </c>
      <c r="P2119">
        <v>163.677811550152</v>
      </c>
      <c r="Q2119">
        <v>2.3261113962500999E-2</v>
      </c>
    </row>
    <row r="2120" spans="1:17" hidden="1" x14ac:dyDescent="0.3">
      <c r="A2120" t="s">
        <v>4398</v>
      </c>
      <c r="B2120" t="s">
        <v>4399</v>
      </c>
      <c r="C2120" t="str">
        <f>IFERROR(VLOOKUP(Table1[[#This Row],[Ticker]],[1]!Table1[[Symbol]:[Industry]],2,FALSE),"-")</f>
        <v>-</v>
      </c>
      <c r="D2120" t="s">
        <v>46</v>
      </c>
      <c r="E2120">
        <v>287.03201722799997</v>
      </c>
      <c r="F2120">
        <v>54.12</v>
      </c>
      <c r="G2120">
        <v>-13.9094771355182</v>
      </c>
      <c r="H2120">
        <v>-1.39745289781689E-3</v>
      </c>
      <c r="I2120">
        <v>3.43852055991211</v>
      </c>
      <c r="J2120">
        <v>-18.337924877180601</v>
      </c>
      <c r="K2120">
        <v>49.471342309842697</v>
      </c>
      <c r="L2120">
        <v>46.482416599189399</v>
      </c>
      <c r="M2120">
        <v>42.114938371676097</v>
      </c>
      <c r="N2120">
        <v>3.5316412898364602</v>
      </c>
      <c r="O2120">
        <v>31.1345158906134</v>
      </c>
      <c r="P2120">
        <v>56.642547033285098</v>
      </c>
      <c r="Q2120">
        <v>9.6949352083209994E-3</v>
      </c>
    </row>
    <row r="2121" spans="1:17" hidden="1" x14ac:dyDescent="0.3">
      <c r="A2121" t="s">
        <v>4400</v>
      </c>
      <c r="B2121" t="s">
        <v>4401</v>
      </c>
      <c r="C2121" t="str">
        <f>IFERROR(VLOOKUP(Table1[[#This Row],[Ticker]],[1]!Table1[[Symbol]:[Industry]],2,FALSE),"-")</f>
        <v>-</v>
      </c>
      <c r="D2121" t="s">
        <v>709</v>
      </c>
      <c r="E2121">
        <v>286.83496256799998</v>
      </c>
      <c r="F2121">
        <v>260.89</v>
      </c>
      <c r="G2121">
        <v>1.5248195665930899</v>
      </c>
      <c r="H2121">
        <v>1.0227618644594301</v>
      </c>
      <c r="I2121">
        <v>1.10977480845906</v>
      </c>
      <c r="J2121">
        <v>1.8170262924764</v>
      </c>
      <c r="K2121">
        <v>250.36694228580399</v>
      </c>
      <c r="L2121">
        <v>232.33826211938799</v>
      </c>
      <c r="M2121">
        <v>58.2466499100683</v>
      </c>
      <c r="N2121">
        <v>0.61579886089434899</v>
      </c>
      <c r="O2121">
        <v>2.01617539959368</v>
      </c>
      <c r="P2121">
        <v>31.140042223786001</v>
      </c>
      <c r="Q2121">
        <v>4.1697795445031001E-2</v>
      </c>
    </row>
    <row r="2122" spans="1:17" hidden="1" x14ac:dyDescent="0.3">
      <c r="A2122" t="s">
        <v>4402</v>
      </c>
      <c r="B2122" t="s">
        <v>4403</v>
      </c>
      <c r="C2122" t="str">
        <f>IFERROR(VLOOKUP(Table1[[#This Row],[Ticker]],[1]!Table1[[Symbol]:[Industry]],2,FALSE),"-")</f>
        <v>-</v>
      </c>
      <c r="D2122" t="s">
        <v>632</v>
      </c>
      <c r="E2122">
        <v>285.69956400000001</v>
      </c>
      <c r="F2122">
        <v>68.83</v>
      </c>
      <c r="G2122">
        <v>1.9158363777551399</v>
      </c>
      <c r="H2122">
        <v>-1.39964156225948</v>
      </c>
      <c r="I2122">
        <v>-22.285765338275599</v>
      </c>
      <c r="J2122">
        <v>1.67675665096471</v>
      </c>
      <c r="K2122">
        <v>72.571274267588194</v>
      </c>
      <c r="L2122">
        <v>71.459572044108299</v>
      </c>
      <c r="M2122">
        <v>26.6808512859178</v>
      </c>
      <c r="N2122">
        <v>0.90300068565198699</v>
      </c>
      <c r="O2122">
        <v>48.191195699549603</v>
      </c>
      <c r="P2122">
        <v>36.838966202783297</v>
      </c>
      <c r="Q2122">
        <v>-8.8468537059199995E-3</v>
      </c>
    </row>
    <row r="2123" spans="1:17" hidden="1" x14ac:dyDescent="0.3">
      <c r="A2123" t="s">
        <v>4404</v>
      </c>
      <c r="B2123" t="s">
        <v>4405</v>
      </c>
      <c r="C2123" t="str">
        <f>IFERROR(VLOOKUP(Table1[[#This Row],[Ticker]],[1]!Table1[[Symbol]:[Industry]],2,FALSE),"-")</f>
        <v>-</v>
      </c>
      <c r="D2123" t="s">
        <v>412</v>
      </c>
      <c r="E2123">
        <v>285.43284798000002</v>
      </c>
      <c r="F2123">
        <v>781.05</v>
      </c>
      <c r="G2123">
        <v>81.529095887327003</v>
      </c>
      <c r="H2123">
        <v>-4.6106567923203396</v>
      </c>
      <c r="I2123">
        <v>1.4089658654641299</v>
      </c>
      <c r="J2123">
        <v>-5.7362686807214702</v>
      </c>
      <c r="K2123">
        <v>773.073956751933</v>
      </c>
      <c r="L2123">
        <v>685.36650840079801</v>
      </c>
      <c r="M2123">
        <v>44.102350295106802</v>
      </c>
      <c r="N2123">
        <v>0.72203510382012104</v>
      </c>
      <c r="O2123">
        <v>19.089686959861702</v>
      </c>
      <c r="P2123">
        <v>119.39606741573</v>
      </c>
      <c r="Q2123">
        <v>3.9785211505218E-2</v>
      </c>
    </row>
    <row r="2124" spans="1:17" hidden="1" x14ac:dyDescent="0.3">
      <c r="A2124" t="s">
        <v>4406</v>
      </c>
      <c r="B2124" t="s">
        <v>4407</v>
      </c>
      <c r="C2124" t="str">
        <f>IFERROR(VLOOKUP(Table1[[#This Row],[Ticker]],[1]!Table1[[Symbol]:[Industry]],2,FALSE),"-")</f>
        <v>-</v>
      </c>
      <c r="E2124">
        <v>285.24665399999998</v>
      </c>
      <c r="F2124">
        <v>279.95</v>
      </c>
      <c r="G2124">
        <v>458.75409182714998</v>
      </c>
      <c r="H2124">
        <v>-0.41895812789947001</v>
      </c>
      <c r="I2124">
        <v>15.8558311011658</v>
      </c>
      <c r="J2124">
        <v>-3.51623243208667</v>
      </c>
      <c r="K2124">
        <v>280.17982186164198</v>
      </c>
      <c r="L2124">
        <v>211.002577382597</v>
      </c>
      <c r="M2124">
        <v>33.683494760720599</v>
      </c>
      <c r="N2124">
        <v>0.26826923076922998</v>
      </c>
      <c r="O2124">
        <v>23.2362921950348</v>
      </c>
      <c r="P2124">
        <v>485.66945606694497</v>
      </c>
    </row>
    <row r="2125" spans="1:17" hidden="1" x14ac:dyDescent="0.3">
      <c r="A2125" t="s">
        <v>4408</v>
      </c>
      <c r="B2125" t="s">
        <v>4409</v>
      </c>
      <c r="C2125" t="str">
        <f>IFERROR(VLOOKUP(Table1[[#This Row],[Ticker]],[1]!Table1[[Symbol]:[Industry]],2,FALSE),"-")</f>
        <v>-</v>
      </c>
      <c r="D2125" t="s">
        <v>62</v>
      </c>
      <c r="E2125">
        <v>284.67857249999997</v>
      </c>
      <c r="F2125">
        <v>304.5</v>
      </c>
      <c r="G2125">
        <v>-39.232047481757903</v>
      </c>
      <c r="H2125">
        <v>-7.03377399980518</v>
      </c>
      <c r="I2125">
        <v>-28.3360242689544</v>
      </c>
      <c r="J2125">
        <v>-6.0139931768409198</v>
      </c>
      <c r="K2125">
        <v>313.90526635367701</v>
      </c>
      <c r="L2125">
        <v>338.77876669857898</v>
      </c>
      <c r="M2125">
        <v>34.159854886062497</v>
      </c>
      <c r="N2125">
        <v>0.76873117289745097</v>
      </c>
      <c r="O2125">
        <v>38.2594417077175</v>
      </c>
      <c r="P2125">
        <v>19.411764705882302</v>
      </c>
      <c r="Q2125">
        <v>6.4601774668903003E-2</v>
      </c>
    </row>
    <row r="2126" spans="1:17" hidden="1" x14ac:dyDescent="0.3">
      <c r="A2126" t="s">
        <v>4410</v>
      </c>
      <c r="B2126" t="s">
        <v>4411</v>
      </c>
      <c r="C2126" t="str">
        <f>IFERROR(VLOOKUP(Table1[[#This Row],[Ticker]],[1]!Table1[[Symbol]:[Industry]],2,FALSE),"-")</f>
        <v>-</v>
      </c>
      <c r="D2126" t="s">
        <v>138</v>
      </c>
      <c r="E2126">
        <v>283.91672523199998</v>
      </c>
      <c r="F2126">
        <v>140.21</v>
      </c>
      <c r="G2126">
        <v>178.16509977218999</v>
      </c>
      <c r="H2126">
        <v>37.024940809002999</v>
      </c>
      <c r="I2126">
        <v>89.457499533634703</v>
      </c>
      <c r="J2126">
        <v>-8.4768137660695206</v>
      </c>
      <c r="K2126">
        <v>119.806903819513</v>
      </c>
      <c r="L2126">
        <v>82.672445811194706</v>
      </c>
      <c r="M2126">
        <v>38.410018210702802</v>
      </c>
      <c r="N2126">
        <v>0.114408192593329</v>
      </c>
      <c r="O2126">
        <v>23.0297411026317</v>
      </c>
      <c r="P2126">
        <v>241.55907429963401</v>
      </c>
      <c r="Q2126">
        <v>0.125557341396899</v>
      </c>
    </row>
    <row r="2127" spans="1:17" hidden="1" x14ac:dyDescent="0.3">
      <c r="A2127" t="s">
        <v>4412</v>
      </c>
      <c r="B2127" t="s">
        <v>4413</v>
      </c>
      <c r="C2127" t="str">
        <f>IFERROR(VLOOKUP(Table1[[#This Row],[Ticker]],[1]!Table1[[Symbol]:[Industry]],2,FALSE),"-")</f>
        <v>-</v>
      </c>
      <c r="D2127" t="s">
        <v>198</v>
      </c>
      <c r="E2127">
        <v>283.88549648899999</v>
      </c>
      <c r="F2127">
        <v>201.53</v>
      </c>
      <c r="G2127">
        <v>-26.6569841206475</v>
      </c>
      <c r="H2127">
        <v>0.81382890795076901</v>
      </c>
      <c r="I2127">
        <v>-31.5119096711705</v>
      </c>
      <c r="J2127">
        <v>-5.3107963959516598</v>
      </c>
      <c r="K2127">
        <v>209.13382143044601</v>
      </c>
      <c r="L2127">
        <v>212.514227345899</v>
      </c>
      <c r="M2127">
        <v>24.1122056192355</v>
      </c>
      <c r="N2127">
        <v>1.3755789850871001</v>
      </c>
      <c r="O2127">
        <v>45.883987495658197</v>
      </c>
      <c r="P2127">
        <v>17.168604651162699</v>
      </c>
      <c r="Q2127">
        <v>-5.6185692123082998E-2</v>
      </c>
    </row>
    <row r="2128" spans="1:17" hidden="1" x14ac:dyDescent="0.3">
      <c r="A2128" t="s">
        <v>4414</v>
      </c>
      <c r="B2128" t="s">
        <v>4415</v>
      </c>
      <c r="C2128" t="str">
        <f>IFERROR(VLOOKUP(Table1[[#This Row],[Ticker]],[1]!Table1[[Symbol]:[Industry]],2,FALSE),"-")</f>
        <v>-</v>
      </c>
      <c r="D2128" t="s">
        <v>198</v>
      </c>
      <c r="E2128">
        <v>283.78122187500003</v>
      </c>
      <c r="F2128">
        <v>721.25</v>
      </c>
      <c r="G2128">
        <v>55.483936001776101</v>
      </c>
      <c r="H2128">
        <v>-10.2104550482099</v>
      </c>
      <c r="I2128">
        <v>1.1055332471817501</v>
      </c>
      <c r="J2128">
        <v>-2.5257067149272601</v>
      </c>
      <c r="K2128">
        <v>756.12388892415595</v>
      </c>
      <c r="L2128">
        <v>671.84996999584303</v>
      </c>
      <c r="M2128">
        <v>21.517336631383799</v>
      </c>
      <c r="N2128">
        <v>0.40234033322037999</v>
      </c>
      <c r="O2128">
        <v>30.2253032928942</v>
      </c>
      <c r="P2128">
        <v>84.935897435897402</v>
      </c>
      <c r="Q2128">
        <v>2.8216157068179998E-2</v>
      </c>
    </row>
    <row r="2129" spans="1:17" hidden="1" x14ac:dyDescent="0.3">
      <c r="A2129" t="s">
        <v>4416</v>
      </c>
      <c r="B2129" t="s">
        <v>4417</v>
      </c>
      <c r="C2129" t="str">
        <f>IFERROR(VLOOKUP(Table1[[#This Row],[Ticker]],[1]!Table1[[Symbol]:[Industry]],2,FALSE),"-")</f>
        <v>-</v>
      </c>
      <c r="D2129" t="s">
        <v>549</v>
      </c>
      <c r="E2129">
        <v>283.5</v>
      </c>
      <c r="F2129">
        <v>283.5</v>
      </c>
      <c r="G2129">
        <v>-5.5613534032667502</v>
      </c>
      <c r="H2129">
        <v>-6.7141520666780101</v>
      </c>
      <c r="I2129">
        <v>-21.331100794831102</v>
      </c>
      <c r="J2129">
        <v>3.94505001027161</v>
      </c>
      <c r="K2129">
        <v>293.535361162041</v>
      </c>
      <c r="L2129">
        <v>287.16036658747402</v>
      </c>
      <c r="M2129">
        <v>49.1439045371419</v>
      </c>
      <c r="N2129">
        <v>2.04234042158734</v>
      </c>
      <c r="O2129">
        <v>31.675485008818299</v>
      </c>
      <c r="P2129">
        <v>38.157894736842103</v>
      </c>
      <c r="Q2129">
        <v>0.114416525641838</v>
      </c>
    </row>
    <row r="2130" spans="1:17" hidden="1" x14ac:dyDescent="0.3">
      <c r="A2130" t="s">
        <v>4418</v>
      </c>
      <c r="B2130" t="s">
        <v>4419</v>
      </c>
      <c r="C2130" t="str">
        <f>IFERROR(VLOOKUP(Table1[[#This Row],[Ticker]],[1]!Table1[[Symbol]:[Industry]],2,FALSE),"-")</f>
        <v>-</v>
      </c>
      <c r="D2130" t="s">
        <v>46</v>
      </c>
      <c r="E2130">
        <v>283.29565645999998</v>
      </c>
      <c r="F2130">
        <v>56.95</v>
      </c>
      <c r="G2130">
        <v>76.919128353418898</v>
      </c>
      <c r="H2130">
        <v>-2.6193564260199702</v>
      </c>
      <c r="I2130">
        <v>14.753622860156</v>
      </c>
      <c r="J2130">
        <v>5.3456263210764297</v>
      </c>
      <c r="K2130">
        <v>53.992315245288303</v>
      </c>
      <c r="L2130">
        <v>44.310233446952402</v>
      </c>
      <c r="M2130">
        <v>60.390129963995399</v>
      </c>
      <c r="N2130">
        <v>0.20323649337410801</v>
      </c>
      <c r="O2130">
        <v>17.647058823529399</v>
      </c>
      <c r="P2130">
        <v>124.998525817843</v>
      </c>
      <c r="Q2130">
        <v>0.202311471982562</v>
      </c>
    </row>
    <row r="2131" spans="1:17" hidden="1" x14ac:dyDescent="0.3">
      <c r="A2131" t="s">
        <v>4420</v>
      </c>
      <c r="B2131" t="s">
        <v>4421</v>
      </c>
      <c r="C2131" t="str">
        <f>IFERROR(VLOOKUP(Table1[[#This Row],[Ticker]],[1]!Table1[[Symbol]:[Industry]],2,FALSE),"-")</f>
        <v>-</v>
      </c>
      <c r="E2131">
        <v>282.4205</v>
      </c>
      <c r="F2131">
        <v>206.75</v>
      </c>
      <c r="G2131">
        <v>54.993103860582501</v>
      </c>
      <c r="H2131">
        <v>8.6363426621259105</v>
      </c>
      <c r="I2131">
        <v>-8.7942794037901102</v>
      </c>
      <c r="J2131">
        <v>-1.4187542575035399</v>
      </c>
      <c r="K2131">
        <v>199.87141175304299</v>
      </c>
      <c r="L2131">
        <v>186.793621703741</v>
      </c>
      <c r="M2131">
        <v>44.542943710810398</v>
      </c>
      <c r="N2131">
        <v>1.02957198443579</v>
      </c>
      <c r="O2131">
        <v>21.789600967351799</v>
      </c>
      <c r="P2131">
        <v>87.613430127041696</v>
      </c>
    </row>
    <row r="2132" spans="1:17" hidden="1" x14ac:dyDescent="0.3">
      <c r="A2132" t="s">
        <v>4422</v>
      </c>
      <c r="B2132" t="s">
        <v>4423</v>
      </c>
      <c r="C2132" t="str">
        <f>IFERROR(VLOOKUP(Table1[[#This Row],[Ticker]],[1]!Table1[[Symbol]:[Industry]],2,FALSE),"-")</f>
        <v>-</v>
      </c>
      <c r="D2132" t="s">
        <v>924</v>
      </c>
      <c r="E2132">
        <v>282.31208049999998</v>
      </c>
      <c r="F2132">
        <v>83.5</v>
      </c>
      <c r="G2132">
        <v>33.268533814778301</v>
      </c>
      <c r="H2132">
        <v>-1.2612395429031</v>
      </c>
      <c r="I2132">
        <v>41.321609653285002</v>
      </c>
      <c r="J2132">
        <v>-0.53898105509805205</v>
      </c>
      <c r="K2132">
        <v>87.910080848466905</v>
      </c>
      <c r="L2132">
        <v>77.588443875831004</v>
      </c>
      <c r="M2132">
        <v>38.111709075738801</v>
      </c>
      <c r="N2132">
        <v>2.7125768665721299</v>
      </c>
      <c r="O2132">
        <v>42.155688622754496</v>
      </c>
      <c r="P2132">
        <v>83.516483516483504</v>
      </c>
      <c r="Q2132">
        <v>-4.7697995301409996E-3</v>
      </c>
    </row>
    <row r="2133" spans="1:17" hidden="1" x14ac:dyDescent="0.3">
      <c r="A2133" t="s">
        <v>4424</v>
      </c>
      <c r="B2133" t="s">
        <v>4425</v>
      </c>
      <c r="C2133" t="str">
        <f>IFERROR(VLOOKUP(Table1[[#This Row],[Ticker]],[1]!Table1[[Symbol]:[Industry]],2,FALSE),"-")</f>
        <v>-</v>
      </c>
      <c r="D2133" t="s">
        <v>271</v>
      </c>
      <c r="E2133">
        <v>282.20095512</v>
      </c>
      <c r="F2133">
        <v>506.1</v>
      </c>
      <c r="G2133">
        <v>160.32038060346699</v>
      </c>
      <c r="H2133">
        <v>30.2044170227534</v>
      </c>
      <c r="I2133">
        <v>55.304923831845102</v>
      </c>
      <c r="J2133">
        <v>-9.6759104958763302</v>
      </c>
      <c r="K2133">
        <v>436.85617806007502</v>
      </c>
      <c r="L2133">
        <v>319.10827723856602</v>
      </c>
      <c r="M2133">
        <v>44.514143686759901</v>
      </c>
      <c r="N2133">
        <v>1.1193957167344699</v>
      </c>
      <c r="O2133">
        <v>22.900612527168501</v>
      </c>
      <c r="P2133">
        <v>197.70588235294099</v>
      </c>
      <c r="Q2133">
        <v>0.17978435486022201</v>
      </c>
    </row>
    <row r="2134" spans="1:17" hidden="1" x14ac:dyDescent="0.3">
      <c r="A2134" t="s">
        <v>4426</v>
      </c>
      <c r="B2134" t="s">
        <v>4427</v>
      </c>
      <c r="C2134" t="str">
        <f>IFERROR(VLOOKUP(Table1[[#This Row],[Ticker]],[1]!Table1[[Symbol]:[Industry]],2,FALSE),"-")</f>
        <v>-</v>
      </c>
      <c r="D2134" t="s">
        <v>312</v>
      </c>
      <c r="E2134">
        <v>281.543394272</v>
      </c>
      <c r="F2134">
        <v>162.82</v>
      </c>
      <c r="G2134">
        <v>43.137417088536502</v>
      </c>
      <c r="H2134">
        <v>-14.0561164891612</v>
      </c>
      <c r="I2134">
        <v>-11.1774589054492</v>
      </c>
      <c r="J2134">
        <v>-7.4303968937871199</v>
      </c>
      <c r="K2134">
        <v>177.738634006247</v>
      </c>
      <c r="L2134">
        <v>156.95002280483499</v>
      </c>
      <c r="M2134">
        <v>24.843719822762498</v>
      </c>
      <c r="N2134">
        <v>1.16782478150667</v>
      </c>
      <c r="O2134">
        <v>40.6461122712197</v>
      </c>
      <c r="P2134">
        <v>72.296296296296205</v>
      </c>
    </row>
    <row r="2135" spans="1:17" hidden="1" x14ac:dyDescent="0.3">
      <c r="A2135" t="s">
        <v>4428</v>
      </c>
      <c r="B2135" t="s">
        <v>4429</v>
      </c>
      <c r="C2135" t="str">
        <f>IFERROR(VLOOKUP(Table1[[#This Row],[Ticker]],[1]!Table1[[Symbol]:[Industry]],2,FALSE),"-")</f>
        <v>-</v>
      </c>
      <c r="D2135" t="s">
        <v>122</v>
      </c>
      <c r="E2135">
        <v>280.93014066000001</v>
      </c>
      <c r="F2135">
        <v>184.7</v>
      </c>
      <c r="G2135">
        <v>69.919516617697496</v>
      </c>
      <c r="H2135">
        <v>-4.4779471596107197</v>
      </c>
      <c r="I2135">
        <v>-9.9199381176537802</v>
      </c>
      <c r="J2135">
        <v>1.5617164822532901</v>
      </c>
      <c r="K2135">
        <v>178.42547383162099</v>
      </c>
      <c r="L2135">
        <v>166.33657638291501</v>
      </c>
      <c r="M2135">
        <v>66.924110694903803</v>
      </c>
      <c r="N2135">
        <v>0.94350942087619905</v>
      </c>
      <c r="O2135">
        <v>94.477531131564604</v>
      </c>
      <c r="P2135">
        <v>106.715165081141</v>
      </c>
      <c r="Q2135">
        <v>0.104041227690456</v>
      </c>
    </row>
    <row r="2136" spans="1:17" hidden="1" x14ac:dyDescent="0.3">
      <c r="A2136" t="s">
        <v>4430</v>
      </c>
      <c r="B2136" t="s">
        <v>4431</v>
      </c>
      <c r="C2136" t="str">
        <f>IFERROR(VLOOKUP(Table1[[#This Row],[Ticker]],[1]!Table1[[Symbol]:[Industry]],2,FALSE),"-")</f>
        <v>-</v>
      </c>
      <c r="E2136">
        <v>280.9154656</v>
      </c>
      <c r="F2136">
        <v>127</v>
      </c>
      <c r="G2136">
        <v>61.444841932010199</v>
      </c>
      <c r="H2136">
        <v>5.2568645752010097</v>
      </c>
      <c r="I2136">
        <v>16.140508482510899</v>
      </c>
      <c r="J2136">
        <v>-8.5459080704579602</v>
      </c>
      <c r="K2136">
        <v>123.225510081004</v>
      </c>
      <c r="L2136">
        <v>104.28704574599401</v>
      </c>
      <c r="M2136">
        <v>27.126021488605598</v>
      </c>
      <c r="N2136">
        <v>0.43826086956521698</v>
      </c>
      <c r="O2136">
        <v>16.535433070866102</v>
      </c>
      <c r="P2136">
        <v>111.666666666666</v>
      </c>
      <c r="Q2136">
        <v>0.14195025617997201</v>
      </c>
    </row>
    <row r="2137" spans="1:17" hidden="1" x14ac:dyDescent="0.3">
      <c r="A2137" t="s">
        <v>4432</v>
      </c>
      <c r="B2137" t="s">
        <v>4433</v>
      </c>
      <c r="C2137" t="str">
        <f>IFERROR(VLOOKUP(Table1[[#This Row],[Ticker]],[1]!Table1[[Symbol]:[Industry]],2,FALSE),"-")</f>
        <v>-</v>
      </c>
      <c r="D2137" t="s">
        <v>412</v>
      </c>
      <c r="E2137">
        <v>280.56144230000001</v>
      </c>
      <c r="F2137">
        <v>283.10000000000002</v>
      </c>
      <c r="G2137">
        <v>54.7005401065001</v>
      </c>
      <c r="H2137">
        <v>-22.626977636284</v>
      </c>
      <c r="I2137">
        <v>-29.5698467707014</v>
      </c>
      <c r="J2137">
        <v>-4.8775988012518097</v>
      </c>
      <c r="K2137">
        <v>275.54635270939298</v>
      </c>
      <c r="L2137">
        <v>252.89103609471201</v>
      </c>
      <c r="M2137">
        <v>50.334893381256599</v>
      </c>
      <c r="N2137">
        <v>0.46714604232638901</v>
      </c>
      <c r="O2137">
        <v>45.6375838926174</v>
      </c>
      <c r="P2137">
        <v>92.192803801765095</v>
      </c>
      <c r="Q2137">
        <v>4.9003842805648998E-2</v>
      </c>
    </row>
    <row r="2138" spans="1:17" hidden="1" x14ac:dyDescent="0.3">
      <c r="A2138" t="s">
        <v>4434</v>
      </c>
      <c r="B2138" t="s">
        <v>4435</v>
      </c>
      <c r="C2138" t="str">
        <f>IFERROR(VLOOKUP(Table1[[#This Row],[Ticker]],[1]!Table1[[Symbol]:[Industry]],2,FALSE),"-")</f>
        <v>-</v>
      </c>
      <c r="D2138" t="s">
        <v>46</v>
      </c>
      <c r="E2138">
        <v>280.25</v>
      </c>
      <c r="F2138">
        <v>500</v>
      </c>
      <c r="G2138">
        <v>61.327522637436303</v>
      </c>
      <c r="H2138">
        <v>19.5595206260233</v>
      </c>
      <c r="I2138">
        <v>75.263523606658296</v>
      </c>
      <c r="J2138">
        <v>-6.2932625678124499</v>
      </c>
      <c r="K2138">
        <v>476.964640706507</v>
      </c>
      <c r="L2138">
        <v>366.46802446056199</v>
      </c>
      <c r="M2138">
        <v>35.373392372563401</v>
      </c>
      <c r="N2138">
        <v>0.40564971751412399</v>
      </c>
      <c r="O2138">
        <v>21.4</v>
      </c>
      <c r="P2138">
        <v>140.38461538461499</v>
      </c>
    </row>
    <row r="2139" spans="1:17" hidden="1" x14ac:dyDescent="0.3">
      <c r="A2139" t="s">
        <v>4436</v>
      </c>
      <c r="B2139" t="s">
        <v>4437</v>
      </c>
      <c r="C2139" t="str">
        <f>IFERROR(VLOOKUP(Table1[[#This Row],[Ticker]],[1]!Table1[[Symbol]:[Industry]],2,FALSE),"-")</f>
        <v>-</v>
      </c>
      <c r="E2139">
        <v>280.04618177399999</v>
      </c>
      <c r="F2139">
        <v>83.31</v>
      </c>
      <c r="G2139">
        <v>-56.337929797769497</v>
      </c>
      <c r="H2139">
        <v>-37.815784997448503</v>
      </c>
      <c r="I2139">
        <v>-46.102904646685701</v>
      </c>
      <c r="J2139">
        <v>-14.3108850289833</v>
      </c>
      <c r="M2139">
        <v>32.727718101854798</v>
      </c>
      <c r="O2139">
        <v>57.892209818749201</v>
      </c>
      <c r="P2139">
        <v>9.6184210526315699</v>
      </c>
    </row>
    <row r="2140" spans="1:17" hidden="1" x14ac:dyDescent="0.3">
      <c r="A2140" t="s">
        <v>4438</v>
      </c>
      <c r="B2140" t="s">
        <v>4439</v>
      </c>
      <c r="C2140" t="str">
        <f>IFERROR(VLOOKUP(Table1[[#This Row],[Ticker]],[1]!Table1[[Symbol]:[Industry]],2,FALSE),"-")</f>
        <v>-</v>
      </c>
      <c r="D2140" t="s">
        <v>1146</v>
      </c>
      <c r="E2140">
        <v>278.54361599999999</v>
      </c>
      <c r="F2140">
        <v>10.41</v>
      </c>
      <c r="G2140">
        <v>-40.3420946017565</v>
      </c>
      <c r="H2140">
        <v>-4.77763193781536</v>
      </c>
      <c r="I2140">
        <v>-13.242275583783099</v>
      </c>
      <c r="J2140">
        <v>-1.0507150328489701</v>
      </c>
      <c r="M2140">
        <v>3.4927125174464799</v>
      </c>
      <c r="O2140">
        <v>18.155619596541701</v>
      </c>
      <c r="P2140">
        <v>0</v>
      </c>
    </row>
    <row r="2141" spans="1:17" hidden="1" x14ac:dyDescent="0.3">
      <c r="A2141" t="s">
        <v>4440</v>
      </c>
      <c r="B2141" t="s">
        <v>4441</v>
      </c>
      <c r="C2141" t="str">
        <f>IFERROR(VLOOKUP(Table1[[#This Row],[Ticker]],[1]!Table1[[Symbol]:[Industry]],2,FALSE),"-")</f>
        <v>-</v>
      </c>
      <c r="D2141" t="s">
        <v>632</v>
      </c>
      <c r="E2141">
        <v>277.92851624999997</v>
      </c>
      <c r="F2141">
        <v>68.849999999999994</v>
      </c>
      <c r="G2141">
        <v>-13.2863534032667</v>
      </c>
      <c r="H2141">
        <v>-10.2867518558435</v>
      </c>
      <c r="I2141">
        <v>-51.508008414126202</v>
      </c>
      <c r="J2141">
        <v>-4.3438675388038099</v>
      </c>
      <c r="K2141">
        <v>73.663032282539206</v>
      </c>
      <c r="L2141">
        <v>75.661792432743098</v>
      </c>
      <c r="M2141">
        <v>26.891976068304601</v>
      </c>
      <c r="N2141">
        <v>0.74442516630642597</v>
      </c>
      <c r="O2141">
        <v>81.481481481481495</v>
      </c>
      <c r="P2141">
        <v>19.531249999999901</v>
      </c>
      <c r="Q2141">
        <v>0.10796865929237601</v>
      </c>
    </row>
    <row r="2142" spans="1:17" hidden="1" x14ac:dyDescent="0.3">
      <c r="A2142" t="s">
        <v>4442</v>
      </c>
      <c r="B2142" t="s">
        <v>4443</v>
      </c>
      <c r="C2142" t="str">
        <f>IFERROR(VLOOKUP(Table1[[#This Row],[Ticker]],[1]!Table1[[Symbol]:[Industry]],2,FALSE),"-")</f>
        <v>-</v>
      </c>
      <c r="D2142" t="s">
        <v>692</v>
      </c>
      <c r="E2142">
        <v>277.10317641</v>
      </c>
      <c r="F2142">
        <v>280.95</v>
      </c>
      <c r="G2142">
        <v>11.678618892565501</v>
      </c>
      <c r="H2142">
        <v>-14.018445404334299</v>
      </c>
      <c r="I2142">
        <v>54.731850436832303</v>
      </c>
      <c r="J2142">
        <v>-2.0714572875959498</v>
      </c>
      <c r="K2142">
        <v>289.88459425823203</v>
      </c>
      <c r="L2142">
        <v>253.040181845338</v>
      </c>
      <c r="M2142">
        <v>22.151864977578899</v>
      </c>
      <c r="N2142">
        <v>0.416776874545013</v>
      </c>
      <c r="O2142">
        <v>31.6248442783413</v>
      </c>
      <c r="P2142">
        <v>85.998013902681194</v>
      </c>
      <c r="Q2142">
        <v>7.9657704352865996E-2</v>
      </c>
    </row>
    <row r="2143" spans="1:17" hidden="1" x14ac:dyDescent="0.3">
      <c r="A2143" t="s">
        <v>4444</v>
      </c>
      <c r="B2143" t="s">
        <v>4445</v>
      </c>
      <c r="C2143" t="str">
        <f>IFERROR(VLOOKUP(Table1[[#This Row],[Ticker]],[1]!Table1[[Symbol]:[Industry]],2,FALSE),"-")</f>
        <v>-</v>
      </c>
      <c r="D2143" t="s">
        <v>21</v>
      </c>
      <c r="E2143">
        <v>276.86935175399998</v>
      </c>
      <c r="F2143">
        <v>190.73</v>
      </c>
      <c r="G2143">
        <v>154.548511658731</v>
      </c>
      <c r="H2143">
        <v>8.5422031682319108</v>
      </c>
      <c r="I2143">
        <v>-18.110163543360098</v>
      </c>
      <c r="J2143">
        <v>-0.21162190719479201</v>
      </c>
      <c r="K2143">
        <v>180.111698171321</v>
      </c>
      <c r="L2143">
        <v>161.06226942154899</v>
      </c>
      <c r="M2143">
        <v>54.296628937015399</v>
      </c>
      <c r="N2143">
        <v>1.92876291301909</v>
      </c>
      <c r="O2143">
        <v>16.735699680176101</v>
      </c>
      <c r="P2143">
        <v>188.98484848484799</v>
      </c>
      <c r="Q2143">
        <v>9.1492137995280998E-2</v>
      </c>
    </row>
    <row r="2144" spans="1:17" hidden="1" x14ac:dyDescent="0.3">
      <c r="A2144" t="s">
        <v>4446</v>
      </c>
      <c r="B2144" t="s">
        <v>4447</v>
      </c>
      <c r="C2144" t="str">
        <f>IFERROR(VLOOKUP(Table1[[#This Row],[Ticker]],[1]!Table1[[Symbol]:[Industry]],2,FALSE),"-")</f>
        <v>-</v>
      </c>
      <c r="D2144" t="s">
        <v>632</v>
      </c>
      <c r="E2144">
        <v>275.31769439999999</v>
      </c>
      <c r="F2144">
        <v>68.44</v>
      </c>
      <c r="G2144">
        <v>5.2792933021959803</v>
      </c>
      <c r="H2144">
        <v>-3.28637323274266</v>
      </c>
      <c r="I2144">
        <v>-10.842632600009001</v>
      </c>
      <c r="J2144">
        <v>-1.6932678739782101</v>
      </c>
      <c r="K2144">
        <v>68.896836657636797</v>
      </c>
      <c r="L2144">
        <v>66.058847404799295</v>
      </c>
      <c r="M2144">
        <v>42.635438781841302</v>
      </c>
      <c r="N2144">
        <v>0.86060247383655497</v>
      </c>
      <c r="O2144">
        <v>15.4295733489187</v>
      </c>
      <c r="P2144">
        <v>36.199004975124303</v>
      </c>
      <c r="Q2144">
        <v>4.8259296646637001E-2</v>
      </c>
    </row>
    <row r="2145" spans="1:17" hidden="1" x14ac:dyDescent="0.3">
      <c r="A2145" t="s">
        <v>4448</v>
      </c>
      <c r="B2145" t="s">
        <v>4449</v>
      </c>
      <c r="C2145" t="str">
        <f>IFERROR(VLOOKUP(Table1[[#This Row],[Ticker]],[1]!Table1[[Symbol]:[Industry]],2,FALSE),"-")</f>
        <v>-</v>
      </c>
      <c r="D2145" t="s">
        <v>138</v>
      </c>
      <c r="E2145">
        <v>275.16862230200002</v>
      </c>
      <c r="F2145">
        <v>44.87</v>
      </c>
      <c r="G2145">
        <v>52.274430910458697</v>
      </c>
      <c r="H2145">
        <v>-13.662723772958699</v>
      </c>
      <c r="I2145">
        <v>-36.684861186314599</v>
      </c>
      <c r="J2145">
        <v>-3.3417375133462102</v>
      </c>
      <c r="K2145">
        <v>46.462003958360199</v>
      </c>
      <c r="L2145">
        <v>43.6537873683965</v>
      </c>
      <c r="M2145">
        <v>51.507935842363601</v>
      </c>
      <c r="N2145">
        <v>1.8672391958441199</v>
      </c>
      <c r="O2145">
        <v>42.4114107421439</v>
      </c>
      <c r="P2145">
        <v>98.101545253863094</v>
      </c>
      <c r="Q2145">
        <v>6.0410597547800003E-2</v>
      </c>
    </row>
    <row r="2146" spans="1:17" hidden="1" x14ac:dyDescent="0.3">
      <c r="A2146" t="s">
        <v>4450</v>
      </c>
      <c r="B2146" t="s">
        <v>4451</v>
      </c>
      <c r="C2146" t="str">
        <f>IFERROR(VLOOKUP(Table1[[#This Row],[Ticker]],[1]!Table1[[Symbol]:[Industry]],2,FALSE),"-")</f>
        <v>-</v>
      </c>
      <c r="D2146" t="s">
        <v>232</v>
      </c>
      <c r="E2146">
        <v>274.8590208</v>
      </c>
      <c r="F2146">
        <v>217.1</v>
      </c>
      <c r="G2146">
        <v>152.96852279683401</v>
      </c>
      <c r="H2146">
        <v>-21.3484372792893</v>
      </c>
      <c r="I2146">
        <v>31.378558338877699</v>
      </c>
      <c r="J2146">
        <v>-9.4832106510646597</v>
      </c>
      <c r="K2146">
        <v>204.54012092302199</v>
      </c>
      <c r="L2146">
        <v>151.389471949404</v>
      </c>
      <c r="M2146">
        <v>33.854546679229799</v>
      </c>
      <c r="N2146">
        <v>0.43572356077811703</v>
      </c>
      <c r="O2146">
        <v>21.833256563795398</v>
      </c>
      <c r="P2146">
        <v>193.180283592167</v>
      </c>
      <c r="Q2146">
        <v>0.15623890315529701</v>
      </c>
    </row>
    <row r="2147" spans="1:17" hidden="1" x14ac:dyDescent="0.3">
      <c r="A2147" t="s">
        <v>4452</v>
      </c>
      <c r="B2147" t="s">
        <v>4453</v>
      </c>
      <c r="C2147" t="str">
        <f>IFERROR(VLOOKUP(Table1[[#This Row],[Ticker]],[1]!Table1[[Symbol]:[Industry]],2,FALSE),"-")</f>
        <v>-</v>
      </c>
      <c r="D2147" t="s">
        <v>165</v>
      </c>
      <c r="E2147">
        <v>274.66069277499997</v>
      </c>
      <c r="F2147">
        <v>262.25</v>
      </c>
      <c r="G2147">
        <v>-10.939147900257201</v>
      </c>
      <c r="H2147">
        <v>-4.3346493626626597</v>
      </c>
      <c r="I2147">
        <v>-21.223440086190301</v>
      </c>
      <c r="J2147">
        <v>-0.45580975207832097</v>
      </c>
      <c r="K2147">
        <v>264.52086104735002</v>
      </c>
      <c r="L2147">
        <v>259.88550307194799</v>
      </c>
      <c r="M2147">
        <v>39.354097851868801</v>
      </c>
      <c r="N2147">
        <v>0.78372419461682896</v>
      </c>
      <c r="O2147">
        <v>24.461391801715902</v>
      </c>
      <c r="P2147">
        <v>15.021929824561401</v>
      </c>
      <c r="Q2147">
        <v>6.4284934630547005E-2</v>
      </c>
    </row>
    <row r="2148" spans="1:17" hidden="1" x14ac:dyDescent="0.3">
      <c r="A2148" t="s">
        <v>4454</v>
      </c>
      <c r="B2148" t="s">
        <v>4455</v>
      </c>
      <c r="C2148" t="str">
        <f>IFERROR(VLOOKUP(Table1[[#This Row],[Ticker]],[1]!Table1[[Symbol]:[Industry]],2,FALSE),"-")</f>
        <v>-</v>
      </c>
      <c r="D2148" t="s">
        <v>810</v>
      </c>
      <c r="E2148">
        <v>274.45741506000002</v>
      </c>
      <c r="F2148">
        <v>209.7</v>
      </c>
      <c r="G2148">
        <v>49.978242870025099</v>
      </c>
      <c r="H2148">
        <v>1.12950762341658</v>
      </c>
      <c r="I2148">
        <v>14.2587813702287</v>
      </c>
      <c r="J2148">
        <v>-10.010791740821</v>
      </c>
      <c r="K2148">
        <v>198.31042995851101</v>
      </c>
      <c r="M2148">
        <v>36.504317098062799</v>
      </c>
      <c r="N2148">
        <v>0.64911937377690798</v>
      </c>
      <c r="O2148">
        <v>23.986647591797801</v>
      </c>
      <c r="P2148">
        <v>87.232142857142804</v>
      </c>
    </row>
    <row r="2149" spans="1:17" hidden="1" x14ac:dyDescent="0.3">
      <c r="A2149" t="s">
        <v>4456</v>
      </c>
      <c r="B2149" t="s">
        <v>4457</v>
      </c>
      <c r="C2149" t="str">
        <f>IFERROR(VLOOKUP(Table1[[#This Row],[Ticker]],[1]!Table1[[Symbol]:[Industry]],2,FALSE),"-")</f>
        <v>-</v>
      </c>
      <c r="D2149" t="s">
        <v>1489</v>
      </c>
      <c r="E2149">
        <v>272.93961082499999</v>
      </c>
      <c r="F2149">
        <v>8.3699999999999992</v>
      </c>
      <c r="G2149">
        <v>155.31364659673301</v>
      </c>
      <c r="H2149">
        <v>0.57143304766421399</v>
      </c>
      <c r="I2149">
        <v>-6.1436359444906197</v>
      </c>
      <c r="J2149">
        <v>-0.117336641886528</v>
      </c>
      <c r="K2149">
        <v>7.5329422823054797</v>
      </c>
      <c r="L2149">
        <v>6.8510985001113198</v>
      </c>
      <c r="M2149">
        <v>59.275133749131399</v>
      </c>
      <c r="N2149">
        <v>1.20372180610454</v>
      </c>
      <c r="O2149">
        <v>15.890083632019101</v>
      </c>
      <c r="P2149">
        <v>209.99999999999901</v>
      </c>
      <c r="Q2149">
        <v>-2.8175941260884001E-2</v>
      </c>
    </row>
    <row r="2150" spans="1:17" hidden="1" x14ac:dyDescent="0.3">
      <c r="A2150" t="s">
        <v>4458</v>
      </c>
      <c r="B2150" t="s">
        <v>4459</v>
      </c>
      <c r="C2150" t="str">
        <f>IFERROR(VLOOKUP(Table1[[#This Row],[Ticker]],[1]!Table1[[Symbol]:[Industry]],2,FALSE),"-")</f>
        <v>-</v>
      </c>
      <c r="D2150" t="s">
        <v>271</v>
      </c>
      <c r="E2150">
        <v>272.8053195</v>
      </c>
      <c r="F2150">
        <v>384.65</v>
      </c>
      <c r="G2150">
        <v>-18.533264283529199</v>
      </c>
      <c r="H2150">
        <v>-9.2293652443621195</v>
      </c>
      <c r="I2150">
        <v>-15.2637085967904</v>
      </c>
      <c r="J2150">
        <v>-3.8303007624015799</v>
      </c>
      <c r="K2150">
        <v>395.55751237757403</v>
      </c>
      <c r="L2150">
        <v>383.91077728301502</v>
      </c>
      <c r="M2150">
        <v>34.3364941670647</v>
      </c>
      <c r="N2150">
        <v>0.83078176551058103</v>
      </c>
      <c r="O2150">
        <v>33.614974652281298</v>
      </c>
      <c r="P2150">
        <v>18.172043010752599</v>
      </c>
      <c r="Q2150">
        <v>0.100283516687005</v>
      </c>
    </row>
    <row r="2151" spans="1:17" hidden="1" x14ac:dyDescent="0.3">
      <c r="A2151" t="s">
        <v>4460</v>
      </c>
      <c r="B2151" t="s">
        <v>4461</v>
      </c>
      <c r="C2151" t="str">
        <f>IFERROR(VLOOKUP(Table1[[#This Row],[Ticker]],[1]!Table1[[Symbol]:[Industry]],2,FALSE),"-")</f>
        <v>-</v>
      </c>
      <c r="E2151">
        <v>272.72699999999998</v>
      </c>
      <c r="F2151">
        <v>116.55</v>
      </c>
      <c r="G2151">
        <v>137.46085699332701</v>
      </c>
      <c r="H2151">
        <v>30.616412693910799</v>
      </c>
      <c r="I2151">
        <v>40.045313391436103</v>
      </c>
      <c r="J2151">
        <v>1.9165616631982201</v>
      </c>
      <c r="K2151">
        <v>98.385396575589994</v>
      </c>
      <c r="L2151">
        <v>77.375076495053193</v>
      </c>
      <c r="M2151">
        <v>54.718588354320602</v>
      </c>
      <c r="N2151">
        <v>1.1747714808043801</v>
      </c>
      <c r="O2151">
        <v>8.5800085800085792</v>
      </c>
      <c r="P2151">
        <v>170.041705282669</v>
      </c>
      <c r="Q2151">
        <v>2.5153552145116002E-2</v>
      </c>
    </row>
    <row r="2152" spans="1:17" hidden="1" x14ac:dyDescent="0.3">
      <c r="A2152" t="s">
        <v>4462</v>
      </c>
      <c r="B2152" t="s">
        <v>4463</v>
      </c>
      <c r="C2152" t="str">
        <f>IFERROR(VLOOKUP(Table1[[#This Row],[Ticker]],[1]!Table1[[Symbol]:[Industry]],2,FALSE),"-")</f>
        <v>-</v>
      </c>
      <c r="D2152" t="s">
        <v>1646</v>
      </c>
      <c r="E2152">
        <v>271.53930733999999</v>
      </c>
      <c r="F2152">
        <v>247.3</v>
      </c>
      <c r="G2152">
        <v>-11.0725100517184</v>
      </c>
      <c r="H2152">
        <v>-7.4637185625315796</v>
      </c>
      <c r="I2152">
        <v>-6.6031969063198703</v>
      </c>
      <c r="J2152">
        <v>0.18266335811347101</v>
      </c>
      <c r="K2152">
        <v>262.547046565632</v>
      </c>
      <c r="L2152">
        <v>256.91863541592102</v>
      </c>
      <c r="M2152">
        <v>41.206747187173299</v>
      </c>
      <c r="N2152">
        <v>0.99716791429392104</v>
      </c>
      <c r="O2152">
        <v>48.443186413263199</v>
      </c>
      <c r="P2152">
        <v>22.425742574257399</v>
      </c>
      <c r="Q2152">
        <v>7.9296624884149999E-2</v>
      </c>
    </row>
    <row r="2153" spans="1:17" hidden="1" x14ac:dyDescent="0.3">
      <c r="A2153" t="s">
        <v>4464</v>
      </c>
      <c r="B2153" t="s">
        <v>4465</v>
      </c>
      <c r="C2153" t="str">
        <f>IFERROR(VLOOKUP(Table1[[#This Row],[Ticker]],[1]!Table1[[Symbol]:[Industry]],2,FALSE),"-")</f>
        <v>-</v>
      </c>
      <c r="E2153">
        <v>271.44138779999997</v>
      </c>
      <c r="F2153">
        <v>35.31</v>
      </c>
      <c r="G2153">
        <v>347.11364659673302</v>
      </c>
      <c r="H2153">
        <v>93.399806093356602</v>
      </c>
      <c r="I2153">
        <v>119.77192141756601</v>
      </c>
      <c r="J2153">
        <v>5.9488398287016899</v>
      </c>
      <c r="K2153">
        <v>20.737102851690999</v>
      </c>
      <c r="L2153">
        <v>12.6735890003648</v>
      </c>
      <c r="M2153">
        <v>99.999999935119902</v>
      </c>
      <c r="N2153">
        <v>1.37644997641532</v>
      </c>
      <c r="O2153">
        <v>0</v>
      </c>
      <c r="P2153">
        <v>414.72303206996997</v>
      </c>
      <c r="Q2153">
        <v>0.137925736402251</v>
      </c>
    </row>
    <row r="2154" spans="1:17" hidden="1" x14ac:dyDescent="0.3">
      <c r="A2154" t="s">
        <v>4466</v>
      </c>
      <c r="B2154" t="s">
        <v>4467</v>
      </c>
      <c r="C2154" t="str">
        <f>IFERROR(VLOOKUP(Table1[[#This Row],[Ticker]],[1]!Table1[[Symbol]:[Industry]],2,FALSE),"-")</f>
        <v>-</v>
      </c>
      <c r="D2154" t="s">
        <v>632</v>
      </c>
      <c r="E2154">
        <v>271.33448541000001</v>
      </c>
      <c r="F2154">
        <v>563.35</v>
      </c>
      <c r="G2154">
        <v>-43.109939186002897</v>
      </c>
      <c r="H2154">
        <v>-6.3005822947458396</v>
      </c>
      <c r="I2154">
        <v>-29.607006180446</v>
      </c>
      <c r="J2154">
        <v>-2.54713317795514</v>
      </c>
      <c r="K2154">
        <v>583.56423941420701</v>
      </c>
      <c r="L2154">
        <v>611.51595606202704</v>
      </c>
      <c r="M2154">
        <v>38.281567004052803</v>
      </c>
      <c r="N2154">
        <v>0.88769406151980801</v>
      </c>
      <c r="O2154">
        <v>37.552143427709197</v>
      </c>
      <c r="P2154">
        <v>16.346551011978502</v>
      </c>
    </row>
    <row r="2155" spans="1:17" hidden="1" x14ac:dyDescent="0.3">
      <c r="A2155" t="s">
        <v>4468</v>
      </c>
      <c r="B2155" t="s">
        <v>4469</v>
      </c>
      <c r="C2155" t="str">
        <f>IFERROR(VLOOKUP(Table1[[#This Row],[Ticker]],[1]!Table1[[Symbol]:[Industry]],2,FALSE),"-")</f>
        <v>-</v>
      </c>
      <c r="D2155" t="s">
        <v>4470</v>
      </c>
      <c r="E2155">
        <v>270.879188459999</v>
      </c>
      <c r="F2155">
        <v>479.55</v>
      </c>
      <c r="G2155">
        <v>112.08060824864999</v>
      </c>
      <c r="H2155">
        <v>13.5079414666845</v>
      </c>
      <c r="I2155">
        <v>8.9140710843825399</v>
      </c>
      <c r="J2155">
        <v>0.40498522664603798</v>
      </c>
      <c r="K2155">
        <v>408.68349868822798</v>
      </c>
      <c r="M2155">
        <v>44.873804101146</v>
      </c>
      <c r="N2155">
        <v>0.92381951731374601</v>
      </c>
      <c r="O2155">
        <v>12.5951412782817</v>
      </c>
      <c r="P2155">
        <v>189.14681941513399</v>
      </c>
    </row>
    <row r="2156" spans="1:17" hidden="1" x14ac:dyDescent="0.3">
      <c r="A2156" t="s">
        <v>4471</v>
      </c>
      <c r="B2156" t="s">
        <v>4472</v>
      </c>
      <c r="C2156" t="str">
        <f>IFERROR(VLOOKUP(Table1[[#This Row],[Ticker]],[1]!Table1[[Symbol]:[Industry]],2,FALSE),"-")</f>
        <v>-</v>
      </c>
      <c r="D2156" t="s">
        <v>266</v>
      </c>
      <c r="E2156">
        <v>270.35979550500002</v>
      </c>
      <c r="F2156">
        <v>11.35</v>
      </c>
      <c r="G2156">
        <v>2.4247577078443499</v>
      </c>
      <c r="H2156">
        <v>7.5275769891799102</v>
      </c>
      <c r="I2156">
        <v>-20.035690392100602</v>
      </c>
      <c r="J2156">
        <v>-3.7387358188412501</v>
      </c>
      <c r="K2156">
        <v>11.370997762112401</v>
      </c>
      <c r="L2156">
        <v>10.8442649350233</v>
      </c>
      <c r="M2156">
        <v>32.578326563782703</v>
      </c>
      <c r="N2156">
        <v>0.27852151017739801</v>
      </c>
      <c r="O2156">
        <v>30.660792951541801</v>
      </c>
      <c r="P2156">
        <v>34.319526627218899</v>
      </c>
      <c r="Q2156">
        <v>4.7951884915833999E-2</v>
      </c>
    </row>
    <row r="2157" spans="1:17" hidden="1" x14ac:dyDescent="0.3">
      <c r="A2157" t="s">
        <v>4473</v>
      </c>
      <c r="B2157" t="s">
        <v>4474</v>
      </c>
      <c r="C2157" t="str">
        <f>IFERROR(VLOOKUP(Table1[[#This Row],[Ticker]],[1]!Table1[[Symbol]:[Industry]],2,FALSE),"-")</f>
        <v>-</v>
      </c>
      <c r="E2157">
        <v>270.279562575</v>
      </c>
      <c r="F2157">
        <v>887.15</v>
      </c>
      <c r="G2157">
        <v>846.40659356228798</v>
      </c>
      <c r="H2157">
        <v>-8.8331595148230697</v>
      </c>
      <c r="I2157">
        <v>856.64161871337103</v>
      </c>
      <c r="J2157">
        <v>5.43754140689395</v>
      </c>
      <c r="K2157">
        <v>775.62957523355499</v>
      </c>
      <c r="M2157">
        <v>60.2433966025487</v>
      </c>
      <c r="N2157">
        <v>0.58661463701958405</v>
      </c>
      <c r="O2157">
        <v>10.3533787972721</v>
      </c>
      <c r="P2157">
        <v>918.54190585533797</v>
      </c>
    </row>
    <row r="2158" spans="1:17" hidden="1" x14ac:dyDescent="0.3">
      <c r="A2158" t="s">
        <v>4475</v>
      </c>
      <c r="B2158" t="s">
        <v>4476</v>
      </c>
      <c r="C2158" t="str">
        <f>IFERROR(VLOOKUP(Table1[[#This Row],[Ticker]],[1]!Table1[[Symbol]:[Industry]],2,FALSE),"-")</f>
        <v>-</v>
      </c>
      <c r="E2158">
        <v>270.07503239499999</v>
      </c>
      <c r="F2158">
        <v>120.05</v>
      </c>
      <c r="G2158">
        <v>32.934651162943197</v>
      </c>
      <c r="H2158">
        <v>20.453445771782199</v>
      </c>
      <c r="I2158">
        <v>43.1696763140271</v>
      </c>
      <c r="J2158">
        <v>-10.4380148578835</v>
      </c>
      <c r="K2158">
        <v>107.978962523096</v>
      </c>
      <c r="M2158">
        <v>48.767307622411103</v>
      </c>
      <c r="N2158">
        <v>1.75942693409742</v>
      </c>
      <c r="O2158">
        <v>22.4489795918367</v>
      </c>
      <c r="P2158">
        <v>82.641107561235302</v>
      </c>
    </row>
    <row r="2159" spans="1:17" hidden="1" x14ac:dyDescent="0.3">
      <c r="A2159" t="s">
        <v>4477</v>
      </c>
      <c r="B2159" t="s">
        <v>4478</v>
      </c>
      <c r="C2159" t="str">
        <f>IFERROR(VLOOKUP(Table1[[#This Row],[Ticker]],[1]!Table1[[Symbol]:[Industry]],2,FALSE),"-")</f>
        <v>-</v>
      </c>
      <c r="D2159" t="s">
        <v>271</v>
      </c>
      <c r="E2159">
        <v>269.97935625000002</v>
      </c>
      <c r="F2159">
        <v>52.74</v>
      </c>
      <c r="G2159">
        <v>171.941449287316</v>
      </c>
      <c r="H2159">
        <v>-4.94541462707818</v>
      </c>
      <c r="I2159">
        <v>-20.925012462709201</v>
      </c>
      <c r="J2159">
        <v>6.3931834057514099</v>
      </c>
      <c r="K2159">
        <v>51.424473855258498</v>
      </c>
      <c r="L2159">
        <v>45.910555665730001</v>
      </c>
      <c r="M2159">
        <v>64.006754095744895</v>
      </c>
      <c r="N2159">
        <v>1.45082514745194</v>
      </c>
      <c r="O2159">
        <v>32.157755024649198</v>
      </c>
      <c r="P2159">
        <v>202.581755593803</v>
      </c>
      <c r="Q2159">
        <v>8.9604583708636998E-2</v>
      </c>
    </row>
    <row r="2160" spans="1:17" hidden="1" x14ac:dyDescent="0.3">
      <c r="A2160" t="s">
        <v>4479</v>
      </c>
      <c r="B2160" t="s">
        <v>4480</v>
      </c>
      <c r="C2160" t="str">
        <f>IFERROR(VLOOKUP(Table1[[#This Row],[Ticker]],[1]!Table1[[Symbol]:[Industry]],2,FALSE),"-")</f>
        <v>-</v>
      </c>
      <c r="D2160" t="s">
        <v>146</v>
      </c>
      <c r="E2160">
        <v>268.78783795499999</v>
      </c>
      <c r="F2160">
        <v>249.45</v>
      </c>
      <c r="G2160">
        <v>216.62742558718301</v>
      </c>
      <c r="H2160">
        <v>-14.1281948098583</v>
      </c>
      <c r="I2160">
        <v>-17.748278185042999</v>
      </c>
      <c r="J2160">
        <v>-9.3732350084926992</v>
      </c>
      <c r="K2160">
        <v>265.09053023677001</v>
      </c>
      <c r="L2160">
        <v>230.14849178186699</v>
      </c>
      <c r="M2160">
        <v>21.749683764490801</v>
      </c>
      <c r="N2160">
        <v>0.229621842171085</v>
      </c>
      <c r="O2160">
        <v>44.397674884746401</v>
      </c>
      <c r="P2160">
        <v>286.744186046511</v>
      </c>
      <c r="Q2160">
        <v>0.19637825331124001</v>
      </c>
    </row>
    <row r="2161" spans="1:17" hidden="1" x14ac:dyDescent="0.3">
      <c r="A2161" t="s">
        <v>4481</v>
      </c>
      <c r="B2161" t="s">
        <v>4482</v>
      </c>
      <c r="C2161" t="str">
        <f>IFERROR(VLOOKUP(Table1[[#This Row],[Ticker]],[1]!Table1[[Symbol]:[Industry]],2,FALSE),"-")</f>
        <v>-</v>
      </c>
      <c r="E2161">
        <v>268.24722377000001</v>
      </c>
      <c r="F2161">
        <v>22.13</v>
      </c>
      <c r="G2161">
        <v>-7.2126691927404298</v>
      </c>
      <c r="H2161">
        <v>-5.9037678300665801</v>
      </c>
      <c r="I2161">
        <v>-41.670595199960999</v>
      </c>
      <c r="J2161">
        <v>0.40874840852995997</v>
      </c>
      <c r="K2161">
        <v>22.934290047619101</v>
      </c>
      <c r="L2161">
        <v>23.9286169073509</v>
      </c>
      <c r="M2161">
        <v>39.670079517761003</v>
      </c>
      <c r="N2161">
        <v>1.0182861040097799</v>
      </c>
      <c r="O2161">
        <v>66.290103931314903</v>
      </c>
      <c r="P2161">
        <v>24.676056338028101</v>
      </c>
      <c r="Q2161">
        <v>4.7268109254099001E-2</v>
      </c>
    </row>
    <row r="2162" spans="1:17" hidden="1" x14ac:dyDescent="0.3">
      <c r="A2162" t="s">
        <v>4483</v>
      </c>
      <c r="B2162" t="s">
        <v>4484</v>
      </c>
      <c r="C2162" t="str">
        <f>IFERROR(VLOOKUP(Table1[[#This Row],[Ticker]],[1]!Table1[[Symbol]:[Industry]],2,FALSE),"-")</f>
        <v>-</v>
      </c>
      <c r="D2162" t="s">
        <v>62</v>
      </c>
      <c r="E2162">
        <v>268.10469174999997</v>
      </c>
      <c r="F2162">
        <v>268.10000000000002</v>
      </c>
      <c r="G2162">
        <v>-45.931132985633297</v>
      </c>
      <c r="H2162">
        <v>-7.6014992831628296</v>
      </c>
      <c r="I2162">
        <v>-46.325639719383702</v>
      </c>
      <c r="J2162">
        <v>-2.3556037899009601</v>
      </c>
      <c r="K2162">
        <v>277.48292568453599</v>
      </c>
      <c r="L2162">
        <v>324.81047028509198</v>
      </c>
      <c r="M2162">
        <v>28.458430307951701</v>
      </c>
      <c r="N2162">
        <v>0.72826489290353202</v>
      </c>
      <c r="O2162">
        <v>74.860126818351304</v>
      </c>
      <c r="P2162">
        <v>11.7083333333333</v>
      </c>
      <c r="Q2162">
        <v>-0.16281902129599701</v>
      </c>
    </row>
    <row r="2163" spans="1:17" hidden="1" x14ac:dyDescent="0.3">
      <c r="A2163" t="s">
        <v>4485</v>
      </c>
      <c r="B2163" t="s">
        <v>4486</v>
      </c>
      <c r="C2163" t="str">
        <f>IFERROR(VLOOKUP(Table1[[#This Row],[Ticker]],[1]!Table1[[Symbol]:[Industry]],2,FALSE),"-")</f>
        <v>-</v>
      </c>
      <c r="D2163" t="s">
        <v>46</v>
      </c>
      <c r="E2163">
        <v>266.6875</v>
      </c>
      <c r="F2163">
        <v>213.35</v>
      </c>
      <c r="G2163">
        <v>55.448827117304198</v>
      </c>
      <c r="H2163">
        <v>-3.7805278412930901</v>
      </c>
      <c r="I2163">
        <v>11.7540708088499</v>
      </c>
      <c r="J2163">
        <v>2.0828053027550602</v>
      </c>
      <c r="K2163">
        <v>201.38406068913901</v>
      </c>
      <c r="L2163">
        <v>168.79666723069499</v>
      </c>
      <c r="M2163">
        <v>46.005050994942003</v>
      </c>
      <c r="N2163">
        <v>0.29848431351597399</v>
      </c>
      <c r="O2163">
        <v>19.381298336067498</v>
      </c>
      <c r="P2163">
        <v>113.24337831084399</v>
      </c>
      <c r="Q2163">
        <v>0.14507833145752999</v>
      </c>
    </row>
    <row r="2164" spans="1:17" hidden="1" x14ac:dyDescent="0.3">
      <c r="A2164" t="s">
        <v>4487</v>
      </c>
      <c r="B2164" t="s">
        <v>4488</v>
      </c>
      <c r="C2164" t="str">
        <f>IFERROR(VLOOKUP(Table1[[#This Row],[Ticker]],[1]!Table1[[Symbol]:[Industry]],2,FALSE),"-")</f>
        <v>-</v>
      </c>
      <c r="D2164" t="s">
        <v>72</v>
      </c>
      <c r="E2164">
        <v>266.10671394000002</v>
      </c>
      <c r="F2164">
        <v>181.8</v>
      </c>
      <c r="G2164">
        <v>326.31364659673301</v>
      </c>
      <c r="H2164">
        <v>-4.3722040731298102E-2</v>
      </c>
      <c r="I2164">
        <v>143.36460620183601</v>
      </c>
      <c r="J2164">
        <v>-8.7155135327463409</v>
      </c>
      <c r="K2164">
        <v>174.52602803233799</v>
      </c>
      <c r="L2164">
        <v>119.073367885762</v>
      </c>
      <c r="M2164">
        <v>29.908953084307701</v>
      </c>
      <c r="N2164">
        <v>0.27737360567453501</v>
      </c>
      <c r="O2164">
        <v>14.3839383938393</v>
      </c>
      <c r="P2164">
        <v>486.451612903225</v>
      </c>
      <c r="Q2164">
        <v>0.20354422499125899</v>
      </c>
    </row>
    <row r="2165" spans="1:17" hidden="1" x14ac:dyDescent="0.3">
      <c r="A2165" t="s">
        <v>4489</v>
      </c>
      <c r="B2165" t="s">
        <v>4490</v>
      </c>
      <c r="C2165" t="str">
        <f>IFERROR(VLOOKUP(Table1[[#This Row],[Ticker]],[1]!Table1[[Symbol]:[Industry]],2,FALSE),"-")</f>
        <v>-</v>
      </c>
      <c r="D2165" t="s">
        <v>46</v>
      </c>
      <c r="E2165">
        <v>265.60899999999998</v>
      </c>
      <c r="F2165">
        <v>175.9</v>
      </c>
      <c r="G2165">
        <v>-43.913110772881197</v>
      </c>
      <c r="H2165">
        <v>-14.036226136202</v>
      </c>
      <c r="I2165">
        <v>-33.678085621797401</v>
      </c>
      <c r="J2165">
        <v>-7.5831620887845199</v>
      </c>
      <c r="K2165">
        <v>193.870857870169</v>
      </c>
      <c r="M2165">
        <v>30.199249127326802</v>
      </c>
      <c r="N2165">
        <v>0.58252339269544195</v>
      </c>
      <c r="O2165">
        <v>83.513359863558804</v>
      </c>
      <c r="P2165">
        <v>21.2685280937607</v>
      </c>
    </row>
    <row r="2166" spans="1:17" hidden="1" x14ac:dyDescent="0.3">
      <c r="A2166" t="s">
        <v>4491</v>
      </c>
      <c r="B2166" t="s">
        <v>4492</v>
      </c>
      <c r="C2166" t="str">
        <f>IFERROR(VLOOKUP(Table1[[#This Row],[Ticker]],[1]!Table1[[Symbol]:[Industry]],2,FALSE),"-")</f>
        <v>-</v>
      </c>
      <c r="D2166" t="s">
        <v>335</v>
      </c>
      <c r="E2166">
        <v>265.31910449999998</v>
      </c>
      <c r="F2166">
        <v>436.5</v>
      </c>
      <c r="G2166">
        <v>143.46826690780301</v>
      </c>
      <c r="H2166">
        <v>-4.1405513525887301</v>
      </c>
      <c r="I2166">
        <v>-8.4477198807612197</v>
      </c>
      <c r="J2166">
        <v>6.1272427163094703</v>
      </c>
      <c r="K2166">
        <v>405.39188280959797</v>
      </c>
      <c r="L2166">
        <v>360.41291090299802</v>
      </c>
      <c r="M2166">
        <v>77.017463310286502</v>
      </c>
      <c r="N2166">
        <v>2.0268256287499602</v>
      </c>
      <c r="O2166">
        <v>21.0309278350515</v>
      </c>
      <c r="P2166">
        <v>185.29411764705799</v>
      </c>
      <c r="Q2166">
        <v>0.146564616629619</v>
      </c>
    </row>
    <row r="2167" spans="1:17" hidden="1" x14ac:dyDescent="0.3">
      <c r="A2167" t="s">
        <v>4493</v>
      </c>
      <c r="B2167" t="s">
        <v>4494</v>
      </c>
      <c r="C2167" t="str">
        <f>IFERROR(VLOOKUP(Table1[[#This Row],[Ticker]],[1]!Table1[[Symbol]:[Industry]],2,FALSE),"-")</f>
        <v>-</v>
      </c>
      <c r="D2167" t="s">
        <v>165</v>
      </c>
      <c r="E2167">
        <v>264.67764399999999</v>
      </c>
      <c r="F2167">
        <v>882.2</v>
      </c>
      <c r="G2167">
        <v>225.21615796711001</v>
      </c>
      <c r="H2167">
        <v>7.8917492916347998</v>
      </c>
      <c r="I2167">
        <v>-6.7507960799526199</v>
      </c>
      <c r="J2167">
        <v>-4.7838275461839102</v>
      </c>
      <c r="K2167">
        <v>908.28274982543905</v>
      </c>
      <c r="L2167">
        <v>752.55754755479597</v>
      </c>
      <c r="M2167">
        <v>42.422933868480698</v>
      </c>
      <c r="N2167">
        <v>0.94528624412075402</v>
      </c>
      <c r="O2167">
        <v>55.860349127181998</v>
      </c>
      <c r="P2167">
        <v>265.60298383754599</v>
      </c>
      <c r="Q2167">
        <v>0.16990853823383101</v>
      </c>
    </row>
    <row r="2168" spans="1:17" hidden="1" x14ac:dyDescent="0.3">
      <c r="A2168" t="s">
        <v>4495</v>
      </c>
      <c r="B2168" t="s">
        <v>4496</v>
      </c>
      <c r="C2168" t="str">
        <f>IFERROR(VLOOKUP(Table1[[#This Row],[Ticker]],[1]!Table1[[Symbol]:[Industry]],2,FALSE),"-")</f>
        <v>-</v>
      </c>
      <c r="E2168">
        <v>264.24746520000002</v>
      </c>
      <c r="F2168">
        <v>17.89</v>
      </c>
      <c r="G2168">
        <v>-59.130757865303401</v>
      </c>
      <c r="H2168">
        <v>-10.6370285207646</v>
      </c>
      <c r="I2168">
        <v>-21.8486656817784</v>
      </c>
      <c r="J2168">
        <v>-1.4273803100088001</v>
      </c>
      <c r="K2168">
        <v>18.475403848706101</v>
      </c>
      <c r="L2168">
        <v>19.264047354818501</v>
      </c>
      <c r="M2168">
        <v>31.5869397430289</v>
      </c>
      <c r="N2168">
        <v>0.338128660992779</v>
      </c>
      <c r="O2168">
        <v>58.4125209614309</v>
      </c>
      <c r="P2168">
        <v>26.879432624113399</v>
      </c>
      <c r="Q2168">
        <v>0.19269635214154199</v>
      </c>
    </row>
    <row r="2169" spans="1:17" hidden="1" x14ac:dyDescent="0.3">
      <c r="A2169" t="s">
        <v>4497</v>
      </c>
      <c r="B2169" t="s">
        <v>4498</v>
      </c>
      <c r="C2169" t="str">
        <f>IFERROR(VLOOKUP(Table1[[#This Row],[Ticker]],[1]!Table1[[Symbol]:[Industry]],2,FALSE),"-")</f>
        <v>-</v>
      </c>
      <c r="E2169">
        <v>263.6234</v>
      </c>
      <c r="F2169">
        <v>62.47</v>
      </c>
      <c r="G2169">
        <v>144.655570995358</v>
      </c>
      <c r="H2169">
        <v>-9.5122915476668997</v>
      </c>
      <c r="I2169">
        <v>65.1364361846381</v>
      </c>
      <c r="J2169">
        <v>-5.72603229406044</v>
      </c>
      <c r="K2169">
        <v>64.423178604981302</v>
      </c>
      <c r="L2169">
        <v>49.935147782172699</v>
      </c>
      <c r="M2169">
        <v>26.9963780579832</v>
      </c>
      <c r="N2169">
        <v>1.3530147328087101</v>
      </c>
      <c r="O2169">
        <v>18.953097486793599</v>
      </c>
      <c r="P2169">
        <v>196.76959619952399</v>
      </c>
      <c r="Q2169">
        <v>0.173551386440045</v>
      </c>
    </row>
    <row r="2170" spans="1:17" hidden="1" x14ac:dyDescent="0.3">
      <c r="A2170" t="s">
        <v>4499</v>
      </c>
      <c r="B2170" t="s">
        <v>4500</v>
      </c>
      <c r="C2170" t="str">
        <f>IFERROR(VLOOKUP(Table1[[#This Row],[Ticker]],[1]!Table1[[Symbol]:[Industry]],2,FALSE),"-")</f>
        <v>-</v>
      </c>
      <c r="D2170" t="s">
        <v>232</v>
      </c>
      <c r="E2170">
        <v>263.27027521500003</v>
      </c>
      <c r="F2170">
        <v>137.72999999999999</v>
      </c>
      <c r="G2170">
        <v>2.6714447618708501</v>
      </c>
      <c r="H2170">
        <v>11.700376618712999</v>
      </c>
      <c r="I2170">
        <v>-4.53080630674995</v>
      </c>
      <c r="J2170">
        <v>-0.40902356458950401</v>
      </c>
      <c r="K2170">
        <v>132.55110030070099</v>
      </c>
      <c r="L2170">
        <v>126.16323714078599</v>
      </c>
      <c r="M2170">
        <v>44.341611130032199</v>
      </c>
      <c r="N2170">
        <v>2.1532533836056702</v>
      </c>
      <c r="O2170">
        <v>13.991142089595501</v>
      </c>
      <c r="P2170">
        <v>31.1714285714285</v>
      </c>
      <c r="Q2170">
        <v>-1.1801048374871E-2</v>
      </c>
    </row>
    <row r="2171" spans="1:17" hidden="1" x14ac:dyDescent="0.3">
      <c r="A2171" t="s">
        <v>4501</v>
      </c>
      <c r="B2171" t="s">
        <v>4502</v>
      </c>
      <c r="C2171" t="str">
        <f>IFERROR(VLOOKUP(Table1[[#This Row],[Ticker]],[1]!Table1[[Symbol]:[Industry]],2,FALSE),"-")</f>
        <v>-</v>
      </c>
      <c r="D2171" t="s">
        <v>46</v>
      </c>
      <c r="E2171">
        <v>262.62101250000001</v>
      </c>
      <c r="F2171">
        <v>149.44999999999999</v>
      </c>
      <c r="G2171">
        <v>38.0560708391574</v>
      </c>
      <c r="H2171">
        <v>76.252396820733196</v>
      </c>
      <c r="I2171">
        <v>48.291095990241303</v>
      </c>
      <c r="J2171">
        <v>35.578649694577997</v>
      </c>
      <c r="O2171">
        <v>9.7356975577116192</v>
      </c>
      <c r="P2171">
        <v>78.767942583731994</v>
      </c>
    </row>
    <row r="2172" spans="1:17" hidden="1" x14ac:dyDescent="0.3">
      <c r="A2172" t="s">
        <v>4503</v>
      </c>
      <c r="B2172" t="s">
        <v>4504</v>
      </c>
      <c r="C2172" t="str">
        <f>IFERROR(VLOOKUP(Table1[[#This Row],[Ticker]],[1]!Table1[[Symbol]:[Industry]],2,FALSE),"-")</f>
        <v>-</v>
      </c>
      <c r="E2172">
        <v>262.4622</v>
      </c>
      <c r="F2172">
        <v>195</v>
      </c>
      <c r="G2172">
        <v>54.885075168161798</v>
      </c>
      <c r="H2172">
        <v>5.8537065279751701</v>
      </c>
      <c r="I2172">
        <v>9.9663932668044204</v>
      </c>
      <c r="J2172">
        <v>-3.1988475762801598</v>
      </c>
      <c r="K2172">
        <v>188.50878700610201</v>
      </c>
      <c r="L2172">
        <v>173.99142899833399</v>
      </c>
      <c r="M2172">
        <v>52.1426077079186</v>
      </c>
      <c r="N2172">
        <v>1.0618140068886299</v>
      </c>
      <c r="O2172">
        <v>10.5128205128205</v>
      </c>
      <c r="P2172">
        <v>79.723502304147402</v>
      </c>
      <c r="Q2172">
        <v>0.194096330900425</v>
      </c>
    </row>
    <row r="2173" spans="1:17" hidden="1" x14ac:dyDescent="0.3">
      <c r="A2173" t="s">
        <v>4505</v>
      </c>
      <c r="B2173" t="s">
        <v>4506</v>
      </c>
      <c r="C2173" t="str">
        <f>IFERROR(VLOOKUP(Table1[[#This Row],[Ticker]],[1]!Table1[[Symbol]:[Industry]],2,FALSE),"-")</f>
        <v>-</v>
      </c>
      <c r="D2173" t="s">
        <v>924</v>
      </c>
      <c r="E2173">
        <v>262.05977999999999</v>
      </c>
      <c r="F2173">
        <v>190.95</v>
      </c>
      <c r="G2173">
        <v>21.799360882447498</v>
      </c>
      <c r="H2173">
        <v>-5.81616009122199</v>
      </c>
      <c r="I2173">
        <v>32.034386033531298</v>
      </c>
      <c r="J2173">
        <v>-4.9724091056546502</v>
      </c>
      <c r="K2173">
        <v>184.56092466102999</v>
      </c>
      <c r="M2173">
        <v>33.422538325648397</v>
      </c>
      <c r="N2173">
        <v>0.40504782146652402</v>
      </c>
      <c r="O2173">
        <v>30.871956009426501</v>
      </c>
      <c r="P2173">
        <v>65.899218071242302</v>
      </c>
    </row>
    <row r="2174" spans="1:17" hidden="1" x14ac:dyDescent="0.3">
      <c r="A2174" t="s">
        <v>4507</v>
      </c>
      <c r="B2174" t="s">
        <v>4508</v>
      </c>
      <c r="C2174" t="str">
        <f>IFERROR(VLOOKUP(Table1[[#This Row],[Ticker]],[1]!Table1[[Symbol]:[Industry]],2,FALSE),"-")</f>
        <v>-</v>
      </c>
      <c r="D2174" t="s">
        <v>412</v>
      </c>
      <c r="E2174">
        <v>261.15592679999997</v>
      </c>
      <c r="F2174">
        <v>4.8899999999999997</v>
      </c>
      <c r="G2174">
        <v>181.93864659673301</v>
      </c>
      <c r="H2174">
        <v>22.299202082654801</v>
      </c>
      <c r="I2174">
        <v>61.191528890674199</v>
      </c>
      <c r="J2174">
        <v>5.2590074441349701</v>
      </c>
      <c r="K2174">
        <v>3.9993865173518999</v>
      </c>
      <c r="L2174">
        <v>3.1097033812061299</v>
      </c>
      <c r="M2174">
        <v>79.255718966101298</v>
      </c>
      <c r="N2174">
        <v>0.79377514263476601</v>
      </c>
      <c r="O2174">
        <v>1.0224948875255699</v>
      </c>
      <c r="P2174">
        <v>249.28571428571399</v>
      </c>
      <c r="Q2174">
        <v>5.7459049129193002E-2</v>
      </c>
    </row>
    <row r="2175" spans="1:17" hidden="1" x14ac:dyDescent="0.3">
      <c r="A2175" t="s">
        <v>4509</v>
      </c>
      <c r="B2175" t="s">
        <v>4510</v>
      </c>
      <c r="C2175" t="str">
        <f>IFERROR(VLOOKUP(Table1[[#This Row],[Ticker]],[1]!Table1[[Symbol]:[Industry]],2,FALSE),"-")</f>
        <v>-</v>
      </c>
      <c r="D2175" t="s">
        <v>692</v>
      </c>
      <c r="E2175">
        <v>260.94269944499899</v>
      </c>
      <c r="F2175">
        <v>222.7</v>
      </c>
      <c r="G2175">
        <v>-4.0590086745879299</v>
      </c>
      <c r="H2175">
        <v>-6.1829148281042201</v>
      </c>
      <c r="I2175">
        <v>-20.620982274692299</v>
      </c>
      <c r="J2175">
        <v>0.26018945182877001</v>
      </c>
      <c r="K2175">
        <v>224.57204601925301</v>
      </c>
      <c r="L2175">
        <v>212.749533497757</v>
      </c>
      <c r="M2175">
        <v>42.463632642480199</v>
      </c>
      <c r="N2175">
        <v>0.93115363452955902</v>
      </c>
      <c r="O2175">
        <v>33.475356228383802</v>
      </c>
      <c r="P2175">
        <v>27.914991384261899</v>
      </c>
      <c r="Q2175">
        <v>-4.7556103888170997E-2</v>
      </c>
    </row>
    <row r="2176" spans="1:17" hidden="1" x14ac:dyDescent="0.3">
      <c r="A2176" t="s">
        <v>4511</v>
      </c>
      <c r="B2176" t="s">
        <v>4512</v>
      </c>
      <c r="C2176" t="str">
        <f>IFERROR(VLOOKUP(Table1[[#This Row],[Ticker]],[1]!Table1[[Symbol]:[Industry]],2,FALSE),"-")</f>
        <v>-</v>
      </c>
      <c r="D2176" t="s">
        <v>621</v>
      </c>
      <c r="E2176">
        <v>260.49149951999999</v>
      </c>
      <c r="F2176">
        <v>268.8</v>
      </c>
      <c r="G2176">
        <v>33.552605356604502</v>
      </c>
      <c r="H2176">
        <v>26.684215002551401</v>
      </c>
      <c r="I2176">
        <v>-4.4046751081666802</v>
      </c>
      <c r="J2176">
        <v>-2.6470985466484298</v>
      </c>
      <c r="K2176">
        <v>240.98841312909201</v>
      </c>
      <c r="L2176">
        <v>217.82959132701899</v>
      </c>
      <c r="M2176">
        <v>53.868483788381099</v>
      </c>
      <c r="N2176">
        <v>0.63469618251637605</v>
      </c>
      <c r="O2176">
        <v>23.381696428571399</v>
      </c>
      <c r="P2176">
        <v>75.686274509803894</v>
      </c>
    </row>
    <row r="2177" spans="1:17" hidden="1" x14ac:dyDescent="0.3">
      <c r="A2177" t="s">
        <v>4513</v>
      </c>
      <c r="B2177" t="s">
        <v>4514</v>
      </c>
      <c r="C2177" t="str">
        <f>IFERROR(VLOOKUP(Table1[[#This Row],[Ticker]],[1]!Table1[[Symbol]:[Industry]],2,FALSE),"-")</f>
        <v>-</v>
      </c>
      <c r="D2177" t="s">
        <v>106</v>
      </c>
      <c r="E2177">
        <v>260.31648990000002</v>
      </c>
      <c r="F2177">
        <v>28.9</v>
      </c>
      <c r="G2177">
        <v>64.204271596733193</v>
      </c>
      <c r="H2177">
        <v>4.6660331843696197</v>
      </c>
      <c r="I2177">
        <v>-13.3127281135827</v>
      </c>
      <c r="J2177">
        <v>-9.2716258204254896</v>
      </c>
      <c r="K2177">
        <v>28.226850729497801</v>
      </c>
      <c r="L2177">
        <v>25.201523886824202</v>
      </c>
      <c r="M2177">
        <v>40.619049887486497</v>
      </c>
      <c r="N2177">
        <v>1.1810181548351999</v>
      </c>
      <c r="O2177">
        <v>41.176470588235198</v>
      </c>
      <c r="P2177">
        <v>99.172984148862795</v>
      </c>
      <c r="Q2177">
        <v>5.9851724862950003E-3</v>
      </c>
    </row>
    <row r="2178" spans="1:17" hidden="1" x14ac:dyDescent="0.3">
      <c r="A2178" t="s">
        <v>4515</v>
      </c>
      <c r="B2178" t="s">
        <v>4516</v>
      </c>
      <c r="C2178" t="str">
        <f>IFERROR(VLOOKUP(Table1[[#This Row],[Ticker]],[1]!Table1[[Symbol]:[Industry]],2,FALSE),"-")</f>
        <v>-</v>
      </c>
      <c r="E2178">
        <v>259.95186135</v>
      </c>
      <c r="F2178">
        <v>190.5</v>
      </c>
      <c r="G2178">
        <v>-37.0954443123576</v>
      </c>
      <c r="H2178">
        <v>-11.562161809042699</v>
      </c>
      <c r="I2178">
        <v>-49.930154527608003</v>
      </c>
      <c r="J2178">
        <v>-4.0933306403861396</v>
      </c>
      <c r="K2178">
        <v>211.371292241243</v>
      </c>
      <c r="L2178">
        <v>240.581166031295</v>
      </c>
      <c r="M2178">
        <v>38.345800060706097</v>
      </c>
      <c r="N2178">
        <v>0.714432989690721</v>
      </c>
      <c r="O2178">
        <v>81.1023622047244</v>
      </c>
      <c r="P2178">
        <v>5.8333333333333304</v>
      </c>
      <c r="Q2178">
        <v>0.101547046533732</v>
      </c>
    </row>
    <row r="2179" spans="1:17" hidden="1" x14ac:dyDescent="0.3">
      <c r="A2179" t="s">
        <v>4517</v>
      </c>
      <c r="B2179" t="s">
        <v>4518</v>
      </c>
      <c r="C2179" t="str">
        <f>IFERROR(VLOOKUP(Table1[[#This Row],[Ticker]],[1]!Table1[[Symbol]:[Industry]],2,FALSE),"-")</f>
        <v>-</v>
      </c>
      <c r="D2179" t="s">
        <v>543</v>
      </c>
      <c r="E2179">
        <v>259.73865000000001</v>
      </c>
      <c r="F2179">
        <v>132.75</v>
      </c>
      <c r="G2179">
        <v>-61.581090245372003</v>
      </c>
      <c r="H2179">
        <v>12.626363762882001</v>
      </c>
      <c r="I2179">
        <v>-32.0345849219161</v>
      </c>
      <c r="J2179">
        <v>1.0986862479560899</v>
      </c>
      <c r="K2179">
        <v>132.47498736843801</v>
      </c>
      <c r="M2179">
        <v>40.153455087225701</v>
      </c>
      <c r="N2179">
        <v>1.07485484591335</v>
      </c>
      <c r="O2179">
        <v>77.7777777777777</v>
      </c>
      <c r="P2179">
        <v>32.749999999999901</v>
      </c>
    </row>
    <row r="2180" spans="1:17" hidden="1" x14ac:dyDescent="0.3">
      <c r="A2180" t="s">
        <v>4519</v>
      </c>
      <c r="B2180" t="s">
        <v>4520</v>
      </c>
      <c r="C2180" t="str">
        <f>IFERROR(VLOOKUP(Table1[[#This Row],[Ticker]],[1]!Table1[[Symbol]:[Industry]],2,FALSE),"-")</f>
        <v>-</v>
      </c>
      <c r="D2180" t="s">
        <v>72</v>
      </c>
      <c r="E2180">
        <v>259.70283394500001</v>
      </c>
      <c r="F2180">
        <v>44.49</v>
      </c>
      <c r="G2180">
        <v>151.28274424815399</v>
      </c>
      <c r="H2180">
        <v>-22.132298758916399</v>
      </c>
      <c r="I2180">
        <v>-19.906332457397301</v>
      </c>
      <c r="J2180">
        <v>-4.8194643014609904</v>
      </c>
      <c r="K2180">
        <v>45.786104916267199</v>
      </c>
      <c r="L2180">
        <v>38.804744164403402</v>
      </c>
      <c r="M2180">
        <v>27.428510458188001</v>
      </c>
      <c r="N2180">
        <v>0.62006288744061899</v>
      </c>
      <c r="O2180">
        <v>32.164531355360701</v>
      </c>
      <c r="P2180">
        <v>195.222295952222</v>
      </c>
      <c r="Q2180">
        <v>7.1438889651691997E-2</v>
      </c>
    </row>
    <row r="2181" spans="1:17" hidden="1" x14ac:dyDescent="0.3">
      <c r="A2181" t="s">
        <v>4521</v>
      </c>
      <c r="B2181" t="s">
        <v>4522</v>
      </c>
      <c r="C2181" t="str">
        <f>IFERROR(VLOOKUP(Table1[[#This Row],[Ticker]],[1]!Table1[[Symbol]:[Industry]],2,FALSE),"-")</f>
        <v>-</v>
      </c>
      <c r="D2181" t="s">
        <v>549</v>
      </c>
      <c r="E2181">
        <v>259.61648550000001</v>
      </c>
      <c r="F2181">
        <v>314.7</v>
      </c>
      <c r="G2181">
        <v>331.08243272390001</v>
      </c>
      <c r="H2181">
        <v>-1.3475310291945699</v>
      </c>
      <c r="I2181">
        <v>90.899321098466402</v>
      </c>
      <c r="J2181">
        <v>5.5341291561590804</v>
      </c>
      <c r="K2181">
        <v>290.281041462269</v>
      </c>
      <c r="L2181">
        <v>211.154139802759</v>
      </c>
      <c r="M2181">
        <v>49.503034885479003</v>
      </c>
      <c r="N2181">
        <v>0.823290675719489</v>
      </c>
      <c r="O2181">
        <v>15.5068319034</v>
      </c>
      <c r="P2181">
        <v>424.06328059949999</v>
      </c>
      <c r="Q2181">
        <v>0.181016547725419</v>
      </c>
    </row>
    <row r="2182" spans="1:17" hidden="1" x14ac:dyDescent="0.3">
      <c r="A2182" t="s">
        <v>4523</v>
      </c>
      <c r="B2182" t="s">
        <v>4524</v>
      </c>
      <c r="C2182" t="str">
        <f>IFERROR(VLOOKUP(Table1[[#This Row],[Ticker]],[1]!Table1[[Symbol]:[Industry]],2,FALSE),"-")</f>
        <v>-</v>
      </c>
      <c r="D2182" t="s">
        <v>143</v>
      </c>
      <c r="E2182">
        <v>259.52707887999998</v>
      </c>
      <c r="F2182">
        <v>2.23</v>
      </c>
      <c r="G2182">
        <v>313.56854855751698</v>
      </c>
      <c r="H2182">
        <v>0.77680759514403397</v>
      </c>
      <c r="I2182">
        <v>-4.6708404473048599</v>
      </c>
      <c r="J2182">
        <v>-2.6924439380238598</v>
      </c>
      <c r="K2182">
        <v>2.4065751041085299</v>
      </c>
      <c r="L2182">
        <v>2.0194604576627899</v>
      </c>
      <c r="M2182">
        <v>27.497718769581201</v>
      </c>
      <c r="N2182">
        <v>0.57603252650996695</v>
      </c>
      <c r="O2182">
        <v>73.094170403587398</v>
      </c>
      <c r="P2182">
        <v>355.102040816326</v>
      </c>
    </row>
    <row r="2183" spans="1:17" hidden="1" x14ac:dyDescent="0.3">
      <c r="A2183" t="s">
        <v>4525</v>
      </c>
      <c r="B2183" t="s">
        <v>4526</v>
      </c>
      <c r="C2183" t="str">
        <f>IFERROR(VLOOKUP(Table1[[#This Row],[Ticker]],[1]!Table1[[Symbol]:[Industry]],2,FALSE),"-")</f>
        <v>-</v>
      </c>
      <c r="D2183" t="s">
        <v>632</v>
      </c>
      <c r="E2183">
        <v>258.797843</v>
      </c>
      <c r="F2183">
        <v>146.47</v>
      </c>
      <c r="G2183">
        <v>115.83940293360899</v>
      </c>
      <c r="H2183">
        <v>-3.3809504699835302</v>
      </c>
      <c r="I2183">
        <v>44.297729367633899</v>
      </c>
      <c r="J2183">
        <v>-1.89688511466209</v>
      </c>
      <c r="K2183">
        <v>143.03576580801899</v>
      </c>
      <c r="L2183">
        <v>116.354068246593</v>
      </c>
      <c r="M2183">
        <v>43.518053787559097</v>
      </c>
      <c r="N2183">
        <v>0.77527112365789996</v>
      </c>
      <c r="O2183">
        <v>11.4562709087185</v>
      </c>
      <c r="P2183">
        <v>146.582491582491</v>
      </c>
      <c r="Q2183">
        <v>0.11017188303975101</v>
      </c>
    </row>
    <row r="2184" spans="1:17" hidden="1" x14ac:dyDescent="0.3">
      <c r="A2184" t="s">
        <v>4527</v>
      </c>
      <c r="B2184" t="s">
        <v>4528</v>
      </c>
      <c r="C2184" t="str">
        <f>IFERROR(VLOOKUP(Table1[[#This Row],[Ticker]],[1]!Table1[[Symbol]:[Industry]],2,FALSE),"-")</f>
        <v>-</v>
      </c>
      <c r="D2184" t="s">
        <v>232</v>
      </c>
      <c r="E2184">
        <v>258.38034149999999</v>
      </c>
      <c r="F2184">
        <v>188.74</v>
      </c>
      <c r="G2184">
        <v>-53.898962018537503</v>
      </c>
      <c r="H2184">
        <v>-11.751719005911401</v>
      </c>
      <c r="I2184">
        <v>-39.129611378782599</v>
      </c>
      <c r="J2184">
        <v>1.0939338925280999</v>
      </c>
      <c r="K2184">
        <v>207.23152905932599</v>
      </c>
      <c r="L2184">
        <v>226.25146701809999</v>
      </c>
      <c r="M2184">
        <v>35.851796401209498</v>
      </c>
      <c r="N2184">
        <v>1.1420659768250601</v>
      </c>
      <c r="O2184">
        <v>137.36356893080401</v>
      </c>
      <c r="P2184">
        <v>0.93048128342245695</v>
      </c>
      <c r="Q2184">
        <v>4.6172526866642E-2</v>
      </c>
    </row>
    <row r="2185" spans="1:17" hidden="1" x14ac:dyDescent="0.3">
      <c r="A2185" t="s">
        <v>4529</v>
      </c>
      <c r="B2185" t="s">
        <v>4530</v>
      </c>
      <c r="C2185" t="str">
        <f>IFERROR(VLOOKUP(Table1[[#This Row],[Ticker]],[1]!Table1[[Symbol]:[Industry]],2,FALSE),"-")</f>
        <v>-</v>
      </c>
      <c r="D2185" t="s">
        <v>266</v>
      </c>
      <c r="E2185">
        <v>257.79777156</v>
      </c>
      <c r="F2185">
        <v>218.85</v>
      </c>
      <c r="G2185">
        <v>213.78473372086501</v>
      </c>
      <c r="H2185">
        <v>52.062081266453603</v>
      </c>
      <c r="I2185">
        <v>109.864998278429</v>
      </c>
      <c r="J2185">
        <v>17.946209722079601</v>
      </c>
      <c r="K2185">
        <v>167.43597292879301</v>
      </c>
      <c r="L2185">
        <v>123.481596731246</v>
      </c>
      <c r="M2185">
        <v>70.826042037859494</v>
      </c>
      <c r="N2185">
        <v>0.64391950502421902</v>
      </c>
      <c r="O2185">
        <v>7.6445053689741798</v>
      </c>
      <c r="P2185">
        <v>320.05758157389602</v>
      </c>
      <c r="Q2185">
        <v>0.10871890023606701</v>
      </c>
    </row>
    <row r="2186" spans="1:17" hidden="1" x14ac:dyDescent="0.3">
      <c r="A2186" t="s">
        <v>4531</v>
      </c>
      <c r="B2186" t="s">
        <v>4532</v>
      </c>
      <c r="C2186" t="str">
        <f>IFERROR(VLOOKUP(Table1[[#This Row],[Ticker]],[1]!Table1[[Symbol]:[Industry]],2,FALSE),"-")</f>
        <v>-</v>
      </c>
      <c r="D2186" t="s">
        <v>632</v>
      </c>
      <c r="E2186">
        <v>257.54974545499999</v>
      </c>
      <c r="F2186">
        <v>30.07</v>
      </c>
      <c r="G2186">
        <v>-16.101380236898201</v>
      </c>
      <c r="H2186">
        <v>-9.4704241727062808</v>
      </c>
      <c r="I2186">
        <v>-33.901063701918297</v>
      </c>
      <c r="J2186">
        <v>-4.4952893977920398</v>
      </c>
      <c r="K2186">
        <v>32.435010988519402</v>
      </c>
      <c r="L2186">
        <v>32.585259777496198</v>
      </c>
      <c r="M2186">
        <v>30.043952487127399</v>
      </c>
      <c r="N2186">
        <v>0.83768667269526897</v>
      </c>
      <c r="O2186">
        <v>50.315929497838297</v>
      </c>
      <c r="P2186">
        <v>23.237704918032701</v>
      </c>
      <c r="Q2186">
        <v>-2.6033634235568998E-2</v>
      </c>
    </row>
    <row r="2187" spans="1:17" hidden="1" x14ac:dyDescent="0.3">
      <c r="A2187" t="s">
        <v>4533</v>
      </c>
      <c r="B2187" t="s">
        <v>4534</v>
      </c>
      <c r="C2187" t="str">
        <f>IFERROR(VLOOKUP(Table1[[#This Row],[Ticker]],[1]!Table1[[Symbol]:[Industry]],2,FALSE),"-")</f>
        <v>-</v>
      </c>
      <c r="D2187" t="s">
        <v>232</v>
      </c>
      <c r="E2187">
        <v>257.45207599999998</v>
      </c>
      <c r="F2187">
        <v>141.85</v>
      </c>
      <c r="G2187">
        <v>42.220079345271202</v>
      </c>
      <c r="H2187">
        <v>55.963334701961003</v>
      </c>
      <c r="I2187">
        <v>52.455104496354998</v>
      </c>
      <c r="J2187">
        <v>-2.8851647109194101</v>
      </c>
      <c r="K2187">
        <v>118.42642284851</v>
      </c>
      <c r="M2187">
        <v>47.257500430869698</v>
      </c>
      <c r="N2187">
        <v>1.0389813155873999</v>
      </c>
      <c r="O2187">
        <v>28.657032076136701</v>
      </c>
      <c r="P2187">
        <v>84.220779220779207</v>
      </c>
    </row>
    <row r="2188" spans="1:17" hidden="1" x14ac:dyDescent="0.3">
      <c r="A2188" t="s">
        <v>4535</v>
      </c>
      <c r="B2188" t="s">
        <v>4536</v>
      </c>
      <c r="C2188" t="str">
        <f>IFERROR(VLOOKUP(Table1[[#This Row],[Ticker]],[1]!Table1[[Symbol]:[Industry]],2,FALSE),"-")</f>
        <v>-</v>
      </c>
      <c r="D2188" t="s">
        <v>4537</v>
      </c>
      <c r="E2188">
        <v>256.94446499999998</v>
      </c>
      <c r="F2188">
        <v>138.75</v>
      </c>
      <c r="G2188">
        <v>89.447287149728595</v>
      </c>
      <c r="H2188">
        <v>21.210643880935599</v>
      </c>
      <c r="I2188">
        <v>-9.9837667309301192</v>
      </c>
      <c r="J2188">
        <v>-10.2680594963928</v>
      </c>
      <c r="K2188">
        <v>125.15040184898599</v>
      </c>
      <c r="M2188">
        <v>37.293209927776701</v>
      </c>
      <c r="N2188">
        <v>0.96320610687022901</v>
      </c>
      <c r="O2188">
        <v>38.306306306306297</v>
      </c>
      <c r="P2188">
        <v>123.790322580645</v>
      </c>
    </row>
    <row r="2189" spans="1:17" hidden="1" x14ac:dyDescent="0.3">
      <c r="A2189" t="s">
        <v>4538</v>
      </c>
      <c r="B2189" t="s">
        <v>4539</v>
      </c>
      <c r="C2189" t="str">
        <f>IFERROR(VLOOKUP(Table1[[#This Row],[Ticker]],[1]!Table1[[Symbol]:[Industry]],2,FALSE),"-")</f>
        <v>-</v>
      </c>
      <c r="D2189" t="s">
        <v>138</v>
      </c>
      <c r="E2189">
        <v>256.65848999999997</v>
      </c>
      <c r="F2189">
        <v>148.5</v>
      </c>
      <c r="G2189">
        <v>166.99112198758399</v>
      </c>
      <c r="H2189">
        <v>-7.2397616056356799</v>
      </c>
      <c r="I2189">
        <v>69.362902943188203</v>
      </c>
      <c r="J2189">
        <v>-3.73023986769297</v>
      </c>
      <c r="K2189">
        <v>150.075263490796</v>
      </c>
      <c r="L2189">
        <v>122.070156665547</v>
      </c>
      <c r="M2189">
        <v>47.397153615693803</v>
      </c>
      <c r="N2189">
        <v>1.30569964303171</v>
      </c>
      <c r="O2189">
        <v>27.878787878787801</v>
      </c>
      <c r="P2189">
        <v>215.21969857779601</v>
      </c>
      <c r="Q2189">
        <v>0.12438947574842101</v>
      </c>
    </row>
    <row r="2190" spans="1:17" hidden="1" x14ac:dyDescent="0.3">
      <c r="A2190" t="s">
        <v>4540</v>
      </c>
      <c r="B2190" t="s">
        <v>4541</v>
      </c>
      <c r="C2190" t="str">
        <f>IFERROR(VLOOKUP(Table1[[#This Row],[Ticker]],[1]!Table1[[Symbol]:[Industry]],2,FALSE),"-")</f>
        <v>-</v>
      </c>
      <c r="D2190" t="s">
        <v>46</v>
      </c>
      <c r="E2190">
        <v>256.52265599999998</v>
      </c>
      <c r="F2190">
        <v>88.4</v>
      </c>
      <c r="G2190">
        <v>87.443333723554304</v>
      </c>
      <c r="H2190">
        <v>2.2160069100659001</v>
      </c>
      <c r="I2190">
        <v>17.3759619653692</v>
      </c>
      <c r="J2190">
        <v>-9.6855407635744495</v>
      </c>
      <c r="K2190">
        <v>90.432656050672705</v>
      </c>
      <c r="L2190">
        <v>73.158452719926402</v>
      </c>
      <c r="M2190">
        <v>28.949243982961399</v>
      </c>
      <c r="N2190">
        <v>1.0139943402456799</v>
      </c>
      <c r="O2190">
        <v>29.411764705882302</v>
      </c>
      <c r="P2190">
        <v>126.029148555356</v>
      </c>
      <c r="Q2190">
        <v>0.12988411858041099</v>
      </c>
    </row>
    <row r="2191" spans="1:17" hidden="1" x14ac:dyDescent="0.3">
      <c r="A2191" t="s">
        <v>4542</v>
      </c>
      <c r="B2191" t="s">
        <v>4543</v>
      </c>
      <c r="C2191" t="str">
        <f>IFERROR(VLOOKUP(Table1[[#This Row],[Ticker]],[1]!Table1[[Symbol]:[Industry]],2,FALSE),"-")</f>
        <v>-</v>
      </c>
      <c r="D2191" t="s">
        <v>380</v>
      </c>
      <c r="E2191">
        <v>256.51735200000002</v>
      </c>
      <c r="F2191">
        <v>223.72</v>
      </c>
      <c r="G2191">
        <v>2.2821150652017099</v>
      </c>
      <c r="H2191">
        <v>-4.6600115769692403</v>
      </c>
      <c r="I2191">
        <v>-18.0279970515004</v>
      </c>
      <c r="J2191">
        <v>-2.37802040257028</v>
      </c>
      <c r="K2191">
        <v>223.366317773341</v>
      </c>
      <c r="L2191">
        <v>207.70156527969101</v>
      </c>
      <c r="M2191">
        <v>49.3147555355579</v>
      </c>
      <c r="N2191">
        <v>0.84426667096949604</v>
      </c>
      <c r="O2191">
        <v>18.451635973538298</v>
      </c>
      <c r="P2191">
        <v>44.3354838709677</v>
      </c>
      <c r="Q2191">
        <v>0.10201230590431</v>
      </c>
    </row>
    <row r="2192" spans="1:17" hidden="1" x14ac:dyDescent="0.3">
      <c r="A2192" t="s">
        <v>4544</v>
      </c>
      <c r="B2192" t="s">
        <v>4545</v>
      </c>
      <c r="C2192" t="str">
        <f>IFERROR(VLOOKUP(Table1[[#This Row],[Ticker]],[1]!Table1[[Symbol]:[Industry]],2,FALSE),"-")</f>
        <v>-</v>
      </c>
      <c r="D2192" t="s">
        <v>389</v>
      </c>
      <c r="E2192">
        <v>256.46408400399997</v>
      </c>
      <c r="F2192">
        <v>64.81</v>
      </c>
      <c r="G2192">
        <v>32.106915827502398</v>
      </c>
      <c r="H2192">
        <v>4.1924117238629099</v>
      </c>
      <c r="I2192">
        <v>-27.153059277482502</v>
      </c>
      <c r="J2192">
        <v>0.47536852528672402</v>
      </c>
      <c r="K2192">
        <v>63.969012689655301</v>
      </c>
      <c r="L2192">
        <v>58.980219742859099</v>
      </c>
      <c r="M2192">
        <v>46.903841526156</v>
      </c>
      <c r="N2192">
        <v>2.6394191774789002</v>
      </c>
      <c r="O2192">
        <v>22.650825489893499</v>
      </c>
      <c r="P2192">
        <v>68.7760416666666</v>
      </c>
      <c r="Q2192">
        <v>8.2423720694156002E-2</v>
      </c>
    </row>
    <row r="2193" spans="1:17" hidden="1" x14ac:dyDescent="0.3">
      <c r="A2193" t="s">
        <v>4546</v>
      </c>
      <c r="B2193" t="s">
        <v>4547</v>
      </c>
      <c r="C2193" t="str">
        <f>IFERROR(VLOOKUP(Table1[[#This Row],[Ticker]],[1]!Table1[[Symbol]:[Industry]],2,FALSE),"-")</f>
        <v>-</v>
      </c>
      <c r="D2193" t="s">
        <v>441</v>
      </c>
      <c r="E2193">
        <v>256.20479999999998</v>
      </c>
      <c r="F2193">
        <v>102.4</v>
      </c>
      <c r="G2193">
        <v>-52.5752422921556</v>
      </c>
      <c r="H2193">
        <v>-9.0708967425745595</v>
      </c>
      <c r="I2193">
        <v>-20.233303673211498</v>
      </c>
      <c r="J2193">
        <v>-4.8271368321814698</v>
      </c>
      <c r="K2193">
        <v>106.40645348341</v>
      </c>
      <c r="L2193">
        <v>113.966658676552</v>
      </c>
      <c r="M2193">
        <v>40.857252400154302</v>
      </c>
      <c r="N2193">
        <v>1.12751424559887</v>
      </c>
      <c r="O2193">
        <v>55.712890624999901</v>
      </c>
      <c r="P2193">
        <v>6.6666666666666599</v>
      </c>
    </row>
    <row r="2194" spans="1:17" hidden="1" x14ac:dyDescent="0.3">
      <c r="A2194" t="s">
        <v>4548</v>
      </c>
      <c r="B2194" t="s">
        <v>4549</v>
      </c>
      <c r="C2194" t="str">
        <f>IFERROR(VLOOKUP(Table1[[#This Row],[Ticker]],[1]!Table1[[Symbol]:[Industry]],2,FALSE),"-")</f>
        <v>-</v>
      </c>
      <c r="D2194" t="s">
        <v>51</v>
      </c>
      <c r="E2194">
        <v>256.04044399999998</v>
      </c>
      <c r="F2194">
        <v>1.48</v>
      </c>
      <c r="G2194">
        <v>-38.937355502903998</v>
      </c>
      <c r="H2194">
        <v>-11.505327481108599</v>
      </c>
      <c r="I2194">
        <v>-66.317570290399402</v>
      </c>
      <c r="J2194">
        <v>-13.0007722247086</v>
      </c>
      <c r="K2194">
        <v>1.64795881015477</v>
      </c>
      <c r="L2194">
        <v>1.8965960289160599</v>
      </c>
      <c r="M2194">
        <v>33.773852658127502</v>
      </c>
      <c r="N2194">
        <v>1.34489584191544</v>
      </c>
      <c r="O2194">
        <v>137.83783783783699</v>
      </c>
      <c r="P2194">
        <v>27.476313522825102</v>
      </c>
    </row>
    <row r="2195" spans="1:17" hidden="1" x14ac:dyDescent="0.3">
      <c r="A2195" t="s">
        <v>4550</v>
      </c>
      <c r="B2195" t="s">
        <v>4551</v>
      </c>
      <c r="C2195" t="str">
        <f>IFERROR(VLOOKUP(Table1[[#This Row],[Ticker]],[1]!Table1[[Symbol]:[Industry]],2,FALSE),"-")</f>
        <v>-</v>
      </c>
      <c r="D2195" t="s">
        <v>4552</v>
      </c>
      <c r="E2195">
        <v>255.77925322499999</v>
      </c>
      <c r="F2195">
        <v>24.81</v>
      </c>
      <c r="G2195">
        <v>-31.455870131891199</v>
      </c>
      <c r="H2195">
        <v>-9.0776897593533104</v>
      </c>
      <c r="I2195">
        <v>-32.6369960046259</v>
      </c>
      <c r="J2195">
        <v>-0.117336641886528</v>
      </c>
      <c r="K2195">
        <v>26.858859235461399</v>
      </c>
      <c r="L2195">
        <v>29.520116600313902</v>
      </c>
      <c r="M2195">
        <v>36.026378433208798</v>
      </c>
      <c r="N2195">
        <v>1.12356907670989</v>
      </c>
      <c r="O2195">
        <v>46.3119709794437</v>
      </c>
      <c r="P2195">
        <v>5.7995735607675902</v>
      </c>
      <c r="Q2195">
        <v>8.6345695655745999E-2</v>
      </c>
    </row>
    <row r="2196" spans="1:17" hidden="1" x14ac:dyDescent="0.3">
      <c r="A2196" t="s">
        <v>4553</v>
      </c>
      <c r="B2196" t="s">
        <v>4554</v>
      </c>
      <c r="C2196" t="str">
        <f>IFERROR(VLOOKUP(Table1[[#This Row],[Ticker]],[1]!Table1[[Symbol]:[Industry]],2,FALSE),"-")</f>
        <v>-</v>
      </c>
      <c r="D2196" t="s">
        <v>924</v>
      </c>
      <c r="E2196">
        <v>255.63144750000001</v>
      </c>
      <c r="F2196">
        <v>214.5</v>
      </c>
      <c r="G2196">
        <v>-19.001141104584399</v>
      </c>
      <c r="H2196">
        <v>1.6248090619573801</v>
      </c>
      <c r="I2196">
        <v>-65.943022604342303</v>
      </c>
      <c r="J2196">
        <v>-0.58245292095629497</v>
      </c>
      <c r="K2196">
        <v>213.849505330791</v>
      </c>
      <c r="L2196">
        <v>270.50725560544601</v>
      </c>
      <c r="M2196">
        <v>79.603768552201799</v>
      </c>
      <c r="N2196">
        <v>2.0083056478405301</v>
      </c>
      <c r="O2196">
        <v>126.946386946386</v>
      </c>
      <c r="P2196">
        <v>15.322580645161199</v>
      </c>
      <c r="Q2196">
        <v>4.3315534065888998E-2</v>
      </c>
    </row>
    <row r="2197" spans="1:17" hidden="1" x14ac:dyDescent="0.3">
      <c r="A2197" t="s">
        <v>4555</v>
      </c>
      <c r="B2197" t="s">
        <v>4556</v>
      </c>
      <c r="C2197" t="str">
        <f>IFERROR(VLOOKUP(Table1[[#This Row],[Ticker]],[1]!Table1[[Symbol]:[Industry]],2,FALSE),"-")</f>
        <v>-</v>
      </c>
      <c r="D2197" t="s">
        <v>1423</v>
      </c>
      <c r="E2197">
        <v>255.09312</v>
      </c>
      <c r="F2197">
        <v>144</v>
      </c>
      <c r="G2197">
        <v>0.39809295606112999</v>
      </c>
      <c r="H2197">
        <v>-10.1941633758269</v>
      </c>
      <c r="I2197">
        <v>-19.056048016194701</v>
      </c>
      <c r="J2197">
        <v>-0.58178823174003103</v>
      </c>
      <c r="K2197">
        <v>139.69008619879901</v>
      </c>
      <c r="L2197">
        <v>134.15206290176101</v>
      </c>
      <c r="M2197">
        <v>64.498041595192703</v>
      </c>
      <c r="N2197">
        <v>1.23252411286636</v>
      </c>
      <c r="O2197">
        <v>28.4722222222222</v>
      </c>
      <c r="P2197">
        <v>48.377125193199298</v>
      </c>
      <c r="Q2197">
        <v>3.1982346575431003E-2</v>
      </c>
    </row>
    <row r="2198" spans="1:17" hidden="1" x14ac:dyDescent="0.3">
      <c r="A2198" t="s">
        <v>4557</v>
      </c>
      <c r="B2198" t="s">
        <v>4558</v>
      </c>
      <c r="C2198" t="str">
        <f>IFERROR(VLOOKUP(Table1[[#This Row],[Ticker]],[1]!Table1[[Symbol]:[Industry]],2,FALSE),"-")</f>
        <v>-</v>
      </c>
      <c r="D2198" t="s">
        <v>109</v>
      </c>
      <c r="E2198">
        <v>254.58231499999999</v>
      </c>
      <c r="F2198">
        <v>249.5</v>
      </c>
      <c r="G2198">
        <v>46.970281343655202</v>
      </c>
      <c r="H2198">
        <v>-11.684955520766399</v>
      </c>
      <c r="I2198">
        <v>36.578737893337198</v>
      </c>
      <c r="J2198">
        <v>-6.5202143397282502</v>
      </c>
      <c r="K2198">
        <v>269.185467503236</v>
      </c>
      <c r="L2198">
        <v>226.01922256434599</v>
      </c>
      <c r="M2198">
        <v>33.388813679679203</v>
      </c>
      <c r="N2198">
        <v>1.11786711772822</v>
      </c>
      <c r="O2198">
        <v>36.8336673346693</v>
      </c>
      <c r="P2198">
        <v>150.62782521346</v>
      </c>
      <c r="Q2198">
        <v>8.8926703334942001E-2</v>
      </c>
    </row>
    <row r="2199" spans="1:17" hidden="1" x14ac:dyDescent="0.3">
      <c r="A2199" t="s">
        <v>4559</v>
      </c>
      <c r="B2199" t="s">
        <v>4560</v>
      </c>
      <c r="C2199" t="str">
        <f>IFERROR(VLOOKUP(Table1[[#This Row],[Ticker]],[1]!Table1[[Symbol]:[Industry]],2,FALSE),"-")</f>
        <v>-</v>
      </c>
      <c r="D2199" t="s">
        <v>62</v>
      </c>
      <c r="E2199">
        <v>254.57588183499999</v>
      </c>
      <c r="F2199">
        <v>842.05</v>
      </c>
      <c r="G2199">
        <v>36.5057896577053</v>
      </c>
      <c r="H2199">
        <v>-0.66465680503596403</v>
      </c>
      <c r="I2199">
        <v>29.232735121535601</v>
      </c>
      <c r="J2199">
        <v>-3.5869129032882201</v>
      </c>
      <c r="K2199">
        <v>787.036959534071</v>
      </c>
      <c r="L2199">
        <v>666.51045312075405</v>
      </c>
      <c r="M2199">
        <v>49.216473547443798</v>
      </c>
      <c r="N2199">
        <v>0.51843534993789198</v>
      </c>
      <c r="O2199">
        <v>12.5823882192269</v>
      </c>
      <c r="P2199">
        <v>78.381527380573999</v>
      </c>
      <c r="Q2199">
        <v>-2.2874445881164E-2</v>
      </c>
    </row>
    <row r="2200" spans="1:17" hidden="1" x14ac:dyDescent="0.3">
      <c r="A2200" t="s">
        <v>4561</v>
      </c>
      <c r="B2200" t="s">
        <v>4562</v>
      </c>
      <c r="C2200" t="str">
        <f>IFERROR(VLOOKUP(Table1[[#This Row],[Ticker]],[1]!Table1[[Symbol]:[Industry]],2,FALSE),"-")</f>
        <v>-</v>
      </c>
      <c r="D2200" t="s">
        <v>632</v>
      </c>
      <c r="E2200">
        <v>254.40665385</v>
      </c>
      <c r="F2200">
        <v>207.95</v>
      </c>
      <c r="G2200">
        <v>618.99221802530406</v>
      </c>
      <c r="H2200">
        <v>-4.0178703996332601</v>
      </c>
      <c r="I2200">
        <v>323.41841964697602</v>
      </c>
      <c r="J2200">
        <v>6.5790954121086103E-3</v>
      </c>
      <c r="K2200">
        <v>176.326097640016</v>
      </c>
      <c r="L2200">
        <v>99.067170427932197</v>
      </c>
      <c r="M2200">
        <v>57.5400861777212</v>
      </c>
      <c r="N2200">
        <v>1.12932604735883</v>
      </c>
      <c r="O2200">
        <v>4.5924501081990803</v>
      </c>
      <c r="P2200">
        <v>871.72897196261601</v>
      </c>
    </row>
    <row r="2201" spans="1:17" hidden="1" x14ac:dyDescent="0.3">
      <c r="A2201" t="s">
        <v>4563</v>
      </c>
      <c r="B2201" t="s">
        <v>4564</v>
      </c>
      <c r="C2201" t="str">
        <f>IFERROR(VLOOKUP(Table1[[#This Row],[Ticker]],[1]!Table1[[Symbol]:[Industry]],2,FALSE),"-")</f>
        <v>-</v>
      </c>
      <c r="E2201">
        <v>254.167968</v>
      </c>
      <c r="F2201">
        <v>2.44</v>
      </c>
      <c r="G2201">
        <v>204.54636897776501</v>
      </c>
      <c r="H2201">
        <v>-26.1619388436024</v>
      </c>
      <c r="I2201">
        <v>13.145727328594001</v>
      </c>
      <c r="J2201">
        <v>4.8413410440638804</v>
      </c>
      <c r="K2201">
        <v>2.9961064534967101</v>
      </c>
      <c r="L2201">
        <v>2.5172057628368898</v>
      </c>
      <c r="M2201">
        <v>38.358508639088399</v>
      </c>
      <c r="N2201">
        <v>1.1864901250947499</v>
      </c>
      <c r="O2201">
        <v>69.262295081967196</v>
      </c>
      <c r="P2201">
        <v>457.71428571428498</v>
      </c>
    </row>
    <row r="2202" spans="1:17" hidden="1" x14ac:dyDescent="0.3">
      <c r="A2202" t="s">
        <v>4565</v>
      </c>
      <c r="B2202" t="s">
        <v>4566</v>
      </c>
      <c r="C2202" t="str">
        <f>IFERROR(VLOOKUP(Table1[[#This Row],[Ticker]],[1]!Table1[[Symbol]:[Industry]],2,FALSE),"-")</f>
        <v>-</v>
      </c>
      <c r="D2202" t="s">
        <v>543</v>
      </c>
      <c r="E2202">
        <v>253.8927156</v>
      </c>
      <c r="F2202">
        <v>18.82</v>
      </c>
      <c r="G2202">
        <v>246.05824384624199</v>
      </c>
      <c r="H2202">
        <v>34.512848408191303</v>
      </c>
      <c r="I2202">
        <v>95.427695055253196</v>
      </c>
      <c r="J2202">
        <v>-5.9073268283438303</v>
      </c>
      <c r="K2202">
        <v>14.6949296299208</v>
      </c>
      <c r="L2202">
        <v>9.7881071879943597</v>
      </c>
      <c r="M2202">
        <v>44.026777823460598</v>
      </c>
      <c r="N2202">
        <v>2.3943477699007998</v>
      </c>
      <c r="O2202">
        <v>14.9840595111583</v>
      </c>
      <c r="P2202">
        <v>308.24295010845901</v>
      </c>
      <c r="Q2202">
        <v>9.7490653457205007E-2</v>
      </c>
    </row>
    <row r="2203" spans="1:17" hidden="1" x14ac:dyDescent="0.3">
      <c r="A2203" t="s">
        <v>4567</v>
      </c>
      <c r="B2203" t="s">
        <v>4568</v>
      </c>
      <c r="C2203" t="str">
        <f>IFERROR(VLOOKUP(Table1[[#This Row],[Ticker]],[1]!Table1[[Symbol]:[Industry]],2,FALSE),"-")</f>
        <v>-</v>
      </c>
      <c r="D2203" t="s">
        <v>266</v>
      </c>
      <c r="E2203">
        <v>253.5975</v>
      </c>
      <c r="F2203">
        <v>663</v>
      </c>
      <c r="G2203">
        <v>9.86183876110025</v>
      </c>
      <c r="H2203">
        <v>-3.9500041673499999</v>
      </c>
      <c r="I2203">
        <v>-6.3344367423679104</v>
      </c>
      <c r="J2203">
        <v>-8.7576951387302704E-2</v>
      </c>
      <c r="K2203">
        <v>647.48668855898404</v>
      </c>
      <c r="L2203">
        <v>606.16056175720803</v>
      </c>
      <c r="M2203">
        <v>50.5406172036407</v>
      </c>
      <c r="N2203">
        <v>1.8073309260800099</v>
      </c>
      <c r="O2203">
        <v>10.105580693815901</v>
      </c>
      <c r="P2203">
        <v>36.139630390143701</v>
      </c>
      <c r="Q2203">
        <v>1.8967577527398999E-2</v>
      </c>
    </row>
    <row r="2204" spans="1:17" hidden="1" x14ac:dyDescent="0.3">
      <c r="A2204" t="s">
        <v>4569</v>
      </c>
      <c r="B2204" t="s">
        <v>4570</v>
      </c>
      <c r="C2204" t="str">
        <f>IFERROR(VLOOKUP(Table1[[#This Row],[Ticker]],[1]!Table1[[Symbol]:[Industry]],2,FALSE),"-")</f>
        <v>-</v>
      </c>
      <c r="D2204" t="s">
        <v>97</v>
      </c>
      <c r="E2204">
        <v>253.31914616</v>
      </c>
      <c r="F2204">
        <v>7.6</v>
      </c>
      <c r="G2204">
        <v>-30.9388867012003</v>
      </c>
      <c r="H2204">
        <v>-10.638970009158101</v>
      </c>
      <c r="I2204">
        <v>-47.212872973410903</v>
      </c>
      <c r="J2204">
        <v>-0.117336641886528</v>
      </c>
      <c r="K2204">
        <v>9.3110446079161395</v>
      </c>
      <c r="L2204">
        <v>9.9793585071326696</v>
      </c>
      <c r="M2204">
        <v>36.149697717161899</v>
      </c>
      <c r="N2204">
        <v>0.88974878668358803</v>
      </c>
      <c r="O2204">
        <v>114.086354961832</v>
      </c>
      <c r="P2204">
        <v>8.5714285714285605</v>
      </c>
      <c r="Q2204">
        <v>6.1600685584148003E-2</v>
      </c>
    </row>
    <row r="2205" spans="1:17" hidden="1" x14ac:dyDescent="0.3">
      <c r="A2205" t="s">
        <v>4571</v>
      </c>
      <c r="B2205" t="s">
        <v>4572</v>
      </c>
      <c r="C2205" t="str">
        <f>IFERROR(VLOOKUP(Table1[[#This Row],[Ticker]],[1]!Table1[[Symbol]:[Industry]],2,FALSE),"-")</f>
        <v>-</v>
      </c>
      <c r="D2205" t="s">
        <v>394</v>
      </c>
      <c r="E2205">
        <v>251.78254926</v>
      </c>
      <c r="F2205">
        <v>100.55</v>
      </c>
      <c r="G2205">
        <v>19.751592388459301</v>
      </c>
      <c r="H2205">
        <v>-11.719756049591799</v>
      </c>
      <c r="I2205">
        <v>-1.4179020683389101</v>
      </c>
      <c r="J2205">
        <v>2.71625429062248</v>
      </c>
      <c r="K2205">
        <v>97.961753021164697</v>
      </c>
      <c r="L2205">
        <v>91.496467522066197</v>
      </c>
      <c r="M2205">
        <v>57.038464998782402</v>
      </c>
      <c r="N2205">
        <v>1.1369074913356401</v>
      </c>
      <c r="O2205">
        <v>19.3933366484336</v>
      </c>
      <c r="P2205">
        <v>51.203007518796902</v>
      </c>
      <c r="Q2205">
        <v>2.1349646319977E-2</v>
      </c>
    </row>
    <row r="2206" spans="1:17" hidden="1" x14ac:dyDescent="0.3">
      <c r="A2206" t="s">
        <v>4573</v>
      </c>
      <c r="B2206" t="s">
        <v>4574</v>
      </c>
      <c r="C2206" t="str">
        <f>IFERROR(VLOOKUP(Table1[[#This Row],[Ticker]],[1]!Table1[[Symbol]:[Industry]],2,FALSE),"-")</f>
        <v>-</v>
      </c>
      <c r="D2206" t="s">
        <v>924</v>
      </c>
      <c r="E2206">
        <v>251.54576</v>
      </c>
      <c r="F2206">
        <v>422</v>
      </c>
      <c r="G2206">
        <v>95.5344258175124</v>
      </c>
      <c r="H2206">
        <v>106.47229765512201</v>
      </c>
      <c r="I2206">
        <v>39.808159672276801</v>
      </c>
      <c r="J2206">
        <v>12.936787069453599</v>
      </c>
      <c r="K2206">
        <v>289.01731730914503</v>
      </c>
      <c r="L2206">
        <v>230.15874561896601</v>
      </c>
      <c r="M2206">
        <v>68.018963399643994</v>
      </c>
      <c r="N2206">
        <v>2.22168648648648</v>
      </c>
      <c r="O2206">
        <v>9.1232227488151594</v>
      </c>
      <c r="P2206">
        <v>217.293233082706</v>
      </c>
    </row>
    <row r="2207" spans="1:17" hidden="1" x14ac:dyDescent="0.3">
      <c r="A2207" t="s">
        <v>4575</v>
      </c>
      <c r="B2207" t="s">
        <v>4576</v>
      </c>
      <c r="C2207" t="str">
        <f>IFERROR(VLOOKUP(Table1[[#This Row],[Ticker]],[1]!Table1[[Symbol]:[Industry]],2,FALSE),"-")</f>
        <v>-</v>
      </c>
      <c r="D2207" t="s">
        <v>266</v>
      </c>
      <c r="E2207">
        <v>251.16722999999999</v>
      </c>
      <c r="F2207">
        <v>246</v>
      </c>
      <c r="G2207">
        <v>119.878003032376</v>
      </c>
      <c r="H2207">
        <v>11.797959078380799</v>
      </c>
      <c r="I2207">
        <v>90.698049341178006</v>
      </c>
      <c r="J2207">
        <v>-5.0086409897126201</v>
      </c>
      <c r="K2207">
        <v>218.91078791187101</v>
      </c>
      <c r="L2207">
        <v>171.44901589508501</v>
      </c>
      <c r="M2207">
        <v>64.769102047677407</v>
      </c>
      <c r="N2207">
        <v>1.9429629629629599</v>
      </c>
      <c r="O2207">
        <v>9.7560975609756095</v>
      </c>
      <c r="P2207">
        <v>179.54545454545399</v>
      </c>
    </row>
    <row r="2208" spans="1:17" hidden="1" x14ac:dyDescent="0.3">
      <c r="A2208" t="s">
        <v>4577</v>
      </c>
      <c r="B2208" t="s">
        <v>4578</v>
      </c>
      <c r="C2208" t="str">
        <f>IFERROR(VLOOKUP(Table1[[#This Row],[Ticker]],[1]!Table1[[Symbol]:[Industry]],2,FALSE),"-")</f>
        <v>-</v>
      </c>
      <c r="D2208" t="s">
        <v>283</v>
      </c>
      <c r="E2208">
        <v>249.28</v>
      </c>
      <c r="F2208">
        <v>304</v>
      </c>
      <c r="G2208">
        <v>24.7511465967332</v>
      </c>
      <c r="H2208">
        <v>-3.1953836596559002</v>
      </c>
      <c r="I2208">
        <v>-16.3267276132052</v>
      </c>
      <c r="J2208">
        <v>-18.840454921456399</v>
      </c>
      <c r="K2208">
        <v>304.65086977633899</v>
      </c>
      <c r="L2208">
        <v>271.58584777886102</v>
      </c>
      <c r="M2208">
        <v>34.362418448949697</v>
      </c>
      <c r="N2208">
        <v>0.95151770657672796</v>
      </c>
      <c r="O2208">
        <v>28.223684210526301</v>
      </c>
      <c r="P2208">
        <v>61.702127659574401</v>
      </c>
      <c r="Q2208">
        <v>0.18177306242199401</v>
      </c>
    </row>
    <row r="2209" spans="1:17" hidden="1" x14ac:dyDescent="0.3">
      <c r="A2209" t="s">
        <v>4579</v>
      </c>
      <c r="B2209" t="s">
        <v>4580</v>
      </c>
      <c r="C2209" t="str">
        <f>IFERROR(VLOOKUP(Table1[[#This Row],[Ticker]],[1]!Table1[[Symbol]:[Industry]],2,FALSE),"-")</f>
        <v>-</v>
      </c>
      <c r="E2209">
        <v>249.222714</v>
      </c>
      <c r="F2209">
        <v>690.1</v>
      </c>
      <c r="G2209">
        <v>-39.5400119398521</v>
      </c>
      <c r="H2209">
        <v>0.48013336989838301</v>
      </c>
      <c r="I2209">
        <v>-42.526353945913598</v>
      </c>
      <c r="J2209">
        <v>0.42811790356801399</v>
      </c>
      <c r="K2209">
        <v>724.45327072626196</v>
      </c>
      <c r="L2209">
        <v>825.19556976415799</v>
      </c>
      <c r="M2209">
        <v>35.107343716246703</v>
      </c>
      <c r="N2209">
        <v>0.60596453519613103</v>
      </c>
      <c r="O2209">
        <v>58.643674829734799</v>
      </c>
      <c r="P2209">
        <v>29.718045112781901</v>
      </c>
      <c r="Q2209">
        <v>0.116550236496063</v>
      </c>
    </row>
    <row r="2210" spans="1:17" hidden="1" x14ac:dyDescent="0.3">
      <c r="A2210" t="s">
        <v>4581</v>
      </c>
      <c r="B2210" t="s">
        <v>4582</v>
      </c>
      <c r="C2210" t="str">
        <f>IFERROR(VLOOKUP(Table1[[#This Row],[Ticker]],[1]!Table1[[Symbol]:[Industry]],2,FALSE),"-")</f>
        <v>-</v>
      </c>
      <c r="D2210" t="s">
        <v>130</v>
      </c>
      <c r="E2210">
        <v>248.923777828</v>
      </c>
      <c r="F2210">
        <v>224.18</v>
      </c>
      <c r="G2210">
        <v>-25.490996416845299</v>
      </c>
      <c r="H2210">
        <v>-8.1634056593410094</v>
      </c>
      <c r="I2210">
        <v>-37.483859597489598</v>
      </c>
      <c r="J2210">
        <v>-0.22739122896171701</v>
      </c>
      <c r="K2210">
        <v>235.08662429075301</v>
      </c>
      <c r="L2210">
        <v>243.04635626368901</v>
      </c>
      <c r="M2210">
        <v>33.1568865551126</v>
      </c>
      <c r="N2210">
        <v>0.77420418078088704</v>
      </c>
      <c r="O2210">
        <v>48.385226157551898</v>
      </c>
      <c r="P2210">
        <v>17.157042069506101</v>
      </c>
      <c r="Q2210">
        <v>8.2239121452420006E-3</v>
      </c>
    </row>
    <row r="2211" spans="1:17" hidden="1" x14ac:dyDescent="0.3">
      <c r="A2211" t="s">
        <v>4583</v>
      </c>
      <c r="B2211" t="s">
        <v>4584</v>
      </c>
      <c r="C2211" t="str">
        <f>IFERROR(VLOOKUP(Table1[[#This Row],[Ticker]],[1]!Table1[[Symbol]:[Industry]],2,FALSE),"-")</f>
        <v>-</v>
      </c>
      <c r="D2211" t="s">
        <v>51</v>
      </c>
      <c r="E2211">
        <v>248.75543999999999</v>
      </c>
      <c r="F2211">
        <v>806.6</v>
      </c>
      <c r="G2211">
        <v>15.139268351702899</v>
      </c>
      <c r="H2211">
        <v>-13.207278634421</v>
      </c>
      <c r="I2211">
        <v>-47.377193498957404</v>
      </c>
      <c r="J2211">
        <v>-1.4173729219687601</v>
      </c>
      <c r="K2211">
        <v>870.29559177414706</v>
      </c>
      <c r="L2211">
        <v>896.92876672541502</v>
      </c>
      <c r="M2211">
        <v>28.4528508599393</v>
      </c>
      <c r="N2211">
        <v>0.98096238502824595</v>
      </c>
      <c r="O2211">
        <v>83.473840813290295</v>
      </c>
      <c r="P2211">
        <v>42.090428655314099</v>
      </c>
      <c r="Q2211">
        <v>2.1205110607548001E-2</v>
      </c>
    </row>
    <row r="2212" spans="1:17" hidden="1" x14ac:dyDescent="0.3">
      <c r="A2212" t="s">
        <v>4585</v>
      </c>
      <c r="B2212" t="s">
        <v>4586</v>
      </c>
      <c r="C2212" t="str">
        <f>IFERROR(VLOOKUP(Table1[[#This Row],[Ticker]],[1]!Table1[[Symbol]:[Industry]],2,FALSE),"-")</f>
        <v>-</v>
      </c>
      <c r="D2212" t="s">
        <v>72</v>
      </c>
      <c r="E2212">
        <v>248.53777199999999</v>
      </c>
      <c r="F2212">
        <v>18.27</v>
      </c>
      <c r="G2212">
        <v>-7.7599574641804496</v>
      </c>
      <c r="H2212">
        <v>-8.9311696128331501</v>
      </c>
      <c r="I2212">
        <v>-25.572540373395</v>
      </c>
      <c r="J2212">
        <v>-4.5366583273952603</v>
      </c>
      <c r="K2212">
        <v>19.244242013877201</v>
      </c>
      <c r="L2212">
        <v>19.5080883372048</v>
      </c>
      <c r="M2212">
        <v>26.809603472553899</v>
      </c>
      <c r="N2212">
        <v>1.15342794303874</v>
      </c>
      <c r="O2212">
        <v>66.6666666666666</v>
      </c>
      <c r="P2212">
        <v>36.343283582089498</v>
      </c>
      <c r="Q2212">
        <v>5.2368579800572003E-2</v>
      </c>
    </row>
    <row r="2213" spans="1:17" hidden="1" x14ac:dyDescent="0.3">
      <c r="A2213" t="s">
        <v>4587</v>
      </c>
      <c r="B2213" t="s">
        <v>4588</v>
      </c>
      <c r="C2213" t="str">
        <f>IFERROR(VLOOKUP(Table1[[#This Row],[Ticker]],[1]!Table1[[Symbol]:[Industry]],2,FALSE),"-")</f>
        <v>-</v>
      </c>
      <c r="D2213" t="s">
        <v>21</v>
      </c>
      <c r="E2213">
        <v>248.41481160000001</v>
      </c>
      <c r="F2213">
        <v>102.75</v>
      </c>
      <c r="G2213">
        <v>-4.2790320784555798</v>
      </c>
      <c r="H2213">
        <v>-12.50736959906</v>
      </c>
      <c r="I2213">
        <v>-1.9483439873972399</v>
      </c>
      <c r="J2213">
        <v>7.0404481021051</v>
      </c>
      <c r="K2213">
        <v>107.019029685787</v>
      </c>
      <c r="L2213">
        <v>103.142360694437</v>
      </c>
      <c r="M2213">
        <v>50.7943006898779</v>
      </c>
      <c r="N2213">
        <v>0.51001487642434395</v>
      </c>
      <c r="O2213">
        <v>27.3479318734793</v>
      </c>
      <c r="P2213">
        <v>25</v>
      </c>
      <c r="Q2213">
        <v>8.5495054293806994E-2</v>
      </c>
    </row>
    <row r="2214" spans="1:17" hidden="1" x14ac:dyDescent="0.3">
      <c r="A2214" t="s">
        <v>4589</v>
      </c>
      <c r="B2214" t="s">
        <v>4590</v>
      </c>
      <c r="C2214" t="str">
        <f>IFERROR(VLOOKUP(Table1[[#This Row],[Ticker]],[1]!Table1[[Symbol]:[Industry]],2,FALSE),"-")</f>
        <v>-</v>
      </c>
      <c r="D2214" t="s">
        <v>632</v>
      </c>
      <c r="E2214">
        <v>248.40996774999999</v>
      </c>
      <c r="F2214">
        <v>115.55</v>
      </c>
      <c r="G2214">
        <v>30.4830928942649</v>
      </c>
      <c r="H2214">
        <v>4.4217196304670301</v>
      </c>
      <c r="I2214">
        <v>-8.2624343058925191</v>
      </c>
      <c r="J2214">
        <v>-2.2988520457166599</v>
      </c>
      <c r="K2214">
        <v>113.115490349867</v>
      </c>
      <c r="L2214">
        <v>105.477575386018</v>
      </c>
      <c r="M2214">
        <v>42.053776666631201</v>
      </c>
      <c r="N2214">
        <v>1.4065783163150201</v>
      </c>
      <c r="O2214">
        <v>14.6689744699264</v>
      </c>
      <c r="P2214">
        <v>57.855191256830501</v>
      </c>
      <c r="Q2214">
        <v>3.6613882994490997E-2</v>
      </c>
    </row>
    <row r="2215" spans="1:17" hidden="1" x14ac:dyDescent="0.3">
      <c r="A2215" t="s">
        <v>4591</v>
      </c>
      <c r="B2215" t="s">
        <v>4592</v>
      </c>
      <c r="C2215" t="str">
        <f>IFERROR(VLOOKUP(Table1[[#This Row],[Ticker]],[1]!Table1[[Symbol]:[Industry]],2,FALSE),"-")</f>
        <v>-</v>
      </c>
      <c r="D2215" t="s">
        <v>380</v>
      </c>
      <c r="E2215">
        <v>248.22683749999999</v>
      </c>
      <c r="F2215">
        <v>186.5</v>
      </c>
      <c r="G2215">
        <v>-2.85706930867652</v>
      </c>
      <c r="H2215">
        <v>-2.16524736303995</v>
      </c>
      <c r="I2215">
        <v>-18.5162302628726</v>
      </c>
      <c r="J2215">
        <v>-6.1044717235292696</v>
      </c>
      <c r="K2215">
        <v>200.97498905802999</v>
      </c>
      <c r="L2215">
        <v>205.56406389479</v>
      </c>
      <c r="M2215">
        <v>29.667727375799402</v>
      </c>
      <c r="N2215">
        <v>1.13755685510071</v>
      </c>
      <c r="O2215">
        <v>57.855227882037497</v>
      </c>
      <c r="P2215">
        <v>30.877192982456101</v>
      </c>
    </row>
    <row r="2216" spans="1:17" hidden="1" x14ac:dyDescent="0.3">
      <c r="A2216" t="s">
        <v>4593</v>
      </c>
      <c r="B2216" t="s">
        <v>4594</v>
      </c>
      <c r="C2216" t="str">
        <f>IFERROR(VLOOKUP(Table1[[#This Row],[Ticker]],[1]!Table1[[Symbol]:[Industry]],2,FALSE),"-")</f>
        <v>-</v>
      </c>
      <c r="E2216">
        <v>247.39875000000001</v>
      </c>
      <c r="F2216">
        <v>1099.55</v>
      </c>
      <c r="G2216">
        <v>166.12650901107099</v>
      </c>
      <c r="H2216">
        <v>-10.8300614806277</v>
      </c>
      <c r="I2216">
        <v>18.389199325754699</v>
      </c>
      <c r="J2216">
        <v>-7.6732471850175097</v>
      </c>
      <c r="K2216">
        <v>1165.4849018263101</v>
      </c>
      <c r="L2216">
        <v>878.64586441197298</v>
      </c>
      <c r="M2216">
        <v>20.694495092981999</v>
      </c>
      <c r="N2216">
        <v>0.87215584643766997</v>
      </c>
      <c r="O2216">
        <v>30.939929971351901</v>
      </c>
      <c r="P2216">
        <v>227.00371747211801</v>
      </c>
      <c r="Q2216">
        <v>0.17976371730476501</v>
      </c>
    </row>
    <row r="2217" spans="1:17" hidden="1" x14ac:dyDescent="0.3">
      <c r="A2217" t="s">
        <v>4595</v>
      </c>
      <c r="B2217" t="s">
        <v>4596</v>
      </c>
      <c r="C2217" t="str">
        <f>IFERROR(VLOOKUP(Table1[[#This Row],[Ticker]],[1]!Table1[[Symbol]:[Industry]],2,FALSE),"-")</f>
        <v>-</v>
      </c>
      <c r="D2217" t="s">
        <v>198</v>
      </c>
      <c r="E2217">
        <v>246.7642468</v>
      </c>
      <c r="F2217">
        <v>2.11</v>
      </c>
      <c r="G2217">
        <v>53.624570966481102</v>
      </c>
      <c r="H2217">
        <v>-4.7809012765183097</v>
      </c>
      <c r="I2217">
        <v>-14.8531974110614</v>
      </c>
      <c r="J2217">
        <v>1.78742526287537</v>
      </c>
      <c r="K2217">
        <v>2.1657525559800499</v>
      </c>
      <c r="L2217">
        <v>1.9956101581971499</v>
      </c>
      <c r="M2217">
        <v>36.600405337233099</v>
      </c>
      <c r="N2217">
        <v>1.6607542272776901</v>
      </c>
      <c r="O2217">
        <v>40.7582938388625</v>
      </c>
      <c r="P2217">
        <v>99.056603773584897</v>
      </c>
      <c r="Q2217">
        <v>-5.4194495647818003E-2</v>
      </c>
    </row>
    <row r="2218" spans="1:17" hidden="1" x14ac:dyDescent="0.3">
      <c r="A2218" t="s">
        <v>4597</v>
      </c>
      <c r="B2218" t="s">
        <v>4598</v>
      </c>
      <c r="C2218" t="str">
        <f>IFERROR(VLOOKUP(Table1[[#This Row],[Ticker]],[1]!Table1[[Symbol]:[Industry]],2,FALSE),"-")</f>
        <v>-</v>
      </c>
      <c r="D2218" t="s">
        <v>924</v>
      </c>
      <c r="E2218">
        <v>246.51939836999901</v>
      </c>
      <c r="F2218">
        <v>30.63</v>
      </c>
      <c r="G2218">
        <v>-12.2234713071968</v>
      </c>
      <c r="H2218">
        <v>3.6343041291111602</v>
      </c>
      <c r="I2218">
        <v>-15.5919033320551</v>
      </c>
      <c r="J2218">
        <v>-0.83864811729636002</v>
      </c>
      <c r="K2218">
        <v>29.698272015430799</v>
      </c>
      <c r="L2218">
        <v>30.516368215587999</v>
      </c>
      <c r="M2218">
        <v>53.6887740034188</v>
      </c>
      <c r="N2218">
        <v>0.89758721317923196</v>
      </c>
      <c r="O2218">
        <v>29.872673849167398</v>
      </c>
      <c r="P2218">
        <v>24.512195121951201</v>
      </c>
      <c r="Q2218">
        <v>3.2290448490114997E-2</v>
      </c>
    </row>
    <row r="2219" spans="1:17" hidden="1" x14ac:dyDescent="0.3">
      <c r="A2219" t="s">
        <v>4599</v>
      </c>
      <c r="B2219" t="s">
        <v>4600</v>
      </c>
      <c r="C2219" t="str">
        <f>IFERROR(VLOOKUP(Table1[[#This Row],[Ticker]],[1]!Table1[[Symbol]:[Industry]],2,FALSE),"-")</f>
        <v>-</v>
      </c>
      <c r="D2219" t="s">
        <v>924</v>
      </c>
      <c r="E2219">
        <v>246.47340564000001</v>
      </c>
      <c r="F2219">
        <v>3962.2</v>
      </c>
      <c r="G2219">
        <v>-10.4482853838326</v>
      </c>
      <c r="H2219">
        <v>4.0320410895079597</v>
      </c>
      <c r="I2219">
        <v>-9.7288151631776891</v>
      </c>
      <c r="J2219">
        <v>-0.43733664188653598</v>
      </c>
      <c r="K2219">
        <v>4023.48526866164</v>
      </c>
      <c r="L2219">
        <v>3791.4141576899701</v>
      </c>
      <c r="M2219">
        <v>23.491777089188801</v>
      </c>
      <c r="N2219">
        <v>1.4576322115384599</v>
      </c>
      <c r="O2219">
        <v>13.068497299480001</v>
      </c>
      <c r="P2219">
        <v>25.7841269841269</v>
      </c>
      <c r="Q2219">
        <v>1.2062341487024E-2</v>
      </c>
    </row>
    <row r="2220" spans="1:17" hidden="1" x14ac:dyDescent="0.3">
      <c r="A2220" t="s">
        <v>4601</v>
      </c>
      <c r="B2220" t="s">
        <v>4602</v>
      </c>
      <c r="C2220" t="str">
        <f>IFERROR(VLOOKUP(Table1[[#This Row],[Ticker]],[1]!Table1[[Symbol]:[Industry]],2,FALSE),"-")</f>
        <v>-</v>
      </c>
      <c r="D2220" t="s">
        <v>1489</v>
      </c>
      <c r="E2220">
        <v>246.31671024400001</v>
      </c>
      <c r="F2220">
        <v>31.13</v>
      </c>
      <c r="G2220">
        <v>31.5754919832669</v>
      </c>
      <c r="H2220">
        <v>13.223304057616</v>
      </c>
      <c r="I2220">
        <v>-14.7825485374444</v>
      </c>
      <c r="J2220">
        <v>22.724581652962399</v>
      </c>
      <c r="K2220">
        <v>29.6152355839324</v>
      </c>
      <c r="L2220">
        <v>28.322942583576701</v>
      </c>
      <c r="M2220">
        <v>57.748660071132697</v>
      </c>
      <c r="N2220">
        <v>1.6801579206905299</v>
      </c>
      <c r="O2220">
        <v>40.0578220366206</v>
      </c>
      <c r="P2220">
        <v>60.878552971576198</v>
      </c>
      <c r="Q2220">
        <v>6.2930547786165997E-2</v>
      </c>
    </row>
    <row r="2221" spans="1:17" hidden="1" x14ac:dyDescent="0.3">
      <c r="A2221" t="s">
        <v>4603</v>
      </c>
      <c r="B2221" t="s">
        <v>4604</v>
      </c>
      <c r="C2221" t="str">
        <f>IFERROR(VLOOKUP(Table1[[#This Row],[Ticker]],[1]!Table1[[Symbol]:[Industry]],2,FALSE),"-")</f>
        <v>-</v>
      </c>
      <c r="D2221" t="s">
        <v>543</v>
      </c>
      <c r="E2221">
        <v>246.249734375</v>
      </c>
      <c r="F2221">
        <v>189.25</v>
      </c>
      <c r="G2221">
        <v>50.0171803278025</v>
      </c>
      <c r="H2221">
        <v>9.3985007168371606</v>
      </c>
      <c r="I2221">
        <v>-16.7471892639355</v>
      </c>
      <c r="J2221">
        <v>16.256932363961401</v>
      </c>
      <c r="K2221">
        <v>174.83090942451301</v>
      </c>
      <c r="L2221">
        <v>166.52953759456099</v>
      </c>
      <c r="M2221">
        <v>63.292202484261203</v>
      </c>
      <c r="N2221">
        <v>1.67044729209308</v>
      </c>
      <c r="O2221">
        <v>25.231175693527</v>
      </c>
      <c r="P2221">
        <v>85.539215686274503</v>
      </c>
      <c r="Q2221">
        <v>-4.8606135436420001E-3</v>
      </c>
    </row>
    <row r="2222" spans="1:17" hidden="1" x14ac:dyDescent="0.3">
      <c r="A2222" t="s">
        <v>4605</v>
      </c>
      <c r="B2222" t="s">
        <v>4606</v>
      </c>
      <c r="C2222" t="str">
        <f>IFERROR(VLOOKUP(Table1[[#This Row],[Ticker]],[1]!Table1[[Symbol]:[Industry]],2,FALSE),"-")</f>
        <v>-</v>
      </c>
      <c r="D2222" t="s">
        <v>51</v>
      </c>
      <c r="E2222">
        <v>246.11494388</v>
      </c>
      <c r="F2222">
        <v>125.8</v>
      </c>
      <c r="G2222">
        <v>2.1136465967332398</v>
      </c>
      <c r="H2222">
        <v>16.673648239823301</v>
      </c>
      <c r="I2222">
        <v>1.01636965500542</v>
      </c>
      <c r="J2222">
        <v>13.096146504180799</v>
      </c>
      <c r="K2222">
        <v>109.44978481731199</v>
      </c>
      <c r="L2222">
        <v>107.96775380482001</v>
      </c>
      <c r="M2222">
        <v>87.688101034407197</v>
      </c>
      <c r="N2222">
        <v>1.1301200656938299</v>
      </c>
      <c r="O2222">
        <v>2.5039745627980898</v>
      </c>
      <c r="P2222">
        <v>39.7777777777777</v>
      </c>
      <c r="Q2222">
        <v>5.7434395365990001E-2</v>
      </c>
    </row>
    <row r="2223" spans="1:17" hidden="1" x14ac:dyDescent="0.3">
      <c r="A2223" t="s">
        <v>4607</v>
      </c>
      <c r="B2223" t="s">
        <v>4608</v>
      </c>
      <c r="C2223" t="str">
        <f>IFERROR(VLOOKUP(Table1[[#This Row],[Ticker]],[1]!Table1[[Symbol]:[Industry]],2,FALSE),"-")</f>
        <v>-</v>
      </c>
      <c r="E2223">
        <v>245.1478248</v>
      </c>
      <c r="F2223">
        <v>100.35</v>
      </c>
      <c r="G2223">
        <v>-30.5368128853051</v>
      </c>
      <c r="H2223">
        <v>-2.2202684282477598</v>
      </c>
      <c r="I2223">
        <v>-20.3017877342213</v>
      </c>
      <c r="J2223">
        <v>-14.2566809041816</v>
      </c>
      <c r="M2223">
        <v>22.160395847548202</v>
      </c>
      <c r="O2223">
        <v>43.697060288988503</v>
      </c>
      <c r="P2223">
        <v>2.7123848515864899</v>
      </c>
    </row>
    <row r="2224" spans="1:17" hidden="1" x14ac:dyDescent="0.3">
      <c r="A2224" t="s">
        <v>4609</v>
      </c>
      <c r="B2224" t="s">
        <v>4610</v>
      </c>
      <c r="C2224" t="str">
        <f>IFERROR(VLOOKUP(Table1[[#This Row],[Ticker]],[1]!Table1[[Symbol]:[Industry]],2,FALSE),"-")</f>
        <v>-</v>
      </c>
      <c r="D2224" t="s">
        <v>1010</v>
      </c>
      <c r="E2224">
        <v>245.07522011500001</v>
      </c>
      <c r="F2224">
        <v>7.45</v>
      </c>
      <c r="G2224">
        <v>128.856019478089</v>
      </c>
      <c r="H2224">
        <v>39.229494385981099</v>
      </c>
      <c r="I2224">
        <v>24.511634710780001</v>
      </c>
      <c r="J2224">
        <v>-8.1420279999112104</v>
      </c>
      <c r="K2224">
        <v>6.1312157742025697</v>
      </c>
      <c r="L2224">
        <v>5.0506139846128404</v>
      </c>
      <c r="M2224">
        <v>47.376531583590399</v>
      </c>
      <c r="N2224">
        <v>0.77478953161833497</v>
      </c>
      <c r="O2224">
        <v>15.7046979865771</v>
      </c>
      <c r="Q2224">
        <v>2.0496087303199E-2</v>
      </c>
    </row>
    <row r="2225" spans="1:17" hidden="1" x14ac:dyDescent="0.3">
      <c r="A2225" t="s">
        <v>4611</v>
      </c>
      <c r="B2225" t="s">
        <v>4612</v>
      </c>
      <c r="C2225" t="str">
        <f>IFERROR(VLOOKUP(Table1[[#This Row],[Ticker]],[1]!Table1[[Symbol]:[Industry]],2,FALSE),"-")</f>
        <v>-</v>
      </c>
      <c r="D2225" t="s">
        <v>979</v>
      </c>
      <c r="E2225">
        <v>245.070941976</v>
      </c>
      <c r="F2225">
        <v>73.959999999999994</v>
      </c>
      <c r="G2225">
        <v>53.463347195535597</v>
      </c>
      <c r="H2225">
        <v>-9.52177750681183</v>
      </c>
      <c r="I2225">
        <v>-5.5592786533499501</v>
      </c>
      <c r="J2225">
        <v>-5.8996917727960598</v>
      </c>
      <c r="K2225">
        <v>72.754450574820595</v>
      </c>
      <c r="L2225">
        <v>64.962324920914597</v>
      </c>
      <c r="M2225">
        <v>38.1613963231596</v>
      </c>
      <c r="N2225">
        <v>1.2862818309210799</v>
      </c>
      <c r="O2225">
        <v>37.777176852352603</v>
      </c>
      <c r="P2225">
        <v>78.863361547762906</v>
      </c>
      <c r="Q2225">
        <v>7.7266966241560001E-2</v>
      </c>
    </row>
    <row r="2226" spans="1:17" hidden="1" x14ac:dyDescent="0.3">
      <c r="A2226" t="s">
        <v>4613</v>
      </c>
      <c r="B2226" t="s">
        <v>4614</v>
      </c>
      <c r="C2226" t="str">
        <f>IFERROR(VLOOKUP(Table1[[#This Row],[Ticker]],[1]!Table1[[Symbol]:[Industry]],2,FALSE),"-")</f>
        <v>-</v>
      </c>
      <c r="D2226" t="s">
        <v>286</v>
      </c>
      <c r="E2226">
        <v>244.930627125</v>
      </c>
      <c r="F2226">
        <v>154.94999999999999</v>
      </c>
      <c r="G2226">
        <v>51.062716180583401</v>
      </c>
      <c r="H2226">
        <v>-12.322015527043501</v>
      </c>
      <c r="I2226">
        <v>62.2488645134367</v>
      </c>
      <c r="J2226">
        <v>6.8754169813018802</v>
      </c>
      <c r="K2226">
        <v>137.827913209862</v>
      </c>
      <c r="L2226">
        <v>101.384643725461</v>
      </c>
      <c r="M2226">
        <v>59.421235405706</v>
      </c>
      <c r="N2226">
        <v>0.225591211529659</v>
      </c>
      <c r="O2226">
        <v>16.231042271700499</v>
      </c>
      <c r="P2226">
        <v>159.54773869346701</v>
      </c>
      <c r="Q2226">
        <v>8.2329513066507001E-2</v>
      </c>
    </row>
    <row r="2227" spans="1:17" hidden="1" x14ac:dyDescent="0.3">
      <c r="A2227" t="s">
        <v>4615</v>
      </c>
      <c r="B2227" t="s">
        <v>4616</v>
      </c>
      <c r="C2227" t="str">
        <f>IFERROR(VLOOKUP(Table1[[#This Row],[Ticker]],[1]!Table1[[Symbol]:[Industry]],2,FALSE),"-")</f>
        <v>-</v>
      </c>
      <c r="D2227" t="s">
        <v>446</v>
      </c>
      <c r="E2227">
        <v>244.65562919999999</v>
      </c>
      <c r="F2227">
        <v>108</v>
      </c>
      <c r="G2227">
        <v>4.1999698649392796</v>
      </c>
      <c r="H2227">
        <v>-10.285934251179899</v>
      </c>
      <c r="I2227">
        <v>6.2825963597904604</v>
      </c>
      <c r="J2227">
        <v>-6.5802187379564003</v>
      </c>
      <c r="K2227">
        <v>109.858383974476</v>
      </c>
      <c r="L2227">
        <v>96.270060210100297</v>
      </c>
      <c r="M2227">
        <v>40.178742567399397</v>
      </c>
      <c r="N2227">
        <v>0.33268292682926798</v>
      </c>
      <c r="O2227">
        <v>42.685185185185098</v>
      </c>
      <c r="P2227">
        <v>59.881569207993998</v>
      </c>
    </row>
    <row r="2228" spans="1:17" hidden="1" x14ac:dyDescent="0.3">
      <c r="A2228" t="s">
        <v>4617</v>
      </c>
      <c r="B2228" t="s">
        <v>4618</v>
      </c>
      <c r="C2228" t="str">
        <f>IFERROR(VLOOKUP(Table1[[#This Row],[Ticker]],[1]!Table1[[Symbol]:[Industry]],2,FALSE),"-")</f>
        <v>-</v>
      </c>
      <c r="D2228" t="s">
        <v>21</v>
      </c>
      <c r="E2228">
        <v>244.01134999999999</v>
      </c>
      <c r="F2228">
        <v>267.85000000000002</v>
      </c>
      <c r="G2228">
        <v>-41.131260168561802</v>
      </c>
      <c r="H2228">
        <v>22.543719134782801</v>
      </c>
      <c r="I2228">
        <v>-30.896235017477998</v>
      </c>
      <c r="J2228">
        <v>-6.7096287311360197</v>
      </c>
      <c r="K2228">
        <v>249.992995141645</v>
      </c>
      <c r="M2228">
        <v>47.518817958383103</v>
      </c>
      <c r="N2228">
        <v>1.6466632962588399</v>
      </c>
      <c r="O2228">
        <v>25.443345155870801</v>
      </c>
      <c r="P2228">
        <v>45.531105677804902</v>
      </c>
    </row>
    <row r="2229" spans="1:17" hidden="1" x14ac:dyDescent="0.3">
      <c r="A2229" t="s">
        <v>4619</v>
      </c>
      <c r="B2229" t="s">
        <v>4620</v>
      </c>
      <c r="C2229" t="str">
        <f>IFERROR(VLOOKUP(Table1[[#This Row],[Ticker]],[1]!Table1[[Symbol]:[Industry]],2,FALSE),"-")</f>
        <v>-</v>
      </c>
      <c r="D2229" t="s">
        <v>335</v>
      </c>
      <c r="E2229">
        <v>243.52023</v>
      </c>
      <c r="F2229">
        <v>70.900000000000006</v>
      </c>
      <c r="G2229">
        <v>11.104521121448</v>
      </c>
      <c r="H2229">
        <v>-8.0431545395145907</v>
      </c>
      <c r="I2229">
        <v>-21.7109788883701</v>
      </c>
      <c r="J2229">
        <v>-4.6327842257259801</v>
      </c>
      <c r="K2229">
        <v>75.073037315153897</v>
      </c>
      <c r="L2229">
        <v>74.994597599683402</v>
      </c>
      <c r="M2229">
        <v>29.973679577817499</v>
      </c>
      <c r="N2229">
        <v>1.43625954803605</v>
      </c>
      <c r="O2229">
        <v>82.651622002820801</v>
      </c>
      <c r="P2229">
        <v>42.703790674270302</v>
      </c>
      <c r="Q2229">
        <v>2.8349033854589999E-2</v>
      </c>
    </row>
    <row r="2230" spans="1:17" hidden="1" x14ac:dyDescent="0.3">
      <c r="A2230" t="s">
        <v>4621</v>
      </c>
      <c r="B2230" t="s">
        <v>4622</v>
      </c>
      <c r="C2230" t="str">
        <f>IFERROR(VLOOKUP(Table1[[#This Row],[Ticker]],[1]!Table1[[Symbol]:[Industry]],2,FALSE),"-")</f>
        <v>-</v>
      </c>
      <c r="D2230" t="s">
        <v>62</v>
      </c>
      <c r="E2230">
        <v>242.95466300000001</v>
      </c>
      <c r="F2230">
        <v>680.05</v>
      </c>
      <c r="G2230">
        <v>144.52504474305499</v>
      </c>
      <c r="H2230">
        <v>11.587849409373099</v>
      </c>
      <c r="I2230">
        <v>37.906339230568001</v>
      </c>
      <c r="J2230">
        <v>-6.2835564810286098</v>
      </c>
      <c r="K2230">
        <v>594.81704651953203</v>
      </c>
      <c r="L2230">
        <v>449.81986223486501</v>
      </c>
      <c r="M2230">
        <v>43.715394924856</v>
      </c>
      <c r="N2230">
        <v>0.58159990713788201</v>
      </c>
      <c r="O2230">
        <v>9.9919123593853403</v>
      </c>
      <c r="P2230">
        <v>178.48075348075301</v>
      </c>
      <c r="Q2230">
        <v>3.1649148425098E-2</v>
      </c>
    </row>
    <row r="2231" spans="1:17" hidden="1" x14ac:dyDescent="0.3">
      <c r="A2231" t="s">
        <v>4623</v>
      </c>
      <c r="B2231" t="s">
        <v>4624</v>
      </c>
      <c r="C2231" t="str">
        <f>IFERROR(VLOOKUP(Table1[[#This Row],[Ticker]],[1]!Table1[[Symbol]:[Industry]],2,FALSE),"-")</f>
        <v>-</v>
      </c>
      <c r="D2231" t="s">
        <v>709</v>
      </c>
      <c r="E2231">
        <v>242.86609717499999</v>
      </c>
      <c r="F2231">
        <v>530.34</v>
      </c>
      <c r="G2231">
        <v>-8.4526658991926897</v>
      </c>
      <c r="H2231">
        <v>0.47580814845585001</v>
      </c>
      <c r="I2231">
        <v>1.27879613938009</v>
      </c>
      <c r="J2231">
        <v>0.35636537698635801</v>
      </c>
      <c r="K2231">
        <v>516.14178091772999</v>
      </c>
      <c r="L2231">
        <v>483.78423686108198</v>
      </c>
      <c r="M2231">
        <v>76.378610990004603</v>
      </c>
      <c r="N2231">
        <v>0.56166624271620402</v>
      </c>
      <c r="O2231">
        <v>4.5178564694346699</v>
      </c>
      <c r="P2231">
        <v>24.361589869855699</v>
      </c>
      <c r="Q2231">
        <v>-1.6014498322345E-2</v>
      </c>
    </row>
    <row r="2232" spans="1:17" hidden="1" x14ac:dyDescent="0.3">
      <c r="A2232" t="s">
        <v>4625</v>
      </c>
      <c r="B2232" t="s">
        <v>4626</v>
      </c>
      <c r="C2232" t="str">
        <f>IFERROR(VLOOKUP(Table1[[#This Row],[Ticker]],[1]!Table1[[Symbol]:[Industry]],2,FALSE),"-")</f>
        <v>-</v>
      </c>
      <c r="D2232" t="s">
        <v>62</v>
      </c>
      <c r="E2232">
        <v>242.20756800000001</v>
      </c>
      <c r="F2232">
        <v>97.8</v>
      </c>
      <c r="G2232">
        <v>-18.184735280289399</v>
      </c>
      <c r="H2232">
        <v>0.16338166921811101</v>
      </c>
      <c r="I2232">
        <v>-7.9497101292055801</v>
      </c>
      <c r="J2232">
        <v>-8.7694313595550106</v>
      </c>
      <c r="K2232">
        <v>99.310625347876794</v>
      </c>
      <c r="M2232">
        <v>34.568655745673503</v>
      </c>
      <c r="N2232">
        <v>0.72429428369795301</v>
      </c>
      <c r="O2232">
        <v>24.5910020449897</v>
      </c>
      <c r="P2232">
        <v>19.341061622940799</v>
      </c>
    </row>
    <row r="2233" spans="1:17" hidden="1" x14ac:dyDescent="0.3">
      <c r="A2233" t="s">
        <v>4627</v>
      </c>
      <c r="B2233" t="s">
        <v>4628</v>
      </c>
      <c r="C2233" t="str">
        <f>IFERROR(VLOOKUP(Table1[[#This Row],[Ticker]],[1]!Table1[[Symbol]:[Industry]],2,FALSE),"-")</f>
        <v>-</v>
      </c>
      <c r="D2233" t="s">
        <v>286</v>
      </c>
      <c r="E2233">
        <v>242.11627315199999</v>
      </c>
      <c r="F2233">
        <v>53.17</v>
      </c>
      <c r="G2233">
        <v>-36.048311537435197</v>
      </c>
      <c r="H2233">
        <v>-5.4997558535505497</v>
      </c>
      <c r="I2233">
        <v>-53.977055321534102</v>
      </c>
      <c r="J2233">
        <v>2.3958908713409799</v>
      </c>
      <c r="K2233">
        <v>55.1863246469442</v>
      </c>
      <c r="L2233">
        <v>58.815743781861698</v>
      </c>
      <c r="M2233">
        <v>37.245423538721802</v>
      </c>
      <c r="N2233">
        <v>0.47245271889212098</v>
      </c>
      <c r="O2233">
        <v>87.511754748918506</v>
      </c>
      <c r="P2233">
        <v>19.752252252252202</v>
      </c>
      <c r="Q2233">
        <v>0.11925942114034099</v>
      </c>
    </row>
    <row r="2234" spans="1:17" hidden="1" x14ac:dyDescent="0.3">
      <c r="A2234" t="s">
        <v>4629</v>
      </c>
      <c r="B2234" t="s">
        <v>4630</v>
      </c>
      <c r="C2234" t="str">
        <f>IFERROR(VLOOKUP(Table1[[#This Row],[Ticker]],[1]!Table1[[Symbol]:[Industry]],2,FALSE),"-")</f>
        <v>-</v>
      </c>
      <c r="E2234">
        <v>241.8057561</v>
      </c>
      <c r="F2234">
        <v>154.5</v>
      </c>
      <c r="G2234">
        <v>-7.6779437321449597</v>
      </c>
      <c r="H2234">
        <v>-10.2569614680367</v>
      </c>
      <c r="I2234">
        <v>2.5570814189388602</v>
      </c>
      <c r="J2234">
        <v>4.3583249066270202</v>
      </c>
      <c r="K2234">
        <v>156.31758405898501</v>
      </c>
      <c r="M2234">
        <v>32.5250789164118</v>
      </c>
      <c r="N2234">
        <v>0.39345549738219898</v>
      </c>
      <c r="O2234">
        <v>15.663430420711901</v>
      </c>
      <c r="P2234">
        <v>35.2889667250437</v>
      </c>
    </row>
    <row r="2235" spans="1:17" hidden="1" x14ac:dyDescent="0.3">
      <c r="A2235" t="s">
        <v>4631</v>
      </c>
      <c r="B2235" t="s">
        <v>4632</v>
      </c>
      <c r="C2235" t="str">
        <f>IFERROR(VLOOKUP(Table1[[#This Row],[Ticker]],[1]!Table1[[Symbol]:[Industry]],2,FALSE),"-")</f>
        <v>-</v>
      </c>
      <c r="D2235" t="s">
        <v>543</v>
      </c>
      <c r="E2235">
        <v>240.91263900999999</v>
      </c>
      <c r="F2235">
        <v>299.89999999999998</v>
      </c>
      <c r="G2235">
        <v>-0.62521265644689095</v>
      </c>
      <c r="H2235">
        <v>10.8027165316034</v>
      </c>
      <c r="I2235">
        <v>-7.7596982962357899</v>
      </c>
      <c r="J2235">
        <v>-9.6819012064510996</v>
      </c>
      <c r="K2235">
        <v>295.72208446174699</v>
      </c>
      <c r="L2235">
        <v>280.074803926019</v>
      </c>
      <c r="M2235">
        <v>34.599890022189101</v>
      </c>
      <c r="N2235">
        <v>1.1702466543613399</v>
      </c>
      <c r="O2235">
        <v>21.8739579859953</v>
      </c>
      <c r="P2235">
        <v>29.686486486486402</v>
      </c>
      <c r="Q2235">
        <v>-5.4080324139659998E-2</v>
      </c>
    </row>
    <row r="2236" spans="1:17" hidden="1" x14ac:dyDescent="0.3">
      <c r="A2236" t="s">
        <v>4633</v>
      </c>
      <c r="B2236" t="s">
        <v>4634</v>
      </c>
      <c r="C2236" t="str">
        <f>IFERROR(VLOOKUP(Table1[[#This Row],[Ticker]],[1]!Table1[[Symbol]:[Industry]],2,FALSE),"-")</f>
        <v>-</v>
      </c>
      <c r="E2236">
        <v>240.90639999999999</v>
      </c>
      <c r="F2236">
        <v>140</v>
      </c>
      <c r="G2236">
        <v>38.557243769059099</v>
      </c>
      <c r="H2236">
        <v>-8.3022714839350407</v>
      </c>
      <c r="I2236">
        <v>23.134037601475601</v>
      </c>
      <c r="J2236">
        <v>-1.43678108633097</v>
      </c>
      <c r="K2236">
        <v>132.63543682383201</v>
      </c>
      <c r="L2236">
        <v>109.753809003044</v>
      </c>
      <c r="M2236">
        <v>48.939982973487098</v>
      </c>
      <c r="N2236">
        <v>0.773534040377306</v>
      </c>
      <c r="O2236">
        <v>28.1428571428571</v>
      </c>
      <c r="P2236">
        <v>79.740659904994203</v>
      </c>
      <c r="Q2236">
        <v>0.24747211496610599</v>
      </c>
    </row>
    <row r="2237" spans="1:17" hidden="1" x14ac:dyDescent="0.3">
      <c r="A2237" t="s">
        <v>4635</v>
      </c>
      <c r="B2237" t="s">
        <v>4636</v>
      </c>
      <c r="C2237" t="str">
        <f>IFERROR(VLOOKUP(Table1[[#This Row],[Ticker]],[1]!Table1[[Symbol]:[Industry]],2,FALSE),"-")</f>
        <v>-</v>
      </c>
      <c r="D2237" t="s">
        <v>62</v>
      </c>
      <c r="E2237">
        <v>240.63260072599999</v>
      </c>
      <c r="F2237">
        <v>50.86</v>
      </c>
      <c r="G2237">
        <v>14.332642526176899</v>
      </c>
      <c r="H2237">
        <v>-7.0961371753910898</v>
      </c>
      <c r="I2237">
        <v>23.9338689385247</v>
      </c>
      <c r="J2237">
        <v>-2.0982747842898002</v>
      </c>
      <c r="K2237">
        <v>51.335320807623397</v>
      </c>
      <c r="L2237">
        <v>45.592224241159698</v>
      </c>
      <c r="M2237">
        <v>35.146642136903203</v>
      </c>
      <c r="N2237">
        <v>1.02350919064053</v>
      </c>
      <c r="O2237">
        <v>14.8250098309083</v>
      </c>
      <c r="P2237">
        <v>58.9871834948421</v>
      </c>
      <c r="Q2237">
        <v>1.5934301549550001E-3</v>
      </c>
    </row>
    <row r="2238" spans="1:17" hidden="1" x14ac:dyDescent="0.3">
      <c r="A2238" t="s">
        <v>4637</v>
      </c>
      <c r="B2238" t="s">
        <v>4638</v>
      </c>
      <c r="C2238" t="str">
        <f>IFERROR(VLOOKUP(Table1[[#This Row],[Ticker]],[1]!Table1[[Symbol]:[Industry]],2,FALSE),"-")</f>
        <v>-</v>
      </c>
      <c r="D2238" t="s">
        <v>469</v>
      </c>
      <c r="E2238">
        <v>240.57599999999999</v>
      </c>
      <c r="F2238">
        <v>501.2</v>
      </c>
      <c r="G2238">
        <v>1.70769213088386</v>
      </c>
      <c r="H2238">
        <v>-16.219931191742099</v>
      </c>
      <c r="I2238">
        <v>-18.965514320615299</v>
      </c>
      <c r="J2238">
        <v>1.0007003621700601</v>
      </c>
      <c r="K2238">
        <v>517.09486150535201</v>
      </c>
      <c r="L2238">
        <v>487.05959750704199</v>
      </c>
      <c r="M2238">
        <v>41.099709423260499</v>
      </c>
      <c r="N2238">
        <v>1.0463852176328701</v>
      </c>
      <c r="O2238">
        <v>19.772545889864301</v>
      </c>
      <c r="P2238">
        <v>31.1355311355311</v>
      </c>
      <c r="Q2238">
        <v>-7.2453298646256006E-2</v>
      </c>
    </row>
    <row r="2239" spans="1:17" hidden="1" x14ac:dyDescent="0.3">
      <c r="A2239" t="s">
        <v>4639</v>
      </c>
      <c r="B2239" t="s">
        <v>4640</v>
      </c>
      <c r="C2239" t="str">
        <f>IFERROR(VLOOKUP(Table1[[#This Row],[Ticker]],[1]!Table1[[Symbol]:[Industry]],2,FALSE),"-")</f>
        <v>-</v>
      </c>
      <c r="D2239" t="s">
        <v>359</v>
      </c>
      <c r="E2239">
        <v>239.67179999999999</v>
      </c>
      <c r="F2239">
        <v>141.65</v>
      </c>
      <c r="G2239">
        <v>196.788759718905</v>
      </c>
      <c r="H2239">
        <v>-0.67432841481550598</v>
      </c>
      <c r="I2239">
        <v>7.6429226561308301</v>
      </c>
      <c r="J2239">
        <v>-4.6334656741445901</v>
      </c>
      <c r="K2239">
        <v>145.983851416775</v>
      </c>
      <c r="L2239">
        <v>118.589663081045</v>
      </c>
      <c r="M2239">
        <v>30.063002094307699</v>
      </c>
      <c r="N2239">
        <v>0.82840806500150399</v>
      </c>
      <c r="O2239">
        <v>32.721496646664299</v>
      </c>
      <c r="P2239">
        <v>258.38077166350399</v>
      </c>
    </row>
    <row r="2240" spans="1:17" hidden="1" x14ac:dyDescent="0.3">
      <c r="A2240" t="s">
        <v>4641</v>
      </c>
      <c r="B2240" t="s">
        <v>4642</v>
      </c>
      <c r="C2240" t="str">
        <f>IFERROR(VLOOKUP(Table1[[#This Row],[Ticker]],[1]!Table1[[Symbol]:[Industry]],2,FALSE),"-")</f>
        <v>-</v>
      </c>
      <c r="D2240" t="s">
        <v>1146</v>
      </c>
      <c r="E2240">
        <v>239.35819781999999</v>
      </c>
      <c r="F2240">
        <v>553.70000000000005</v>
      </c>
      <c r="G2240">
        <v>-31.8697544479562</v>
      </c>
      <c r="H2240">
        <v>-9.7762050297587209</v>
      </c>
      <c r="I2240">
        <v>-43.601448095755501</v>
      </c>
      <c r="J2240">
        <v>9.8826633581134793</v>
      </c>
      <c r="K2240">
        <v>576.05388166800606</v>
      </c>
      <c r="L2240">
        <v>611.19040466095998</v>
      </c>
      <c r="M2240">
        <v>46.351697909487399</v>
      </c>
      <c r="N2240">
        <v>1.15743214882876</v>
      </c>
      <c r="O2240">
        <v>79.682138342062402</v>
      </c>
      <c r="P2240">
        <v>12.942376338602701</v>
      </c>
    </row>
    <row r="2241" spans="1:17" hidden="1" x14ac:dyDescent="0.3">
      <c r="A2241" t="s">
        <v>4643</v>
      </c>
      <c r="B2241" t="s">
        <v>4644</v>
      </c>
      <c r="C2241" t="str">
        <f>IFERROR(VLOOKUP(Table1[[#This Row],[Ticker]],[1]!Table1[[Symbol]:[Industry]],2,FALSE),"-")</f>
        <v>-</v>
      </c>
      <c r="D2241" t="s">
        <v>286</v>
      </c>
      <c r="E2241">
        <v>239.28104829599999</v>
      </c>
      <c r="F2241">
        <v>92.72</v>
      </c>
      <c r="G2241">
        <v>-72.046141763055104</v>
      </c>
      <c r="H2241">
        <v>-8.6248945163840691</v>
      </c>
      <c r="I2241">
        <v>-59.054144327278202</v>
      </c>
      <c r="J2241">
        <v>-1.4575645861668201</v>
      </c>
      <c r="K2241">
        <v>102.573021681521</v>
      </c>
      <c r="L2241">
        <v>141.82617648512701</v>
      </c>
      <c r="M2241">
        <v>35.716011096953302</v>
      </c>
      <c r="N2241">
        <v>0.96342928439327802</v>
      </c>
      <c r="O2241">
        <v>144.76919758412399</v>
      </c>
      <c r="P2241">
        <v>4.1797752808988697</v>
      </c>
      <c r="Q2241">
        <v>1.2629110094175E-2</v>
      </c>
    </row>
    <row r="2242" spans="1:17" hidden="1" x14ac:dyDescent="0.3">
      <c r="A2242" t="s">
        <v>4645</v>
      </c>
      <c r="B2242" t="s">
        <v>4646</v>
      </c>
      <c r="C2242" t="str">
        <f>IFERROR(VLOOKUP(Table1[[#This Row],[Ticker]],[1]!Table1[[Symbol]:[Industry]],2,FALSE),"-")</f>
        <v>-</v>
      </c>
      <c r="D2242" t="s">
        <v>72</v>
      </c>
      <c r="E2242">
        <v>239.106955</v>
      </c>
      <c r="F2242">
        <v>756.5</v>
      </c>
      <c r="G2242">
        <v>169.53070086029899</v>
      </c>
      <c r="H2242">
        <v>10.3447088297119</v>
      </c>
      <c r="I2242">
        <v>145.62401421357001</v>
      </c>
      <c r="J2242">
        <v>3.8496401999241501</v>
      </c>
      <c r="K2242">
        <v>638.55355705112004</v>
      </c>
      <c r="L2242">
        <v>451.41559952146002</v>
      </c>
      <c r="M2242">
        <v>76.433459111167096</v>
      </c>
      <c r="N2242">
        <v>0.52595477267317303</v>
      </c>
      <c r="O2242">
        <v>0.17184401850627301</v>
      </c>
      <c r="P2242">
        <v>253.00979934671</v>
      </c>
      <c r="Q2242">
        <v>5.8782294605643999E-2</v>
      </c>
    </row>
    <row r="2243" spans="1:17" hidden="1" x14ac:dyDescent="0.3">
      <c r="A2243" t="s">
        <v>4647</v>
      </c>
      <c r="B2243" t="s">
        <v>4648</v>
      </c>
      <c r="C2243" t="str">
        <f>IFERROR(VLOOKUP(Table1[[#This Row],[Ticker]],[1]!Table1[[Symbol]:[Industry]],2,FALSE),"-")</f>
        <v>-</v>
      </c>
      <c r="D2243" t="s">
        <v>546</v>
      </c>
      <c r="E2243">
        <v>239.06610000000001</v>
      </c>
      <c r="F2243">
        <v>216.84</v>
      </c>
      <c r="G2243">
        <v>-21.619984845959099</v>
      </c>
      <c r="H2243">
        <v>-1.8421248966698101</v>
      </c>
      <c r="I2243">
        <v>-31.3460650942881</v>
      </c>
      <c r="J2243">
        <v>-4.5231312660478897</v>
      </c>
      <c r="K2243">
        <v>218.97056255584499</v>
      </c>
      <c r="L2243">
        <v>221.75586440829099</v>
      </c>
      <c r="M2243">
        <v>40.949661720850798</v>
      </c>
      <c r="N2243">
        <v>1.825460649594</v>
      </c>
      <c r="O2243">
        <v>26.821619627375</v>
      </c>
      <c r="P2243">
        <v>14.126315789473599</v>
      </c>
      <c r="Q2243">
        <v>1.312103726554E-2</v>
      </c>
    </row>
    <row r="2244" spans="1:17" hidden="1" x14ac:dyDescent="0.3">
      <c r="A2244" t="s">
        <v>4649</v>
      </c>
      <c r="B2244" t="s">
        <v>4650</v>
      </c>
      <c r="C2244" t="str">
        <f>IFERROR(VLOOKUP(Table1[[#This Row],[Ticker]],[1]!Table1[[Symbol]:[Industry]],2,FALSE),"-")</f>
        <v>-</v>
      </c>
      <c r="D2244" t="s">
        <v>62</v>
      </c>
      <c r="E2244">
        <v>239.06377756799901</v>
      </c>
      <c r="F2244">
        <v>110.88</v>
      </c>
      <c r="G2244">
        <v>22.142218025304601</v>
      </c>
      <c r="H2244">
        <v>40.993823543476701</v>
      </c>
      <c r="I2244">
        <v>33.995480258455302</v>
      </c>
      <c r="J2244">
        <v>22.870615165342301</v>
      </c>
      <c r="K2244">
        <v>76.238898994099003</v>
      </c>
      <c r="L2244">
        <v>74.307836493770395</v>
      </c>
      <c r="M2244">
        <v>87.887557520708597</v>
      </c>
      <c r="N2244">
        <v>5.4921340439334303</v>
      </c>
      <c r="O2244">
        <v>9.6230158730158806</v>
      </c>
      <c r="P2244">
        <v>83.728251864125895</v>
      </c>
      <c r="Q2244">
        <v>-6.9527827658869999E-3</v>
      </c>
    </row>
    <row r="2245" spans="1:17" hidden="1" x14ac:dyDescent="0.3">
      <c r="A2245" t="s">
        <v>4651</v>
      </c>
      <c r="B2245" t="s">
        <v>4652</v>
      </c>
      <c r="C2245" t="str">
        <f>IFERROR(VLOOKUP(Table1[[#This Row],[Ticker]],[1]!Table1[[Symbol]:[Industry]],2,FALSE),"-")</f>
        <v>-</v>
      </c>
      <c r="D2245" t="s">
        <v>62</v>
      </c>
      <c r="E2245">
        <v>238.82709199999999</v>
      </c>
      <c r="F2245">
        <v>204.4</v>
      </c>
      <c r="G2245">
        <v>196.03834548614299</v>
      </c>
      <c r="H2245">
        <v>16.0039824444119</v>
      </c>
      <c r="I2245">
        <v>8.9438813286554009</v>
      </c>
      <c r="J2245">
        <v>-4.30715145670134</v>
      </c>
      <c r="K2245">
        <v>194.74448114709401</v>
      </c>
      <c r="L2245">
        <v>159.82942383372</v>
      </c>
      <c r="M2245">
        <v>41.709597278847497</v>
      </c>
      <c r="N2245">
        <v>0.63498164930002499</v>
      </c>
      <c r="O2245">
        <v>13.9187866927593</v>
      </c>
      <c r="P2245">
        <v>229.67741935483801</v>
      </c>
      <c r="Q2245">
        <v>0.144515549353193</v>
      </c>
    </row>
    <row r="2246" spans="1:17" hidden="1" x14ac:dyDescent="0.3">
      <c r="A2246" t="s">
        <v>4653</v>
      </c>
      <c r="B2246" t="s">
        <v>4654</v>
      </c>
      <c r="C2246" t="str">
        <f>IFERROR(VLOOKUP(Table1[[#This Row],[Ticker]],[1]!Table1[[Symbol]:[Industry]],2,FALSE),"-")</f>
        <v>-</v>
      </c>
      <c r="D2246" t="s">
        <v>1423</v>
      </c>
      <c r="E2246">
        <v>238.78977499999999</v>
      </c>
      <c r="F2246">
        <v>202.45</v>
      </c>
      <c r="G2246">
        <v>-31.872294446350601</v>
      </c>
      <c r="H2246">
        <v>4.6578992130777701</v>
      </c>
      <c r="I2246">
        <v>4.0813277710391302</v>
      </c>
      <c r="J2246">
        <v>4.4533704288205396</v>
      </c>
      <c r="K2246">
        <v>195.29845430709801</v>
      </c>
      <c r="L2246">
        <v>195.03783961269701</v>
      </c>
      <c r="M2246">
        <v>48.150840310604302</v>
      </c>
      <c r="N2246">
        <v>1.99513135063153</v>
      </c>
      <c r="O2246">
        <v>46.604099777722901</v>
      </c>
      <c r="P2246">
        <v>26.294447910168401</v>
      </c>
      <c r="Q2246">
        <v>8.475605609287E-3</v>
      </c>
    </row>
    <row r="2247" spans="1:17" hidden="1" x14ac:dyDescent="0.3">
      <c r="A2247" t="s">
        <v>4655</v>
      </c>
      <c r="B2247" t="s">
        <v>4656</v>
      </c>
      <c r="C2247" t="str">
        <f>IFERROR(VLOOKUP(Table1[[#This Row],[Ticker]],[1]!Table1[[Symbol]:[Industry]],2,FALSE),"-")</f>
        <v>-</v>
      </c>
      <c r="D2247" t="s">
        <v>21</v>
      </c>
      <c r="E2247">
        <v>238.38229729299999</v>
      </c>
      <c r="F2247">
        <v>123.83</v>
      </c>
      <c r="G2247">
        <v>65.656154241993093</v>
      </c>
      <c r="H2247">
        <v>41.739795459745501</v>
      </c>
      <c r="I2247">
        <v>41.918809765382903</v>
      </c>
      <c r="J2247">
        <v>-2.1173366418865198</v>
      </c>
      <c r="K2247">
        <v>109.688173369097</v>
      </c>
      <c r="L2247">
        <v>90.2389284116189</v>
      </c>
      <c r="M2247">
        <v>45.732057492445499</v>
      </c>
      <c r="N2247">
        <v>1.78927496541946</v>
      </c>
      <c r="O2247">
        <v>19.195671485100501</v>
      </c>
      <c r="P2247">
        <v>132.763157894736</v>
      </c>
      <c r="Q2247">
        <v>4.2376616301984998E-2</v>
      </c>
    </row>
    <row r="2248" spans="1:17" hidden="1" x14ac:dyDescent="0.3">
      <c r="A2248" t="s">
        <v>4657</v>
      </c>
      <c r="B2248" t="s">
        <v>4658</v>
      </c>
      <c r="C2248" t="str">
        <f>IFERROR(VLOOKUP(Table1[[#This Row],[Ticker]],[1]!Table1[[Symbol]:[Industry]],2,FALSE),"-")</f>
        <v>-</v>
      </c>
      <c r="D2248" t="s">
        <v>632</v>
      </c>
      <c r="E2248">
        <v>236.72059999999999</v>
      </c>
      <c r="F2248">
        <v>230</v>
      </c>
      <c r="G2248">
        <v>421.337343279197</v>
      </c>
      <c r="H2248">
        <v>-20.675784997448499</v>
      </c>
      <c r="I2248">
        <v>61.786766985912301</v>
      </c>
      <c r="J2248">
        <v>-5.0718820964319802</v>
      </c>
      <c r="K2248">
        <v>248.06183172309801</v>
      </c>
      <c r="L2248">
        <v>185.54597373769701</v>
      </c>
      <c r="M2248">
        <v>44.065331668076098</v>
      </c>
      <c r="N2248">
        <v>0.49937185929648198</v>
      </c>
      <c r="O2248">
        <v>67.826086956521706</v>
      </c>
      <c r="P2248">
        <v>475</v>
      </c>
      <c r="Q2248">
        <v>0.13690590372393899</v>
      </c>
    </row>
    <row r="2249" spans="1:17" hidden="1" x14ac:dyDescent="0.3">
      <c r="A2249" t="s">
        <v>4659</v>
      </c>
      <c r="B2249" t="s">
        <v>4660</v>
      </c>
      <c r="C2249" t="str">
        <f>IFERROR(VLOOKUP(Table1[[#This Row],[Ticker]],[1]!Table1[[Symbol]:[Industry]],2,FALSE),"-")</f>
        <v>-</v>
      </c>
      <c r="D2249" t="s">
        <v>138</v>
      </c>
      <c r="E2249">
        <v>236.5372275</v>
      </c>
      <c r="F2249">
        <v>14.97</v>
      </c>
      <c r="G2249">
        <v>-105.025171653079</v>
      </c>
      <c r="H2249">
        <v>0.25801957635602202</v>
      </c>
      <c r="I2249">
        <v>-57.593119296959003</v>
      </c>
      <c r="J2249">
        <v>-2.13032365487354</v>
      </c>
      <c r="K2249">
        <v>16.196378730141799</v>
      </c>
      <c r="L2249">
        <v>32.157193986697798</v>
      </c>
      <c r="M2249">
        <v>39.628529705118403</v>
      </c>
      <c r="N2249">
        <v>1.80463556871472</v>
      </c>
      <c r="O2249">
        <v>516.96726786907095</v>
      </c>
      <c r="P2249">
        <v>45.481049562682202</v>
      </c>
      <c r="Q2249">
        <v>4.081457526054E-3</v>
      </c>
    </row>
    <row r="2250" spans="1:17" hidden="1" x14ac:dyDescent="0.3">
      <c r="A2250" t="s">
        <v>4661</v>
      </c>
      <c r="B2250" t="s">
        <v>4662</v>
      </c>
      <c r="C2250" t="str">
        <f>IFERROR(VLOOKUP(Table1[[#This Row],[Ticker]],[1]!Table1[[Symbol]:[Industry]],2,FALSE),"-")</f>
        <v>-</v>
      </c>
      <c r="D2250" t="s">
        <v>130</v>
      </c>
      <c r="E2250">
        <v>236.24888799999999</v>
      </c>
      <c r="F2250">
        <v>465.35</v>
      </c>
      <c r="G2250">
        <v>492.42644945652398</v>
      </c>
      <c r="H2250">
        <v>-3.7408363321508</v>
      </c>
      <c r="I2250">
        <v>58.868612499529704</v>
      </c>
      <c r="J2250">
        <v>-5.5613520859019703</v>
      </c>
      <c r="K2250">
        <v>460.52752854578699</v>
      </c>
      <c r="L2250">
        <v>319.44840094722701</v>
      </c>
      <c r="M2250">
        <v>28.921446547128198</v>
      </c>
      <c r="N2250">
        <v>1.0648975728483501</v>
      </c>
      <c r="O2250">
        <v>61.641775008058403</v>
      </c>
      <c r="P2250">
        <v>547.668754349339</v>
      </c>
      <c r="Q2250">
        <v>0.139861594264578</v>
      </c>
    </row>
    <row r="2251" spans="1:17" hidden="1" x14ac:dyDescent="0.3">
      <c r="A2251" t="s">
        <v>4663</v>
      </c>
      <c r="B2251" t="s">
        <v>4664</v>
      </c>
      <c r="C2251" t="str">
        <f>IFERROR(VLOOKUP(Table1[[#This Row],[Ticker]],[1]!Table1[[Symbol]:[Industry]],2,FALSE),"-")</f>
        <v>-</v>
      </c>
      <c r="D2251" t="s">
        <v>412</v>
      </c>
      <c r="E2251">
        <v>236.13966450000001</v>
      </c>
      <c r="F2251">
        <v>797.85</v>
      </c>
      <c r="G2251">
        <v>349.6139092171</v>
      </c>
      <c r="H2251">
        <v>-5.4401157529512298</v>
      </c>
      <c r="I2251">
        <v>52.1808079321642</v>
      </c>
      <c r="J2251">
        <v>4.4172545530820102</v>
      </c>
      <c r="K2251">
        <v>760.91602062890195</v>
      </c>
      <c r="L2251">
        <v>594.83808280755898</v>
      </c>
      <c r="M2251">
        <v>52.284315244406798</v>
      </c>
      <c r="N2251">
        <v>1.13522498494364</v>
      </c>
      <c r="O2251">
        <v>6.5363163501911403</v>
      </c>
      <c r="P2251">
        <v>392.5</v>
      </c>
      <c r="Q2251">
        <v>0.15104874365458201</v>
      </c>
    </row>
    <row r="2252" spans="1:17" hidden="1" x14ac:dyDescent="0.3">
      <c r="A2252" t="s">
        <v>4665</v>
      </c>
      <c r="B2252" t="s">
        <v>4666</v>
      </c>
      <c r="C2252" t="str">
        <f>IFERROR(VLOOKUP(Table1[[#This Row],[Ticker]],[1]!Table1[[Symbol]:[Industry]],2,FALSE),"-")</f>
        <v>-</v>
      </c>
      <c r="D2252" t="s">
        <v>62</v>
      </c>
      <c r="E2252">
        <v>235.83397266</v>
      </c>
      <c r="F2252">
        <v>169.95</v>
      </c>
      <c r="G2252">
        <v>69.350902389554605</v>
      </c>
      <c r="H2252">
        <v>-24.1812558494664</v>
      </c>
      <c r="I2252">
        <v>15.6409619111288</v>
      </c>
      <c r="J2252">
        <v>-4.8106699752198603</v>
      </c>
      <c r="K2252">
        <v>182.723720482197</v>
      </c>
      <c r="L2252">
        <v>151.85285113936899</v>
      </c>
      <c r="M2252">
        <v>26.6933985572302</v>
      </c>
      <c r="N2252">
        <v>0.43304384259645101</v>
      </c>
      <c r="O2252">
        <v>37.040305972344797</v>
      </c>
      <c r="P2252">
        <v>97.478503369742</v>
      </c>
      <c r="Q2252">
        <v>9.9607954400037002E-2</v>
      </c>
    </row>
    <row r="2253" spans="1:17" hidden="1" x14ac:dyDescent="0.3">
      <c r="A2253" t="s">
        <v>4667</v>
      </c>
      <c r="B2253" t="s">
        <v>4668</v>
      </c>
      <c r="C2253" t="str">
        <f>IFERROR(VLOOKUP(Table1[[#This Row],[Ticker]],[1]!Table1[[Symbol]:[Industry]],2,FALSE),"-")</f>
        <v>-</v>
      </c>
      <c r="D2253" t="s">
        <v>46</v>
      </c>
      <c r="E2253">
        <v>235.679769612</v>
      </c>
      <c r="F2253">
        <v>91.71</v>
      </c>
      <c r="G2253">
        <v>287.569251977899</v>
      </c>
      <c r="H2253">
        <v>3.12308539630647</v>
      </c>
      <c r="I2253">
        <v>40.553709531192297</v>
      </c>
      <c r="J2253">
        <v>-6.0002811310256998</v>
      </c>
      <c r="K2253">
        <v>94.903122233542504</v>
      </c>
      <c r="L2253">
        <v>71.290795274717098</v>
      </c>
      <c r="M2253">
        <v>31.3972429028424</v>
      </c>
      <c r="N2253">
        <v>0.90601235460246698</v>
      </c>
      <c r="O2253">
        <v>27.597862828480999</v>
      </c>
      <c r="P2253">
        <v>372.73195876288599</v>
      </c>
      <c r="Q2253">
        <v>0.11933017308448</v>
      </c>
    </row>
    <row r="2254" spans="1:17" hidden="1" x14ac:dyDescent="0.3">
      <c r="A2254" t="s">
        <v>4669</v>
      </c>
      <c r="B2254" t="s">
        <v>4670</v>
      </c>
      <c r="C2254" t="str">
        <f>IFERROR(VLOOKUP(Table1[[#This Row],[Ticker]],[1]!Table1[[Symbol]:[Industry]],2,FALSE),"-")</f>
        <v>-</v>
      </c>
      <c r="D2254" t="s">
        <v>632</v>
      </c>
      <c r="E2254">
        <v>235.53249520999901</v>
      </c>
      <c r="F2254">
        <v>181.7</v>
      </c>
      <c r="G2254">
        <v>29.841318755584101</v>
      </c>
      <c r="H2254">
        <v>-7.0478248506210601</v>
      </c>
      <c r="I2254">
        <v>14.3713942240745</v>
      </c>
      <c r="J2254">
        <v>-5.4795815398457002</v>
      </c>
      <c r="K2254">
        <v>176.053141854991</v>
      </c>
      <c r="L2254">
        <v>160.33925413500901</v>
      </c>
      <c r="M2254">
        <v>48.251807658058901</v>
      </c>
      <c r="N2254">
        <v>1.1652919849799299</v>
      </c>
      <c r="O2254">
        <v>12.823335167859099</v>
      </c>
      <c r="P2254">
        <v>57.999999999999901</v>
      </c>
      <c r="Q2254">
        <v>-6.4536304861220004E-3</v>
      </c>
    </row>
    <row r="2255" spans="1:17" hidden="1" x14ac:dyDescent="0.3">
      <c r="A2255" t="s">
        <v>4671</v>
      </c>
      <c r="B2255" t="s">
        <v>4672</v>
      </c>
      <c r="C2255" t="str">
        <f>IFERROR(VLOOKUP(Table1[[#This Row],[Ticker]],[1]!Table1[[Symbol]:[Industry]],2,FALSE),"-")</f>
        <v>-</v>
      </c>
      <c r="D2255" t="s">
        <v>709</v>
      </c>
      <c r="E2255">
        <v>235.24006722999999</v>
      </c>
      <c r="F2255">
        <v>21.44</v>
      </c>
      <c r="G2255">
        <v>9.1184037820652506</v>
      </c>
      <c r="H2255">
        <v>1.0318085854391501</v>
      </c>
      <c r="I2255">
        <v>0.91973757519358101</v>
      </c>
      <c r="J2255">
        <v>1.66753888653058</v>
      </c>
      <c r="K2255">
        <v>20.518790849811399</v>
      </c>
      <c r="L2255">
        <v>18.942912662367601</v>
      </c>
      <c r="M2255">
        <v>52.769297021364501</v>
      </c>
      <c r="N2255">
        <v>0.73567076489454297</v>
      </c>
      <c r="O2255">
        <v>8.4421641791044593</v>
      </c>
      <c r="P2255">
        <v>37.798059001221098</v>
      </c>
      <c r="Q2255">
        <v>2.7288076423579999E-3</v>
      </c>
    </row>
    <row r="2256" spans="1:17" hidden="1" x14ac:dyDescent="0.3">
      <c r="A2256" t="s">
        <v>4673</v>
      </c>
      <c r="B2256" t="s">
        <v>4674</v>
      </c>
      <c r="C2256" t="str">
        <f>IFERROR(VLOOKUP(Table1[[#This Row],[Ticker]],[1]!Table1[[Symbol]:[Industry]],2,FALSE),"-")</f>
        <v>-</v>
      </c>
      <c r="D2256" t="s">
        <v>174</v>
      </c>
      <c r="E2256">
        <v>234.48703125</v>
      </c>
      <c r="F2256">
        <v>156.25</v>
      </c>
      <c r="G2256">
        <v>71.626146596733193</v>
      </c>
      <c r="H2256">
        <v>1.1553396226122301</v>
      </c>
      <c r="I2256">
        <v>14.517549716694999</v>
      </c>
      <c r="J2256">
        <v>0.429991110850106</v>
      </c>
      <c r="K2256">
        <v>151.56744120897301</v>
      </c>
      <c r="L2256">
        <v>137.543033899134</v>
      </c>
      <c r="M2256">
        <v>62.305160879702797</v>
      </c>
      <c r="N2256">
        <v>1.2079522862823</v>
      </c>
      <c r="O2256">
        <v>15.1999999999999</v>
      </c>
      <c r="P2256">
        <v>97.659709044908197</v>
      </c>
      <c r="Q2256">
        <v>0.111328001759624</v>
      </c>
    </row>
    <row r="2257" spans="1:17" hidden="1" x14ac:dyDescent="0.3">
      <c r="A2257" t="s">
        <v>4675</v>
      </c>
      <c r="B2257" t="s">
        <v>4676</v>
      </c>
      <c r="C2257" t="str">
        <f>IFERROR(VLOOKUP(Table1[[#This Row],[Ticker]],[1]!Table1[[Symbol]:[Industry]],2,FALSE),"-")</f>
        <v>-</v>
      </c>
      <c r="D2257" t="s">
        <v>130</v>
      </c>
      <c r="E2257">
        <v>234.22499999999999</v>
      </c>
      <c r="F2257">
        <v>260.25</v>
      </c>
      <c r="G2257">
        <v>-23.416655849808802</v>
      </c>
      <c r="H2257">
        <v>0.52292467997079795</v>
      </c>
      <c r="I2257">
        <v>-27.870927068361802</v>
      </c>
      <c r="J2257">
        <v>-4.9506405755608904</v>
      </c>
      <c r="K2257">
        <v>277.31059253000097</v>
      </c>
      <c r="L2257">
        <v>268.103651118637</v>
      </c>
      <c r="M2257">
        <v>29.673060896641498</v>
      </c>
      <c r="N2257">
        <v>0.72781327123192796</v>
      </c>
      <c r="O2257">
        <v>35.6388088376561</v>
      </c>
      <c r="P2257">
        <v>25.180375180375101</v>
      </c>
      <c r="Q2257">
        <v>-1.1203159382063999E-2</v>
      </c>
    </row>
    <row r="2258" spans="1:17" hidden="1" x14ac:dyDescent="0.3">
      <c r="A2258" t="s">
        <v>4677</v>
      </c>
      <c r="B2258" t="s">
        <v>4678</v>
      </c>
      <c r="C2258" t="str">
        <f>IFERROR(VLOOKUP(Table1[[#This Row],[Ticker]],[1]!Table1[[Symbol]:[Industry]],2,FALSE),"-")</f>
        <v>-</v>
      </c>
      <c r="D2258" t="s">
        <v>543</v>
      </c>
      <c r="E2258">
        <v>234.17951276999901</v>
      </c>
      <c r="F2258">
        <v>387.1</v>
      </c>
      <c r="G2258">
        <v>-34.472248770862898</v>
      </c>
      <c r="H2258">
        <v>-5.8039928420695501</v>
      </c>
      <c r="I2258">
        <v>-25.3739676150953</v>
      </c>
      <c r="J2258">
        <v>-1.6924374483381399</v>
      </c>
      <c r="K2258">
        <v>390.53527299751499</v>
      </c>
      <c r="L2258">
        <v>392.73720939884498</v>
      </c>
      <c r="M2258">
        <v>38.218635200525704</v>
      </c>
      <c r="N2258">
        <v>0.57619709784546902</v>
      </c>
      <c r="O2258">
        <v>33.802634978041802</v>
      </c>
      <c r="P2258">
        <v>20.96875</v>
      </c>
      <c r="Q2258">
        <v>6.7258193197796995E-2</v>
      </c>
    </row>
    <row r="2259" spans="1:17" hidden="1" x14ac:dyDescent="0.3">
      <c r="A2259" t="s">
        <v>4679</v>
      </c>
      <c r="B2259" t="s">
        <v>4680</v>
      </c>
      <c r="C2259" t="str">
        <f>IFERROR(VLOOKUP(Table1[[#This Row],[Ticker]],[1]!Table1[[Symbol]:[Industry]],2,FALSE),"-")</f>
        <v>-</v>
      </c>
      <c r="D2259" t="s">
        <v>1103</v>
      </c>
      <c r="E2259">
        <v>233.75595000000001</v>
      </c>
      <c r="F2259">
        <v>210.25</v>
      </c>
      <c r="G2259">
        <v>151.69020193399501</v>
      </c>
      <c r="H2259">
        <v>-8.7655457629987907</v>
      </c>
      <c r="I2259">
        <v>65.484841960582997</v>
      </c>
      <c r="J2259">
        <v>-1.70860153201179E-2</v>
      </c>
      <c r="K2259">
        <v>195.827277770818</v>
      </c>
      <c r="L2259">
        <v>141.57023777875099</v>
      </c>
      <c r="M2259">
        <v>44.1027090219511</v>
      </c>
      <c r="N2259">
        <v>2.2736336336336298</v>
      </c>
      <c r="O2259">
        <v>18.596908442330498</v>
      </c>
      <c r="P2259">
        <v>225.46439628482901</v>
      </c>
    </row>
    <row r="2260" spans="1:17" hidden="1" x14ac:dyDescent="0.3">
      <c r="A2260" t="s">
        <v>4681</v>
      </c>
      <c r="B2260" t="s">
        <v>4682</v>
      </c>
      <c r="C2260" t="str">
        <f>IFERROR(VLOOKUP(Table1[[#This Row],[Ticker]],[1]!Table1[[Symbol]:[Industry]],2,FALSE),"-")</f>
        <v>-</v>
      </c>
      <c r="E2260">
        <v>233.45885204999999</v>
      </c>
      <c r="F2260">
        <v>13.93</v>
      </c>
      <c r="G2260">
        <v>18.603274969053601</v>
      </c>
      <c r="H2260">
        <v>-17.061466950992301</v>
      </c>
      <c r="I2260">
        <v>-40.519391079408003</v>
      </c>
      <c r="J2260">
        <v>-1.59682554571974</v>
      </c>
      <c r="K2260">
        <v>15.596695491947401</v>
      </c>
      <c r="L2260">
        <v>15.286513793724399</v>
      </c>
      <c r="M2260">
        <v>36.9107735656494</v>
      </c>
      <c r="N2260">
        <v>2.1817567048442701</v>
      </c>
      <c r="O2260">
        <v>40.7035175879397</v>
      </c>
      <c r="P2260">
        <v>44.981333401609398</v>
      </c>
      <c r="Q2260">
        <v>4.3306662167658001E-2</v>
      </c>
    </row>
    <row r="2261" spans="1:17" hidden="1" x14ac:dyDescent="0.3">
      <c r="A2261" t="s">
        <v>4683</v>
      </c>
      <c r="B2261" t="s">
        <v>4684</v>
      </c>
      <c r="C2261" t="str">
        <f>IFERROR(VLOOKUP(Table1[[#This Row],[Ticker]],[1]!Table1[[Symbol]:[Industry]],2,FALSE),"-")</f>
        <v>-</v>
      </c>
      <c r="D2261" t="s">
        <v>389</v>
      </c>
      <c r="E2261">
        <v>233.33609475</v>
      </c>
      <c r="F2261">
        <v>117.1</v>
      </c>
      <c r="G2261">
        <v>108.240760876788</v>
      </c>
      <c r="H2261">
        <v>43.153350805020501</v>
      </c>
      <c r="I2261">
        <v>72.362699040739898</v>
      </c>
      <c r="J2261">
        <v>24.309746691446801</v>
      </c>
      <c r="K2261">
        <v>92.001493720605694</v>
      </c>
      <c r="L2261">
        <v>73.015620532268201</v>
      </c>
      <c r="M2261">
        <v>67.565865953656697</v>
      </c>
      <c r="N2261">
        <v>0.57697870471573798</v>
      </c>
      <c r="O2261">
        <v>14.389410760034099</v>
      </c>
      <c r="P2261">
        <v>159.300265721877</v>
      </c>
      <c r="Q2261">
        <v>0.152425913504909</v>
      </c>
    </row>
    <row r="2262" spans="1:17" hidden="1" x14ac:dyDescent="0.3">
      <c r="A2262" t="s">
        <v>4685</v>
      </c>
      <c r="B2262" t="s">
        <v>4686</v>
      </c>
      <c r="C2262" t="str">
        <f>IFERROR(VLOOKUP(Table1[[#This Row],[Ticker]],[1]!Table1[[Symbol]:[Industry]],2,FALSE),"-")</f>
        <v>-</v>
      </c>
      <c r="D2262" t="s">
        <v>119</v>
      </c>
      <c r="E2262">
        <v>233.28630000000001</v>
      </c>
      <c r="F2262">
        <v>9.24</v>
      </c>
      <c r="G2262">
        <v>-38.664313736701402</v>
      </c>
      <c r="H2262">
        <v>-4.77763193781536</v>
      </c>
      <c r="I2262">
        <v>-13.175702479317399</v>
      </c>
      <c r="J2262">
        <v>-1.0507150328489701</v>
      </c>
      <c r="M2262">
        <v>0</v>
      </c>
      <c r="O2262">
        <v>14.935064935064901</v>
      </c>
      <c r="P2262">
        <v>0</v>
      </c>
    </row>
    <row r="2263" spans="1:17" hidden="1" x14ac:dyDescent="0.3">
      <c r="A2263" t="s">
        <v>4687</v>
      </c>
      <c r="B2263" t="s">
        <v>4688</v>
      </c>
      <c r="C2263" t="str">
        <f>IFERROR(VLOOKUP(Table1[[#This Row],[Ticker]],[1]!Table1[[Symbol]:[Industry]],2,FALSE),"-")</f>
        <v>-</v>
      </c>
      <c r="E2263">
        <v>233.19996</v>
      </c>
      <c r="F2263">
        <v>76.06</v>
      </c>
      <c r="G2263">
        <v>214.358091041177</v>
      </c>
      <c r="H2263">
        <v>-16.610771620689199</v>
      </c>
      <c r="I2263">
        <v>-5.1962755906400799</v>
      </c>
      <c r="J2263">
        <v>3.1844855255336801</v>
      </c>
      <c r="K2263">
        <v>79.397706888138401</v>
      </c>
      <c r="L2263">
        <v>66.136596537881204</v>
      </c>
      <c r="M2263">
        <v>52.9548766231717</v>
      </c>
      <c r="N2263">
        <v>3.2908996334465002</v>
      </c>
      <c r="O2263">
        <v>28.5826978701025</v>
      </c>
      <c r="P2263">
        <v>238.044444444444</v>
      </c>
      <c r="Q2263">
        <v>0.23645274149960899</v>
      </c>
    </row>
    <row r="2264" spans="1:17" hidden="1" x14ac:dyDescent="0.3">
      <c r="A2264" t="s">
        <v>4689</v>
      </c>
      <c r="B2264" t="s">
        <v>4690</v>
      </c>
      <c r="C2264" t="str">
        <f>IFERROR(VLOOKUP(Table1[[#This Row],[Ticker]],[1]!Table1[[Symbol]:[Industry]],2,FALSE),"-")</f>
        <v>-</v>
      </c>
      <c r="D2264" t="s">
        <v>198</v>
      </c>
      <c r="E2264">
        <v>233.04727396199999</v>
      </c>
      <c r="F2264">
        <v>102.03</v>
      </c>
      <c r="G2264">
        <v>19.614208394485999</v>
      </c>
      <c r="H2264">
        <v>-13.8659456543568</v>
      </c>
      <c r="I2264">
        <v>-15.2983700992247</v>
      </c>
      <c r="J2264">
        <v>-4.5045429821072904</v>
      </c>
      <c r="K2264">
        <v>104.08182261186199</v>
      </c>
      <c r="L2264">
        <v>97.102251532615298</v>
      </c>
      <c r="M2264">
        <v>34.558702618898998</v>
      </c>
      <c r="N2264">
        <v>0.80278555580377498</v>
      </c>
      <c r="O2264">
        <v>37.900617465451298</v>
      </c>
      <c r="P2264">
        <v>46.911447084233203</v>
      </c>
      <c r="Q2264">
        <v>2.5446117457510999E-2</v>
      </c>
    </row>
    <row r="2265" spans="1:17" hidden="1" x14ac:dyDescent="0.3">
      <c r="A2265" t="s">
        <v>4691</v>
      </c>
      <c r="B2265" t="s">
        <v>4692</v>
      </c>
      <c r="C2265" t="str">
        <f>IFERROR(VLOOKUP(Table1[[#This Row],[Ticker]],[1]!Table1[[Symbol]:[Industry]],2,FALSE),"-")</f>
        <v>-</v>
      </c>
      <c r="D2265" t="s">
        <v>632</v>
      </c>
      <c r="E2265">
        <v>232.51895364000001</v>
      </c>
      <c r="F2265">
        <v>8.52</v>
      </c>
      <c r="G2265">
        <v>13.511714229583401</v>
      </c>
      <c r="H2265">
        <v>-25.6112597090723</v>
      </c>
      <c r="I2265">
        <v>20.195730571346399</v>
      </c>
      <c r="J2265">
        <v>-3.3888742645691901</v>
      </c>
      <c r="K2265">
        <v>9.3729791501653299</v>
      </c>
      <c r="L2265">
        <v>7.75068876673528</v>
      </c>
      <c r="M2265">
        <v>24.223284740380599</v>
      </c>
      <c r="N2265">
        <v>0.72258753835172795</v>
      </c>
      <c r="O2265">
        <v>44.366197183098599</v>
      </c>
      <c r="P2265">
        <v>74.233128834355796</v>
      </c>
      <c r="Q2265">
        <v>8.6657377491881002E-2</v>
      </c>
    </row>
    <row r="2266" spans="1:17" hidden="1" x14ac:dyDescent="0.3">
      <c r="A2266" t="s">
        <v>4693</v>
      </c>
      <c r="B2266" t="s">
        <v>4694</v>
      </c>
      <c r="C2266" t="str">
        <f>IFERROR(VLOOKUP(Table1[[#This Row],[Ticker]],[1]!Table1[[Symbol]:[Industry]],2,FALSE),"-")</f>
        <v>-</v>
      </c>
      <c r="D2266" t="s">
        <v>1489</v>
      </c>
      <c r="E2266">
        <v>232.47742266</v>
      </c>
      <c r="F2266">
        <v>131.55000000000001</v>
      </c>
      <c r="G2266">
        <v>73.039542373406107</v>
      </c>
      <c r="H2266">
        <v>-7.8073219682158399</v>
      </c>
      <c r="I2266">
        <v>0.99265526174387897</v>
      </c>
      <c r="J2266">
        <v>-4.7573366418865204</v>
      </c>
      <c r="K2266">
        <v>125.301516350108</v>
      </c>
      <c r="L2266">
        <v>104.64269449602401</v>
      </c>
      <c r="M2266">
        <v>46.790304488021398</v>
      </c>
      <c r="N2266">
        <v>1.92160256460715</v>
      </c>
      <c r="O2266">
        <v>22.622576966932701</v>
      </c>
      <c r="P2266">
        <v>118.35029831029701</v>
      </c>
      <c r="Q2266">
        <v>9.9793014481916006E-2</v>
      </c>
    </row>
    <row r="2267" spans="1:17" hidden="1" x14ac:dyDescent="0.3">
      <c r="A2267" t="s">
        <v>4695</v>
      </c>
      <c r="B2267" t="s">
        <v>4696</v>
      </c>
      <c r="C2267" t="str">
        <f>IFERROR(VLOOKUP(Table1[[#This Row],[Ticker]],[1]!Table1[[Symbol]:[Industry]],2,FALSE),"-")</f>
        <v>-</v>
      </c>
      <c r="D2267" t="s">
        <v>46</v>
      </c>
      <c r="E2267">
        <v>232.46901800999899</v>
      </c>
      <c r="F2267">
        <v>69.95</v>
      </c>
      <c r="G2267">
        <v>43.209804773693598</v>
      </c>
      <c r="H2267">
        <v>29.097966148308998</v>
      </c>
      <c r="I2267">
        <v>17.3196843696897</v>
      </c>
      <c r="J2267">
        <v>14.703049653564999</v>
      </c>
      <c r="K2267">
        <v>53.209912654274298</v>
      </c>
      <c r="L2267">
        <v>43.415832131217201</v>
      </c>
      <c r="M2267">
        <v>98.853492661597897</v>
      </c>
      <c r="N2267">
        <v>1.24792330958718</v>
      </c>
      <c r="O2267">
        <v>0</v>
      </c>
      <c r="P2267">
        <v>106.76913981673</v>
      </c>
      <c r="Q2267">
        <v>5.4038107132004999E-2</v>
      </c>
    </row>
    <row r="2268" spans="1:17" hidden="1" x14ac:dyDescent="0.3">
      <c r="A2268" t="s">
        <v>4697</v>
      </c>
      <c r="B2268" t="s">
        <v>4698</v>
      </c>
      <c r="C2268" t="str">
        <f>IFERROR(VLOOKUP(Table1[[#This Row],[Ticker]],[1]!Table1[[Symbol]:[Industry]],2,FALSE),"-")</f>
        <v>-</v>
      </c>
      <c r="E2268">
        <v>231.98566349999999</v>
      </c>
      <c r="F2268">
        <v>1976.25</v>
      </c>
      <c r="G2268">
        <v>340.22209730095801</v>
      </c>
      <c r="H2268">
        <v>25.253399311993402</v>
      </c>
      <c r="I2268">
        <v>52.913685637875098</v>
      </c>
      <c r="J2268">
        <v>-4.0751391327778697</v>
      </c>
      <c r="K2268">
        <v>1690.6499344005899</v>
      </c>
      <c r="L2268">
        <v>1148.84556669883</v>
      </c>
      <c r="M2268">
        <v>34.759659092444501</v>
      </c>
      <c r="N2268">
        <v>0.131095041322314</v>
      </c>
      <c r="O2268">
        <v>19.931688804554</v>
      </c>
      <c r="P2268">
        <v>376.14745211420302</v>
      </c>
      <c r="Q2268">
        <v>0.16650628359745501</v>
      </c>
    </row>
    <row r="2269" spans="1:17" hidden="1" x14ac:dyDescent="0.3">
      <c r="A2269" t="s">
        <v>4699</v>
      </c>
      <c r="B2269" t="s">
        <v>4700</v>
      </c>
      <c r="C2269" t="str">
        <f>IFERROR(VLOOKUP(Table1[[#This Row],[Ticker]],[1]!Table1[[Symbol]:[Industry]],2,FALSE),"-")</f>
        <v>-</v>
      </c>
      <c r="D2269" t="s">
        <v>412</v>
      </c>
      <c r="E2269">
        <v>231.41153553000001</v>
      </c>
      <c r="F2269">
        <v>128.1</v>
      </c>
      <c r="G2269">
        <v>11.8692021522888</v>
      </c>
      <c r="H2269">
        <v>1.96861867227621</v>
      </c>
      <c r="I2269">
        <v>22.1042273033726</v>
      </c>
      <c r="J2269">
        <v>-7.5114213741007498</v>
      </c>
      <c r="M2269">
        <v>55.657029114327798</v>
      </c>
      <c r="O2269">
        <v>17.876658860265401</v>
      </c>
      <c r="P2269">
        <v>52.228163992869803</v>
      </c>
    </row>
    <row r="2270" spans="1:17" hidden="1" x14ac:dyDescent="0.3">
      <c r="A2270" t="s">
        <v>4701</v>
      </c>
      <c r="B2270" t="s">
        <v>4702</v>
      </c>
      <c r="C2270" t="str">
        <f>IFERROR(VLOOKUP(Table1[[#This Row],[Ticker]],[1]!Table1[[Symbol]:[Industry]],2,FALSE),"-")</f>
        <v>-</v>
      </c>
      <c r="D2270" t="s">
        <v>1237</v>
      </c>
      <c r="E2270">
        <v>231.04642548000001</v>
      </c>
      <c r="F2270">
        <v>100.05</v>
      </c>
      <c r="G2270">
        <v>-57.950479553069599</v>
      </c>
      <c r="H2270">
        <v>15.7202078039911</v>
      </c>
      <c r="I2270">
        <v>-23.3161931170477</v>
      </c>
      <c r="J2270">
        <v>-1.9328420393350101</v>
      </c>
      <c r="K2270">
        <v>99.5672667939875</v>
      </c>
      <c r="L2270">
        <v>107.52270126227801</v>
      </c>
      <c r="M2270">
        <v>35.449315069145598</v>
      </c>
      <c r="N2270">
        <v>0.83700583279325902</v>
      </c>
      <c r="O2270">
        <v>63.918040979510202</v>
      </c>
      <c r="P2270">
        <v>36.029911624744997</v>
      </c>
    </row>
    <row r="2271" spans="1:17" hidden="1" x14ac:dyDescent="0.3">
      <c r="A2271" t="s">
        <v>4703</v>
      </c>
      <c r="B2271" t="s">
        <v>4704</v>
      </c>
      <c r="C2271" t="str">
        <f>IFERROR(VLOOKUP(Table1[[#This Row],[Ticker]],[1]!Table1[[Symbol]:[Industry]],2,FALSE),"-")</f>
        <v>-</v>
      </c>
      <c r="D2271" t="s">
        <v>1646</v>
      </c>
      <c r="E2271">
        <v>230.77880999999999</v>
      </c>
      <c r="F2271">
        <v>25.23</v>
      </c>
      <c r="G2271">
        <v>-78.806424556542694</v>
      </c>
      <c r="H2271">
        <v>-7.8817941021526403</v>
      </c>
      <c r="I2271">
        <v>-52.656147529291303</v>
      </c>
      <c r="J2271">
        <v>-4.19280833999973</v>
      </c>
      <c r="K2271">
        <v>27.657878708295801</v>
      </c>
      <c r="L2271">
        <v>36.993043574081597</v>
      </c>
      <c r="M2271">
        <v>32.317085759710601</v>
      </c>
      <c r="N2271">
        <v>1.0095533572583999</v>
      </c>
      <c r="O2271">
        <v>150.36332408508301</v>
      </c>
      <c r="P2271">
        <v>8.5161290322580605</v>
      </c>
      <c r="Q2271">
        <v>9.1630749771391004E-2</v>
      </c>
    </row>
    <row r="2272" spans="1:17" hidden="1" x14ac:dyDescent="0.3">
      <c r="A2272" t="s">
        <v>4705</v>
      </c>
      <c r="B2272" t="s">
        <v>4706</v>
      </c>
      <c r="C2272" t="str">
        <f>IFERROR(VLOOKUP(Table1[[#This Row],[Ticker]],[1]!Table1[[Symbol]:[Industry]],2,FALSE),"-")</f>
        <v>-</v>
      </c>
      <c r="E2272">
        <v>230.34117599999999</v>
      </c>
      <c r="F2272">
        <v>312</v>
      </c>
      <c r="G2272">
        <v>217.85716055404001</v>
      </c>
      <c r="H2272">
        <v>17.456854694266202</v>
      </c>
      <c r="I2272">
        <v>0.41728488650321</v>
      </c>
      <c r="J2272">
        <v>-1.7056268941443899</v>
      </c>
      <c r="K2272">
        <v>269.64984374194501</v>
      </c>
      <c r="L2272">
        <v>242.82322629514101</v>
      </c>
      <c r="M2272">
        <v>53.815931889310498</v>
      </c>
      <c r="N2272">
        <v>0.79717444717444697</v>
      </c>
      <c r="O2272">
        <v>15.3846153846153</v>
      </c>
      <c r="P2272">
        <v>262.36933797909398</v>
      </c>
    </row>
    <row r="2273" spans="1:17" hidden="1" x14ac:dyDescent="0.3">
      <c r="A2273" t="s">
        <v>4707</v>
      </c>
      <c r="B2273" t="s">
        <v>4708</v>
      </c>
      <c r="C2273" t="str">
        <f>IFERROR(VLOOKUP(Table1[[#This Row],[Ticker]],[1]!Table1[[Symbol]:[Industry]],2,FALSE),"-")</f>
        <v>-</v>
      </c>
      <c r="D2273" t="s">
        <v>46</v>
      </c>
      <c r="E2273">
        <v>229.87894501700001</v>
      </c>
      <c r="F2273">
        <v>32.869999999999997</v>
      </c>
      <c r="G2273">
        <v>159.67571556224999</v>
      </c>
      <c r="H2273">
        <v>-12.803395364865199</v>
      </c>
      <c r="I2273">
        <v>27.925015833838501</v>
      </c>
      <c r="J2273">
        <v>-4.2927019863541602</v>
      </c>
      <c r="K2273">
        <v>30.991983658019901</v>
      </c>
      <c r="L2273">
        <v>24.984387466720499</v>
      </c>
      <c r="M2273">
        <v>49.890359889915402</v>
      </c>
      <c r="N2273">
        <v>0.90339474046894996</v>
      </c>
      <c r="O2273">
        <v>14.6942500760572</v>
      </c>
      <c r="P2273">
        <v>190.88495575221199</v>
      </c>
      <c r="Q2273">
        <v>3.9271744547649999E-2</v>
      </c>
    </row>
    <row r="2274" spans="1:17" hidden="1" x14ac:dyDescent="0.3">
      <c r="A2274" t="s">
        <v>4709</v>
      </c>
      <c r="B2274" t="s">
        <v>4710</v>
      </c>
      <c r="C2274" t="str">
        <f>IFERROR(VLOOKUP(Table1[[#This Row],[Ticker]],[1]!Table1[[Symbol]:[Industry]],2,FALSE),"-")</f>
        <v>-</v>
      </c>
      <c r="E2274">
        <v>229.86376630399999</v>
      </c>
      <c r="F2274">
        <v>94.28</v>
      </c>
      <c r="G2274">
        <v>233.44842510757201</v>
      </c>
      <c r="H2274">
        <v>22.0427584199183</v>
      </c>
      <c r="I2274">
        <v>36.199465398610698</v>
      </c>
      <c r="J2274">
        <v>16.657190927360102</v>
      </c>
      <c r="K2274">
        <v>73.460750768164601</v>
      </c>
      <c r="L2274">
        <v>58.323099909767798</v>
      </c>
      <c r="M2274">
        <v>64.733533062058299</v>
      </c>
      <c r="N2274">
        <v>1.11128774761805</v>
      </c>
      <c r="O2274">
        <v>13.300806109461099</v>
      </c>
      <c r="P2274">
        <v>289.58677685950403</v>
      </c>
    </row>
    <row r="2275" spans="1:17" hidden="1" x14ac:dyDescent="0.3">
      <c r="A2275" t="s">
        <v>4711</v>
      </c>
      <c r="B2275" t="s">
        <v>4712</v>
      </c>
      <c r="C2275" t="str">
        <f>IFERROR(VLOOKUP(Table1[[#This Row],[Ticker]],[1]!Table1[[Symbol]:[Industry]],2,FALSE),"-")</f>
        <v>-</v>
      </c>
      <c r="D2275" t="s">
        <v>165</v>
      </c>
      <c r="E2275">
        <v>229.783264</v>
      </c>
      <c r="F2275">
        <v>539.6</v>
      </c>
      <c r="G2275">
        <v>-15.4958772127905</v>
      </c>
      <c r="H2275">
        <v>7.1924794653613704</v>
      </c>
      <c r="I2275">
        <v>-5.2608520617067196</v>
      </c>
      <c r="J2275">
        <v>1.13020111254553</v>
      </c>
      <c r="M2275">
        <v>46.961733404064901</v>
      </c>
      <c r="O2275">
        <v>23.5359525574499</v>
      </c>
      <c r="P2275">
        <v>65.141545524101005</v>
      </c>
    </row>
    <row r="2276" spans="1:17" hidden="1" x14ac:dyDescent="0.3">
      <c r="A2276" t="s">
        <v>4713</v>
      </c>
      <c r="B2276" t="s">
        <v>4714</v>
      </c>
      <c r="C2276" t="str">
        <f>IFERROR(VLOOKUP(Table1[[#This Row],[Ticker]],[1]!Table1[[Symbol]:[Industry]],2,FALSE),"-")</f>
        <v>-</v>
      </c>
      <c r="D2276" t="s">
        <v>138</v>
      </c>
      <c r="E2276">
        <v>229.60175799000001</v>
      </c>
      <c r="F2276">
        <v>132.55000000000001</v>
      </c>
      <c r="G2276">
        <v>-28.326641173050898</v>
      </c>
      <c r="H2276">
        <v>-12.847253528916999</v>
      </c>
      <c r="I2276">
        <v>-33.1909588909961</v>
      </c>
      <c r="J2276">
        <v>-5.3003739742533096</v>
      </c>
      <c r="K2276">
        <v>140.16608991948399</v>
      </c>
      <c r="L2276">
        <v>145.52656239180601</v>
      </c>
      <c r="M2276">
        <v>45.771495678172798</v>
      </c>
      <c r="N2276">
        <v>1.1351901841543901</v>
      </c>
      <c r="O2276">
        <v>51.490003772161401</v>
      </c>
      <c r="P2276">
        <v>18.032056990204801</v>
      </c>
      <c r="Q2276">
        <v>0.148742319645984</v>
      </c>
    </row>
    <row r="2277" spans="1:17" hidden="1" x14ac:dyDescent="0.3">
      <c r="A2277" t="s">
        <v>4715</v>
      </c>
      <c r="B2277" t="s">
        <v>4716</v>
      </c>
      <c r="C2277" t="str">
        <f>IFERROR(VLOOKUP(Table1[[#This Row],[Ticker]],[1]!Table1[[Symbol]:[Industry]],2,FALSE),"-")</f>
        <v>-</v>
      </c>
      <c r="D2277" t="s">
        <v>1423</v>
      </c>
      <c r="E2277">
        <v>229.35084247199899</v>
      </c>
      <c r="F2277">
        <v>106.84</v>
      </c>
      <c r="G2277">
        <v>-32.370114087027403</v>
      </c>
      <c r="H2277">
        <v>-4.5102294418929896</v>
      </c>
      <c r="I2277">
        <v>-25.044211992356601</v>
      </c>
      <c r="J2277">
        <v>-3.0966345716794899</v>
      </c>
      <c r="K2277">
        <v>107.084398990349</v>
      </c>
      <c r="L2277">
        <v>109.127927759524</v>
      </c>
      <c r="M2277">
        <v>40.472137526789801</v>
      </c>
      <c r="N2277">
        <v>1.20953869596977</v>
      </c>
      <c r="O2277">
        <v>39.928865593410698</v>
      </c>
      <c r="P2277">
        <v>21.547212741751999</v>
      </c>
      <c r="Q2277">
        <v>-8.5833438241061003E-2</v>
      </c>
    </row>
    <row r="2278" spans="1:17" hidden="1" x14ac:dyDescent="0.3">
      <c r="A2278" t="s">
        <v>4717</v>
      </c>
      <c r="B2278" t="s">
        <v>4718</v>
      </c>
      <c r="C2278" t="str">
        <f>IFERROR(VLOOKUP(Table1[[#This Row],[Ticker]],[1]!Table1[[Symbol]:[Industry]],2,FALSE),"-")</f>
        <v>-</v>
      </c>
      <c r="D2278" t="s">
        <v>51</v>
      </c>
      <c r="E2278">
        <v>229.10604516799901</v>
      </c>
      <c r="F2278">
        <v>162.58000000000001</v>
      </c>
      <c r="G2278">
        <v>-27.655638695647099</v>
      </c>
      <c r="H2278">
        <v>-9.0899563867667705</v>
      </c>
      <c r="I2278">
        <v>-3.78522369906318</v>
      </c>
      <c r="J2278">
        <v>-4.62365122282797</v>
      </c>
      <c r="K2278">
        <v>160.67567164827801</v>
      </c>
      <c r="L2278">
        <v>144.42963125611601</v>
      </c>
      <c r="M2278">
        <v>27.276572517342402</v>
      </c>
      <c r="N2278">
        <v>0.53491277768494405</v>
      </c>
      <c r="O2278">
        <v>13.6056095460696</v>
      </c>
      <c r="P2278">
        <v>54.2504743833017</v>
      </c>
      <c r="Q2278">
        <v>2.4692651391719E-2</v>
      </c>
    </row>
    <row r="2279" spans="1:17" hidden="1" x14ac:dyDescent="0.3">
      <c r="A2279" t="s">
        <v>4719</v>
      </c>
      <c r="B2279" t="s">
        <v>4720</v>
      </c>
      <c r="C2279" t="str">
        <f>IFERROR(VLOOKUP(Table1[[#This Row],[Ticker]],[1]!Table1[[Symbol]:[Industry]],2,FALSE),"-")</f>
        <v>-</v>
      </c>
      <c r="D2279" t="s">
        <v>103</v>
      </c>
      <c r="E2279">
        <v>228.52000989999999</v>
      </c>
      <c r="F2279">
        <v>172.25</v>
      </c>
      <c r="G2279">
        <v>120.16581432949801</v>
      </c>
      <c r="H2279">
        <v>-9.7446666478285699</v>
      </c>
      <c r="I2279">
        <v>-12.9905793894744</v>
      </c>
      <c r="J2279">
        <v>-2.2521681025606899</v>
      </c>
      <c r="K2279">
        <v>179.694383116057</v>
      </c>
      <c r="L2279">
        <v>146.14126148522701</v>
      </c>
      <c r="M2279">
        <v>28.535945995949</v>
      </c>
      <c r="N2279">
        <v>0.27054535874242502</v>
      </c>
      <c r="O2279">
        <v>51.988388969520997</v>
      </c>
      <c r="P2279">
        <v>153.27157770916</v>
      </c>
      <c r="Q2279">
        <v>0.113129726126748</v>
      </c>
    </row>
    <row r="2280" spans="1:17" hidden="1" x14ac:dyDescent="0.3">
      <c r="A2280" t="s">
        <v>4721</v>
      </c>
      <c r="B2280" t="s">
        <v>4722</v>
      </c>
      <c r="C2280" t="str">
        <f>IFERROR(VLOOKUP(Table1[[#This Row],[Ticker]],[1]!Table1[[Symbol]:[Industry]],2,FALSE),"-")</f>
        <v>-</v>
      </c>
      <c r="D2280" t="s">
        <v>271</v>
      </c>
      <c r="E2280">
        <v>228.493494</v>
      </c>
      <c r="F2280">
        <v>95.4</v>
      </c>
      <c r="G2280">
        <v>-30.156941638560799</v>
      </c>
      <c r="H2280">
        <v>19.077531197924198</v>
      </c>
      <c r="I2280">
        <v>-9.3028566364623799</v>
      </c>
      <c r="J2280">
        <v>-12.446103765174101</v>
      </c>
      <c r="K2280">
        <v>87.982151017183398</v>
      </c>
      <c r="L2280">
        <v>88.705018319850296</v>
      </c>
      <c r="M2280">
        <v>45.343721280945402</v>
      </c>
      <c r="N2280">
        <v>1.9538054968287499</v>
      </c>
      <c r="O2280">
        <v>23.637316561844798</v>
      </c>
      <c r="P2280">
        <v>42.281879194630797</v>
      </c>
    </row>
    <row r="2281" spans="1:17" hidden="1" x14ac:dyDescent="0.3">
      <c r="A2281" t="s">
        <v>4723</v>
      </c>
      <c r="B2281" t="s">
        <v>4724</v>
      </c>
      <c r="C2281" t="str">
        <f>IFERROR(VLOOKUP(Table1[[#This Row],[Ticker]],[1]!Table1[[Symbol]:[Industry]],2,FALSE),"-")</f>
        <v>-</v>
      </c>
      <c r="D2281" t="s">
        <v>21</v>
      </c>
      <c r="E2281">
        <v>228.33194918000001</v>
      </c>
      <c r="F2281">
        <v>14.02</v>
      </c>
      <c r="G2281">
        <v>-32.350848517273199</v>
      </c>
      <c r="H2281">
        <v>-0.69876372085280802</v>
      </c>
      <c r="I2281">
        <v>-10.3630929580652</v>
      </c>
      <c r="J2281">
        <v>12.2672787427288</v>
      </c>
      <c r="K2281">
        <v>13.271537363730699</v>
      </c>
      <c r="L2281">
        <v>13.5058230301105</v>
      </c>
      <c r="M2281">
        <v>58.558647879534398</v>
      </c>
      <c r="N2281">
        <v>0.61798420372441898</v>
      </c>
      <c r="O2281">
        <v>29.101283880171099</v>
      </c>
      <c r="P2281">
        <v>42.335025380710597</v>
      </c>
    </row>
    <row r="2282" spans="1:17" hidden="1" x14ac:dyDescent="0.3">
      <c r="A2282" t="s">
        <v>4725</v>
      </c>
      <c r="B2282" t="s">
        <v>4726</v>
      </c>
      <c r="C2282" t="str">
        <f>IFERROR(VLOOKUP(Table1[[#This Row],[Ticker]],[1]!Table1[[Symbol]:[Industry]],2,FALSE),"-")</f>
        <v>-</v>
      </c>
      <c r="D2282" t="s">
        <v>138</v>
      </c>
      <c r="E2282">
        <v>228.24700000000001</v>
      </c>
      <c r="F2282">
        <v>55.67</v>
      </c>
      <c r="G2282">
        <v>53.606640227306499</v>
      </c>
      <c r="H2282">
        <v>39.877128388378203</v>
      </c>
      <c r="I2282">
        <v>13.6491283688216</v>
      </c>
      <c r="J2282">
        <v>14.7846241424272</v>
      </c>
      <c r="K2282">
        <v>45.032696123084797</v>
      </c>
      <c r="L2282">
        <v>38.835336130009303</v>
      </c>
      <c r="M2282">
        <v>59.122291379081801</v>
      </c>
      <c r="N2282">
        <v>3.1486068844511399</v>
      </c>
      <c r="O2282">
        <v>17.316328363570999</v>
      </c>
      <c r="P2282">
        <v>92.963604852686302</v>
      </c>
      <c r="Q2282">
        <v>4.1170185709126998E-2</v>
      </c>
    </row>
    <row r="2283" spans="1:17" hidden="1" x14ac:dyDescent="0.3">
      <c r="A2283" t="s">
        <v>4727</v>
      </c>
      <c r="B2283" t="s">
        <v>4728</v>
      </c>
      <c r="C2283" t="str">
        <f>IFERROR(VLOOKUP(Table1[[#This Row],[Ticker]],[1]!Table1[[Symbol]:[Industry]],2,FALSE),"-")</f>
        <v>-</v>
      </c>
      <c r="D2283" t="s">
        <v>595</v>
      </c>
      <c r="E2283">
        <v>228.05737500000001</v>
      </c>
      <c r="F2283">
        <v>130</v>
      </c>
      <c r="G2283">
        <v>-37.019686736600001</v>
      </c>
      <c r="H2283">
        <v>-0.81443832565169805</v>
      </c>
      <c r="I2283">
        <v>-10.562527302440101</v>
      </c>
      <c r="J2283">
        <v>3.7436672191173299</v>
      </c>
      <c r="K2283">
        <v>130.95305041660299</v>
      </c>
      <c r="L2283">
        <v>131.16468330772901</v>
      </c>
      <c r="M2283">
        <v>43.250127731844103</v>
      </c>
      <c r="N2283">
        <v>5.3197674418604599</v>
      </c>
      <c r="O2283">
        <v>26.846153846153801</v>
      </c>
      <c r="P2283">
        <v>8.3333333333333197</v>
      </c>
    </row>
    <row r="2284" spans="1:17" hidden="1" x14ac:dyDescent="0.3">
      <c r="A2284" t="s">
        <v>4729</v>
      </c>
      <c r="B2284" t="s">
        <v>4730</v>
      </c>
      <c r="C2284" t="str">
        <f>IFERROR(VLOOKUP(Table1[[#This Row],[Ticker]],[1]!Table1[[Symbol]:[Industry]],2,FALSE),"-")</f>
        <v>-</v>
      </c>
      <c r="D2284" t="s">
        <v>1010</v>
      </c>
      <c r="E2284">
        <v>227.530292444</v>
      </c>
      <c r="F2284">
        <v>12.22</v>
      </c>
      <c r="G2284">
        <v>54.707807180674799</v>
      </c>
      <c r="H2284">
        <v>-14.966249615032501</v>
      </c>
      <c r="I2284">
        <v>-12.4595927149928</v>
      </c>
      <c r="J2284">
        <v>-4.1111922486453496</v>
      </c>
      <c r="K2284">
        <v>11.7806603953916</v>
      </c>
      <c r="L2284">
        <v>10.2701327376951</v>
      </c>
      <c r="M2284">
        <v>35.605612085593897</v>
      </c>
      <c r="N2284">
        <v>1.2413772878690901</v>
      </c>
      <c r="O2284">
        <v>26.0229132569558</v>
      </c>
      <c r="Q2284">
        <v>5.2771353288563999E-2</v>
      </c>
    </row>
    <row r="2285" spans="1:17" hidden="1" x14ac:dyDescent="0.3">
      <c r="A2285" t="s">
        <v>4731</v>
      </c>
      <c r="B2285" t="s">
        <v>4732</v>
      </c>
      <c r="C2285" t="str">
        <f>IFERROR(VLOOKUP(Table1[[#This Row],[Ticker]],[1]!Table1[[Symbol]:[Industry]],2,FALSE),"-")</f>
        <v>-</v>
      </c>
      <c r="D2285" t="s">
        <v>138</v>
      </c>
      <c r="E2285">
        <v>227.022433425</v>
      </c>
      <c r="F2285">
        <v>56.33</v>
      </c>
      <c r="G2285">
        <v>33.660015311816998</v>
      </c>
      <c r="H2285">
        <v>17.306418100658099</v>
      </c>
      <c r="I2285">
        <v>-26.5893390463232</v>
      </c>
      <c r="J2285">
        <v>-5.74338004756265</v>
      </c>
      <c r="K2285">
        <v>50.6729328911659</v>
      </c>
      <c r="L2285">
        <v>47.603901130133899</v>
      </c>
      <c r="M2285">
        <v>53.801976037659799</v>
      </c>
      <c r="N2285">
        <v>2.5654552511967301</v>
      </c>
      <c r="O2285">
        <v>32.256346529380401</v>
      </c>
      <c r="P2285">
        <v>63.988355167394403</v>
      </c>
      <c r="Q2285">
        <v>-6.3082108438039996E-3</v>
      </c>
    </row>
    <row r="2286" spans="1:17" hidden="1" x14ac:dyDescent="0.3">
      <c r="A2286" t="s">
        <v>4733</v>
      </c>
      <c r="B2286" t="s">
        <v>4734</v>
      </c>
      <c r="C2286" t="str">
        <f>IFERROR(VLOOKUP(Table1[[#This Row],[Ticker]],[1]!Table1[[Symbol]:[Industry]],2,FALSE),"-")</f>
        <v>-</v>
      </c>
      <c r="D2286" t="s">
        <v>138</v>
      </c>
      <c r="E2286">
        <v>226.70444959400001</v>
      </c>
      <c r="F2286">
        <v>60.98</v>
      </c>
      <c r="G2286">
        <v>-49.618577379945897</v>
      </c>
      <c r="H2286">
        <v>2.35088166921811</v>
      </c>
      <c r="I2286">
        <v>-17.2683629524983</v>
      </c>
      <c r="J2286">
        <v>0.57654749559935103</v>
      </c>
      <c r="K2286">
        <v>60.652750505958998</v>
      </c>
      <c r="L2286">
        <v>64.638753110128206</v>
      </c>
      <c r="M2286">
        <v>44.845180956735199</v>
      </c>
      <c r="N2286">
        <v>1.1018810829277701</v>
      </c>
      <c r="O2286">
        <v>58.412594293210802</v>
      </c>
      <c r="P2286">
        <v>45.920076573342897</v>
      </c>
      <c r="Q2286">
        <v>8.8242509030742003E-2</v>
      </c>
    </row>
    <row r="2287" spans="1:17" hidden="1" x14ac:dyDescent="0.3">
      <c r="A2287" t="s">
        <v>4735</v>
      </c>
      <c r="B2287" t="s">
        <v>4736</v>
      </c>
      <c r="C2287" t="str">
        <f>IFERROR(VLOOKUP(Table1[[#This Row],[Ticker]],[1]!Table1[[Symbol]:[Industry]],2,FALSE),"-")</f>
        <v>-</v>
      </c>
      <c r="D2287" t="s">
        <v>538</v>
      </c>
      <c r="E2287">
        <v>226.69236480000001</v>
      </c>
      <c r="F2287">
        <v>105.6</v>
      </c>
      <c r="G2287">
        <v>-54.3495182095701</v>
      </c>
      <c r="H2287">
        <v>-33.089978545835599</v>
      </c>
      <c r="I2287">
        <v>-44.114493058486197</v>
      </c>
      <c r="J2287">
        <v>-1.9840033085531801</v>
      </c>
      <c r="O2287">
        <v>54.119318181818102</v>
      </c>
      <c r="P2287">
        <v>0.57142857142855596</v>
      </c>
    </row>
    <row r="2288" spans="1:17" hidden="1" x14ac:dyDescent="0.3">
      <c r="A2288" t="s">
        <v>4737</v>
      </c>
      <c r="B2288" t="s">
        <v>4738</v>
      </c>
      <c r="C2288" t="str">
        <f>IFERROR(VLOOKUP(Table1[[#This Row],[Ticker]],[1]!Table1[[Symbol]:[Industry]],2,FALSE),"-")</f>
        <v>-</v>
      </c>
      <c r="D2288" t="s">
        <v>51</v>
      </c>
      <c r="E2288">
        <v>226.38579415999999</v>
      </c>
      <c r="F2288">
        <v>203.44</v>
      </c>
      <c r="G2288">
        <v>-71.795013013010404</v>
      </c>
      <c r="H2288">
        <v>-11.954327184168401</v>
      </c>
      <c r="I2288">
        <v>-45.908167561611798</v>
      </c>
      <c r="J2288">
        <v>-3.17102631841456</v>
      </c>
      <c r="K2288">
        <v>213.67024985504401</v>
      </c>
      <c r="L2288">
        <v>263.56107811161701</v>
      </c>
      <c r="M2288">
        <v>30.061006783860002</v>
      </c>
      <c r="N2288">
        <v>0.108329438774434</v>
      </c>
      <c r="O2288">
        <v>132.574714903657</v>
      </c>
      <c r="P2288">
        <v>17.459584295612</v>
      </c>
      <c r="Q2288">
        <v>-0.12819819485766301</v>
      </c>
    </row>
    <row r="2289" spans="1:17" hidden="1" x14ac:dyDescent="0.3">
      <c r="A2289" t="s">
        <v>4739</v>
      </c>
      <c r="B2289" t="s">
        <v>4740</v>
      </c>
      <c r="C2289" t="str">
        <f>IFERROR(VLOOKUP(Table1[[#This Row],[Ticker]],[1]!Table1[[Symbol]:[Industry]],2,FALSE),"-")</f>
        <v>-</v>
      </c>
      <c r="D2289" t="s">
        <v>62</v>
      </c>
      <c r="E2289">
        <v>226.14336</v>
      </c>
      <c r="F2289">
        <v>138</v>
      </c>
      <c r="G2289">
        <v>-30.0317894399141</v>
      </c>
      <c r="H2289">
        <v>-13.731369413032899</v>
      </c>
      <c r="I2289">
        <v>-19.7967642888303</v>
      </c>
      <c r="J2289">
        <v>-1.1811664291205699</v>
      </c>
      <c r="M2289">
        <v>39.0821349053261</v>
      </c>
      <c r="O2289">
        <v>42.6086956521739</v>
      </c>
      <c r="P2289">
        <v>35.294117647058798</v>
      </c>
    </row>
    <row r="2290" spans="1:17" hidden="1" x14ac:dyDescent="0.3">
      <c r="A2290" t="s">
        <v>4741</v>
      </c>
      <c r="B2290" t="s">
        <v>4742</v>
      </c>
      <c r="C2290" t="str">
        <f>IFERROR(VLOOKUP(Table1[[#This Row],[Ticker]],[1]!Table1[[Symbol]:[Industry]],2,FALSE),"-")</f>
        <v>-</v>
      </c>
      <c r="D2290" t="s">
        <v>335</v>
      </c>
      <c r="E2290">
        <v>225.95841200000001</v>
      </c>
      <c r="F2290">
        <v>76.760000000000005</v>
      </c>
      <c r="G2290">
        <v>44.831758561607003</v>
      </c>
      <c r="H2290">
        <v>-11.800097604408</v>
      </c>
      <c r="I2290">
        <v>-7.3559585217060501</v>
      </c>
      <c r="J2290">
        <v>-4.2776013860065998</v>
      </c>
      <c r="K2290">
        <v>84.031031950868993</v>
      </c>
      <c r="L2290">
        <v>72.888328820293694</v>
      </c>
      <c r="M2290">
        <v>18.946258903732001</v>
      </c>
      <c r="N2290">
        <v>0.470390099774043</v>
      </c>
      <c r="O2290">
        <v>26.823866597186001</v>
      </c>
      <c r="P2290">
        <v>80.399529964747302</v>
      </c>
      <c r="Q2290">
        <v>2.5332746022893999E-2</v>
      </c>
    </row>
    <row r="2291" spans="1:17" hidden="1" x14ac:dyDescent="0.3">
      <c r="A2291" t="s">
        <v>4743</v>
      </c>
      <c r="B2291" t="s">
        <v>4744</v>
      </c>
      <c r="C2291" t="str">
        <f>IFERROR(VLOOKUP(Table1[[#This Row],[Ticker]],[1]!Table1[[Symbol]:[Industry]],2,FALSE),"-")</f>
        <v>-</v>
      </c>
      <c r="D2291" t="s">
        <v>168</v>
      </c>
      <c r="E2291">
        <v>224.21205</v>
      </c>
      <c r="F2291">
        <v>286.35000000000002</v>
      </c>
      <c r="G2291">
        <v>-40.866396787214597</v>
      </c>
      <c r="H2291">
        <v>2.4121561790220398</v>
      </c>
      <c r="I2291">
        <v>-9.3240555249101806</v>
      </c>
      <c r="J2291">
        <v>-1.38883660244554E-2</v>
      </c>
      <c r="K2291">
        <v>284.977288143274</v>
      </c>
      <c r="L2291">
        <v>282.51990944302503</v>
      </c>
      <c r="M2291">
        <v>48.319217605777503</v>
      </c>
      <c r="N2291">
        <v>1.1832208820694501</v>
      </c>
      <c r="O2291">
        <v>25.371049415051498</v>
      </c>
      <c r="P2291">
        <v>33.1860465116279</v>
      </c>
      <c r="Q2291">
        <v>5.1136490580969002E-2</v>
      </c>
    </row>
    <row r="2292" spans="1:17" hidden="1" x14ac:dyDescent="0.3">
      <c r="A2292" t="s">
        <v>4745</v>
      </c>
      <c r="B2292" t="s">
        <v>4746</v>
      </c>
      <c r="C2292" t="str">
        <f>IFERROR(VLOOKUP(Table1[[#This Row],[Ticker]],[1]!Table1[[Symbol]:[Industry]],2,FALSE),"-")</f>
        <v>-</v>
      </c>
      <c r="D2292" t="s">
        <v>222</v>
      </c>
      <c r="E2292">
        <v>223.80819510000001</v>
      </c>
      <c r="F2292">
        <v>213</v>
      </c>
      <c r="G2292">
        <v>-24.616585961406201</v>
      </c>
      <c r="H2292">
        <v>-0.98650985229028898</v>
      </c>
      <c r="I2292">
        <v>-23.710439269667599</v>
      </c>
      <c r="J2292">
        <v>-2.6181098491502599</v>
      </c>
      <c r="K2292">
        <v>209.88786009813799</v>
      </c>
      <c r="L2292">
        <v>211.54744397089499</v>
      </c>
      <c r="M2292">
        <v>41.900231805618297</v>
      </c>
      <c r="N2292">
        <v>3.4378587915695298</v>
      </c>
      <c r="O2292">
        <v>29.107981220657202</v>
      </c>
      <c r="P2292">
        <v>21.783876500857598</v>
      </c>
      <c r="Q2292">
        <v>-0.11436365303500901</v>
      </c>
    </row>
    <row r="2293" spans="1:17" hidden="1" x14ac:dyDescent="0.3">
      <c r="A2293" t="s">
        <v>4747</v>
      </c>
      <c r="B2293" t="s">
        <v>4748</v>
      </c>
      <c r="C2293" t="str">
        <f>IFERROR(VLOOKUP(Table1[[#This Row],[Ticker]],[1]!Table1[[Symbol]:[Industry]],2,FALSE),"-")</f>
        <v>-</v>
      </c>
      <c r="D2293" t="s">
        <v>312</v>
      </c>
      <c r="E2293">
        <v>223.40871231999901</v>
      </c>
      <c r="F2293">
        <v>129.19999999999999</v>
      </c>
      <c r="G2293">
        <v>-21.994106256474101</v>
      </c>
      <c r="H2293">
        <v>-15.3852294418929</v>
      </c>
      <c r="I2293">
        <v>-36.706451507306099</v>
      </c>
      <c r="J2293">
        <v>-10.5648890894389</v>
      </c>
      <c r="K2293">
        <v>142.18260275762401</v>
      </c>
      <c r="L2293">
        <v>143.57399045354299</v>
      </c>
      <c r="M2293">
        <v>18.133844685564299</v>
      </c>
      <c r="N2293">
        <v>1.19769880249434</v>
      </c>
      <c r="O2293">
        <v>41.563467492260003</v>
      </c>
      <c r="P2293">
        <v>7.9816130380275503</v>
      </c>
      <c r="Q2293">
        <v>-7.1932150960340004E-3</v>
      </c>
    </row>
    <row r="2294" spans="1:17" hidden="1" x14ac:dyDescent="0.3">
      <c r="A2294" t="s">
        <v>4749</v>
      </c>
      <c r="B2294" t="s">
        <v>4750</v>
      </c>
      <c r="C2294" t="str">
        <f>IFERROR(VLOOKUP(Table1[[#This Row],[Ticker]],[1]!Table1[[Symbol]:[Industry]],2,FALSE),"-")</f>
        <v>-</v>
      </c>
      <c r="D2294" t="s">
        <v>549</v>
      </c>
      <c r="E2294">
        <v>223.18891035199999</v>
      </c>
      <c r="F2294">
        <v>52.84</v>
      </c>
      <c r="G2294">
        <v>43.9532405053627</v>
      </c>
      <c r="H2294">
        <v>30.796996957438601</v>
      </c>
      <c r="I2294">
        <v>29.863019455980901</v>
      </c>
      <c r="J2294">
        <v>5.9212156791205297</v>
      </c>
      <c r="K2294">
        <v>41.336217043020902</v>
      </c>
      <c r="L2294">
        <v>34.533793550913998</v>
      </c>
      <c r="M2294">
        <v>68.018016983994002</v>
      </c>
      <c r="N2294">
        <v>0.87867093493346904</v>
      </c>
      <c r="O2294">
        <v>5.0340651021953002</v>
      </c>
      <c r="P2294">
        <v>114.79674796747901</v>
      </c>
      <c r="Q2294">
        <v>-4.7616407495740002E-3</v>
      </c>
    </row>
    <row r="2295" spans="1:17" hidden="1" x14ac:dyDescent="0.3">
      <c r="A2295" t="s">
        <v>4751</v>
      </c>
      <c r="B2295" t="s">
        <v>4752</v>
      </c>
      <c r="C2295" t="str">
        <f>IFERROR(VLOOKUP(Table1[[#This Row],[Ticker]],[1]!Table1[[Symbol]:[Industry]],2,FALSE),"-")</f>
        <v>-</v>
      </c>
      <c r="D2295" t="s">
        <v>198</v>
      </c>
      <c r="E2295">
        <v>222.6397225</v>
      </c>
      <c r="F2295">
        <v>179.05</v>
      </c>
      <c r="G2295">
        <v>7.3418207643146598</v>
      </c>
      <c r="H2295">
        <v>8.7145180328544694</v>
      </c>
      <c r="I2295">
        <v>-24.2163419576401</v>
      </c>
      <c r="J2295">
        <v>7.4684724149349302</v>
      </c>
      <c r="K2295">
        <v>168.70357310094201</v>
      </c>
      <c r="L2295">
        <v>178.74640461737101</v>
      </c>
      <c r="M2295">
        <v>62.2304522527727</v>
      </c>
      <c r="N2295">
        <v>2.1395070167766201</v>
      </c>
      <c r="O2295">
        <v>72.828818765707794</v>
      </c>
      <c r="P2295">
        <v>38.798449612403097</v>
      </c>
      <c r="Q2295">
        <v>0.122482509847363</v>
      </c>
    </row>
    <row r="2296" spans="1:17" hidden="1" x14ac:dyDescent="0.3">
      <c r="A2296" t="s">
        <v>4753</v>
      </c>
      <c r="B2296" t="s">
        <v>4754</v>
      </c>
      <c r="C2296" t="str">
        <f>IFERROR(VLOOKUP(Table1[[#This Row],[Ticker]],[1]!Table1[[Symbol]:[Industry]],2,FALSE),"-")</f>
        <v>-</v>
      </c>
      <c r="D2296" t="s">
        <v>312</v>
      </c>
      <c r="E2296">
        <v>222.06889279000001</v>
      </c>
      <c r="F2296">
        <v>40.51</v>
      </c>
      <c r="G2296">
        <v>95.405047353899207</v>
      </c>
      <c r="H2296">
        <v>8.7047428617889704</v>
      </c>
      <c r="I2296">
        <v>-8.6660204404912395</v>
      </c>
      <c r="J2296">
        <v>21.459950424359501</v>
      </c>
      <c r="K2296">
        <v>35.246121003314599</v>
      </c>
      <c r="L2296">
        <v>33.818049128890102</v>
      </c>
      <c r="M2296">
        <v>76.380489328970796</v>
      </c>
      <c r="N2296">
        <v>2.7652088343220398</v>
      </c>
      <c r="O2296">
        <v>17.8721303381881</v>
      </c>
      <c r="P2296">
        <v>126.946778711484</v>
      </c>
      <c r="Q2296">
        <v>0.122993832332513</v>
      </c>
    </row>
    <row r="2297" spans="1:17" hidden="1" x14ac:dyDescent="0.3">
      <c r="A2297" t="s">
        <v>4755</v>
      </c>
      <c r="B2297" t="s">
        <v>4756</v>
      </c>
      <c r="C2297" t="str">
        <f>IFERROR(VLOOKUP(Table1[[#This Row],[Ticker]],[1]!Table1[[Symbol]:[Industry]],2,FALSE),"-")</f>
        <v>-</v>
      </c>
      <c r="E2297">
        <v>222.06780000000001</v>
      </c>
      <c r="F2297">
        <v>172.95</v>
      </c>
      <c r="G2297">
        <v>-10.684066568898899</v>
      </c>
      <c r="H2297">
        <v>4.74671500255144</v>
      </c>
      <c r="I2297">
        <v>-0.449041417815081</v>
      </c>
      <c r="J2297">
        <v>-7.2981877057163098</v>
      </c>
      <c r="K2297">
        <v>161.29568627450899</v>
      </c>
      <c r="M2297">
        <v>30.533460907092898</v>
      </c>
      <c r="O2297">
        <v>27.493495229835201</v>
      </c>
      <c r="P2297">
        <v>63.933649289099499</v>
      </c>
    </row>
    <row r="2298" spans="1:17" hidden="1" x14ac:dyDescent="0.3">
      <c r="A2298" t="s">
        <v>4757</v>
      </c>
      <c r="B2298" t="s">
        <v>4758</v>
      </c>
      <c r="C2298" t="str">
        <f>IFERROR(VLOOKUP(Table1[[#This Row],[Ticker]],[1]!Table1[[Symbol]:[Industry]],2,FALSE),"-")</f>
        <v>-</v>
      </c>
      <c r="D2298" t="s">
        <v>198</v>
      </c>
      <c r="E2298">
        <v>221.5995825</v>
      </c>
      <c r="F2298">
        <v>225.65</v>
      </c>
      <c r="G2298">
        <v>31.613027188612101</v>
      </c>
      <c r="H2298">
        <v>21.328683316192599</v>
      </c>
      <c r="I2298">
        <v>18.084667084453599</v>
      </c>
      <c r="J2298">
        <v>3.4920521977945902</v>
      </c>
      <c r="K2298">
        <v>195.72549411995001</v>
      </c>
      <c r="L2298">
        <v>168.30842455235501</v>
      </c>
      <c r="M2298">
        <v>55.7411559945376</v>
      </c>
      <c r="N2298">
        <v>0.97576126226993298</v>
      </c>
      <c r="O2298">
        <v>9.0183913139818301</v>
      </c>
      <c r="P2298">
        <v>69.661654135338296</v>
      </c>
      <c r="Q2298">
        <v>-1.9771997035969002E-2</v>
      </c>
    </row>
    <row r="2299" spans="1:17" hidden="1" x14ac:dyDescent="0.3">
      <c r="A2299" t="s">
        <v>4759</v>
      </c>
      <c r="B2299" t="s">
        <v>4760</v>
      </c>
      <c r="C2299" t="str">
        <f>IFERROR(VLOOKUP(Table1[[#This Row],[Ticker]],[1]!Table1[[Symbol]:[Industry]],2,FALSE),"-")</f>
        <v>-</v>
      </c>
      <c r="D2299" t="s">
        <v>817</v>
      </c>
      <c r="E2299">
        <v>221.47342</v>
      </c>
      <c r="F2299">
        <v>155.05000000000001</v>
      </c>
      <c r="G2299">
        <v>103.49313377622001</v>
      </c>
      <c r="H2299">
        <v>-12.484799081955501</v>
      </c>
      <c r="I2299">
        <v>59.2101416810019</v>
      </c>
      <c r="J2299">
        <v>-5.8976834626957704</v>
      </c>
      <c r="K2299">
        <v>155.48519132844399</v>
      </c>
      <c r="M2299">
        <v>35.107135834647501</v>
      </c>
      <c r="N2299">
        <v>0.71091219096334102</v>
      </c>
      <c r="O2299">
        <v>22.5411157691067</v>
      </c>
      <c r="P2299">
        <v>146.111111111111</v>
      </c>
    </row>
    <row r="2300" spans="1:17" hidden="1" x14ac:dyDescent="0.3">
      <c r="A2300" t="s">
        <v>4761</v>
      </c>
      <c r="B2300" t="s">
        <v>4762</v>
      </c>
      <c r="C2300" t="str">
        <f>IFERROR(VLOOKUP(Table1[[#This Row],[Ticker]],[1]!Table1[[Symbol]:[Industry]],2,FALSE),"-")</f>
        <v>-</v>
      </c>
      <c r="D2300" t="s">
        <v>271</v>
      </c>
      <c r="E2300">
        <v>220.82169898499899</v>
      </c>
      <c r="F2300">
        <v>508.35</v>
      </c>
      <c r="G2300">
        <v>-6.0263603469075298</v>
      </c>
      <c r="H2300">
        <v>5.2452428398105404</v>
      </c>
      <c r="I2300">
        <v>8.7188231537291205</v>
      </c>
      <c r="J2300">
        <v>7.4060425742530001</v>
      </c>
      <c r="K2300">
        <v>458.10728798047597</v>
      </c>
      <c r="L2300">
        <v>435.36372444006901</v>
      </c>
      <c r="M2300">
        <v>76.717480487071995</v>
      </c>
      <c r="N2300">
        <v>1.26433427608779</v>
      </c>
      <c r="O2300">
        <v>5.1342578931838201</v>
      </c>
      <c r="P2300">
        <v>46.077586206896498</v>
      </c>
      <c r="Q2300">
        <v>-0.102313082106778</v>
      </c>
    </row>
    <row r="2301" spans="1:17" hidden="1" x14ac:dyDescent="0.3">
      <c r="A2301" t="s">
        <v>4763</v>
      </c>
      <c r="B2301" t="s">
        <v>4764</v>
      </c>
      <c r="C2301" t="str">
        <f>IFERROR(VLOOKUP(Table1[[#This Row],[Ticker]],[1]!Table1[[Symbol]:[Industry]],2,FALSE),"-")</f>
        <v>-</v>
      </c>
      <c r="D2301" t="s">
        <v>138</v>
      </c>
      <c r="E2301">
        <v>220.11699999999999</v>
      </c>
      <c r="F2301">
        <v>255.95</v>
      </c>
      <c r="G2301">
        <v>332.55250577676799</v>
      </c>
      <c r="H2301">
        <v>46.856429184895802</v>
      </c>
      <c r="I2301">
        <v>214.68969738884201</v>
      </c>
      <c r="J2301">
        <v>5.9549623020614701</v>
      </c>
      <c r="K2301">
        <v>190.477617426482</v>
      </c>
      <c r="L2301">
        <v>126.664956874224</v>
      </c>
      <c r="M2301">
        <v>84.338425829677803</v>
      </c>
      <c r="N2301">
        <v>1.9284493738311099</v>
      </c>
      <c r="O2301">
        <v>2.0511818714592698</v>
      </c>
      <c r="P2301">
        <v>449.838882921589</v>
      </c>
      <c r="Q2301">
        <v>0.14564244323477901</v>
      </c>
    </row>
    <row r="2302" spans="1:17" hidden="1" x14ac:dyDescent="0.3">
      <c r="A2302" t="s">
        <v>4765</v>
      </c>
      <c r="B2302" t="s">
        <v>4766</v>
      </c>
      <c r="C2302" t="str">
        <f>IFERROR(VLOOKUP(Table1[[#This Row],[Ticker]],[1]!Table1[[Symbol]:[Industry]],2,FALSE),"-")</f>
        <v>-</v>
      </c>
      <c r="D2302" t="s">
        <v>211</v>
      </c>
      <c r="E2302">
        <v>219.97391117800001</v>
      </c>
      <c r="F2302">
        <v>83.81</v>
      </c>
      <c r="G2302">
        <v>-19.0954432977104</v>
      </c>
      <c r="H2302">
        <v>-8.2589668156303695</v>
      </c>
      <c r="I2302">
        <v>-58.709329558518597</v>
      </c>
      <c r="J2302">
        <v>-2.8893633269566799</v>
      </c>
      <c r="K2302">
        <v>88.788678396170198</v>
      </c>
      <c r="L2302">
        <v>102.236484791683</v>
      </c>
      <c r="M2302">
        <v>41.352216756209501</v>
      </c>
      <c r="N2302">
        <v>0.86467651999010098</v>
      </c>
      <c r="O2302">
        <v>121.572604701109</v>
      </c>
      <c r="P2302">
        <v>14.4163822525597</v>
      </c>
      <c r="Q2302">
        <v>4.0253046796400003E-4</v>
      </c>
    </row>
    <row r="2303" spans="1:17" hidden="1" x14ac:dyDescent="0.3">
      <c r="A2303" t="s">
        <v>4767</v>
      </c>
      <c r="B2303" t="s">
        <v>4768</v>
      </c>
      <c r="C2303" t="str">
        <f>IFERROR(VLOOKUP(Table1[[#This Row],[Ticker]],[1]!Table1[[Symbol]:[Industry]],2,FALSE),"-")</f>
        <v>-</v>
      </c>
      <c r="D2303" t="s">
        <v>312</v>
      </c>
      <c r="E2303">
        <v>219.79016353399999</v>
      </c>
      <c r="F2303">
        <v>48.91</v>
      </c>
      <c r="G2303">
        <v>292.92352734630703</v>
      </c>
      <c r="H2303">
        <v>7.9075066291154403</v>
      </c>
      <c r="I2303">
        <v>210.24159034477199</v>
      </c>
      <c r="J2303">
        <v>13.638760919089</v>
      </c>
      <c r="K2303">
        <v>35.670760164956498</v>
      </c>
      <c r="L2303">
        <v>22.577513010271701</v>
      </c>
      <c r="M2303">
        <v>79.344905324994301</v>
      </c>
      <c r="N2303">
        <v>0.65641490620003295</v>
      </c>
      <c r="O2303">
        <v>0.122674299734204</v>
      </c>
      <c r="P2303">
        <v>389.1</v>
      </c>
      <c r="Q2303">
        <v>8.4512744432014994E-2</v>
      </c>
    </row>
    <row r="2304" spans="1:17" hidden="1" x14ac:dyDescent="0.3">
      <c r="A2304" t="s">
        <v>4769</v>
      </c>
      <c r="B2304" t="s">
        <v>4770</v>
      </c>
      <c r="C2304" t="str">
        <f>IFERROR(VLOOKUP(Table1[[#This Row],[Ticker]],[1]!Table1[[Symbol]:[Industry]],2,FALSE),"-")</f>
        <v>-</v>
      </c>
      <c r="D2304" t="s">
        <v>412</v>
      </c>
      <c r="E2304">
        <v>219.57230079999999</v>
      </c>
      <c r="F2304">
        <v>169.6</v>
      </c>
      <c r="G2304">
        <v>90.104141995699507</v>
      </c>
      <c r="H2304">
        <v>68.901100009829406</v>
      </c>
      <c r="I2304">
        <v>88.453433652578894</v>
      </c>
      <c r="J2304">
        <v>-22.101602376152201</v>
      </c>
      <c r="K2304">
        <v>129.80691127302001</v>
      </c>
      <c r="L2304">
        <v>103.58568719572099</v>
      </c>
      <c r="M2304">
        <v>52.145982027909596</v>
      </c>
      <c r="N2304">
        <v>3.9547592500471702</v>
      </c>
      <c r="O2304">
        <v>35.6132075471698</v>
      </c>
      <c r="P2304">
        <v>132.32876712328701</v>
      </c>
      <c r="Q2304">
        <v>0.12170068844589001</v>
      </c>
    </row>
    <row r="2305" spans="1:17" hidden="1" x14ac:dyDescent="0.3">
      <c r="A2305" t="s">
        <v>4771</v>
      </c>
      <c r="B2305" t="s">
        <v>4772</v>
      </c>
      <c r="C2305" t="str">
        <f>IFERROR(VLOOKUP(Table1[[#This Row],[Ticker]],[1]!Table1[[Symbol]:[Industry]],2,FALSE),"-")</f>
        <v>-</v>
      </c>
      <c r="D2305" t="s">
        <v>232</v>
      </c>
      <c r="E2305">
        <v>219.4272</v>
      </c>
      <c r="F2305">
        <v>182.4</v>
      </c>
      <c r="G2305">
        <v>-41.227040564207002</v>
      </c>
      <c r="H2305">
        <v>-0.30799206674997698</v>
      </c>
      <c r="I2305">
        <v>-36.228635618821301</v>
      </c>
      <c r="J2305">
        <v>-2.7996283085531899</v>
      </c>
      <c r="K2305">
        <v>183.22458571505601</v>
      </c>
      <c r="L2305">
        <v>205.07675136832299</v>
      </c>
      <c r="M2305">
        <v>46.784480286135803</v>
      </c>
      <c r="N2305">
        <v>2.16107358717551</v>
      </c>
      <c r="O2305">
        <v>72.094298245613999</v>
      </c>
      <c r="P2305">
        <v>29.729729729729701</v>
      </c>
      <c r="Q2305">
        <v>9.6570839344779003E-2</v>
      </c>
    </row>
    <row r="2306" spans="1:17" hidden="1" x14ac:dyDescent="0.3">
      <c r="A2306" t="s">
        <v>4773</v>
      </c>
      <c r="B2306" t="s">
        <v>4774</v>
      </c>
      <c r="C2306" t="str">
        <f>IFERROR(VLOOKUP(Table1[[#This Row],[Ticker]],[1]!Table1[[Symbol]:[Industry]],2,FALSE),"-")</f>
        <v>-</v>
      </c>
      <c r="D2306" t="s">
        <v>632</v>
      </c>
      <c r="E2306">
        <v>219.11713065000001</v>
      </c>
      <c r="F2306">
        <v>22.94</v>
      </c>
      <c r="G2306">
        <v>-17.972067688980999</v>
      </c>
      <c r="H2306">
        <v>-15.4514782127877</v>
      </c>
      <c r="I2306">
        <v>-34.484030489704402</v>
      </c>
      <c r="J2306">
        <v>-0.940381909376237</v>
      </c>
      <c r="K2306">
        <v>23.815220595924501</v>
      </c>
      <c r="L2306">
        <v>22.616556076938899</v>
      </c>
      <c r="M2306">
        <v>43.1388307169968</v>
      </c>
      <c r="N2306">
        <v>0.56093183466279894</v>
      </c>
      <c r="O2306">
        <v>41.6739319965126</v>
      </c>
      <c r="P2306">
        <v>116.415094339622</v>
      </c>
    </row>
    <row r="2307" spans="1:17" hidden="1" x14ac:dyDescent="0.3">
      <c r="A2307" t="s">
        <v>4775</v>
      </c>
      <c r="B2307" t="s">
        <v>4776</v>
      </c>
      <c r="C2307" t="str">
        <f>IFERROR(VLOOKUP(Table1[[#This Row],[Ticker]],[1]!Table1[[Symbol]:[Industry]],2,FALSE),"-")</f>
        <v>-</v>
      </c>
      <c r="E2307">
        <v>218.9</v>
      </c>
      <c r="F2307">
        <v>218.9</v>
      </c>
      <c r="G2307">
        <v>565.328440427391</v>
      </c>
      <c r="H2307">
        <v>19.0820050578</v>
      </c>
      <c r="I2307">
        <v>98.148478417705903</v>
      </c>
      <c r="J2307">
        <v>-2.3283699168427501</v>
      </c>
      <c r="K2307">
        <v>207.11079004015599</v>
      </c>
      <c r="L2307">
        <v>123.443651315773</v>
      </c>
      <c r="M2307">
        <v>32.693461485237101</v>
      </c>
      <c r="N2307">
        <v>0.328269115591934</v>
      </c>
      <c r="O2307">
        <v>19.872087711283601</v>
      </c>
      <c r="P2307">
        <v>589.01479383065703</v>
      </c>
    </row>
    <row r="2308" spans="1:17" hidden="1" x14ac:dyDescent="0.3">
      <c r="A2308" t="s">
        <v>4777</v>
      </c>
      <c r="B2308" t="s">
        <v>4778</v>
      </c>
      <c r="C2308" t="str">
        <f>IFERROR(VLOOKUP(Table1[[#This Row],[Ticker]],[1]!Table1[[Symbol]:[Industry]],2,FALSE),"-")</f>
        <v>-</v>
      </c>
      <c r="D2308" t="s">
        <v>632</v>
      </c>
      <c r="E2308">
        <v>218.70098124</v>
      </c>
      <c r="F2308">
        <v>62.89</v>
      </c>
      <c r="G2308">
        <v>175.78983707292301</v>
      </c>
      <c r="H2308">
        <v>11.6771851255742</v>
      </c>
      <c r="I2308">
        <v>186.02486222400699</v>
      </c>
      <c r="J2308">
        <v>-5.8316223561722396</v>
      </c>
      <c r="K2308">
        <v>60.976332104611998</v>
      </c>
      <c r="M2308">
        <v>33.137387772073502</v>
      </c>
      <c r="N2308">
        <v>0.96054762051345199</v>
      </c>
      <c r="O2308">
        <v>20.050882493242099</v>
      </c>
      <c r="P2308">
        <v>199.47619047619</v>
      </c>
    </row>
    <row r="2309" spans="1:17" hidden="1" x14ac:dyDescent="0.3">
      <c r="A2309" t="s">
        <v>4779</v>
      </c>
      <c r="B2309" t="s">
        <v>4780</v>
      </c>
      <c r="C2309" t="str">
        <f>IFERROR(VLOOKUP(Table1[[#This Row],[Ticker]],[1]!Table1[[Symbol]:[Industry]],2,FALSE),"-")</f>
        <v>-</v>
      </c>
      <c r="D2309" t="s">
        <v>177</v>
      </c>
      <c r="E2309">
        <v>217.84</v>
      </c>
      <c r="F2309">
        <v>27.23</v>
      </c>
      <c r="G2309">
        <v>134.41791199957601</v>
      </c>
      <c r="H2309">
        <v>29.219380349547201</v>
      </c>
      <c r="I2309">
        <v>-21.3024280829781</v>
      </c>
      <c r="J2309">
        <v>4.5559017662916403</v>
      </c>
      <c r="K2309">
        <v>22.5791523031317</v>
      </c>
      <c r="L2309">
        <v>19.898041130115899</v>
      </c>
      <c r="M2309">
        <v>58.569135390631097</v>
      </c>
      <c r="N2309">
        <v>2.6177231212057799</v>
      </c>
      <c r="O2309">
        <v>14.9467499081894</v>
      </c>
      <c r="P2309">
        <v>186.63157894736801</v>
      </c>
      <c r="Q2309">
        <v>8.452793186983E-2</v>
      </c>
    </row>
    <row r="2310" spans="1:17" hidden="1" x14ac:dyDescent="0.3">
      <c r="A2310" t="s">
        <v>4781</v>
      </c>
      <c r="B2310" t="s">
        <v>4782</v>
      </c>
      <c r="C2310" t="str">
        <f>IFERROR(VLOOKUP(Table1[[#This Row],[Ticker]],[1]!Table1[[Symbol]:[Industry]],2,FALSE),"-")</f>
        <v>-</v>
      </c>
      <c r="D2310" t="s">
        <v>198</v>
      </c>
      <c r="E2310">
        <v>217.7713607</v>
      </c>
      <c r="F2310">
        <v>171.8</v>
      </c>
      <c r="G2310">
        <v>5.7786051498606197</v>
      </c>
      <c r="H2310">
        <v>-12.661763753138899</v>
      </c>
      <c r="I2310">
        <v>-25.909926978297499</v>
      </c>
      <c r="J2310">
        <v>-5.7423366418865296</v>
      </c>
      <c r="K2310">
        <v>187.776207011201</v>
      </c>
      <c r="L2310">
        <v>169.31435917699099</v>
      </c>
      <c r="M2310">
        <v>18.946651979160901</v>
      </c>
      <c r="N2310">
        <v>0.84047935856112099</v>
      </c>
      <c r="O2310">
        <v>29.540162980209502</v>
      </c>
      <c r="P2310">
        <v>43.405676126878099</v>
      </c>
      <c r="Q2310">
        <v>-7.0840320276900001E-3</v>
      </c>
    </row>
    <row r="2311" spans="1:17" hidden="1" x14ac:dyDescent="0.3">
      <c r="A2311" t="s">
        <v>4783</v>
      </c>
      <c r="B2311" t="s">
        <v>4784</v>
      </c>
      <c r="C2311" t="str">
        <f>IFERROR(VLOOKUP(Table1[[#This Row],[Ticker]],[1]!Table1[[Symbol]:[Industry]],2,FALSE),"-")</f>
        <v>-</v>
      </c>
      <c r="D2311" t="s">
        <v>549</v>
      </c>
      <c r="E2311">
        <v>217.68855035999999</v>
      </c>
      <c r="F2311">
        <v>173.2</v>
      </c>
      <c r="G2311">
        <v>96.810145641927306</v>
      </c>
      <c r="H2311">
        <v>14.622090754054399</v>
      </c>
      <c r="I2311">
        <v>-41.284661585516197</v>
      </c>
      <c r="J2311">
        <v>-7.8634506315238202</v>
      </c>
      <c r="K2311">
        <v>158.71022739216599</v>
      </c>
      <c r="L2311">
        <v>155.735420437101</v>
      </c>
      <c r="M2311">
        <v>50.578297174044103</v>
      </c>
      <c r="N2311">
        <v>1.58202381597852</v>
      </c>
      <c r="O2311">
        <v>55.311778290992997</v>
      </c>
      <c r="P2311">
        <v>124.789097988319</v>
      </c>
      <c r="Q2311">
        <v>3.0504495509644999E-2</v>
      </c>
    </row>
    <row r="2312" spans="1:17" hidden="1" x14ac:dyDescent="0.3">
      <c r="A2312" t="s">
        <v>4785</v>
      </c>
      <c r="B2312" t="s">
        <v>4786</v>
      </c>
      <c r="C2312" t="str">
        <f>IFERROR(VLOOKUP(Table1[[#This Row],[Ticker]],[1]!Table1[[Symbol]:[Industry]],2,FALSE),"-")</f>
        <v>-</v>
      </c>
      <c r="D2312" t="s">
        <v>177</v>
      </c>
      <c r="E2312">
        <v>216.5245012</v>
      </c>
      <c r="F2312">
        <v>33.04</v>
      </c>
      <c r="G2312">
        <v>-1.54217595409854</v>
      </c>
      <c r="H2312">
        <v>10.9482695170318</v>
      </c>
      <c r="I2312">
        <v>-8.8943662268664703</v>
      </c>
      <c r="J2312">
        <v>5.2064491613513297</v>
      </c>
      <c r="K2312">
        <v>29.157999945196</v>
      </c>
      <c r="L2312">
        <v>27.732028219096399</v>
      </c>
      <c r="M2312">
        <v>59.530302562654299</v>
      </c>
      <c r="N2312">
        <v>3.24423704008443</v>
      </c>
      <c r="O2312">
        <v>39.225181598062903</v>
      </c>
      <c r="P2312">
        <v>45.871964679911699</v>
      </c>
      <c r="Q2312">
        <v>4.6103871254973998E-2</v>
      </c>
    </row>
    <row r="2313" spans="1:17" hidden="1" x14ac:dyDescent="0.3">
      <c r="A2313" t="s">
        <v>4787</v>
      </c>
      <c r="B2313" t="s">
        <v>4788</v>
      </c>
      <c r="C2313" t="str">
        <f>IFERROR(VLOOKUP(Table1[[#This Row],[Ticker]],[1]!Table1[[Symbol]:[Industry]],2,FALSE),"-")</f>
        <v>-</v>
      </c>
      <c r="E2313">
        <v>216.3496275</v>
      </c>
      <c r="F2313">
        <v>281</v>
      </c>
      <c r="G2313">
        <v>0.78762223349958305</v>
      </c>
      <c r="H2313">
        <v>12.725031329082</v>
      </c>
      <c r="I2313">
        <v>4.96417954385584</v>
      </c>
      <c r="J2313">
        <v>-1.9657022075206101</v>
      </c>
      <c r="K2313">
        <v>266.38507345194199</v>
      </c>
      <c r="M2313">
        <v>42.623420741140201</v>
      </c>
      <c r="N2313">
        <v>1.01556974459724</v>
      </c>
      <c r="O2313">
        <v>20.6405693950177</v>
      </c>
      <c r="P2313">
        <v>34.707574304889697</v>
      </c>
    </row>
    <row r="2314" spans="1:17" hidden="1" x14ac:dyDescent="0.3">
      <c r="A2314" t="s">
        <v>4789</v>
      </c>
      <c r="B2314" t="s">
        <v>4790</v>
      </c>
      <c r="C2314" t="str">
        <f>IFERROR(VLOOKUP(Table1[[#This Row],[Ticker]],[1]!Table1[[Symbol]:[Industry]],2,FALSE),"-")</f>
        <v>-</v>
      </c>
      <c r="D2314" t="s">
        <v>549</v>
      </c>
      <c r="E2314">
        <v>216.03307760000001</v>
      </c>
      <c r="F2314">
        <v>48.68</v>
      </c>
      <c r="G2314">
        <v>52.3715127811817</v>
      </c>
      <c r="H2314">
        <v>-2.03426126552759</v>
      </c>
      <c r="I2314">
        <v>2.1781254295272801</v>
      </c>
      <c r="J2314">
        <v>-0.17705001768270801</v>
      </c>
      <c r="K2314">
        <v>49.283615225387599</v>
      </c>
      <c r="L2314">
        <v>43.976084482225197</v>
      </c>
      <c r="M2314">
        <v>38.718609692198399</v>
      </c>
      <c r="N2314">
        <v>0.66717227814043001</v>
      </c>
      <c r="O2314">
        <v>24.5891536565324</v>
      </c>
      <c r="P2314">
        <v>85.801526717557195</v>
      </c>
      <c r="Q2314">
        <v>3.1392204388225001E-2</v>
      </c>
    </row>
    <row r="2315" spans="1:17" hidden="1" x14ac:dyDescent="0.3">
      <c r="A2315" t="s">
        <v>4791</v>
      </c>
      <c r="B2315" t="s">
        <v>4792</v>
      </c>
      <c r="C2315" t="str">
        <f>IFERROR(VLOOKUP(Table1[[#This Row],[Ticker]],[1]!Table1[[Symbol]:[Industry]],2,FALSE),"-")</f>
        <v>-</v>
      </c>
      <c r="D2315" t="s">
        <v>62</v>
      </c>
      <c r="E2315">
        <v>216.02724000000001</v>
      </c>
      <c r="F2315">
        <v>171.6</v>
      </c>
      <c r="G2315">
        <v>231.37261618084199</v>
      </c>
      <c r="H2315">
        <v>-16.204251410629698</v>
      </c>
      <c r="I2315">
        <v>-7.1744505899470498E-2</v>
      </c>
      <c r="J2315">
        <v>-4.54406196495498</v>
      </c>
      <c r="K2315">
        <v>168.337592006807</v>
      </c>
      <c r="L2315">
        <v>132.74439543989101</v>
      </c>
      <c r="M2315">
        <v>32.716034662626399</v>
      </c>
      <c r="N2315">
        <v>0.53735722783311402</v>
      </c>
      <c r="O2315">
        <v>16.550116550116499</v>
      </c>
      <c r="P2315">
        <v>262.17813423385297</v>
      </c>
      <c r="Q2315">
        <v>0.121260392462294</v>
      </c>
    </row>
    <row r="2316" spans="1:17" hidden="1" x14ac:dyDescent="0.3">
      <c r="A2316" t="s">
        <v>4793</v>
      </c>
      <c r="B2316" t="s">
        <v>4794</v>
      </c>
      <c r="C2316" t="str">
        <f>IFERROR(VLOOKUP(Table1[[#This Row],[Ticker]],[1]!Table1[[Symbol]:[Industry]],2,FALSE),"-")</f>
        <v>-</v>
      </c>
      <c r="E2316">
        <v>215.84700000000001</v>
      </c>
      <c r="F2316">
        <v>206.75</v>
      </c>
      <c r="G2316">
        <v>-27.523562705592301</v>
      </c>
      <c r="H2316">
        <v>32.218010496485498</v>
      </c>
      <c r="I2316">
        <v>1.12334617286557</v>
      </c>
      <c r="J2316">
        <v>-6.2422174807807203</v>
      </c>
      <c r="K2316">
        <v>158.99682878271199</v>
      </c>
      <c r="L2316">
        <v>167.94101871963099</v>
      </c>
      <c r="M2316">
        <v>69.697513305565906</v>
      </c>
      <c r="N2316">
        <v>3.1436831550802098</v>
      </c>
      <c r="O2316">
        <v>25.755743651753299</v>
      </c>
      <c r="P2316">
        <v>79.782608695652101</v>
      </c>
    </row>
    <row r="2317" spans="1:17" hidden="1" x14ac:dyDescent="0.3">
      <c r="A2317" t="s">
        <v>4795</v>
      </c>
      <c r="B2317" t="s">
        <v>4796</v>
      </c>
      <c r="C2317" t="str">
        <f>IFERROR(VLOOKUP(Table1[[#This Row],[Ticker]],[1]!Table1[[Symbol]:[Industry]],2,FALSE),"-")</f>
        <v>-</v>
      </c>
      <c r="D2317" t="s">
        <v>46</v>
      </c>
      <c r="E2317">
        <v>215.67679325</v>
      </c>
      <c r="F2317">
        <v>20.95</v>
      </c>
      <c r="G2317">
        <v>-54.997828813102799</v>
      </c>
      <c r="H2317">
        <v>13.7170018877973</v>
      </c>
      <c r="I2317">
        <v>-30.3164076172622</v>
      </c>
      <c r="J2317">
        <v>3.9790489002821499</v>
      </c>
      <c r="K2317">
        <v>19.835340102801801</v>
      </c>
      <c r="L2317">
        <v>22.765011576353899</v>
      </c>
      <c r="M2317">
        <v>64.911608528457805</v>
      </c>
      <c r="N2317">
        <v>0.94185094185094098</v>
      </c>
      <c r="O2317">
        <v>75.417661097852005</v>
      </c>
      <c r="P2317">
        <v>37.377049180327802</v>
      </c>
      <c r="Q2317">
        <v>0.257782532002785</v>
      </c>
    </row>
    <row r="2318" spans="1:17" hidden="1" x14ac:dyDescent="0.3">
      <c r="A2318" t="s">
        <v>4797</v>
      </c>
      <c r="B2318" t="s">
        <v>4798</v>
      </c>
      <c r="C2318" t="str">
        <f>IFERROR(VLOOKUP(Table1[[#This Row],[Ticker]],[1]!Table1[[Symbol]:[Industry]],2,FALSE),"-")</f>
        <v>-</v>
      </c>
      <c r="D2318" t="s">
        <v>286</v>
      </c>
      <c r="E2318">
        <v>215.416281</v>
      </c>
      <c r="F2318">
        <v>426.55</v>
      </c>
      <c r="G2318">
        <v>-19.3188466746149</v>
      </c>
      <c r="H2318">
        <v>9.5359768494530304</v>
      </c>
      <c r="I2318">
        <v>-31.383026183880801</v>
      </c>
      <c r="J2318">
        <v>6.6937206393901896</v>
      </c>
      <c r="K2318">
        <v>355.41129733437799</v>
      </c>
      <c r="L2318">
        <v>393.91483662666599</v>
      </c>
      <c r="M2318">
        <v>79.498167206047796</v>
      </c>
      <c r="N2318">
        <v>1.7658047261760501</v>
      </c>
      <c r="O2318">
        <v>67.623959676474001</v>
      </c>
      <c r="P2318">
        <v>47.086206896551701</v>
      </c>
      <c r="Q2318">
        <v>7.6479253985755002E-2</v>
      </c>
    </row>
    <row r="2319" spans="1:17" hidden="1" x14ac:dyDescent="0.3">
      <c r="A2319" t="s">
        <v>4799</v>
      </c>
      <c r="B2319" t="s">
        <v>4800</v>
      </c>
      <c r="C2319" t="str">
        <f>IFERROR(VLOOKUP(Table1[[#This Row],[Ticker]],[1]!Table1[[Symbol]:[Industry]],2,FALSE),"-")</f>
        <v>-</v>
      </c>
      <c r="D2319" t="s">
        <v>198</v>
      </c>
      <c r="E2319">
        <v>215.34744000000001</v>
      </c>
      <c r="F2319">
        <v>582.65</v>
      </c>
      <c r="G2319">
        <v>-17.6439473608607</v>
      </c>
      <c r="H2319">
        <v>5.9715713243905304</v>
      </c>
      <c r="I2319">
        <v>-1.8432447352784</v>
      </c>
      <c r="J2319">
        <v>5.9047628056272901</v>
      </c>
      <c r="K2319">
        <v>507.82770128477802</v>
      </c>
      <c r="L2319">
        <v>460.23196381463299</v>
      </c>
      <c r="M2319">
        <v>68.624681497598104</v>
      </c>
      <c r="N2319">
        <v>1.2415133225379</v>
      </c>
      <c r="O2319">
        <v>7.2685145456105698</v>
      </c>
      <c r="P2319">
        <v>56.985046477165497</v>
      </c>
      <c r="Q2319">
        <v>9.0595883520942E-2</v>
      </c>
    </row>
    <row r="2320" spans="1:17" hidden="1" x14ac:dyDescent="0.3">
      <c r="A2320" t="s">
        <v>4801</v>
      </c>
      <c r="B2320" t="s">
        <v>4802</v>
      </c>
      <c r="C2320" t="str">
        <f>IFERROR(VLOOKUP(Table1[[#This Row],[Ticker]],[1]!Table1[[Symbol]:[Industry]],2,FALSE),"-")</f>
        <v>-</v>
      </c>
      <c r="D2320" t="s">
        <v>46</v>
      </c>
      <c r="E2320">
        <v>213.80728276599999</v>
      </c>
      <c r="F2320">
        <v>10.78</v>
      </c>
      <c r="G2320">
        <v>-11.9765088436812</v>
      </c>
      <c r="H2320">
        <v>-20.840881522545001</v>
      </c>
      <c r="I2320">
        <v>-23.617994918849501</v>
      </c>
      <c r="J2320">
        <v>-5.2095227700691398</v>
      </c>
      <c r="K2320">
        <v>12.039903288935101</v>
      </c>
      <c r="L2320">
        <v>11.9203490266455</v>
      </c>
      <c r="M2320">
        <v>12.5735060875689</v>
      </c>
      <c r="N2320">
        <v>1.1688813538661</v>
      </c>
      <c r="O2320">
        <v>41.001855287569498</v>
      </c>
      <c r="P2320">
        <v>16.540540540540501</v>
      </c>
    </row>
    <row r="2321" spans="1:17" hidden="1" x14ac:dyDescent="0.3">
      <c r="A2321" t="s">
        <v>4803</v>
      </c>
      <c r="B2321" t="s">
        <v>4804</v>
      </c>
      <c r="C2321" t="str">
        <f>IFERROR(VLOOKUP(Table1[[#This Row],[Ticker]],[1]!Table1[[Symbol]:[Industry]],2,FALSE),"-")</f>
        <v>-</v>
      </c>
      <c r="D2321" t="s">
        <v>692</v>
      </c>
      <c r="E2321">
        <v>213.52500000000001</v>
      </c>
      <c r="F2321">
        <v>113.88</v>
      </c>
      <c r="G2321">
        <v>-15.229210546123801</v>
      </c>
      <c r="H2321">
        <v>13.845745289480201</v>
      </c>
      <c r="I2321">
        <v>7.4147299095661703</v>
      </c>
      <c r="J2321">
        <v>-3.4303801201474</v>
      </c>
      <c r="K2321">
        <v>95.650746369765301</v>
      </c>
      <c r="L2321">
        <v>93.169481837648107</v>
      </c>
      <c r="M2321">
        <v>71.756718523419906</v>
      </c>
      <c r="N2321">
        <v>1.67906314861478</v>
      </c>
      <c r="O2321">
        <v>9.7207586933614394</v>
      </c>
      <c r="P2321">
        <v>66.005830903789999</v>
      </c>
      <c r="Q2321">
        <v>-8.9889732894879004E-2</v>
      </c>
    </row>
    <row r="2322" spans="1:17" hidden="1" x14ac:dyDescent="0.3">
      <c r="A2322" t="s">
        <v>4805</v>
      </c>
      <c r="B2322" t="s">
        <v>4806</v>
      </c>
      <c r="C2322" t="str">
        <f>IFERROR(VLOOKUP(Table1[[#This Row],[Ticker]],[1]!Table1[[Symbol]:[Industry]],2,FALSE),"-")</f>
        <v>-</v>
      </c>
      <c r="D2322" t="s">
        <v>328</v>
      </c>
      <c r="E2322">
        <v>213.50743739999999</v>
      </c>
      <c r="F2322">
        <v>43.39</v>
      </c>
      <c r="G2322">
        <v>55.982383656774601</v>
      </c>
      <c r="H2322">
        <v>0.31712639495650602</v>
      </c>
      <c r="I2322">
        <v>0.58283731943338402</v>
      </c>
      <c r="J2322">
        <v>7.9349509398128104</v>
      </c>
      <c r="K2322">
        <v>38.930970749116</v>
      </c>
      <c r="L2322">
        <v>34.6773162997101</v>
      </c>
      <c r="M2322">
        <v>85.174262852848699</v>
      </c>
      <c r="N2322">
        <v>1.4406439521535901</v>
      </c>
      <c r="O2322">
        <v>8.0894215256971602</v>
      </c>
      <c r="P2322">
        <v>104.18823529411701</v>
      </c>
      <c r="Q2322">
        <v>8.9079620171828994E-2</v>
      </c>
    </row>
    <row r="2323" spans="1:17" hidden="1" x14ac:dyDescent="0.3">
      <c r="A2323" t="s">
        <v>4807</v>
      </c>
      <c r="B2323" t="s">
        <v>4808</v>
      </c>
      <c r="C2323" t="str">
        <f>IFERROR(VLOOKUP(Table1[[#This Row],[Ticker]],[1]!Table1[[Symbol]:[Industry]],2,FALSE),"-")</f>
        <v>-</v>
      </c>
      <c r="D2323" t="s">
        <v>222</v>
      </c>
      <c r="E2323">
        <v>213.36107952</v>
      </c>
      <c r="F2323">
        <v>272.89999999999998</v>
      </c>
      <c r="G2323">
        <v>-10.285148333663599</v>
      </c>
      <c r="H2323">
        <v>1.44699008647535</v>
      </c>
      <c r="I2323">
        <v>-25.0053713570281</v>
      </c>
      <c r="J2323">
        <v>-6.0396989511101404</v>
      </c>
      <c r="K2323">
        <v>278.14452057902997</v>
      </c>
      <c r="L2323">
        <v>264.88530596700298</v>
      </c>
      <c r="M2323">
        <v>38.000048842756598</v>
      </c>
      <c r="N2323">
        <v>1.77874368413489</v>
      </c>
      <c r="O2323">
        <v>31.5500183217295</v>
      </c>
      <c r="P2323">
        <v>21.993741618238701</v>
      </c>
      <c r="Q2323">
        <v>3.2644658666090001E-3</v>
      </c>
    </row>
    <row r="2324" spans="1:17" hidden="1" x14ac:dyDescent="0.3">
      <c r="A2324" t="s">
        <v>4809</v>
      </c>
      <c r="B2324" t="s">
        <v>4810</v>
      </c>
      <c r="C2324" t="str">
        <f>IFERROR(VLOOKUP(Table1[[#This Row],[Ticker]],[1]!Table1[[Symbol]:[Industry]],2,FALSE),"-")</f>
        <v>-</v>
      </c>
      <c r="D2324" t="s">
        <v>933</v>
      </c>
      <c r="E2324">
        <v>213.09313032</v>
      </c>
      <c r="F2324">
        <v>33.31</v>
      </c>
      <c r="G2324">
        <v>24.423917828391701</v>
      </c>
      <c r="H2324">
        <v>10.2943844940768</v>
      </c>
      <c r="I2324">
        <v>-16.1958537996281</v>
      </c>
      <c r="J2324">
        <v>-6.8483711246451398</v>
      </c>
      <c r="K2324">
        <v>31.302567512459198</v>
      </c>
      <c r="L2324">
        <v>31.081658346927199</v>
      </c>
      <c r="M2324">
        <v>52.102615209310898</v>
      </c>
      <c r="N2324">
        <v>2.7605052569478099</v>
      </c>
      <c r="O2324">
        <v>21.585109576703601</v>
      </c>
      <c r="P2324">
        <v>53.149425287356301</v>
      </c>
      <c r="Q2324">
        <v>-4.7523510521994002E-2</v>
      </c>
    </row>
    <row r="2325" spans="1:17" hidden="1" x14ac:dyDescent="0.3">
      <c r="A2325" t="s">
        <v>4811</v>
      </c>
      <c r="B2325" t="s">
        <v>4812</v>
      </c>
      <c r="C2325" t="str">
        <f>IFERROR(VLOOKUP(Table1[[#This Row],[Ticker]],[1]!Table1[[Symbol]:[Industry]],2,FALSE),"-")</f>
        <v>-</v>
      </c>
      <c r="D2325" t="s">
        <v>295</v>
      </c>
      <c r="E2325">
        <v>212.95050000000001</v>
      </c>
      <c r="F2325">
        <v>119.3</v>
      </c>
      <c r="G2325">
        <v>-38.441623142459299</v>
      </c>
      <c r="H2325">
        <v>9.9294980214193593</v>
      </c>
      <c r="I2325">
        <v>-20.2845965067709</v>
      </c>
      <c r="J2325">
        <v>-0.85504155991931996</v>
      </c>
      <c r="K2325">
        <v>120.11910552793699</v>
      </c>
      <c r="L2325">
        <v>128.71327257167101</v>
      </c>
      <c r="M2325">
        <v>39.177724348148701</v>
      </c>
      <c r="N2325">
        <v>1.5483971044467399</v>
      </c>
      <c r="O2325">
        <v>58.424140821458501</v>
      </c>
      <c r="P2325">
        <v>32.188365650969502</v>
      </c>
    </row>
    <row r="2326" spans="1:17" hidden="1" x14ac:dyDescent="0.3">
      <c r="A2326" t="s">
        <v>4813</v>
      </c>
      <c r="B2326" t="s">
        <v>4814</v>
      </c>
      <c r="C2326" t="str">
        <f>IFERROR(VLOOKUP(Table1[[#This Row],[Ticker]],[1]!Table1[[Symbol]:[Industry]],2,FALSE),"-")</f>
        <v>-</v>
      </c>
      <c r="D2326" t="s">
        <v>933</v>
      </c>
      <c r="E2326">
        <v>212.83250755</v>
      </c>
      <c r="F2326">
        <v>109.85</v>
      </c>
      <c r="G2326">
        <v>34.827355110441701</v>
      </c>
      <c r="H2326">
        <v>80.608457426793805</v>
      </c>
      <c r="I2326">
        <v>45.062380261525497</v>
      </c>
      <c r="J2326">
        <v>29.585107566402499</v>
      </c>
      <c r="O2326">
        <v>26.5361857077833</v>
      </c>
      <c r="P2326">
        <v>75.199362041467197</v>
      </c>
    </row>
    <row r="2327" spans="1:17" hidden="1" x14ac:dyDescent="0.3">
      <c r="A2327" t="s">
        <v>4815</v>
      </c>
      <c r="B2327" t="s">
        <v>4816</v>
      </c>
      <c r="C2327" t="str">
        <f>IFERROR(VLOOKUP(Table1[[#This Row],[Ticker]],[1]!Table1[[Symbol]:[Industry]],2,FALSE),"-")</f>
        <v>-</v>
      </c>
      <c r="D2327" t="s">
        <v>266</v>
      </c>
      <c r="E2327">
        <v>212.43</v>
      </c>
      <c r="F2327">
        <v>708.1</v>
      </c>
      <c r="G2327">
        <v>-38.5318247306055</v>
      </c>
      <c r="H2327">
        <v>-8.0295102223690602</v>
      </c>
      <c r="I2327">
        <v>-28.055766264725101</v>
      </c>
      <c r="J2327">
        <v>-0.70401075838323601</v>
      </c>
      <c r="K2327">
        <v>713.68288344583698</v>
      </c>
      <c r="L2327">
        <v>761.735950321828</v>
      </c>
      <c r="M2327">
        <v>41.021609983759902</v>
      </c>
      <c r="N2327">
        <v>0.71077988511476997</v>
      </c>
      <c r="O2327">
        <v>40.375653156333797</v>
      </c>
      <c r="P2327">
        <v>12.844621513944199</v>
      </c>
      <c r="Q2327">
        <v>-1.9475771475594001E-2</v>
      </c>
    </row>
    <row r="2328" spans="1:17" hidden="1" x14ac:dyDescent="0.3">
      <c r="A2328" t="s">
        <v>4817</v>
      </c>
      <c r="B2328" t="s">
        <v>4818</v>
      </c>
      <c r="C2328" t="str">
        <f>IFERROR(VLOOKUP(Table1[[#This Row],[Ticker]],[1]!Table1[[Symbol]:[Industry]],2,FALSE),"-")</f>
        <v>-</v>
      </c>
      <c r="D2328" t="s">
        <v>405</v>
      </c>
      <c r="E2328">
        <v>212.07599999999999</v>
      </c>
      <c r="F2328">
        <v>164.4</v>
      </c>
      <c r="G2328">
        <v>20.524172912522701</v>
      </c>
      <c r="H2328">
        <v>21.3225128748918</v>
      </c>
      <c r="I2328">
        <v>18.121300799437702</v>
      </c>
      <c r="J2328">
        <v>14.1729859387586</v>
      </c>
      <c r="K2328">
        <v>151.21210014694799</v>
      </c>
      <c r="L2328">
        <v>127.554720978441</v>
      </c>
      <c r="M2328">
        <v>50.714294723429099</v>
      </c>
      <c r="N2328">
        <v>0.64416407558000399</v>
      </c>
      <c r="O2328">
        <v>18.400243309002398</v>
      </c>
      <c r="P2328">
        <v>71.25</v>
      </c>
    </row>
    <row r="2329" spans="1:17" hidden="1" x14ac:dyDescent="0.3">
      <c r="A2329" t="s">
        <v>4819</v>
      </c>
      <c r="B2329" t="s">
        <v>4820</v>
      </c>
      <c r="C2329" t="str">
        <f>IFERROR(VLOOKUP(Table1[[#This Row],[Ticker]],[1]!Table1[[Symbol]:[Industry]],2,FALSE),"-")</f>
        <v>-</v>
      </c>
      <c r="D2329" t="s">
        <v>130</v>
      </c>
      <c r="E2329">
        <v>211.33142000000001</v>
      </c>
      <c r="F2329">
        <v>580.9</v>
      </c>
      <c r="G2329">
        <v>88.141991349708306</v>
      </c>
      <c r="H2329">
        <v>-15.6413769142031</v>
      </c>
      <c r="I2329">
        <v>20.659256995421799</v>
      </c>
      <c r="J2329">
        <v>-5.3474115874905301</v>
      </c>
      <c r="K2329">
        <v>529.47288175608799</v>
      </c>
      <c r="L2329">
        <v>445.986868247921</v>
      </c>
      <c r="M2329">
        <v>45.585232717928299</v>
      </c>
      <c r="N2329">
        <v>0.454536033180513</v>
      </c>
      <c r="O2329">
        <v>25.202272336030202</v>
      </c>
      <c r="Q2329">
        <v>8.0879484311276006E-2</v>
      </c>
    </row>
    <row r="2330" spans="1:17" hidden="1" x14ac:dyDescent="0.3">
      <c r="A2330" t="s">
        <v>4821</v>
      </c>
      <c r="B2330" t="s">
        <v>4822</v>
      </c>
      <c r="C2330" t="str">
        <f>IFERROR(VLOOKUP(Table1[[#This Row],[Ticker]],[1]!Table1[[Symbol]:[Industry]],2,FALSE),"-")</f>
        <v>-</v>
      </c>
      <c r="D2330" t="s">
        <v>412</v>
      </c>
      <c r="E2330">
        <v>210.67764634</v>
      </c>
      <c r="F2330">
        <v>175.9</v>
      </c>
      <c r="G2330">
        <v>228.11364659673299</v>
      </c>
      <c r="H2330">
        <v>27.613348860819102</v>
      </c>
      <c r="I2330">
        <v>132.01336613799199</v>
      </c>
      <c r="J2330">
        <v>15.4742466627012</v>
      </c>
      <c r="K2330">
        <v>132.178701725254</v>
      </c>
      <c r="L2330">
        <v>99.609161778960797</v>
      </c>
      <c r="M2330">
        <v>90.667702510862696</v>
      </c>
      <c r="N2330">
        <v>5.9779999999999998</v>
      </c>
      <c r="O2330">
        <v>0</v>
      </c>
      <c r="P2330">
        <v>251.8</v>
      </c>
    </row>
    <row r="2331" spans="1:17" hidden="1" x14ac:dyDescent="0.3">
      <c r="A2331" t="s">
        <v>4823</v>
      </c>
      <c r="B2331" t="s">
        <v>4824</v>
      </c>
      <c r="C2331" t="str">
        <f>IFERROR(VLOOKUP(Table1[[#This Row],[Ticker]],[1]!Table1[[Symbol]:[Industry]],2,FALSE),"-")</f>
        <v>-</v>
      </c>
      <c r="D2331" t="s">
        <v>394</v>
      </c>
      <c r="E2331">
        <v>210.01079999999999</v>
      </c>
      <c r="F2331">
        <v>366</v>
      </c>
      <c r="G2331">
        <v>712.88507516816105</v>
      </c>
      <c r="H2331">
        <v>4.7588685564182303</v>
      </c>
      <c r="I2331">
        <v>69.548671747816996</v>
      </c>
      <c r="J2331">
        <v>2.98125490740924</v>
      </c>
      <c r="K2331">
        <v>327.84723075909898</v>
      </c>
      <c r="L2331">
        <v>187.379851310661</v>
      </c>
      <c r="M2331">
        <v>69.474532840478005</v>
      </c>
      <c r="N2331">
        <v>0.472727272727272</v>
      </c>
      <c r="O2331">
        <v>6.2841530054644696</v>
      </c>
      <c r="P2331">
        <v>792.68292682926801</v>
      </c>
    </row>
    <row r="2332" spans="1:17" hidden="1" x14ac:dyDescent="0.3">
      <c r="A2332" t="s">
        <v>4825</v>
      </c>
      <c r="B2332" t="s">
        <v>4826</v>
      </c>
      <c r="C2332" t="str">
        <f>IFERROR(VLOOKUP(Table1[[#This Row],[Ticker]],[1]!Table1[[Symbol]:[Industry]],2,FALSE),"-")</f>
        <v>-</v>
      </c>
      <c r="D2332" t="s">
        <v>222</v>
      </c>
      <c r="E2332">
        <v>209.43106388999999</v>
      </c>
      <c r="F2332">
        <v>419.15</v>
      </c>
      <c r="G2332">
        <v>17.180727759562998</v>
      </c>
      <c r="H2332">
        <v>2.6571123177314999</v>
      </c>
      <c r="I2332">
        <v>12.0614730653795</v>
      </c>
      <c r="J2332">
        <v>-3.4851527338405401</v>
      </c>
      <c r="K2332">
        <v>382.17750544929203</v>
      </c>
      <c r="L2332">
        <v>344.63898748078702</v>
      </c>
      <c r="M2332">
        <v>56.060415840612002</v>
      </c>
      <c r="N2332">
        <v>2.26721898898561</v>
      </c>
      <c r="O2332">
        <v>10.8672313014434</v>
      </c>
      <c r="P2332">
        <v>45.8420320111343</v>
      </c>
      <c r="Q2332">
        <v>-3.5970091567606E-2</v>
      </c>
    </row>
    <row r="2333" spans="1:17" hidden="1" x14ac:dyDescent="0.3">
      <c r="A2333" t="s">
        <v>4827</v>
      </c>
      <c r="B2333" t="s">
        <v>4828</v>
      </c>
      <c r="C2333" t="str">
        <f>IFERROR(VLOOKUP(Table1[[#This Row],[Ticker]],[1]!Table1[[Symbol]:[Industry]],2,FALSE),"-")</f>
        <v>-</v>
      </c>
      <c r="D2333" t="s">
        <v>1423</v>
      </c>
      <c r="E2333">
        <v>208.83891358</v>
      </c>
      <c r="F2333">
        <v>23.32</v>
      </c>
      <c r="G2333">
        <v>79.981768867475594</v>
      </c>
      <c r="H2333">
        <v>8.06975717122614</v>
      </c>
      <c r="I2333">
        <v>11.5888862250288</v>
      </c>
      <c r="J2333">
        <v>-0.117336641886528</v>
      </c>
      <c r="K2333">
        <v>20.1659856860412</v>
      </c>
      <c r="L2333">
        <v>17.568791155881001</v>
      </c>
      <c r="M2333">
        <v>42.230671509997798</v>
      </c>
      <c r="N2333">
        <v>0.654590699612836</v>
      </c>
      <c r="O2333">
        <v>10.849056603773599</v>
      </c>
      <c r="P2333">
        <v>113.94495412844</v>
      </c>
      <c r="Q2333">
        <v>-3.003937356562E-2</v>
      </c>
    </row>
    <row r="2334" spans="1:17" hidden="1" x14ac:dyDescent="0.3">
      <c r="A2334" t="s">
        <v>4829</v>
      </c>
      <c r="B2334" t="s">
        <v>4830</v>
      </c>
      <c r="C2334" t="str">
        <f>IFERROR(VLOOKUP(Table1[[#This Row],[Ticker]],[1]!Table1[[Symbol]:[Industry]],2,FALSE),"-")</f>
        <v>-</v>
      </c>
      <c r="D2334" t="s">
        <v>543</v>
      </c>
      <c r="E2334">
        <v>208.680140935</v>
      </c>
      <c r="F2334">
        <v>83.65</v>
      </c>
      <c r="G2334">
        <v>-29.9608632071883</v>
      </c>
      <c r="H2334">
        <v>-0.72754970333090796</v>
      </c>
      <c r="I2334">
        <v>-19.725838056104401</v>
      </c>
      <c r="J2334">
        <v>-6.1472192459420301</v>
      </c>
      <c r="O2334">
        <v>16.198445905558799</v>
      </c>
      <c r="P2334">
        <v>0</v>
      </c>
    </row>
    <row r="2335" spans="1:17" hidden="1" x14ac:dyDescent="0.3">
      <c r="A2335" t="s">
        <v>4831</v>
      </c>
      <c r="B2335" t="s">
        <v>4832</v>
      </c>
      <c r="C2335" t="str">
        <f>IFERROR(VLOOKUP(Table1[[#This Row],[Ticker]],[1]!Table1[[Symbol]:[Industry]],2,FALSE),"-")</f>
        <v>-</v>
      </c>
      <c r="D2335" t="s">
        <v>266</v>
      </c>
      <c r="E2335">
        <v>208.53899999999999</v>
      </c>
      <c r="F2335">
        <v>204.45</v>
      </c>
      <c r="G2335">
        <v>28.723060119333098</v>
      </c>
      <c r="H2335">
        <v>-0.54731209104460798</v>
      </c>
      <c r="I2335">
        <v>-3.20597910146844</v>
      </c>
      <c r="J2335">
        <v>-5.2299492544991297</v>
      </c>
      <c r="K2335">
        <v>198.93156521274099</v>
      </c>
      <c r="L2335">
        <v>173.972542767542</v>
      </c>
      <c r="M2335">
        <v>38.755535121070402</v>
      </c>
      <c r="N2335">
        <v>1.04324823044687</v>
      </c>
      <c r="O2335">
        <v>27.170457324529199</v>
      </c>
      <c r="P2335">
        <v>73.262711864406697</v>
      </c>
      <c r="Q2335">
        <v>0.14286820324543001</v>
      </c>
    </row>
    <row r="2336" spans="1:17" hidden="1" x14ac:dyDescent="0.3">
      <c r="A2336" t="s">
        <v>4833</v>
      </c>
      <c r="B2336" t="s">
        <v>4834</v>
      </c>
      <c r="C2336" t="str">
        <f>IFERROR(VLOOKUP(Table1[[#This Row],[Ticker]],[1]!Table1[[Symbol]:[Industry]],2,FALSE),"-")</f>
        <v>-</v>
      </c>
      <c r="D2336" t="s">
        <v>109</v>
      </c>
      <c r="E2336">
        <v>208.52676</v>
      </c>
      <c r="F2336">
        <v>23.4</v>
      </c>
      <c r="G2336">
        <v>215.44408137934099</v>
      </c>
      <c r="H2336">
        <v>-12.827235379127901</v>
      </c>
      <c r="I2336">
        <v>-13.494045039880399</v>
      </c>
      <c r="J2336">
        <v>-3.85227640092267</v>
      </c>
      <c r="K2336">
        <v>25.418540964024899</v>
      </c>
      <c r="L2336">
        <v>22.1109825948148</v>
      </c>
      <c r="M2336">
        <v>27.3869721843738</v>
      </c>
      <c r="N2336">
        <v>1.12456324256423</v>
      </c>
      <c r="O2336">
        <v>70.769230769230703</v>
      </c>
      <c r="P2336">
        <v>256.70731707316997</v>
      </c>
      <c r="Q2336">
        <v>8.7055289312229001E-2</v>
      </c>
    </row>
    <row r="2337" spans="1:17" hidden="1" x14ac:dyDescent="0.3">
      <c r="A2337" t="s">
        <v>4835</v>
      </c>
      <c r="B2337" t="s">
        <v>4836</v>
      </c>
      <c r="C2337" t="str">
        <f>IFERROR(VLOOKUP(Table1[[#This Row],[Ticker]],[1]!Table1[[Symbol]:[Industry]],2,FALSE),"-")</f>
        <v>-</v>
      </c>
      <c r="D2337" t="s">
        <v>1423</v>
      </c>
      <c r="E2337">
        <v>208.23340999999999</v>
      </c>
      <c r="F2337">
        <v>407</v>
      </c>
      <c r="G2337">
        <v>88.735358496524398</v>
      </c>
      <c r="H2337">
        <v>5.3616343573901597</v>
      </c>
      <c r="I2337">
        <v>4.4513368694856803</v>
      </c>
      <c r="J2337">
        <v>4.1037688857516601</v>
      </c>
      <c r="K2337">
        <v>392.88887041299398</v>
      </c>
      <c r="L2337">
        <v>357.37926717393202</v>
      </c>
      <c r="M2337">
        <v>54.287597834527098</v>
      </c>
      <c r="N2337">
        <v>1.28979975227587</v>
      </c>
      <c r="O2337">
        <v>32.3832923832923</v>
      </c>
      <c r="P2337">
        <v>124.861878453038</v>
      </c>
      <c r="Q2337">
        <v>3.8144500739069997E-2</v>
      </c>
    </row>
    <row r="2338" spans="1:17" hidden="1" x14ac:dyDescent="0.3">
      <c r="A2338" t="s">
        <v>4837</v>
      </c>
      <c r="B2338" t="s">
        <v>4838</v>
      </c>
      <c r="C2338" t="str">
        <f>IFERROR(VLOOKUP(Table1[[#This Row],[Ticker]],[1]!Table1[[Symbol]:[Industry]],2,FALSE),"-")</f>
        <v>-</v>
      </c>
      <c r="D2338" t="s">
        <v>51</v>
      </c>
      <c r="E2338">
        <v>208.19843220000001</v>
      </c>
      <c r="F2338">
        <v>17.34</v>
      </c>
      <c r="G2338">
        <v>-79.564215998686507</v>
      </c>
      <c r="H2338">
        <v>-5.7871193454952197</v>
      </c>
      <c r="I2338">
        <v>-55.458017215393603</v>
      </c>
      <c r="J2338">
        <v>3.7884953538331101</v>
      </c>
      <c r="K2338">
        <v>19.649153643173001</v>
      </c>
      <c r="L2338">
        <v>23.452190331593499</v>
      </c>
      <c r="M2338">
        <v>35.859905771276502</v>
      </c>
      <c r="N2338">
        <v>1.6400552660325101</v>
      </c>
      <c r="O2338">
        <v>168.16608996539699</v>
      </c>
      <c r="P2338">
        <v>2.7251184834123201</v>
      </c>
    </row>
    <row r="2339" spans="1:17" hidden="1" x14ac:dyDescent="0.3">
      <c r="A2339" t="s">
        <v>4839</v>
      </c>
      <c r="B2339" t="s">
        <v>4840</v>
      </c>
      <c r="C2339" t="str">
        <f>IFERROR(VLOOKUP(Table1[[#This Row],[Ticker]],[1]!Table1[[Symbol]:[Industry]],2,FALSE),"-")</f>
        <v>-</v>
      </c>
      <c r="E2339">
        <v>207.68032450000001</v>
      </c>
      <c r="F2339">
        <v>462.55</v>
      </c>
      <c r="G2339">
        <v>-20.4385855461238</v>
      </c>
      <c r="H2339">
        <v>-2.3550006837230599</v>
      </c>
      <c r="I2339">
        <v>-11.7808150089693</v>
      </c>
      <c r="J2339">
        <v>0.97349390136868497</v>
      </c>
      <c r="K2339">
        <v>468.63426013333998</v>
      </c>
      <c r="L2339">
        <v>459.49436966660897</v>
      </c>
      <c r="M2339">
        <v>47.453934401997799</v>
      </c>
      <c r="N2339">
        <v>0.58834661915033204</v>
      </c>
      <c r="O2339">
        <v>39.4443843908766</v>
      </c>
      <c r="P2339">
        <v>31.780626780626701</v>
      </c>
      <c r="Q2339">
        <v>0.14995578994051401</v>
      </c>
    </row>
    <row r="2340" spans="1:17" hidden="1" x14ac:dyDescent="0.3">
      <c r="A2340" t="s">
        <v>4841</v>
      </c>
      <c r="B2340" t="s">
        <v>4842</v>
      </c>
      <c r="C2340" t="str">
        <f>IFERROR(VLOOKUP(Table1[[#This Row],[Ticker]],[1]!Table1[[Symbol]:[Industry]],2,FALSE),"-")</f>
        <v>-</v>
      </c>
      <c r="D2340" t="s">
        <v>1646</v>
      </c>
      <c r="E2340">
        <v>207.55812</v>
      </c>
      <c r="F2340">
        <v>294</v>
      </c>
      <c r="G2340">
        <v>-51.979036330096001</v>
      </c>
      <c r="H2340">
        <v>-10.217424341710799</v>
      </c>
      <c r="I2340">
        <v>-38.066712867567503</v>
      </c>
      <c r="J2340">
        <v>-1.4919070886219199</v>
      </c>
      <c r="K2340">
        <v>295.37602311511</v>
      </c>
      <c r="L2340">
        <v>337.312472811818</v>
      </c>
      <c r="M2340">
        <v>49.7129775747294</v>
      </c>
      <c r="N2340">
        <v>1.2412859560067599</v>
      </c>
      <c r="O2340">
        <v>75.850340136054399</v>
      </c>
      <c r="P2340">
        <v>14.7989066770792</v>
      </c>
    </row>
    <row r="2341" spans="1:17" hidden="1" x14ac:dyDescent="0.3">
      <c r="A2341" t="s">
        <v>4843</v>
      </c>
      <c r="B2341" t="s">
        <v>4844</v>
      </c>
      <c r="C2341" t="str">
        <f>IFERROR(VLOOKUP(Table1[[#This Row],[Ticker]],[1]!Table1[[Symbol]:[Industry]],2,FALSE),"-")</f>
        <v>-</v>
      </c>
      <c r="D2341" t="s">
        <v>1010</v>
      </c>
      <c r="E2341">
        <v>207.460652224</v>
      </c>
      <c r="F2341">
        <v>5.89</v>
      </c>
      <c r="G2341">
        <v>35.5028357859224</v>
      </c>
      <c r="H2341">
        <v>-8.4958493061302196</v>
      </c>
      <c r="I2341">
        <v>-14.459731613527399</v>
      </c>
      <c r="J2341">
        <v>-6.2590689253510901</v>
      </c>
      <c r="K2341">
        <v>6.2127840130115999</v>
      </c>
      <c r="L2341">
        <v>6.00070656856699</v>
      </c>
      <c r="M2341">
        <v>42.523394367855602</v>
      </c>
      <c r="N2341">
        <v>1.2533422258148299</v>
      </c>
      <c r="O2341">
        <v>57.045840407470202</v>
      </c>
      <c r="Q2341">
        <v>-0.12503059530372401</v>
      </c>
    </row>
    <row r="2342" spans="1:17" hidden="1" x14ac:dyDescent="0.3">
      <c r="A2342" t="s">
        <v>4845</v>
      </c>
      <c r="B2342" t="s">
        <v>4846</v>
      </c>
      <c r="C2342" t="str">
        <f>IFERROR(VLOOKUP(Table1[[#This Row],[Ticker]],[1]!Table1[[Symbol]:[Industry]],2,FALSE),"-")</f>
        <v>-</v>
      </c>
      <c r="D2342" t="s">
        <v>40</v>
      </c>
      <c r="E2342">
        <v>207.31452949999999</v>
      </c>
      <c r="F2342">
        <v>93.7</v>
      </c>
      <c r="G2342">
        <v>-44.0094826549674</v>
      </c>
      <c r="H2342">
        <v>-12.947860469146599</v>
      </c>
      <c r="I2342">
        <v>-33.774457503883497</v>
      </c>
      <c r="J2342">
        <v>0.2453576586316</v>
      </c>
      <c r="K2342">
        <v>99.760751196449405</v>
      </c>
      <c r="M2342">
        <v>38.020700083607899</v>
      </c>
      <c r="O2342">
        <v>31.7502668089647</v>
      </c>
      <c r="P2342">
        <v>16.978776529338301</v>
      </c>
    </row>
    <row r="2343" spans="1:17" hidden="1" x14ac:dyDescent="0.3">
      <c r="A2343" t="s">
        <v>4847</v>
      </c>
      <c r="B2343" t="s">
        <v>4848</v>
      </c>
      <c r="C2343" t="str">
        <f>IFERROR(VLOOKUP(Table1[[#This Row],[Ticker]],[1]!Table1[[Symbol]:[Industry]],2,FALSE),"-")</f>
        <v>-</v>
      </c>
      <c r="D2343" t="s">
        <v>138</v>
      </c>
      <c r="E2343">
        <v>207.203664</v>
      </c>
      <c r="F2343">
        <v>678.2</v>
      </c>
      <c r="G2343">
        <v>45.293340131054897</v>
      </c>
      <c r="H2343">
        <v>-15.849205705181101</v>
      </c>
      <c r="I2343">
        <v>51.621082603360399</v>
      </c>
      <c r="J2343">
        <v>5.0228502740013203</v>
      </c>
      <c r="K2343">
        <v>707.79875458778201</v>
      </c>
      <c r="L2343">
        <v>583.18620900892302</v>
      </c>
      <c r="M2343">
        <v>46.314545958510799</v>
      </c>
      <c r="N2343">
        <v>0.46925566343042002</v>
      </c>
      <c r="O2343">
        <v>44.396933058094902</v>
      </c>
      <c r="P2343">
        <v>96.693735498839899</v>
      </c>
    </row>
    <row r="2344" spans="1:17" hidden="1" x14ac:dyDescent="0.3">
      <c r="A2344" t="s">
        <v>4849</v>
      </c>
      <c r="B2344" t="s">
        <v>4850</v>
      </c>
      <c r="C2344" t="str">
        <f>IFERROR(VLOOKUP(Table1[[#This Row],[Ticker]],[1]!Table1[[Symbol]:[Industry]],2,FALSE),"-")</f>
        <v>-</v>
      </c>
      <c r="E2344">
        <v>207.055125</v>
      </c>
      <c r="F2344">
        <v>102.5</v>
      </c>
      <c r="G2344">
        <v>175.671123232247</v>
      </c>
      <c r="H2344">
        <v>-27.426021217920901</v>
      </c>
      <c r="I2344">
        <v>-34.208962577656401</v>
      </c>
      <c r="J2344">
        <v>-6.6276286476308996</v>
      </c>
      <c r="K2344">
        <v>121.021064603252</v>
      </c>
      <c r="L2344">
        <v>111.545929142695</v>
      </c>
      <c r="M2344">
        <v>45.561471757004597</v>
      </c>
      <c r="N2344">
        <v>1.25381858528909</v>
      </c>
      <c r="O2344">
        <v>96.780487804878007</v>
      </c>
      <c r="P2344">
        <v>218.322981366459</v>
      </c>
    </row>
    <row r="2345" spans="1:17" hidden="1" x14ac:dyDescent="0.3">
      <c r="A2345" t="s">
        <v>4851</v>
      </c>
      <c r="B2345" t="s">
        <v>4852</v>
      </c>
      <c r="C2345" t="str">
        <f>IFERROR(VLOOKUP(Table1[[#This Row],[Ticker]],[1]!Table1[[Symbol]:[Industry]],2,FALSE),"-")</f>
        <v>-</v>
      </c>
      <c r="D2345" t="s">
        <v>891</v>
      </c>
      <c r="E2345">
        <v>207.03525440000001</v>
      </c>
      <c r="F2345">
        <v>149.5</v>
      </c>
      <c r="G2345">
        <v>233.96914898907701</v>
      </c>
      <c r="H2345">
        <v>2.8675129501805801</v>
      </c>
      <c r="I2345">
        <v>150.682947366191</v>
      </c>
      <c r="J2345">
        <v>-3.4059701029337801</v>
      </c>
      <c r="K2345">
        <v>151.83599925818501</v>
      </c>
      <c r="L2345">
        <v>113.98150076738899</v>
      </c>
      <c r="M2345">
        <v>36.8132671232379</v>
      </c>
      <c r="N2345">
        <v>0.65721130931396698</v>
      </c>
      <c r="O2345">
        <v>21.170568561872901</v>
      </c>
      <c r="P2345">
        <v>280.89171974522202</v>
      </c>
      <c r="Q2345">
        <v>0.12758802433667399</v>
      </c>
    </row>
    <row r="2346" spans="1:17" hidden="1" x14ac:dyDescent="0.3">
      <c r="A2346" t="s">
        <v>4853</v>
      </c>
      <c r="B2346" t="s">
        <v>4854</v>
      </c>
      <c r="C2346" t="str">
        <f>IFERROR(VLOOKUP(Table1[[#This Row],[Ticker]],[1]!Table1[[Symbol]:[Industry]],2,FALSE),"-")</f>
        <v>-</v>
      </c>
      <c r="D2346" t="s">
        <v>632</v>
      </c>
      <c r="E2346">
        <v>207.02102057499999</v>
      </c>
      <c r="F2346">
        <v>194.93</v>
      </c>
      <c r="G2346">
        <v>65.206201665493097</v>
      </c>
      <c r="H2346">
        <v>-11.838987397373501</v>
      </c>
      <c r="I2346">
        <v>-15.156142855900301</v>
      </c>
      <c r="J2346">
        <v>-2.6131357918321698</v>
      </c>
      <c r="K2346">
        <v>205.19562465597701</v>
      </c>
      <c r="L2346">
        <v>191.89394903193701</v>
      </c>
      <c r="M2346">
        <v>37.160452667638602</v>
      </c>
      <c r="N2346">
        <v>0.89859370701420305</v>
      </c>
      <c r="O2346">
        <v>49.0791566203252</v>
      </c>
      <c r="P2346">
        <v>95.976025883838403</v>
      </c>
      <c r="Q2346">
        <v>0.110919841595017</v>
      </c>
    </row>
    <row r="2347" spans="1:17" hidden="1" x14ac:dyDescent="0.3">
      <c r="A2347" t="s">
        <v>4855</v>
      </c>
      <c r="B2347" t="s">
        <v>4856</v>
      </c>
      <c r="C2347" t="str">
        <f>IFERROR(VLOOKUP(Table1[[#This Row],[Ticker]],[1]!Table1[[Symbol]:[Industry]],2,FALSE),"-")</f>
        <v>-</v>
      </c>
      <c r="D2347" t="s">
        <v>266</v>
      </c>
      <c r="E2347">
        <v>206.700816</v>
      </c>
      <c r="F2347">
        <v>180.32</v>
      </c>
      <c r="G2347">
        <v>-40.932796725891798</v>
      </c>
      <c r="H2347">
        <v>-17.570501978580602</v>
      </c>
      <c r="I2347">
        <v>-30.7357319219076</v>
      </c>
      <c r="J2347">
        <v>-2.5058716737336599</v>
      </c>
      <c r="K2347">
        <v>198.380513625009</v>
      </c>
      <c r="L2347">
        <v>193.154801071431</v>
      </c>
      <c r="M2347">
        <v>30.239342284423099</v>
      </c>
      <c r="N2347">
        <v>0.91564350181748</v>
      </c>
      <c r="O2347">
        <v>33.873114463176499</v>
      </c>
      <c r="P2347">
        <v>32.588235294117602</v>
      </c>
    </row>
    <row r="2348" spans="1:17" hidden="1" x14ac:dyDescent="0.3">
      <c r="A2348" t="s">
        <v>4857</v>
      </c>
      <c r="B2348" t="s">
        <v>4858</v>
      </c>
      <c r="C2348" t="str">
        <f>IFERROR(VLOOKUP(Table1[[#This Row],[Ticker]],[1]!Table1[[Symbol]:[Industry]],2,FALSE),"-")</f>
        <v>-</v>
      </c>
      <c r="D2348" t="s">
        <v>51</v>
      </c>
      <c r="E2348">
        <v>206.27038250000001</v>
      </c>
      <c r="F2348">
        <v>127.19</v>
      </c>
      <c r="G2348">
        <v>42.033516303573599</v>
      </c>
      <c r="H2348">
        <v>-2.32371876771415</v>
      </c>
      <c r="I2348">
        <v>0.62042062674084497</v>
      </c>
      <c r="J2348">
        <v>-3.88462712195162</v>
      </c>
      <c r="K2348">
        <v>117.387001133482</v>
      </c>
      <c r="L2348">
        <v>110.87726253271499</v>
      </c>
      <c r="M2348">
        <v>66.780472269833098</v>
      </c>
      <c r="N2348">
        <v>4.2356433815436301</v>
      </c>
      <c r="O2348">
        <v>16.204104096233898</v>
      </c>
      <c r="P2348">
        <v>71.299663299663294</v>
      </c>
      <c r="Q2348">
        <v>1.7963591381150001E-3</v>
      </c>
    </row>
    <row r="2349" spans="1:17" hidden="1" x14ac:dyDescent="0.3">
      <c r="A2349" t="s">
        <v>4859</v>
      </c>
      <c r="B2349" t="s">
        <v>4860</v>
      </c>
      <c r="C2349" t="str">
        <f>IFERROR(VLOOKUP(Table1[[#This Row],[Ticker]],[1]!Table1[[Symbol]:[Industry]],2,FALSE),"-")</f>
        <v>-</v>
      </c>
      <c r="D2349" t="s">
        <v>632</v>
      </c>
      <c r="E2349">
        <v>205.596347968</v>
      </c>
      <c r="F2349">
        <v>199.76</v>
      </c>
      <c r="G2349">
        <v>-11.807327920208699</v>
      </c>
      <c r="H2349">
        <v>-0.427465325317402</v>
      </c>
      <c r="I2349">
        <v>-16.644931353709399</v>
      </c>
      <c r="J2349">
        <v>-1.1953854223743301</v>
      </c>
      <c r="K2349">
        <v>192.60320598227199</v>
      </c>
      <c r="L2349">
        <v>186.845455494194</v>
      </c>
      <c r="M2349">
        <v>46.511994251490997</v>
      </c>
      <c r="N2349">
        <v>1.76701199557511</v>
      </c>
      <c r="O2349">
        <v>19.593512214657501</v>
      </c>
      <c r="P2349">
        <v>28.092337287592098</v>
      </c>
      <c r="Q2349">
        <v>9.6950055293994003E-2</v>
      </c>
    </row>
    <row r="2350" spans="1:17" hidden="1" x14ac:dyDescent="0.3">
      <c r="A2350" t="s">
        <v>4861</v>
      </c>
      <c r="B2350" t="s">
        <v>4862</v>
      </c>
      <c r="C2350" t="str">
        <f>IFERROR(VLOOKUP(Table1[[#This Row],[Ticker]],[1]!Table1[[Symbol]:[Industry]],2,FALSE),"-")</f>
        <v>-</v>
      </c>
      <c r="D2350" t="s">
        <v>312</v>
      </c>
      <c r="E2350">
        <v>205.568622</v>
      </c>
      <c r="F2350">
        <v>147</v>
      </c>
      <c r="G2350">
        <v>86.313646596733193</v>
      </c>
      <c r="H2350">
        <v>-1.1901279787366501</v>
      </c>
      <c r="I2350">
        <v>92.951367619763104</v>
      </c>
      <c r="J2350">
        <v>-1.3257958563880201</v>
      </c>
      <c r="K2350">
        <v>126.11188015013001</v>
      </c>
      <c r="L2350">
        <v>96.646133306316699</v>
      </c>
      <c r="M2350">
        <v>53.506245153205803</v>
      </c>
      <c r="N2350">
        <v>1.4504528954898901</v>
      </c>
      <c r="O2350">
        <v>9.7619047619047397</v>
      </c>
      <c r="P2350">
        <v>139.02439024390199</v>
      </c>
      <c r="Q2350">
        <v>0.16420909443301601</v>
      </c>
    </row>
    <row r="2351" spans="1:17" hidden="1" x14ac:dyDescent="0.3">
      <c r="A2351" t="s">
        <v>4863</v>
      </c>
      <c r="B2351" t="s">
        <v>4864</v>
      </c>
      <c r="C2351" t="str">
        <f>IFERROR(VLOOKUP(Table1[[#This Row],[Ticker]],[1]!Table1[[Symbol]:[Industry]],2,FALSE),"-")</f>
        <v>-</v>
      </c>
      <c r="D2351" t="s">
        <v>335</v>
      </c>
      <c r="E2351">
        <v>205.53280000000001</v>
      </c>
      <c r="F2351">
        <v>70.400000000000006</v>
      </c>
      <c r="G2351">
        <v>-3.13840819778728</v>
      </c>
      <c r="H2351">
        <v>-12.640593181591701</v>
      </c>
      <c r="I2351">
        <v>-27.9625607962023</v>
      </c>
      <c r="J2351">
        <v>-2.0730259197858798</v>
      </c>
      <c r="K2351">
        <v>77.108057302202099</v>
      </c>
      <c r="L2351">
        <v>77.657030314202899</v>
      </c>
      <c r="M2351">
        <v>19.213966668591102</v>
      </c>
      <c r="N2351">
        <v>0.93204611214962196</v>
      </c>
      <c r="O2351">
        <v>53.267045454545404</v>
      </c>
      <c r="P2351">
        <v>27.536231884057901</v>
      </c>
      <c r="Q2351">
        <v>1.7580742366796999E-2</v>
      </c>
    </row>
    <row r="2352" spans="1:17" hidden="1" x14ac:dyDescent="0.3">
      <c r="A2352" t="s">
        <v>4865</v>
      </c>
      <c r="B2352" t="s">
        <v>4866</v>
      </c>
      <c r="C2352" t="str">
        <f>IFERROR(VLOOKUP(Table1[[#This Row],[Ticker]],[1]!Table1[[Symbol]:[Industry]],2,FALSE),"-")</f>
        <v>-</v>
      </c>
      <c r="D2352" t="s">
        <v>198</v>
      </c>
      <c r="E2352">
        <v>204.86787000000001</v>
      </c>
      <c r="F2352">
        <v>113</v>
      </c>
      <c r="G2352">
        <v>20.9999462126103</v>
      </c>
      <c r="H2352">
        <v>2.7932197418879401</v>
      </c>
      <c r="I2352">
        <v>-28.007093847646001</v>
      </c>
      <c r="J2352">
        <v>-1.5994639304654299</v>
      </c>
      <c r="K2352">
        <v>109.528588085059</v>
      </c>
      <c r="L2352">
        <v>110.130785407655</v>
      </c>
      <c r="M2352">
        <v>54.698937984388202</v>
      </c>
      <c r="N2352">
        <v>1.07368421052631</v>
      </c>
      <c r="O2352">
        <v>47.610619469026503</v>
      </c>
      <c r="P2352">
        <v>44.871794871794798</v>
      </c>
      <c r="Q2352">
        <v>5.863344971165E-2</v>
      </c>
    </row>
    <row r="2353" spans="1:17" hidden="1" x14ac:dyDescent="0.3">
      <c r="A2353" t="s">
        <v>4867</v>
      </c>
      <c r="B2353" t="s">
        <v>4868</v>
      </c>
      <c r="C2353" t="str">
        <f>IFERROR(VLOOKUP(Table1[[#This Row],[Ticker]],[1]!Table1[[Symbol]:[Industry]],2,FALSE),"-")</f>
        <v>-</v>
      </c>
      <c r="D2353" t="s">
        <v>1408</v>
      </c>
      <c r="E2353">
        <v>204.79230200000001</v>
      </c>
      <c r="F2353">
        <v>136.51</v>
      </c>
      <c r="G2353">
        <v>32.235976693820596</v>
      </c>
      <c r="H2353">
        <v>-10.560638140462499</v>
      </c>
      <c r="I2353">
        <v>-15.6647953008935</v>
      </c>
      <c r="J2353">
        <v>-2.5107066497453498</v>
      </c>
      <c r="K2353">
        <v>144.26786886782</v>
      </c>
      <c r="L2353">
        <v>139.63691072730299</v>
      </c>
      <c r="M2353">
        <v>44.220224759202303</v>
      </c>
      <c r="N2353">
        <v>1.1195216583521901</v>
      </c>
      <c r="O2353">
        <v>44.165262618123201</v>
      </c>
      <c r="P2353">
        <v>56.908045977011398</v>
      </c>
      <c r="Q2353">
        <v>0.10458914234045801</v>
      </c>
    </row>
    <row r="2354" spans="1:17" hidden="1" x14ac:dyDescent="0.3">
      <c r="A2354" t="s">
        <v>4869</v>
      </c>
      <c r="B2354" t="s">
        <v>4870</v>
      </c>
      <c r="C2354" t="str">
        <f>IFERROR(VLOOKUP(Table1[[#This Row],[Ticker]],[1]!Table1[[Symbol]:[Industry]],2,FALSE),"-")</f>
        <v>-</v>
      </c>
      <c r="D2354" t="s">
        <v>138</v>
      </c>
      <c r="E2354">
        <v>204.13</v>
      </c>
      <c r="F2354">
        <v>149</v>
      </c>
      <c r="G2354">
        <v>42.794093524107502</v>
      </c>
      <c r="H2354">
        <v>-2.0282032981021398</v>
      </c>
      <c r="I2354">
        <v>2.05254771680932</v>
      </c>
      <c r="J2354">
        <v>-5.2688517934016801</v>
      </c>
      <c r="K2354">
        <v>152.645492789424</v>
      </c>
      <c r="L2354">
        <v>133.33014034937199</v>
      </c>
      <c r="M2354">
        <v>24.558260861669101</v>
      </c>
      <c r="N2354">
        <v>0.23796193529822801</v>
      </c>
      <c r="O2354">
        <v>20.805369127516698</v>
      </c>
      <c r="P2354">
        <v>67.321729365524902</v>
      </c>
      <c r="Q2354">
        <v>6.4707223240394005E-2</v>
      </c>
    </row>
    <row r="2355" spans="1:17" hidden="1" x14ac:dyDescent="0.3">
      <c r="A2355" t="s">
        <v>4871</v>
      </c>
      <c r="B2355" t="s">
        <v>4872</v>
      </c>
      <c r="C2355" t="str">
        <f>IFERROR(VLOOKUP(Table1[[#This Row],[Ticker]],[1]!Table1[[Symbol]:[Industry]],2,FALSE),"-")</f>
        <v>-</v>
      </c>
      <c r="D2355" t="s">
        <v>138</v>
      </c>
      <c r="E2355">
        <v>204.044974884</v>
      </c>
      <c r="F2355">
        <v>1.86</v>
      </c>
      <c r="G2355">
        <v>-46.886353403266703</v>
      </c>
      <c r="H2355">
        <v>-6.8538560634383998</v>
      </c>
      <c r="I2355">
        <v>-28.9058737067283</v>
      </c>
      <c r="J2355">
        <v>-6.9134531467408999</v>
      </c>
      <c r="K2355">
        <v>1.87641480852172</v>
      </c>
      <c r="L2355">
        <v>2.12465527712421</v>
      </c>
      <c r="M2355">
        <v>40.366085107976801</v>
      </c>
      <c r="N2355">
        <v>1.3140207091643601</v>
      </c>
      <c r="O2355">
        <v>63.978494623655898</v>
      </c>
      <c r="P2355">
        <v>18.471337579617799</v>
      </c>
      <c r="Q2355">
        <v>-0.15513836180019</v>
      </c>
    </row>
    <row r="2356" spans="1:17" hidden="1" x14ac:dyDescent="0.3">
      <c r="A2356" t="s">
        <v>4873</v>
      </c>
      <c r="B2356" t="s">
        <v>4874</v>
      </c>
      <c r="C2356" t="str">
        <f>IFERROR(VLOOKUP(Table1[[#This Row],[Ticker]],[1]!Table1[[Symbol]:[Industry]],2,FALSE),"-")</f>
        <v>-</v>
      </c>
      <c r="D2356" t="s">
        <v>143</v>
      </c>
      <c r="E2356">
        <v>203.832764973</v>
      </c>
      <c r="F2356">
        <v>35.130000000000003</v>
      </c>
      <c r="G2356">
        <v>97.257042823148296</v>
      </c>
      <c r="H2356">
        <v>20.728873809268102</v>
      </c>
      <c r="I2356">
        <v>67.631145974621205</v>
      </c>
      <c r="J2356">
        <v>-3.6454513056131002</v>
      </c>
      <c r="K2356">
        <v>30.228280931087401</v>
      </c>
      <c r="L2356">
        <v>23.4254987013395</v>
      </c>
      <c r="M2356">
        <v>49.935282134857303</v>
      </c>
      <c r="N2356">
        <v>0.41469543680126097</v>
      </c>
      <c r="O2356">
        <v>16.766296612581801</v>
      </c>
      <c r="P2356">
        <v>139.79522184300299</v>
      </c>
      <c r="Q2356">
        <v>0.101941095031924</v>
      </c>
    </row>
    <row r="2357" spans="1:17" hidden="1" x14ac:dyDescent="0.3">
      <c r="A2357" t="s">
        <v>4875</v>
      </c>
      <c r="B2357" t="s">
        <v>4876</v>
      </c>
      <c r="C2357" t="str">
        <f>IFERROR(VLOOKUP(Table1[[#This Row],[Ticker]],[1]!Table1[[Symbol]:[Industry]],2,FALSE),"-")</f>
        <v>-</v>
      </c>
      <c r="D2357" t="s">
        <v>4470</v>
      </c>
      <c r="E2357">
        <v>203.73285822</v>
      </c>
      <c r="F2357">
        <v>124.9</v>
      </c>
      <c r="G2357">
        <v>-34.852782990748899</v>
      </c>
      <c r="H2357">
        <v>1.3608945891147499</v>
      </c>
      <c r="I2357">
        <v>-40.367653588636898</v>
      </c>
      <c r="J2357">
        <v>-2.9967429498642599</v>
      </c>
      <c r="K2357">
        <v>128.04256817447401</v>
      </c>
      <c r="L2357">
        <v>131.73568557185999</v>
      </c>
      <c r="M2357">
        <v>35.836018295088103</v>
      </c>
      <c r="N2357">
        <v>1.0321156634764901</v>
      </c>
      <c r="O2357">
        <v>53.5228182546036</v>
      </c>
      <c r="P2357">
        <v>16.1860465116279</v>
      </c>
      <c r="Q2357">
        <v>5.0478729932609996E-3</v>
      </c>
    </row>
    <row r="2358" spans="1:17" hidden="1" x14ac:dyDescent="0.3">
      <c r="A2358" t="s">
        <v>4877</v>
      </c>
      <c r="B2358" t="s">
        <v>4878</v>
      </c>
      <c r="C2358" t="str">
        <f>IFERROR(VLOOKUP(Table1[[#This Row],[Ticker]],[1]!Table1[[Symbol]:[Industry]],2,FALSE),"-")</f>
        <v>-</v>
      </c>
      <c r="D2358" t="s">
        <v>472</v>
      </c>
      <c r="E2358">
        <v>203.7002</v>
      </c>
      <c r="F2358">
        <v>137.5</v>
      </c>
      <c r="G2358">
        <v>130.943276226362</v>
      </c>
      <c r="H2358">
        <v>1.11057159169873</v>
      </c>
      <c r="I2358">
        <v>156.156514885071</v>
      </c>
      <c r="J2358">
        <v>2.9129663884164998</v>
      </c>
      <c r="K2358">
        <v>89.7338549572749</v>
      </c>
      <c r="M2358">
        <v>74.895288780952498</v>
      </c>
      <c r="N2358">
        <v>2.5856353591160199</v>
      </c>
      <c r="O2358">
        <v>2.0727272727272701</v>
      </c>
      <c r="P2358">
        <v>268.13922356091001</v>
      </c>
    </row>
    <row r="2359" spans="1:17" hidden="1" x14ac:dyDescent="0.3">
      <c r="A2359" t="s">
        <v>4879</v>
      </c>
      <c r="B2359" t="s">
        <v>4880</v>
      </c>
      <c r="C2359" t="str">
        <f>IFERROR(VLOOKUP(Table1[[#This Row],[Ticker]],[1]!Table1[[Symbol]:[Industry]],2,FALSE),"-")</f>
        <v>-</v>
      </c>
      <c r="E2359">
        <v>202.92690375000001</v>
      </c>
      <c r="F2359">
        <v>170.33</v>
      </c>
      <c r="G2359">
        <v>136.55810801766501</v>
      </c>
      <c r="H2359">
        <v>174.47792690502101</v>
      </c>
      <c r="I2359">
        <v>146.79313316874899</v>
      </c>
      <c r="J2359">
        <v>0.729825943700107</v>
      </c>
      <c r="M2359">
        <v>78.707363955660298</v>
      </c>
      <c r="O2359">
        <v>6.23495567427931</v>
      </c>
      <c r="P2359">
        <v>173.227462303496</v>
      </c>
    </row>
    <row r="2360" spans="1:17" hidden="1" x14ac:dyDescent="0.3">
      <c r="A2360" t="s">
        <v>4881</v>
      </c>
      <c r="B2360" t="s">
        <v>4882</v>
      </c>
      <c r="C2360" t="str">
        <f>IFERROR(VLOOKUP(Table1[[#This Row],[Ticker]],[1]!Table1[[Symbol]:[Industry]],2,FALSE),"-")</f>
        <v>-</v>
      </c>
      <c r="D2360" t="s">
        <v>543</v>
      </c>
      <c r="E2360">
        <v>202.768</v>
      </c>
      <c r="F2360">
        <v>184</v>
      </c>
      <c r="G2360">
        <v>31.391606984428101</v>
      </c>
      <c r="H2360">
        <v>-12.6639571981398</v>
      </c>
      <c r="I2360">
        <v>5.0290323402188699</v>
      </c>
      <c r="J2360">
        <v>-5.00347175792544</v>
      </c>
      <c r="K2360">
        <v>188.71430480965401</v>
      </c>
      <c r="L2360">
        <v>167.744369244805</v>
      </c>
      <c r="M2360">
        <v>46.851186876398003</v>
      </c>
      <c r="N2360">
        <v>0.25791239857029002</v>
      </c>
      <c r="O2360">
        <v>71.195652173913004</v>
      </c>
      <c r="P2360">
        <v>77.606177606177596</v>
      </c>
      <c r="Q2360">
        <v>4.9250061558712997E-2</v>
      </c>
    </row>
    <row r="2361" spans="1:17" hidden="1" x14ac:dyDescent="0.3">
      <c r="A2361" t="s">
        <v>4883</v>
      </c>
      <c r="B2361" t="s">
        <v>4884</v>
      </c>
      <c r="C2361" t="str">
        <f>IFERROR(VLOOKUP(Table1[[#This Row],[Ticker]],[1]!Table1[[Symbol]:[Industry]],2,FALSE),"-")</f>
        <v>-</v>
      </c>
      <c r="D2361" t="s">
        <v>1163</v>
      </c>
      <c r="E2361">
        <v>202.71844836</v>
      </c>
      <c r="F2361">
        <v>154.80000000000001</v>
      </c>
      <c r="G2361">
        <v>105.646979930066</v>
      </c>
      <c r="H2361">
        <v>18.977865796202199</v>
      </c>
      <c r="I2361">
        <v>18.8563640555093</v>
      </c>
      <c r="J2361">
        <v>-6.4201110689070404</v>
      </c>
      <c r="K2361">
        <v>138.73220862881399</v>
      </c>
      <c r="L2361">
        <v>117.375874582354</v>
      </c>
      <c r="M2361">
        <v>51.234594585857998</v>
      </c>
      <c r="N2361">
        <v>1.61198489855195</v>
      </c>
      <c r="O2361">
        <v>22.7390180878552</v>
      </c>
      <c r="P2361">
        <v>162.32841891204799</v>
      </c>
      <c r="Q2361">
        <v>9.7566271877873006E-2</v>
      </c>
    </row>
    <row r="2362" spans="1:17" hidden="1" x14ac:dyDescent="0.3">
      <c r="A2362" t="s">
        <v>4885</v>
      </c>
      <c r="B2362" t="s">
        <v>4886</v>
      </c>
      <c r="C2362" t="str">
        <f>IFERROR(VLOOKUP(Table1[[#This Row],[Ticker]],[1]!Table1[[Symbol]:[Industry]],2,FALSE),"-")</f>
        <v>-</v>
      </c>
      <c r="D2362" t="s">
        <v>810</v>
      </c>
      <c r="E2362">
        <v>202.50815975</v>
      </c>
      <c r="F2362">
        <v>89.05</v>
      </c>
      <c r="G2362">
        <v>-59.040255399636898</v>
      </c>
      <c r="H2362">
        <v>-3.4963079640332802E-2</v>
      </c>
      <c r="I2362">
        <v>-48.805230248553102</v>
      </c>
      <c r="J2362">
        <v>-5.7475019311427298</v>
      </c>
      <c r="K2362">
        <v>94.492206997346102</v>
      </c>
      <c r="M2362">
        <v>32.876574894094098</v>
      </c>
      <c r="N2362">
        <v>0.97781715095676802</v>
      </c>
      <c r="O2362">
        <v>62.829870859067903</v>
      </c>
      <c r="P2362">
        <v>35.850495804729199</v>
      </c>
    </row>
    <row r="2363" spans="1:17" hidden="1" x14ac:dyDescent="0.3">
      <c r="A2363" t="s">
        <v>4887</v>
      </c>
      <c r="B2363" t="s">
        <v>4888</v>
      </c>
      <c r="C2363" t="str">
        <f>IFERROR(VLOOKUP(Table1[[#This Row],[Ticker]],[1]!Table1[[Symbol]:[Industry]],2,FALSE),"-")</f>
        <v>-</v>
      </c>
      <c r="D2363" t="s">
        <v>46</v>
      </c>
      <c r="E2363">
        <v>202.42291706</v>
      </c>
      <c r="F2363">
        <v>127.4</v>
      </c>
      <c r="G2363">
        <v>128.59087431950499</v>
      </c>
      <c r="H2363">
        <v>20.0132869260412</v>
      </c>
      <c r="I2363">
        <v>85.922693657050203</v>
      </c>
      <c r="J2363">
        <v>-5.7469662715161496</v>
      </c>
      <c r="K2363">
        <v>117.46326945470599</v>
      </c>
      <c r="L2363">
        <v>94.289714608030494</v>
      </c>
      <c r="M2363">
        <v>46.208641414141603</v>
      </c>
      <c r="N2363">
        <v>2.1967542687838502</v>
      </c>
      <c r="O2363">
        <v>15.777080062794299</v>
      </c>
      <c r="P2363">
        <v>159.73496432211999</v>
      </c>
      <c r="Q2363">
        <v>4.9087731601900997E-2</v>
      </c>
    </row>
    <row r="2364" spans="1:17" hidden="1" x14ac:dyDescent="0.3">
      <c r="A2364" t="s">
        <v>4889</v>
      </c>
      <c r="B2364" t="s">
        <v>4890</v>
      </c>
      <c r="C2364" t="str">
        <f>IFERROR(VLOOKUP(Table1[[#This Row],[Ticker]],[1]!Table1[[Symbol]:[Industry]],2,FALSE),"-")</f>
        <v>-</v>
      </c>
      <c r="D2364" t="s">
        <v>1525</v>
      </c>
      <c r="E2364">
        <v>202.408648</v>
      </c>
      <c r="F2364">
        <v>184</v>
      </c>
      <c r="G2364">
        <v>-7.0830580927471098</v>
      </c>
      <c r="H2364">
        <v>-2.2369513041440001</v>
      </c>
      <c r="I2364">
        <v>-13.288018508034799</v>
      </c>
      <c r="J2364">
        <v>-2.4170782439537</v>
      </c>
      <c r="K2364">
        <v>185.299896593775</v>
      </c>
      <c r="L2364">
        <v>177.120005454861</v>
      </c>
      <c r="M2364">
        <v>42.050176345502102</v>
      </c>
      <c r="N2364">
        <v>1.70660021894527</v>
      </c>
      <c r="O2364">
        <v>38.043478260869499</v>
      </c>
      <c r="P2364">
        <v>34.306569343065597</v>
      </c>
      <c r="Q2364">
        <v>-8.4581062356329992E-3</v>
      </c>
    </row>
    <row r="2365" spans="1:17" hidden="1" x14ac:dyDescent="0.3">
      <c r="A2365" t="s">
        <v>4891</v>
      </c>
      <c r="B2365" t="s">
        <v>4892</v>
      </c>
      <c r="C2365" t="str">
        <f>IFERROR(VLOOKUP(Table1[[#This Row],[Ticker]],[1]!Table1[[Symbol]:[Industry]],2,FALSE),"-")</f>
        <v>-</v>
      </c>
      <c r="D2365" t="s">
        <v>412</v>
      </c>
      <c r="E2365">
        <v>202.34088754000001</v>
      </c>
      <c r="F2365">
        <v>88.33</v>
      </c>
      <c r="G2365">
        <v>53.683124508379798</v>
      </c>
      <c r="H2365">
        <v>1.85764190870109</v>
      </c>
      <c r="I2365">
        <v>-24.944314224126799</v>
      </c>
      <c r="J2365">
        <v>-14.455148542078399</v>
      </c>
      <c r="K2365">
        <v>91.257494580114695</v>
      </c>
      <c r="L2365">
        <v>86.307533373850802</v>
      </c>
      <c r="M2365">
        <v>40.314488463233403</v>
      </c>
      <c r="N2365">
        <v>2.1130700895702499</v>
      </c>
      <c r="O2365">
        <v>52.179327521793198</v>
      </c>
      <c r="P2365">
        <v>86.941798941798893</v>
      </c>
      <c r="Q2365">
        <v>2.4073375673313999E-2</v>
      </c>
    </row>
    <row r="2366" spans="1:17" hidden="1" x14ac:dyDescent="0.3">
      <c r="A2366" t="s">
        <v>4893</v>
      </c>
      <c r="B2366" t="s">
        <v>4894</v>
      </c>
      <c r="C2366" t="str">
        <f>IFERROR(VLOOKUP(Table1[[#This Row],[Ticker]],[1]!Table1[[Symbol]:[Industry]],2,FALSE),"-")</f>
        <v>-</v>
      </c>
      <c r="D2366" t="s">
        <v>312</v>
      </c>
      <c r="E2366">
        <v>202.29302225000001</v>
      </c>
      <c r="F2366">
        <v>113.65</v>
      </c>
      <c r="G2366">
        <v>-23.6863534032667</v>
      </c>
      <c r="I2366">
        <v>-13.451328252182901</v>
      </c>
      <c r="M2366">
        <v>0</v>
      </c>
      <c r="O2366">
        <v>0</v>
      </c>
      <c r="P2366">
        <v>0</v>
      </c>
    </row>
    <row r="2367" spans="1:17" hidden="1" x14ac:dyDescent="0.3">
      <c r="A2367" t="s">
        <v>4895</v>
      </c>
      <c r="B2367" t="s">
        <v>4896</v>
      </c>
      <c r="C2367" t="str">
        <f>IFERROR(VLOOKUP(Table1[[#This Row],[Ticker]],[1]!Table1[[Symbol]:[Industry]],2,FALSE),"-")</f>
        <v>-</v>
      </c>
      <c r="D2367" t="s">
        <v>46</v>
      </c>
      <c r="E2367">
        <v>202.2671508</v>
      </c>
      <c r="F2367">
        <v>177.98</v>
      </c>
      <c r="G2367">
        <v>51.404645121081401</v>
      </c>
      <c r="H2367">
        <v>-13.233310770644399</v>
      </c>
      <c r="I2367">
        <v>38.668329867475101</v>
      </c>
      <c r="J2367">
        <v>-0.903411880516514</v>
      </c>
      <c r="K2367">
        <v>184.47631692213099</v>
      </c>
      <c r="L2367">
        <v>151.45383399180199</v>
      </c>
      <c r="M2367">
        <v>41.085617743677602</v>
      </c>
      <c r="N2367">
        <v>0.164231947459168</v>
      </c>
      <c r="O2367">
        <v>25.2949769637037</v>
      </c>
      <c r="P2367">
        <v>97.755555555555503</v>
      </c>
      <c r="Q2367">
        <v>9.8115430586401001E-2</v>
      </c>
    </row>
    <row r="2368" spans="1:17" hidden="1" x14ac:dyDescent="0.3">
      <c r="A2368" t="s">
        <v>4897</v>
      </c>
      <c r="B2368" t="s">
        <v>4898</v>
      </c>
      <c r="C2368" t="str">
        <f>IFERROR(VLOOKUP(Table1[[#This Row],[Ticker]],[1]!Table1[[Symbol]:[Industry]],2,FALSE),"-")</f>
        <v>-</v>
      </c>
      <c r="D2368" t="s">
        <v>412</v>
      </c>
      <c r="E2368">
        <v>202.14214000000001</v>
      </c>
      <c r="F2368">
        <v>3.56</v>
      </c>
      <c r="G2368">
        <v>-88.086353403266699</v>
      </c>
      <c r="H2368">
        <v>-0.63306545070633202</v>
      </c>
      <c r="I2368">
        <v>-48.130227334751702</v>
      </c>
      <c r="J2368">
        <v>9.7925732680233804</v>
      </c>
      <c r="K2368">
        <v>3.62871173764688</v>
      </c>
      <c r="L2368">
        <v>5.2582452502138004</v>
      </c>
      <c r="M2368">
        <v>57.274897005549299</v>
      </c>
      <c r="N2368">
        <v>3.3117707862855701</v>
      </c>
      <c r="O2368">
        <v>248.31460674157299</v>
      </c>
      <c r="P2368">
        <v>13.015873015873</v>
      </c>
      <c r="Q2368">
        <v>3.7486498965910997E-2</v>
      </c>
    </row>
    <row r="2369" spans="1:17" hidden="1" x14ac:dyDescent="0.3">
      <c r="A2369" t="s">
        <v>4899</v>
      </c>
      <c r="B2369" t="s">
        <v>4900</v>
      </c>
      <c r="C2369" t="str">
        <f>IFERROR(VLOOKUP(Table1[[#This Row],[Ticker]],[1]!Table1[[Symbol]:[Industry]],2,FALSE),"-")</f>
        <v>-</v>
      </c>
      <c r="D2369" t="s">
        <v>198</v>
      </c>
      <c r="E2369">
        <v>202.05217433999999</v>
      </c>
      <c r="F2369">
        <v>201.45</v>
      </c>
      <c r="G2369">
        <v>33.145098523553003</v>
      </c>
      <c r="H2369">
        <v>-6.30107911509561</v>
      </c>
      <c r="I2369">
        <v>38.816245443962103</v>
      </c>
      <c r="J2369">
        <v>2.4211248965749999</v>
      </c>
      <c r="K2369">
        <v>200.42674399905499</v>
      </c>
      <c r="L2369">
        <v>167.01114266848899</v>
      </c>
      <c r="M2369">
        <v>47.942214119379003</v>
      </c>
      <c r="N2369">
        <v>0.60353632314544603</v>
      </c>
      <c r="O2369">
        <v>20.1290642839414</v>
      </c>
      <c r="P2369">
        <v>90.0471698113207</v>
      </c>
      <c r="Q2369">
        <v>0.130767011097358</v>
      </c>
    </row>
    <row r="2370" spans="1:17" hidden="1" x14ac:dyDescent="0.3">
      <c r="A2370" t="s">
        <v>4901</v>
      </c>
      <c r="B2370" t="s">
        <v>4902</v>
      </c>
      <c r="C2370" t="str">
        <f>IFERROR(VLOOKUP(Table1[[#This Row],[Ticker]],[1]!Table1[[Symbol]:[Industry]],2,FALSE),"-")</f>
        <v>-</v>
      </c>
      <c r="D2370" t="s">
        <v>632</v>
      </c>
      <c r="E2370">
        <v>201.615733973</v>
      </c>
      <c r="F2370">
        <v>127.13</v>
      </c>
      <c r="G2370">
        <v>9.1558618527415998</v>
      </c>
      <c r="H2370">
        <v>-6.4278505660512799</v>
      </c>
      <c r="I2370">
        <v>3.18169927075285</v>
      </c>
      <c r="J2370">
        <v>4.9672657269797904</v>
      </c>
      <c r="K2370">
        <v>122.09051814241801</v>
      </c>
      <c r="L2370">
        <v>114.90359170426299</v>
      </c>
      <c r="M2370">
        <v>60.7216546006307</v>
      </c>
      <c r="N2370">
        <v>0.199844797468547</v>
      </c>
      <c r="O2370">
        <v>27.420750412963098</v>
      </c>
      <c r="P2370">
        <v>48.690058479532098</v>
      </c>
      <c r="Q2370">
        <v>6.7851967347155998E-2</v>
      </c>
    </row>
    <row r="2371" spans="1:17" hidden="1" x14ac:dyDescent="0.3">
      <c r="A2371" t="s">
        <v>4903</v>
      </c>
      <c r="B2371" t="s">
        <v>4904</v>
      </c>
      <c r="C2371" t="str">
        <f>IFERROR(VLOOKUP(Table1[[#This Row],[Ticker]],[1]!Table1[[Symbol]:[Industry]],2,FALSE),"-")</f>
        <v>-</v>
      </c>
      <c r="E2371">
        <v>201.56800000000001</v>
      </c>
      <c r="F2371">
        <v>314.95</v>
      </c>
      <c r="G2371">
        <v>1578.74607902916</v>
      </c>
      <c r="H2371">
        <v>19.402163720500099</v>
      </c>
      <c r="I2371">
        <v>439.09253139693902</v>
      </c>
      <c r="J2371">
        <v>5.9812718446278099</v>
      </c>
      <c r="K2371">
        <v>234.085816446618</v>
      </c>
      <c r="L2371">
        <v>135.069603072696</v>
      </c>
      <c r="M2371">
        <v>94.7717771860802</v>
      </c>
      <c r="N2371">
        <v>0.48178328661959602</v>
      </c>
      <c r="O2371">
        <v>0</v>
      </c>
      <c r="P2371">
        <v>1710.0574712643599</v>
      </c>
      <c r="Q2371">
        <v>0.221690870352861</v>
      </c>
    </row>
    <row r="2372" spans="1:17" hidden="1" x14ac:dyDescent="0.3">
      <c r="A2372" t="s">
        <v>4905</v>
      </c>
      <c r="B2372" t="s">
        <v>4906</v>
      </c>
      <c r="C2372" t="str">
        <f>IFERROR(VLOOKUP(Table1[[#This Row],[Ticker]],[1]!Table1[[Symbol]:[Industry]],2,FALSE),"-")</f>
        <v>-</v>
      </c>
      <c r="D2372" t="s">
        <v>1550</v>
      </c>
      <c r="E2372">
        <v>201.35249999999999</v>
      </c>
      <c r="F2372">
        <v>196.25</v>
      </c>
      <c r="G2372">
        <v>-30.233972450885702</v>
      </c>
      <c r="H2372">
        <v>38.113612756889601</v>
      </c>
      <c r="I2372">
        <v>-19.998947299801898</v>
      </c>
      <c r="J2372">
        <v>4.5326633581134699</v>
      </c>
      <c r="K2372">
        <v>175.43820598466499</v>
      </c>
      <c r="M2372">
        <v>53.371941945427203</v>
      </c>
      <c r="N2372">
        <v>1.6112447698744701</v>
      </c>
      <c r="O2372">
        <v>10.5732484076433</v>
      </c>
      <c r="P2372">
        <v>69.181034482758605</v>
      </c>
    </row>
    <row r="2373" spans="1:17" hidden="1" x14ac:dyDescent="0.3">
      <c r="A2373" t="s">
        <v>4907</v>
      </c>
      <c r="B2373" t="s">
        <v>4908</v>
      </c>
      <c r="C2373" t="str">
        <f>IFERROR(VLOOKUP(Table1[[#This Row],[Ticker]],[1]!Table1[[Symbol]:[Industry]],2,FALSE),"-")</f>
        <v>-</v>
      </c>
      <c r="D2373" t="s">
        <v>472</v>
      </c>
      <c r="E2373">
        <v>201.19120000000001</v>
      </c>
      <c r="F2373">
        <v>135.94</v>
      </c>
      <c r="G2373">
        <v>-13.30064491768</v>
      </c>
      <c r="H2373">
        <v>10.1299933138759</v>
      </c>
      <c r="I2373">
        <v>-25.350226502344899</v>
      </c>
      <c r="J2373">
        <v>5.0451872586870898</v>
      </c>
      <c r="K2373">
        <v>132.529646261864</v>
      </c>
      <c r="L2373">
        <v>132.59885321060099</v>
      </c>
      <c r="M2373">
        <v>45.391707573947102</v>
      </c>
      <c r="N2373">
        <v>1.50801446070796</v>
      </c>
      <c r="O2373">
        <v>26.3057231131381</v>
      </c>
      <c r="P2373">
        <v>26.1624129930394</v>
      </c>
      <c r="Q2373">
        <v>-3.204750711651E-3</v>
      </c>
    </row>
    <row r="2374" spans="1:17" hidden="1" x14ac:dyDescent="0.3">
      <c r="A2374" t="s">
        <v>4909</v>
      </c>
      <c r="B2374" t="s">
        <v>4910</v>
      </c>
      <c r="C2374" t="str">
        <f>IFERROR(VLOOKUP(Table1[[#This Row],[Ticker]],[1]!Table1[[Symbol]:[Industry]],2,FALSE),"-")</f>
        <v>-</v>
      </c>
      <c r="D2374" t="s">
        <v>271</v>
      </c>
      <c r="E2374">
        <v>201.11468500399999</v>
      </c>
      <c r="F2374">
        <v>148.19999999999999</v>
      </c>
      <c r="G2374">
        <v>-41.854345929447298</v>
      </c>
      <c r="H2374">
        <v>0.86862697193211402</v>
      </c>
      <c r="I2374">
        <v>-24.251808851460101</v>
      </c>
      <c r="J2374">
        <v>-1.29419182331835</v>
      </c>
      <c r="K2374">
        <v>149.34635356464599</v>
      </c>
      <c r="L2374">
        <v>163.200505927065</v>
      </c>
      <c r="M2374">
        <v>44.854788765468598</v>
      </c>
      <c r="N2374">
        <v>1.10689452741685</v>
      </c>
      <c r="O2374">
        <v>43.535234074565402</v>
      </c>
      <c r="P2374">
        <v>16.692913385826699</v>
      </c>
      <c r="Q2374">
        <v>-7.1557710588279005E-2</v>
      </c>
    </row>
    <row r="2375" spans="1:17" hidden="1" x14ac:dyDescent="0.3">
      <c r="A2375" t="s">
        <v>4911</v>
      </c>
      <c r="B2375" t="s">
        <v>4912</v>
      </c>
      <c r="C2375" t="str">
        <f>IFERROR(VLOOKUP(Table1[[#This Row],[Ticker]],[1]!Table1[[Symbol]:[Industry]],2,FALSE),"-")</f>
        <v>-</v>
      </c>
      <c r="D2375" t="s">
        <v>62</v>
      </c>
      <c r="E2375">
        <v>201.07884749999999</v>
      </c>
      <c r="F2375">
        <v>85</v>
      </c>
      <c r="G2375">
        <v>-31.794461511374799</v>
      </c>
      <c r="H2375">
        <v>10.592064831902899</v>
      </c>
      <c r="I2375">
        <v>-28.024192573790899</v>
      </c>
      <c r="J2375">
        <v>-6.5951144196643003</v>
      </c>
      <c r="K2375">
        <v>88.135205734738705</v>
      </c>
      <c r="L2375">
        <v>91.463262897272401</v>
      </c>
      <c r="M2375">
        <v>48.081430440873199</v>
      </c>
      <c r="N2375">
        <v>0.63594301058031399</v>
      </c>
      <c r="O2375">
        <v>39.999999999999901</v>
      </c>
      <c r="P2375">
        <v>16.040955631399299</v>
      </c>
      <c r="Q2375">
        <v>-7.4935140632199998E-2</v>
      </c>
    </row>
    <row r="2376" spans="1:17" hidden="1" x14ac:dyDescent="0.3">
      <c r="A2376" t="s">
        <v>4913</v>
      </c>
      <c r="B2376" t="s">
        <v>4914</v>
      </c>
      <c r="C2376" t="str">
        <f>IFERROR(VLOOKUP(Table1[[#This Row],[Ticker]],[1]!Table1[[Symbol]:[Industry]],2,FALSE),"-")</f>
        <v>-</v>
      </c>
      <c r="D2376" t="s">
        <v>21</v>
      </c>
      <c r="E2376">
        <v>200.67404206800001</v>
      </c>
      <c r="F2376">
        <v>7.72</v>
      </c>
      <c r="G2376">
        <v>-10.1569416385608</v>
      </c>
      <c r="H2376">
        <v>0.88577547069188201</v>
      </c>
      <c r="I2376">
        <v>-45.1327441813864</v>
      </c>
      <c r="J2376">
        <v>4.0010674765175898</v>
      </c>
      <c r="K2376">
        <v>7.7903503258679097</v>
      </c>
      <c r="L2376">
        <v>8.4087439703980706</v>
      </c>
      <c r="M2376">
        <v>44.141512643173598</v>
      </c>
      <c r="N2376">
        <v>1.4236939266385999</v>
      </c>
      <c r="O2376">
        <v>65.155440414507694</v>
      </c>
      <c r="P2376">
        <v>37.857142857142797</v>
      </c>
      <c r="Q2376">
        <v>-2.3300362077024999E-2</v>
      </c>
    </row>
    <row r="2377" spans="1:17" hidden="1" x14ac:dyDescent="0.3">
      <c r="A2377" t="s">
        <v>4915</v>
      </c>
      <c r="B2377" t="s">
        <v>4916</v>
      </c>
      <c r="C2377" t="str">
        <f>IFERROR(VLOOKUP(Table1[[#This Row],[Ticker]],[1]!Table1[[Symbol]:[Industry]],2,FALSE),"-")</f>
        <v>-</v>
      </c>
      <c r="E2377">
        <v>200.52418932</v>
      </c>
      <c r="F2377">
        <v>9.0299999999999994</v>
      </c>
      <c r="G2377">
        <v>-14.6283823887739</v>
      </c>
      <c r="H2377">
        <v>-5.5114371713615897</v>
      </c>
      <c r="I2377">
        <v>-29.685094485949101</v>
      </c>
      <c r="J2377">
        <v>-2.6896839087675501</v>
      </c>
      <c r="K2377">
        <v>9.3665286756912405</v>
      </c>
      <c r="L2377">
        <v>9.7025353116176696</v>
      </c>
      <c r="M2377">
        <v>39.918108544355199</v>
      </c>
      <c r="N2377">
        <v>1.1700555675297699</v>
      </c>
      <c r="O2377">
        <v>53.9313399778516</v>
      </c>
      <c r="P2377">
        <v>14.3037974683544</v>
      </c>
      <c r="Q2377">
        <v>-1.4875062483971999E-2</v>
      </c>
    </row>
    <row r="2378" spans="1:17" hidden="1" x14ac:dyDescent="0.3">
      <c r="A2378" t="s">
        <v>4917</v>
      </c>
      <c r="B2378" t="s">
        <v>4918</v>
      </c>
      <c r="C2378" t="str">
        <f>IFERROR(VLOOKUP(Table1[[#This Row],[Ticker]],[1]!Table1[[Symbol]:[Industry]],2,FALSE),"-")</f>
        <v>-</v>
      </c>
      <c r="D2378" t="s">
        <v>1661</v>
      </c>
      <c r="E2378">
        <v>199.89269859000001</v>
      </c>
      <c r="F2378">
        <v>37.83</v>
      </c>
      <c r="G2378">
        <v>-11.464460789798901</v>
      </c>
      <c r="H2378">
        <v>-13.3145787248309</v>
      </c>
      <c r="I2378">
        <v>-21.138004679708501</v>
      </c>
      <c r="J2378">
        <v>-2.7754011580155602</v>
      </c>
      <c r="K2378">
        <v>39.704147819741003</v>
      </c>
      <c r="L2378">
        <v>39.083861251488102</v>
      </c>
      <c r="M2378">
        <v>35.654372252719703</v>
      </c>
      <c r="N2378">
        <v>1.11931541445266</v>
      </c>
      <c r="O2378">
        <v>58.710018503832899</v>
      </c>
      <c r="P2378">
        <v>17.813765182186199</v>
      </c>
    </row>
    <row r="2379" spans="1:17" hidden="1" x14ac:dyDescent="0.3">
      <c r="A2379" t="s">
        <v>4919</v>
      </c>
      <c r="B2379" t="s">
        <v>4920</v>
      </c>
      <c r="C2379" t="str">
        <f>IFERROR(VLOOKUP(Table1[[#This Row],[Ticker]],[1]!Table1[[Symbol]:[Industry]],2,FALSE),"-")</f>
        <v>-</v>
      </c>
      <c r="D2379" t="s">
        <v>1646</v>
      </c>
      <c r="E2379">
        <v>199.85310530000001</v>
      </c>
      <c r="F2379">
        <v>431</v>
      </c>
      <c r="G2379">
        <v>-31.1076830134053</v>
      </c>
      <c r="H2379">
        <v>5.4203959070740604</v>
      </c>
      <c r="I2379">
        <v>-11.7883963026605</v>
      </c>
      <c r="J2379">
        <v>-5.5827046072544899</v>
      </c>
      <c r="K2379">
        <v>412.77066721789203</v>
      </c>
      <c r="L2379">
        <v>415.01495541858998</v>
      </c>
      <c r="M2379">
        <v>43.570147454188501</v>
      </c>
      <c r="N2379">
        <v>1.1738445996651801</v>
      </c>
      <c r="O2379">
        <v>27.610208816705299</v>
      </c>
      <c r="P2379">
        <v>19.7222222222222</v>
      </c>
      <c r="Q2379">
        <v>-0.175385870340728</v>
      </c>
    </row>
    <row r="2380" spans="1:17" hidden="1" x14ac:dyDescent="0.3">
      <c r="A2380" t="s">
        <v>4921</v>
      </c>
      <c r="B2380" t="s">
        <v>4922</v>
      </c>
      <c r="C2380" t="str">
        <f>IFERROR(VLOOKUP(Table1[[#This Row],[Ticker]],[1]!Table1[[Symbol]:[Industry]],2,FALSE),"-")</f>
        <v>-</v>
      </c>
      <c r="D2380" t="s">
        <v>232</v>
      </c>
      <c r="E2380">
        <v>199.80388837500001</v>
      </c>
      <c r="F2380">
        <v>188.67</v>
      </c>
      <c r="G2380">
        <v>58.779797467139403</v>
      </c>
      <c r="H2380">
        <v>-21.5657849974485</v>
      </c>
      <c r="I2380">
        <v>21.795983575773999</v>
      </c>
      <c r="J2380">
        <v>-7.8897372871424301</v>
      </c>
      <c r="K2380">
        <v>202.04766535073901</v>
      </c>
      <c r="L2380">
        <v>173.11124223746799</v>
      </c>
      <c r="M2380">
        <v>33.096098386689697</v>
      </c>
      <c r="N2380">
        <v>0.34087562979202901</v>
      </c>
      <c r="O2380">
        <v>38.866804473419201</v>
      </c>
      <c r="P2380">
        <v>98.495528669121498</v>
      </c>
    </row>
    <row r="2381" spans="1:17" hidden="1" x14ac:dyDescent="0.3">
      <c r="A2381" t="s">
        <v>4923</v>
      </c>
      <c r="B2381" t="s">
        <v>4924</v>
      </c>
      <c r="C2381" t="str">
        <f>IFERROR(VLOOKUP(Table1[[#This Row],[Ticker]],[1]!Table1[[Symbol]:[Industry]],2,FALSE),"-")</f>
        <v>-</v>
      </c>
      <c r="D2381" t="s">
        <v>1103</v>
      </c>
      <c r="E2381">
        <v>199.1140359</v>
      </c>
      <c r="F2381">
        <v>116.85</v>
      </c>
      <c r="G2381">
        <v>247.266027549114</v>
      </c>
      <c r="H2381">
        <v>11.3240254290917</v>
      </c>
      <c r="I2381">
        <v>6.2107301195528501</v>
      </c>
      <c r="J2381">
        <v>-2.2825331134182001</v>
      </c>
      <c r="K2381">
        <v>109.86279407232099</v>
      </c>
      <c r="L2381">
        <v>87.451618961711802</v>
      </c>
      <c r="M2381">
        <v>53.518584351892301</v>
      </c>
      <c r="N2381">
        <v>2.88518518518518</v>
      </c>
      <c r="O2381">
        <v>11.2537441163885</v>
      </c>
      <c r="P2381">
        <v>270.95238095238</v>
      </c>
    </row>
    <row r="2382" spans="1:17" hidden="1" x14ac:dyDescent="0.3">
      <c r="A2382" t="s">
        <v>4925</v>
      </c>
      <c r="B2382" t="s">
        <v>4926</v>
      </c>
      <c r="C2382" t="str">
        <f>IFERROR(VLOOKUP(Table1[[#This Row],[Ticker]],[1]!Table1[[Symbol]:[Industry]],2,FALSE),"-")</f>
        <v>-</v>
      </c>
      <c r="D2382" t="s">
        <v>632</v>
      </c>
      <c r="E2382">
        <v>198.35276999999999</v>
      </c>
      <c r="F2382">
        <v>101.02</v>
      </c>
      <c r="G2382">
        <v>80.270844254718199</v>
      </c>
      <c r="H2382">
        <v>97.393616711953101</v>
      </c>
      <c r="I2382">
        <v>36.831325719849197</v>
      </c>
      <c r="J2382">
        <v>5.8418470315828603</v>
      </c>
      <c r="K2382">
        <v>69.323130577642502</v>
      </c>
      <c r="L2382">
        <v>59.263094359251497</v>
      </c>
      <c r="M2382">
        <v>84.210033632565995</v>
      </c>
      <c r="N2382">
        <v>1.6735516734851199</v>
      </c>
      <c r="O2382">
        <v>3.93981389823798</v>
      </c>
      <c r="P2382">
        <v>159.02564102564099</v>
      </c>
      <c r="Q2382">
        <v>0.104544593324331</v>
      </c>
    </row>
    <row r="2383" spans="1:17" hidden="1" x14ac:dyDescent="0.3">
      <c r="A2383" t="s">
        <v>4927</v>
      </c>
      <c r="B2383" t="s">
        <v>4928</v>
      </c>
      <c r="C2383" t="str">
        <f>IFERROR(VLOOKUP(Table1[[#This Row],[Ticker]],[1]!Table1[[Symbol]:[Industry]],2,FALSE),"-")</f>
        <v>-</v>
      </c>
      <c r="E2383">
        <v>198.0693</v>
      </c>
      <c r="F2383">
        <v>313.5</v>
      </c>
      <c r="G2383">
        <v>237.61363507201199</v>
      </c>
      <c r="H2383">
        <v>0.88289049924018503</v>
      </c>
      <c r="I2383">
        <v>101.495534963449</v>
      </c>
      <c r="J2383">
        <v>0.119293741454692</v>
      </c>
      <c r="K2383">
        <v>294.06545448134398</v>
      </c>
      <c r="L2383">
        <v>220.58061633848601</v>
      </c>
      <c r="M2383">
        <v>51.823872875465497</v>
      </c>
      <c r="N2383">
        <v>0.73363721257561998</v>
      </c>
      <c r="O2383">
        <v>8.4688995215311103</v>
      </c>
      <c r="P2383">
        <v>276.35054021608602</v>
      </c>
      <c r="Q2383">
        <v>0.111791263411723</v>
      </c>
    </row>
    <row r="2384" spans="1:17" hidden="1" x14ac:dyDescent="0.3">
      <c r="A2384" t="s">
        <v>4929</v>
      </c>
      <c r="B2384" t="s">
        <v>4930</v>
      </c>
      <c r="C2384" t="str">
        <f>IFERROR(VLOOKUP(Table1[[#This Row],[Ticker]],[1]!Table1[[Symbol]:[Industry]],2,FALSE),"-")</f>
        <v>-</v>
      </c>
      <c r="D2384" t="s">
        <v>271</v>
      </c>
      <c r="E2384">
        <v>197.520758664</v>
      </c>
      <c r="F2384">
        <v>191.28</v>
      </c>
      <c r="G2384">
        <v>-5.2833821869250599</v>
      </c>
      <c r="H2384">
        <v>-9.7336524326070499</v>
      </c>
      <c r="I2384">
        <v>-33.584939943205796</v>
      </c>
      <c r="J2384">
        <v>-6.1221099115762696</v>
      </c>
      <c r="K2384">
        <v>190.42222210035101</v>
      </c>
      <c r="L2384">
        <v>185.80703110957</v>
      </c>
      <c r="M2384">
        <v>36.900732455236898</v>
      </c>
      <c r="N2384">
        <v>2.4716495322599799</v>
      </c>
      <c r="O2384">
        <v>51.610204935173499</v>
      </c>
      <c r="P2384">
        <v>42.374395236322997</v>
      </c>
      <c r="Q2384">
        <v>2.5209140814199001E-2</v>
      </c>
    </row>
    <row r="2385" spans="1:17" hidden="1" x14ac:dyDescent="0.3">
      <c r="A2385" t="s">
        <v>4931</v>
      </c>
      <c r="B2385" t="s">
        <v>4932</v>
      </c>
      <c r="C2385" t="str">
        <f>IFERROR(VLOOKUP(Table1[[#This Row],[Ticker]],[1]!Table1[[Symbol]:[Industry]],2,FALSE),"-")</f>
        <v>-</v>
      </c>
      <c r="E2385">
        <v>197.34406547999899</v>
      </c>
      <c r="F2385">
        <v>489.9</v>
      </c>
      <c r="G2385">
        <v>-9.7826100877587407</v>
      </c>
      <c r="H2385">
        <v>-9.1798068319353501</v>
      </c>
      <c r="I2385">
        <v>-25.898830709514701</v>
      </c>
      <c r="J2385">
        <v>0.50122005914439904</v>
      </c>
      <c r="K2385">
        <v>498.86889458904199</v>
      </c>
      <c r="L2385">
        <v>498.70647457116002</v>
      </c>
      <c r="M2385">
        <v>49.5848985647918</v>
      </c>
      <c r="N2385">
        <v>1.35161062078724</v>
      </c>
      <c r="O2385">
        <v>41.457440293937502</v>
      </c>
      <c r="P2385">
        <v>27.081712062256798</v>
      </c>
    </row>
    <row r="2386" spans="1:17" hidden="1" x14ac:dyDescent="0.3">
      <c r="A2386" t="s">
        <v>4933</v>
      </c>
      <c r="B2386" t="s">
        <v>4934</v>
      </c>
      <c r="C2386" t="str">
        <f>IFERROR(VLOOKUP(Table1[[#This Row],[Ticker]],[1]!Table1[[Symbol]:[Industry]],2,FALSE),"-")</f>
        <v>-</v>
      </c>
      <c r="D2386" t="s">
        <v>632</v>
      </c>
      <c r="E2386">
        <v>196.67183195000001</v>
      </c>
      <c r="F2386">
        <v>85.69</v>
      </c>
      <c r="G2386">
        <v>-28.738984982214099</v>
      </c>
      <c r="H2386">
        <v>-7.5629760086845002</v>
      </c>
      <c r="I2386">
        <v>-26.676644707879099</v>
      </c>
      <c r="J2386">
        <v>-0.79784413900302598</v>
      </c>
      <c r="K2386">
        <v>89.314045066502203</v>
      </c>
      <c r="L2386">
        <v>93.8259173547074</v>
      </c>
      <c r="M2386">
        <v>40.3286125568629</v>
      </c>
      <c r="N2386">
        <v>1.1077657372147101</v>
      </c>
      <c r="O2386">
        <v>42.957171198506202</v>
      </c>
      <c r="P2386">
        <v>9.0897517504774097</v>
      </c>
      <c r="Q2386">
        <v>0.14075392229604</v>
      </c>
    </row>
    <row r="2387" spans="1:17" hidden="1" x14ac:dyDescent="0.3">
      <c r="A2387" t="s">
        <v>4935</v>
      </c>
      <c r="B2387" t="s">
        <v>4936</v>
      </c>
      <c r="C2387" t="str">
        <f>IFERROR(VLOOKUP(Table1[[#This Row],[Ticker]],[1]!Table1[[Symbol]:[Industry]],2,FALSE),"-")</f>
        <v>-</v>
      </c>
      <c r="D2387" t="s">
        <v>165</v>
      </c>
      <c r="E2387">
        <v>196.241152744</v>
      </c>
      <c r="F2387">
        <v>84.98</v>
      </c>
      <c r="G2387">
        <v>90.8554289749205</v>
      </c>
      <c r="H2387">
        <v>23.575070459778502</v>
      </c>
      <c r="I2387">
        <v>58.294831812489697</v>
      </c>
      <c r="J2387">
        <v>-1.0315178783166601</v>
      </c>
      <c r="K2387">
        <v>78.487310733512103</v>
      </c>
      <c r="L2387">
        <v>61.5953068955737</v>
      </c>
      <c r="M2387">
        <v>43.854179072850997</v>
      </c>
      <c r="N2387">
        <v>0.59439133290431301</v>
      </c>
      <c r="O2387">
        <v>16.474464579901099</v>
      </c>
      <c r="P2387">
        <v>142.79999999999899</v>
      </c>
      <c r="Q2387">
        <v>0.13694480029612999</v>
      </c>
    </row>
    <row r="2388" spans="1:17" hidden="1" x14ac:dyDescent="0.3">
      <c r="A2388" t="s">
        <v>4937</v>
      </c>
      <c r="B2388" t="s">
        <v>4938</v>
      </c>
      <c r="C2388" t="str">
        <f>IFERROR(VLOOKUP(Table1[[#This Row],[Ticker]],[1]!Table1[[Symbol]:[Industry]],2,FALSE),"-")</f>
        <v>-</v>
      </c>
      <c r="D2388" t="s">
        <v>271</v>
      </c>
      <c r="E2388">
        <v>196.00367724</v>
      </c>
      <c r="F2388">
        <v>204.4</v>
      </c>
      <c r="G2388">
        <v>134.39445467754101</v>
      </c>
      <c r="H2388">
        <v>-5.7809012765183203</v>
      </c>
      <c r="I2388">
        <v>25.454550103236699</v>
      </c>
      <c r="J2388">
        <v>-8.0086409897126103</v>
      </c>
      <c r="K2388">
        <v>205.537675454386</v>
      </c>
      <c r="L2388">
        <v>159.94225535462101</v>
      </c>
      <c r="M2388">
        <v>28.1492929296091</v>
      </c>
      <c r="N2388">
        <v>0.38337772407396298</v>
      </c>
      <c r="O2388">
        <v>29.085127201565498</v>
      </c>
      <c r="P2388">
        <v>191.002277904328</v>
      </c>
      <c r="Q2388">
        <v>0.110075362866163</v>
      </c>
    </row>
    <row r="2389" spans="1:17" hidden="1" x14ac:dyDescent="0.3">
      <c r="A2389" t="s">
        <v>4939</v>
      </c>
      <c r="B2389" t="s">
        <v>4940</v>
      </c>
      <c r="C2389" t="str">
        <f>IFERROR(VLOOKUP(Table1[[#This Row],[Ticker]],[1]!Table1[[Symbol]:[Industry]],2,FALSE),"-")</f>
        <v>-</v>
      </c>
      <c r="D2389" t="s">
        <v>1423</v>
      </c>
      <c r="E2389">
        <v>195.35804515499899</v>
      </c>
      <c r="F2389">
        <v>187.85</v>
      </c>
      <c r="G2389">
        <v>55.133256306395303</v>
      </c>
      <c r="H2389">
        <v>20.027965002551401</v>
      </c>
      <c r="I2389">
        <v>-20.063309360808301</v>
      </c>
      <c r="J2389">
        <v>18.587913954772102</v>
      </c>
      <c r="K2389">
        <v>171.32714684863299</v>
      </c>
      <c r="L2389">
        <v>165.991135658828</v>
      </c>
      <c r="M2389">
        <v>65.127969713521694</v>
      </c>
      <c r="N2389">
        <v>3.1015674505091</v>
      </c>
      <c r="O2389">
        <v>32.472717593824797</v>
      </c>
      <c r="P2389">
        <v>83.986287952987198</v>
      </c>
      <c r="Q2389">
        <v>3.0055386538242999E-2</v>
      </c>
    </row>
    <row r="2390" spans="1:17" hidden="1" x14ac:dyDescent="0.3">
      <c r="A2390" t="s">
        <v>4941</v>
      </c>
      <c r="B2390" t="s">
        <v>4942</v>
      </c>
      <c r="C2390" t="str">
        <f>IFERROR(VLOOKUP(Table1[[#This Row],[Ticker]],[1]!Table1[[Symbol]:[Industry]],2,FALSE),"-")</f>
        <v>-</v>
      </c>
      <c r="D2390" t="s">
        <v>138</v>
      </c>
      <c r="E2390">
        <v>195.22374411999999</v>
      </c>
      <c r="F2390">
        <v>107.96</v>
      </c>
      <c r="G2390">
        <v>39.889404172490799</v>
      </c>
      <c r="H2390">
        <v>-0.20076268708662201</v>
      </c>
      <c r="I2390">
        <v>-4.3346919069231697</v>
      </c>
      <c r="J2390">
        <v>-10.2969773604494</v>
      </c>
      <c r="K2390">
        <v>100.683892588297</v>
      </c>
      <c r="L2390">
        <v>93.402493682671604</v>
      </c>
      <c r="M2390">
        <v>55.699457835112</v>
      </c>
      <c r="N2390">
        <v>1.4372812714907901</v>
      </c>
      <c r="O2390">
        <v>15.7373101148573</v>
      </c>
      <c r="P2390">
        <v>72.185007974481607</v>
      </c>
      <c r="Q2390">
        <v>3.2867350324936997E-2</v>
      </c>
    </row>
    <row r="2391" spans="1:17" hidden="1" x14ac:dyDescent="0.3">
      <c r="A2391" t="s">
        <v>4943</v>
      </c>
      <c r="B2391" t="s">
        <v>4944</v>
      </c>
      <c r="C2391" t="str">
        <f>IFERROR(VLOOKUP(Table1[[#This Row],[Ticker]],[1]!Table1[[Symbol]:[Industry]],2,FALSE),"-")</f>
        <v>-</v>
      </c>
      <c r="D2391" t="s">
        <v>4945</v>
      </c>
      <c r="E2391">
        <v>194.75030000000001</v>
      </c>
      <c r="F2391">
        <v>105.1</v>
      </c>
      <c r="G2391">
        <v>-23.591115308028598</v>
      </c>
      <c r="H2391">
        <v>14.580536072785501</v>
      </c>
      <c r="I2391">
        <v>-22.297815676293901</v>
      </c>
      <c r="J2391">
        <v>-0.86186898251007105</v>
      </c>
      <c r="K2391">
        <v>96.050754421837595</v>
      </c>
      <c r="M2391">
        <v>60.083963889278401</v>
      </c>
      <c r="N2391">
        <v>2.2679999999999998</v>
      </c>
      <c r="O2391">
        <v>22.645099904852501</v>
      </c>
      <c r="P2391">
        <v>34.743589743589702</v>
      </c>
    </row>
    <row r="2392" spans="1:17" hidden="1" x14ac:dyDescent="0.3">
      <c r="A2392" t="s">
        <v>4946</v>
      </c>
      <c r="B2392" t="s">
        <v>4947</v>
      </c>
      <c r="C2392" t="str">
        <f>IFERROR(VLOOKUP(Table1[[#This Row],[Ticker]],[1]!Table1[[Symbol]:[Industry]],2,FALSE),"-")</f>
        <v>-</v>
      </c>
      <c r="D2392" t="s">
        <v>97</v>
      </c>
      <c r="E2392">
        <v>194.71006</v>
      </c>
      <c r="F2392">
        <v>116</v>
      </c>
      <c r="G2392">
        <v>144.212029968557</v>
      </c>
      <c r="H2392">
        <v>18.435537753874101</v>
      </c>
      <c r="I2392">
        <v>22.6989064896011</v>
      </c>
      <c r="J2392">
        <v>-1.4778808595735899</v>
      </c>
      <c r="K2392">
        <v>69.6712292648931</v>
      </c>
      <c r="M2392">
        <v>68.376075326983695</v>
      </c>
      <c r="N2392">
        <v>0.95333333333333303</v>
      </c>
      <c r="O2392">
        <v>4.7413793103448096</v>
      </c>
      <c r="P2392">
        <v>167.898383371824</v>
      </c>
    </row>
    <row r="2393" spans="1:17" hidden="1" x14ac:dyDescent="0.3">
      <c r="A2393" t="s">
        <v>4948</v>
      </c>
      <c r="B2393" t="s">
        <v>4949</v>
      </c>
      <c r="C2393" t="str">
        <f>IFERROR(VLOOKUP(Table1[[#This Row],[Ticker]],[1]!Table1[[Symbol]:[Industry]],2,FALSE),"-")</f>
        <v>-</v>
      </c>
      <c r="D2393" t="s">
        <v>72</v>
      </c>
      <c r="E2393">
        <v>194.55193685999899</v>
      </c>
      <c r="F2393">
        <v>70.099999999999994</v>
      </c>
      <c r="G2393">
        <v>102.07854192684501</v>
      </c>
      <c r="H2393">
        <v>27.755565566803298</v>
      </c>
      <c r="I2393">
        <v>30.343543542688799</v>
      </c>
      <c r="J2393">
        <v>9.0118557178668297</v>
      </c>
      <c r="K2393">
        <v>54.762516679995699</v>
      </c>
      <c r="L2393">
        <v>49.156477500279003</v>
      </c>
      <c r="M2393">
        <v>80.128642034436496</v>
      </c>
      <c r="N2393">
        <v>4.2971515612501499</v>
      </c>
      <c r="O2393">
        <v>6.2054208273894602</v>
      </c>
      <c r="P2393">
        <v>133.666666666666</v>
      </c>
      <c r="Q2393">
        <v>9.0253464982529993E-2</v>
      </c>
    </row>
    <row r="2394" spans="1:17" hidden="1" x14ac:dyDescent="0.3">
      <c r="A2394" t="s">
        <v>4950</v>
      </c>
      <c r="B2394" t="s">
        <v>4951</v>
      </c>
      <c r="C2394" t="str">
        <f>IFERROR(VLOOKUP(Table1[[#This Row],[Ticker]],[1]!Table1[[Symbol]:[Industry]],2,FALSE),"-")</f>
        <v>-</v>
      </c>
      <c r="E2394">
        <v>194.24879999999999</v>
      </c>
      <c r="F2394">
        <v>238.05</v>
      </c>
      <c r="G2394">
        <v>-4.3630451325900497</v>
      </c>
      <c r="H2394">
        <v>-14.488782364879899</v>
      </c>
      <c r="I2394">
        <v>-33.348360353939398</v>
      </c>
      <c r="J2394">
        <v>-7.5398172620415602</v>
      </c>
      <c r="K2394">
        <v>241.91757170985599</v>
      </c>
      <c r="M2394">
        <v>32.292908134856603</v>
      </c>
      <c r="N2394">
        <v>0.59869119878603905</v>
      </c>
      <c r="O2394">
        <v>35.685780298256603</v>
      </c>
      <c r="P2394">
        <v>81.717557251908403</v>
      </c>
    </row>
    <row r="2395" spans="1:17" hidden="1" x14ac:dyDescent="0.3">
      <c r="A2395" t="s">
        <v>4952</v>
      </c>
      <c r="B2395" t="s">
        <v>4953</v>
      </c>
      <c r="C2395" t="str">
        <f>IFERROR(VLOOKUP(Table1[[#This Row],[Ticker]],[1]!Table1[[Symbol]:[Industry]],2,FALSE),"-")</f>
        <v>-</v>
      </c>
      <c r="D2395" t="s">
        <v>632</v>
      </c>
      <c r="E2395">
        <v>193.72139999999999</v>
      </c>
      <c r="F2395">
        <v>5.62</v>
      </c>
      <c r="G2395">
        <v>1125.20253548562</v>
      </c>
      <c r="H2395">
        <v>43.969175424714997</v>
      </c>
      <c r="I2395">
        <v>136.326449525594</v>
      </c>
      <c r="J2395">
        <v>7.7521451239483996</v>
      </c>
      <c r="K2395">
        <v>4.1344414004983401</v>
      </c>
      <c r="L2395">
        <v>2.61518644352951</v>
      </c>
      <c r="M2395">
        <v>98.118688186660094</v>
      </c>
      <c r="N2395">
        <v>0.55578636167322504</v>
      </c>
      <c r="O2395">
        <v>0</v>
      </c>
      <c r="P2395">
        <v>1305</v>
      </c>
      <c r="Q2395">
        <v>0.15971416196305999</v>
      </c>
    </row>
    <row r="2396" spans="1:17" hidden="1" x14ac:dyDescent="0.3">
      <c r="A2396" t="s">
        <v>4954</v>
      </c>
      <c r="B2396" t="s">
        <v>4955</v>
      </c>
      <c r="C2396" t="str">
        <f>IFERROR(VLOOKUP(Table1[[#This Row],[Ticker]],[1]!Table1[[Symbol]:[Industry]],2,FALSE),"-")</f>
        <v>-</v>
      </c>
      <c r="E2396">
        <v>193.65392700000001</v>
      </c>
      <c r="F2396">
        <v>20.43</v>
      </c>
      <c r="G2396">
        <v>792.45714435458001</v>
      </c>
      <c r="H2396">
        <v>34.878099644663997</v>
      </c>
      <c r="I2396">
        <v>646.02822565116196</v>
      </c>
      <c r="J2396">
        <v>10.240790079876501</v>
      </c>
      <c r="K2396">
        <v>14.560161805404199</v>
      </c>
      <c r="L2396">
        <v>7.3116560892948899</v>
      </c>
      <c r="M2396">
        <v>87.454585478302107</v>
      </c>
      <c r="N2396">
        <v>4.4239626548512501</v>
      </c>
      <c r="O2396">
        <v>0</v>
      </c>
      <c r="P2396">
        <v>816.14349775784694</v>
      </c>
      <c r="Q2396">
        <v>0.393463488776926</v>
      </c>
    </row>
    <row r="2397" spans="1:17" hidden="1" x14ac:dyDescent="0.3">
      <c r="A2397" t="s">
        <v>4956</v>
      </c>
      <c r="B2397" t="s">
        <v>4957</v>
      </c>
      <c r="C2397" t="str">
        <f>IFERROR(VLOOKUP(Table1[[#This Row],[Ticker]],[1]!Table1[[Symbol]:[Industry]],2,FALSE),"-")</f>
        <v>-</v>
      </c>
      <c r="D2397" t="s">
        <v>632</v>
      </c>
      <c r="E2397">
        <v>193.53978269999999</v>
      </c>
      <c r="F2397">
        <v>58.41</v>
      </c>
      <c r="G2397">
        <v>-72.404527239965603</v>
      </c>
      <c r="H2397">
        <v>-11.8308615398948</v>
      </c>
      <c r="I2397">
        <v>-51.5107131938584</v>
      </c>
      <c r="J2397">
        <v>-1.2414893944076</v>
      </c>
      <c r="K2397">
        <v>64.674853132314198</v>
      </c>
      <c r="L2397">
        <v>96.741891429339404</v>
      </c>
      <c r="M2397">
        <v>23.894386223962201</v>
      </c>
      <c r="N2397">
        <v>0.96371081014909199</v>
      </c>
      <c r="O2397">
        <v>127.10152371169301</v>
      </c>
      <c r="P2397">
        <v>1.3710517181534101</v>
      </c>
      <c r="Q2397">
        <v>0.17851223087399901</v>
      </c>
    </row>
    <row r="2398" spans="1:17" hidden="1" x14ac:dyDescent="0.3">
      <c r="A2398" t="s">
        <v>4958</v>
      </c>
      <c r="B2398" t="s">
        <v>4959</v>
      </c>
      <c r="C2398" t="str">
        <f>IFERROR(VLOOKUP(Table1[[#This Row],[Ticker]],[1]!Table1[[Symbol]:[Industry]],2,FALSE),"-")</f>
        <v>-</v>
      </c>
      <c r="D2398" t="s">
        <v>62</v>
      </c>
      <c r="E2398">
        <v>193.50285299999999</v>
      </c>
      <c r="F2398">
        <v>336.1</v>
      </c>
      <c r="G2398">
        <v>41.448983075501502</v>
      </c>
      <c r="H2398">
        <v>-14.080182903207699</v>
      </c>
      <c r="I2398">
        <v>27.500653295311299</v>
      </c>
      <c r="J2398">
        <v>-1.9122084367583201</v>
      </c>
      <c r="K2398">
        <v>344.77506188313203</v>
      </c>
      <c r="L2398">
        <v>285.52946638302802</v>
      </c>
      <c r="M2398">
        <v>32.083625821879302</v>
      </c>
      <c r="N2398">
        <v>0.54561631065892502</v>
      </c>
      <c r="O2398">
        <v>20.3510859863135</v>
      </c>
      <c r="P2398">
        <v>107.469135802469</v>
      </c>
      <c r="Q2398">
        <v>7.0095927576206002E-2</v>
      </c>
    </row>
    <row r="2399" spans="1:17" hidden="1" x14ac:dyDescent="0.3">
      <c r="A2399" t="s">
        <v>4960</v>
      </c>
      <c r="B2399" t="s">
        <v>4961</v>
      </c>
      <c r="C2399" t="str">
        <f>IFERROR(VLOOKUP(Table1[[#This Row],[Ticker]],[1]!Table1[[Symbol]:[Industry]],2,FALSE),"-")</f>
        <v>-</v>
      </c>
      <c r="D2399" t="s">
        <v>271</v>
      </c>
      <c r="E2399">
        <v>193.16390000000001</v>
      </c>
      <c r="F2399">
        <v>132.85</v>
      </c>
      <c r="G2399">
        <v>-53.227589149753101</v>
      </c>
      <c r="H2399">
        <v>-10.8831512804546</v>
      </c>
      <c r="I2399">
        <v>1.0251904897386599</v>
      </c>
      <c r="J2399">
        <v>-6.8740933986432804</v>
      </c>
      <c r="K2399">
        <v>133.93476560192701</v>
      </c>
      <c r="L2399">
        <v>126.08593871718099</v>
      </c>
      <c r="M2399">
        <v>27.617887138706099</v>
      </c>
      <c r="N2399">
        <v>0.703295310519645</v>
      </c>
      <c r="O2399">
        <v>57.320286036883701</v>
      </c>
      <c r="P2399">
        <v>56.202233980011698</v>
      </c>
    </row>
    <row r="2400" spans="1:17" hidden="1" x14ac:dyDescent="0.3">
      <c r="A2400" t="s">
        <v>4962</v>
      </c>
      <c r="B2400" t="s">
        <v>4963</v>
      </c>
      <c r="C2400" t="str">
        <f>IFERROR(VLOOKUP(Table1[[#This Row],[Ticker]],[1]!Table1[[Symbol]:[Industry]],2,FALSE),"-")</f>
        <v>-</v>
      </c>
      <c r="D2400" t="s">
        <v>271</v>
      </c>
      <c r="E2400">
        <v>193.057264</v>
      </c>
      <c r="F2400">
        <v>74.84</v>
      </c>
      <c r="G2400">
        <v>-46.491923284648898</v>
      </c>
      <c r="H2400">
        <v>-19.6498367215864</v>
      </c>
      <c r="I2400">
        <v>-50.797498197766799</v>
      </c>
      <c r="J2400">
        <v>-11.836437765482</v>
      </c>
      <c r="K2400">
        <v>91.673123721473004</v>
      </c>
      <c r="L2400">
        <v>98.062799897752299</v>
      </c>
      <c r="M2400">
        <v>14.116285520556801</v>
      </c>
      <c r="N2400">
        <v>1.4555935430851099</v>
      </c>
      <c r="O2400">
        <v>79.449492250133602</v>
      </c>
      <c r="P2400">
        <v>1.9479634927121701</v>
      </c>
    </row>
    <row r="2401" spans="1:17" hidden="1" x14ac:dyDescent="0.3">
      <c r="A2401" t="s">
        <v>4964</v>
      </c>
      <c r="B2401" t="s">
        <v>4965</v>
      </c>
      <c r="C2401" t="str">
        <f>IFERROR(VLOOKUP(Table1[[#This Row],[Ticker]],[1]!Table1[[Symbol]:[Industry]],2,FALSE),"-")</f>
        <v>-</v>
      </c>
      <c r="D2401" t="s">
        <v>933</v>
      </c>
      <c r="E2401">
        <v>192.98847499999999</v>
      </c>
      <c r="F2401">
        <v>97.15</v>
      </c>
      <c r="G2401">
        <v>12.1877724708591</v>
      </c>
      <c r="H2401">
        <v>-13.235972790875699</v>
      </c>
      <c r="I2401">
        <v>-13.656772525423699</v>
      </c>
      <c r="J2401">
        <v>-3.0202395447894301</v>
      </c>
      <c r="K2401">
        <v>103.430206837619</v>
      </c>
      <c r="L2401">
        <v>96.255195867728006</v>
      </c>
      <c r="M2401">
        <v>33.196171619903303</v>
      </c>
      <c r="N2401">
        <v>0.209993218710707</v>
      </c>
      <c r="O2401">
        <v>52.753474009264004</v>
      </c>
      <c r="P2401">
        <v>51.796875</v>
      </c>
      <c r="Q2401">
        <v>8.6967222350156997E-2</v>
      </c>
    </row>
    <row r="2402" spans="1:17" hidden="1" x14ac:dyDescent="0.3">
      <c r="A2402" t="s">
        <v>4966</v>
      </c>
      <c r="B2402" t="s">
        <v>4967</v>
      </c>
      <c r="C2402" t="str">
        <f>IFERROR(VLOOKUP(Table1[[#This Row],[Ticker]],[1]!Table1[[Symbol]:[Industry]],2,FALSE),"-")</f>
        <v>-</v>
      </c>
      <c r="E2402">
        <v>192.85499999999999</v>
      </c>
      <c r="F2402">
        <v>7.5</v>
      </c>
      <c r="G2402">
        <v>-102.876142526463</v>
      </c>
      <c r="H2402">
        <v>-35.240895129607097</v>
      </c>
      <c r="I2402">
        <v>-88.198802999657602</v>
      </c>
      <c r="J2402">
        <v>-13.9634904880403</v>
      </c>
      <c r="K2402">
        <v>11.906590042780101</v>
      </c>
      <c r="L2402">
        <v>21.469702551177001</v>
      </c>
      <c r="M2402">
        <v>18.137654215698401</v>
      </c>
      <c r="N2402">
        <v>2.8230774469157001</v>
      </c>
      <c r="O2402">
        <v>565.33333333333303</v>
      </c>
      <c r="P2402">
        <v>0.67114093959730303</v>
      </c>
      <c r="Q2402">
        <v>6.2875527628519001E-2</v>
      </c>
    </row>
    <row r="2403" spans="1:17" hidden="1" x14ac:dyDescent="0.3">
      <c r="A2403" t="s">
        <v>4968</v>
      </c>
      <c r="B2403" t="s">
        <v>4969</v>
      </c>
      <c r="C2403" t="str">
        <f>IFERROR(VLOOKUP(Table1[[#This Row],[Ticker]],[1]!Table1[[Symbol]:[Industry]],2,FALSE),"-")</f>
        <v>-</v>
      </c>
      <c r="D2403" t="s">
        <v>130</v>
      </c>
      <c r="E2403">
        <v>192.66653460000001</v>
      </c>
      <c r="F2403">
        <v>455.25</v>
      </c>
      <c r="G2403">
        <v>-36.121437073203197</v>
      </c>
      <c r="H2403">
        <v>-0.129285646518213</v>
      </c>
      <c r="I2403">
        <v>-18.647080022278701</v>
      </c>
      <c r="J2403">
        <v>-1.0329745019688299</v>
      </c>
      <c r="K2403">
        <v>463.417900486907</v>
      </c>
      <c r="L2403">
        <v>452.26160812314203</v>
      </c>
      <c r="M2403">
        <v>39.300082763368202</v>
      </c>
      <c r="N2403">
        <v>1.19383595869223</v>
      </c>
      <c r="O2403">
        <v>29.379461834156999</v>
      </c>
      <c r="P2403">
        <v>17.332474226804099</v>
      </c>
      <c r="Q2403">
        <v>7.3362340430079997E-2</v>
      </c>
    </row>
    <row r="2404" spans="1:17" hidden="1" x14ac:dyDescent="0.3">
      <c r="A2404" t="s">
        <v>4970</v>
      </c>
      <c r="B2404" t="s">
        <v>4971</v>
      </c>
      <c r="C2404" t="str">
        <f>IFERROR(VLOOKUP(Table1[[#This Row],[Ticker]],[1]!Table1[[Symbol]:[Industry]],2,FALSE),"-")</f>
        <v>-</v>
      </c>
      <c r="D2404" t="s">
        <v>237</v>
      </c>
      <c r="E2404">
        <v>192.531259944</v>
      </c>
      <c r="F2404">
        <v>12.24</v>
      </c>
      <c r="G2404">
        <v>47.502457785544401</v>
      </c>
      <c r="H2404">
        <v>-3.1587602040601102</v>
      </c>
      <c r="I2404">
        <v>-27.254145153591299</v>
      </c>
      <c r="J2404">
        <v>-9.91836832943258</v>
      </c>
      <c r="K2404">
        <v>12.650910465921299</v>
      </c>
      <c r="L2404">
        <v>11.2466785372142</v>
      </c>
      <c r="M2404">
        <v>22.152603497887199</v>
      </c>
      <c r="N2404">
        <v>1.25840948224423</v>
      </c>
      <c r="O2404">
        <v>58.905228758169898</v>
      </c>
      <c r="P2404">
        <v>81.3333333333333</v>
      </c>
      <c r="Q2404">
        <v>-1.2031305961509E-2</v>
      </c>
    </row>
    <row r="2405" spans="1:17" hidden="1" x14ac:dyDescent="0.3">
      <c r="A2405" t="s">
        <v>4972</v>
      </c>
      <c r="B2405" t="s">
        <v>4973</v>
      </c>
      <c r="C2405" t="str">
        <f>IFERROR(VLOOKUP(Table1[[#This Row],[Ticker]],[1]!Table1[[Symbol]:[Industry]],2,FALSE),"-")</f>
        <v>-</v>
      </c>
      <c r="E2405">
        <v>192.19984600000001</v>
      </c>
      <c r="F2405">
        <v>160.44999999999999</v>
      </c>
      <c r="G2405">
        <v>-18.542185644420002</v>
      </c>
      <c r="H2405">
        <v>0.375995824469252</v>
      </c>
      <c r="I2405">
        <v>-3.5540679782103202</v>
      </c>
      <c r="J2405">
        <v>4.5744441800312696</v>
      </c>
      <c r="K2405">
        <v>146.58114647389499</v>
      </c>
      <c r="L2405">
        <v>146.34844588387199</v>
      </c>
      <c r="M2405">
        <v>80.048629176179801</v>
      </c>
      <c r="N2405">
        <v>6.1</v>
      </c>
      <c r="O2405">
        <v>0</v>
      </c>
      <c r="P2405">
        <v>15.681326604181599</v>
      </c>
    </row>
    <row r="2406" spans="1:17" hidden="1" x14ac:dyDescent="0.3">
      <c r="A2406" t="s">
        <v>4974</v>
      </c>
      <c r="B2406" t="s">
        <v>4975</v>
      </c>
      <c r="C2406" t="str">
        <f>IFERROR(VLOOKUP(Table1[[#This Row],[Ticker]],[1]!Table1[[Symbol]:[Industry]],2,FALSE),"-")</f>
        <v>-</v>
      </c>
      <c r="D2406" t="s">
        <v>130</v>
      </c>
      <c r="E2406">
        <v>192.17619360800001</v>
      </c>
      <c r="F2406">
        <v>4.58</v>
      </c>
      <c r="G2406">
        <v>28.9803132633999</v>
      </c>
      <c r="H2406">
        <v>6.3122343262229501</v>
      </c>
      <c r="I2406">
        <v>-10.529979937576099</v>
      </c>
      <c r="J2406">
        <v>-2.87742156757654</v>
      </c>
      <c r="K2406">
        <v>4.1371663624059396</v>
      </c>
      <c r="L2406">
        <v>3.7303824666832299</v>
      </c>
      <c r="M2406">
        <v>70.307540335073597</v>
      </c>
      <c r="N2406">
        <v>1.0936022899970499</v>
      </c>
      <c r="O2406">
        <v>20.087336244541401</v>
      </c>
      <c r="P2406">
        <v>79.607843137254903</v>
      </c>
      <c r="Q2406">
        <v>6.7742454137704994E-2</v>
      </c>
    </row>
    <row r="2407" spans="1:17" hidden="1" x14ac:dyDescent="0.3">
      <c r="A2407" t="s">
        <v>4976</v>
      </c>
      <c r="B2407" t="s">
        <v>4977</v>
      </c>
      <c r="C2407" t="str">
        <f>IFERROR(VLOOKUP(Table1[[#This Row],[Ticker]],[1]!Table1[[Symbol]:[Industry]],2,FALSE),"-")</f>
        <v>-</v>
      </c>
      <c r="D2407" t="s">
        <v>130</v>
      </c>
      <c r="E2407">
        <v>192.05872124999999</v>
      </c>
      <c r="F2407">
        <v>41.07</v>
      </c>
      <c r="G2407">
        <v>35.808792227801199</v>
      </c>
      <c r="H2407">
        <v>-14.1466518050595</v>
      </c>
      <c r="I2407">
        <v>-33.781105167798799</v>
      </c>
      <c r="J2407">
        <v>-0.79269761068019196</v>
      </c>
      <c r="K2407">
        <v>42.580506585717302</v>
      </c>
      <c r="L2407">
        <v>38.9265148226512</v>
      </c>
      <c r="M2407">
        <v>33.516565705366702</v>
      </c>
      <c r="N2407">
        <v>0.72743562884368396</v>
      </c>
      <c r="O2407">
        <v>25.760896031166201</v>
      </c>
      <c r="Q2407">
        <v>7.3429990514249999E-3</v>
      </c>
    </row>
    <row r="2408" spans="1:17" hidden="1" x14ac:dyDescent="0.3">
      <c r="A2408" t="s">
        <v>4978</v>
      </c>
      <c r="B2408" t="s">
        <v>4979</v>
      </c>
      <c r="C2408" t="str">
        <f>IFERROR(VLOOKUP(Table1[[#This Row],[Ticker]],[1]!Table1[[Symbol]:[Industry]],2,FALSE),"-")</f>
        <v>-</v>
      </c>
      <c r="D2408" t="s">
        <v>872</v>
      </c>
      <c r="E2408">
        <v>191.644992</v>
      </c>
      <c r="F2408">
        <v>129.63</v>
      </c>
      <c r="G2408">
        <v>-25.033385366737001</v>
      </c>
      <c r="H2408">
        <v>-9.4741098186947106</v>
      </c>
      <c r="I2408">
        <v>-29.303324357343499</v>
      </c>
      <c r="J2408">
        <v>-3.4704964931876301</v>
      </c>
      <c r="K2408">
        <v>137.44180569031499</v>
      </c>
      <c r="L2408">
        <v>137.96104240920701</v>
      </c>
      <c r="M2408">
        <v>21.561968097553699</v>
      </c>
      <c r="N2408">
        <v>1.39760026665112</v>
      </c>
      <c r="O2408">
        <v>42.135308184833697</v>
      </c>
      <c r="P2408">
        <v>14.767596281540399</v>
      </c>
      <c r="Q2408">
        <v>5.0333843458110997E-2</v>
      </c>
    </row>
    <row r="2409" spans="1:17" hidden="1" x14ac:dyDescent="0.3">
      <c r="A2409" t="s">
        <v>4980</v>
      </c>
      <c r="B2409" t="s">
        <v>4981</v>
      </c>
      <c r="C2409" t="str">
        <f>IFERROR(VLOOKUP(Table1[[#This Row],[Ticker]],[1]!Table1[[Symbol]:[Industry]],2,FALSE),"-")</f>
        <v>-</v>
      </c>
      <c r="D2409" t="s">
        <v>405</v>
      </c>
      <c r="E2409">
        <v>191.251104</v>
      </c>
      <c r="F2409">
        <v>201.3</v>
      </c>
      <c r="G2409">
        <v>-52.8185484393519</v>
      </c>
      <c r="H2409">
        <v>-13.5550403410477</v>
      </c>
      <c r="I2409">
        <v>-38.923375642038501</v>
      </c>
      <c r="J2409">
        <v>3.2325717590556202</v>
      </c>
      <c r="K2409">
        <v>209.26830716915501</v>
      </c>
      <c r="L2409">
        <v>227.59055362408799</v>
      </c>
      <c r="M2409">
        <v>58.898642468252497</v>
      </c>
      <c r="N2409">
        <v>1.1644247539554</v>
      </c>
      <c r="O2409">
        <v>81.321410829607501</v>
      </c>
      <c r="P2409">
        <v>7.9356568364611304</v>
      </c>
      <c r="Q2409">
        <v>0.131022135133748</v>
      </c>
    </row>
    <row r="2410" spans="1:17" hidden="1" x14ac:dyDescent="0.3">
      <c r="A2410" t="s">
        <v>4982</v>
      </c>
      <c r="B2410" t="s">
        <v>4983</v>
      </c>
      <c r="C2410" t="str">
        <f>IFERROR(VLOOKUP(Table1[[#This Row],[Ticker]],[1]!Table1[[Symbol]:[Industry]],2,FALSE),"-")</f>
        <v>-</v>
      </c>
      <c r="D2410" t="s">
        <v>165</v>
      </c>
      <c r="E2410">
        <v>191.2090675</v>
      </c>
      <c r="F2410">
        <v>208.55</v>
      </c>
      <c r="G2410">
        <v>43.622110295088603</v>
      </c>
      <c r="H2410">
        <v>-11.795671929390201</v>
      </c>
      <c r="I2410">
        <v>18.542342633893</v>
      </c>
      <c r="J2410">
        <v>-4.6923534618013001</v>
      </c>
      <c r="K2410">
        <v>217.59999331209599</v>
      </c>
      <c r="L2410">
        <v>189.601428279727</v>
      </c>
      <c r="M2410">
        <v>33.864098681219602</v>
      </c>
      <c r="N2410">
        <v>0.346931538470312</v>
      </c>
      <c r="O2410">
        <v>40.973387676816102</v>
      </c>
      <c r="P2410">
        <v>70.942622950819597</v>
      </c>
      <c r="Q2410">
        <v>0.101452272831468</v>
      </c>
    </row>
    <row r="2411" spans="1:17" hidden="1" x14ac:dyDescent="0.3">
      <c r="A2411" t="s">
        <v>4984</v>
      </c>
      <c r="B2411" t="s">
        <v>4985</v>
      </c>
      <c r="C2411" t="str">
        <f>IFERROR(VLOOKUP(Table1[[#This Row],[Ticker]],[1]!Table1[[Symbol]:[Industry]],2,FALSE),"-")</f>
        <v>-</v>
      </c>
      <c r="D2411" t="s">
        <v>271</v>
      </c>
      <c r="E2411">
        <v>190.96793833999999</v>
      </c>
      <c r="F2411">
        <v>145.4</v>
      </c>
      <c r="G2411">
        <v>-49.823005676571199</v>
      </c>
      <c r="H2411">
        <v>-7.6779687524418803</v>
      </c>
      <c r="I2411">
        <v>-50.480345142611597</v>
      </c>
      <c r="J2411">
        <v>-3.25380644502299</v>
      </c>
      <c r="K2411">
        <v>154.58986791701199</v>
      </c>
      <c r="L2411">
        <v>170.83765886850301</v>
      </c>
      <c r="M2411">
        <v>31.905610847717799</v>
      </c>
      <c r="N2411">
        <v>0.93163288224113505</v>
      </c>
      <c r="O2411">
        <v>82.943603851444195</v>
      </c>
      <c r="P2411">
        <v>3.8571428571428701</v>
      </c>
      <c r="Q2411">
        <v>-2.7311292498724E-2</v>
      </c>
    </row>
    <row r="2412" spans="1:17" hidden="1" x14ac:dyDescent="0.3">
      <c r="A2412" t="s">
        <v>4986</v>
      </c>
      <c r="B2412" t="s">
        <v>4987</v>
      </c>
      <c r="C2412" t="str">
        <f>IFERROR(VLOOKUP(Table1[[#This Row],[Ticker]],[1]!Table1[[Symbol]:[Industry]],2,FALSE),"-")</f>
        <v>-</v>
      </c>
      <c r="D2412" t="s">
        <v>106</v>
      </c>
      <c r="E2412">
        <v>190.78855200000001</v>
      </c>
      <c r="F2412">
        <v>276.8</v>
      </c>
      <c r="G2412">
        <v>79.097529380615995</v>
      </c>
      <c r="H2412">
        <v>27.9618116490349</v>
      </c>
      <c r="I2412">
        <v>27.917415363751701</v>
      </c>
      <c r="J2412">
        <v>5.8528126118448096</v>
      </c>
      <c r="K2412">
        <v>231.69750652978999</v>
      </c>
      <c r="L2412">
        <v>197.88373712274799</v>
      </c>
      <c r="M2412">
        <v>65.321926355331399</v>
      </c>
      <c r="N2412">
        <v>1.61320745146992</v>
      </c>
      <c r="O2412">
        <v>6.5209537572254304</v>
      </c>
      <c r="P2412">
        <v>112.10727969348601</v>
      </c>
      <c r="Q2412">
        <v>2.6046831854519999E-2</v>
      </c>
    </row>
    <row r="2413" spans="1:17" hidden="1" x14ac:dyDescent="0.3">
      <c r="A2413" t="s">
        <v>4988</v>
      </c>
      <c r="B2413" t="s">
        <v>4989</v>
      </c>
      <c r="C2413" t="str">
        <f>IFERROR(VLOOKUP(Table1[[#This Row],[Ticker]],[1]!Table1[[Symbol]:[Industry]],2,FALSE),"-")</f>
        <v>-</v>
      </c>
      <c r="D2413" t="s">
        <v>232</v>
      </c>
      <c r="E2413">
        <v>190.71074295</v>
      </c>
      <c r="F2413">
        <v>141.05000000000001</v>
      </c>
      <c r="G2413">
        <v>-39.977154590210297</v>
      </c>
      <c r="H2413">
        <v>-0.66033801952601601</v>
      </c>
      <c r="I2413">
        <v>-27.8886955557922</v>
      </c>
      <c r="J2413">
        <v>2.16837764382774</v>
      </c>
      <c r="K2413">
        <v>140.967164314793</v>
      </c>
      <c r="L2413">
        <v>149.11841255715501</v>
      </c>
      <c r="M2413">
        <v>50.798623890517803</v>
      </c>
      <c r="N2413">
        <v>0.79558427028579703</v>
      </c>
      <c r="O2413">
        <v>45.338532435306597</v>
      </c>
      <c r="P2413">
        <v>19.533898305084701</v>
      </c>
      <c r="Q2413">
        <v>0.10771016351964099</v>
      </c>
    </row>
    <row r="2414" spans="1:17" hidden="1" x14ac:dyDescent="0.3">
      <c r="A2414" t="s">
        <v>4990</v>
      </c>
      <c r="B2414" t="s">
        <v>4991</v>
      </c>
      <c r="C2414" t="str">
        <f>IFERROR(VLOOKUP(Table1[[#This Row],[Ticker]],[1]!Table1[[Symbol]:[Industry]],2,FALSE),"-")</f>
        <v>-</v>
      </c>
      <c r="D2414" t="s">
        <v>119</v>
      </c>
      <c r="E2414">
        <v>190.33430000000001</v>
      </c>
      <c r="F2414">
        <v>266.5</v>
      </c>
      <c r="G2414">
        <v>126.430962410905</v>
      </c>
      <c r="H2414">
        <v>-0.81383947215672303</v>
      </c>
      <c r="I2414">
        <v>-16.188554529555098</v>
      </c>
      <c r="J2414">
        <v>2.9834385519119202</v>
      </c>
      <c r="K2414">
        <v>276.66429060894001</v>
      </c>
      <c r="L2414">
        <v>234.438585351386</v>
      </c>
      <c r="M2414">
        <v>58.698144926989599</v>
      </c>
      <c r="N2414">
        <v>0.56237083811710598</v>
      </c>
      <c r="O2414">
        <v>56.829268292682897</v>
      </c>
      <c r="P2414">
        <v>162.561576354679</v>
      </c>
    </row>
    <row r="2415" spans="1:17" hidden="1" x14ac:dyDescent="0.3">
      <c r="A2415" t="s">
        <v>4992</v>
      </c>
      <c r="B2415" t="s">
        <v>4993</v>
      </c>
      <c r="C2415" t="str">
        <f>IFERROR(VLOOKUP(Table1[[#This Row],[Ticker]],[1]!Table1[[Symbol]:[Industry]],2,FALSE),"-")</f>
        <v>-</v>
      </c>
      <c r="D2415" t="s">
        <v>380</v>
      </c>
      <c r="E2415">
        <v>190.04094407100001</v>
      </c>
      <c r="F2415">
        <v>65.010000000000005</v>
      </c>
      <c r="G2415">
        <v>-27.872057161556999</v>
      </c>
      <c r="H2415">
        <v>-2.8395432628645199</v>
      </c>
      <c r="I2415">
        <v>-32.391477878118003</v>
      </c>
      <c r="J2415">
        <v>-5.6840223888813703</v>
      </c>
      <c r="K2415">
        <v>66.1625303578152</v>
      </c>
      <c r="L2415">
        <v>70.761007343629302</v>
      </c>
      <c r="M2415">
        <v>42.000858098687999</v>
      </c>
      <c r="N2415">
        <v>2.0006982603880998</v>
      </c>
      <c r="O2415">
        <v>57.591139824642298</v>
      </c>
      <c r="P2415">
        <v>9.90701606086221</v>
      </c>
      <c r="Q2415">
        <v>-6.8484319577823E-2</v>
      </c>
    </row>
    <row r="2416" spans="1:17" hidden="1" x14ac:dyDescent="0.3">
      <c r="A2416" t="s">
        <v>4994</v>
      </c>
      <c r="B2416" t="s">
        <v>4995</v>
      </c>
      <c r="C2416" t="str">
        <f>IFERROR(VLOOKUP(Table1[[#This Row],[Ticker]],[1]!Table1[[Symbol]:[Industry]],2,FALSE),"-")</f>
        <v>-</v>
      </c>
      <c r="D2416" t="s">
        <v>335</v>
      </c>
      <c r="E2416">
        <v>189.61031700000001</v>
      </c>
      <c r="F2416">
        <v>271.05</v>
      </c>
      <c r="G2416">
        <v>-28.0778877948011</v>
      </c>
      <c r="H2416">
        <v>0.51113807947452905</v>
      </c>
      <c r="I2416">
        <v>-17.8428626437173</v>
      </c>
      <c r="J2416">
        <v>-1.00824573279561</v>
      </c>
      <c r="K2416">
        <v>270.838328970144</v>
      </c>
      <c r="M2416">
        <v>46.826116231298997</v>
      </c>
      <c r="N2416">
        <v>1.01538461538461</v>
      </c>
      <c r="O2416">
        <v>16.583656152001399</v>
      </c>
      <c r="P2416">
        <v>34.8507462686567</v>
      </c>
    </row>
    <row r="2417" spans="1:17" hidden="1" x14ac:dyDescent="0.3">
      <c r="A2417" t="s">
        <v>4996</v>
      </c>
      <c r="B2417" t="s">
        <v>4997</v>
      </c>
      <c r="C2417" t="str">
        <f>IFERROR(VLOOKUP(Table1[[#This Row],[Ticker]],[1]!Table1[[Symbol]:[Industry]],2,FALSE),"-")</f>
        <v>-</v>
      </c>
      <c r="D2417" t="s">
        <v>122</v>
      </c>
      <c r="E2417">
        <v>189.584059518</v>
      </c>
      <c r="F2417">
        <v>88.83</v>
      </c>
      <c r="G2417">
        <v>1.07488255178942</v>
      </c>
      <c r="H2417">
        <v>1.63906411565903</v>
      </c>
      <c r="I2417">
        <v>-52.629691826301297</v>
      </c>
      <c r="J2417">
        <v>-3.9437872430365601</v>
      </c>
      <c r="K2417">
        <v>88.956180392045397</v>
      </c>
      <c r="L2417">
        <v>90.866064940788206</v>
      </c>
      <c r="M2417">
        <v>38.186206438861099</v>
      </c>
      <c r="N2417">
        <v>0.82902603070659897</v>
      </c>
      <c r="O2417">
        <v>79.894179894179899</v>
      </c>
      <c r="P2417">
        <v>32.384500745156402</v>
      </c>
      <c r="Q2417">
        <v>3.8671833377264E-2</v>
      </c>
    </row>
    <row r="2418" spans="1:17" hidden="1" x14ac:dyDescent="0.3">
      <c r="A2418" t="s">
        <v>4998</v>
      </c>
      <c r="B2418" t="s">
        <v>4999</v>
      </c>
      <c r="C2418" t="str">
        <f>IFERROR(VLOOKUP(Table1[[#This Row],[Ticker]],[1]!Table1[[Symbol]:[Industry]],2,FALSE),"-")</f>
        <v>-</v>
      </c>
      <c r="D2418" t="s">
        <v>412</v>
      </c>
      <c r="E2418">
        <v>189.42</v>
      </c>
      <c r="F2418">
        <v>2.31</v>
      </c>
      <c r="G2418">
        <v>87.927553437593701</v>
      </c>
      <c r="H2418">
        <v>17.4051948762752</v>
      </c>
      <c r="I2418">
        <v>64.496729773086102</v>
      </c>
      <c r="J2418">
        <v>10.337208812658901</v>
      </c>
      <c r="K2418">
        <v>1.79835350571501</v>
      </c>
      <c r="L2418">
        <v>1.4080734970976001</v>
      </c>
      <c r="M2418">
        <v>63.9412242623835</v>
      </c>
      <c r="N2418">
        <v>1.4869699888839101</v>
      </c>
      <c r="O2418">
        <v>6.9264069264069299</v>
      </c>
      <c r="P2418">
        <v>134.891436593355</v>
      </c>
      <c r="Q2418">
        <v>9.2486154543489994E-3</v>
      </c>
    </row>
    <row r="2419" spans="1:17" hidden="1" x14ac:dyDescent="0.3">
      <c r="A2419" t="s">
        <v>5000</v>
      </c>
      <c r="B2419" t="s">
        <v>5001</v>
      </c>
      <c r="C2419" t="str">
        <f>IFERROR(VLOOKUP(Table1[[#This Row],[Ticker]],[1]!Table1[[Symbol]:[Industry]],2,FALSE),"-")</f>
        <v>-</v>
      </c>
      <c r="D2419" t="s">
        <v>543</v>
      </c>
      <c r="E2419">
        <v>188.99088</v>
      </c>
      <c r="F2419">
        <v>78.16</v>
      </c>
      <c r="G2419">
        <v>-33.423462734193002</v>
      </c>
      <c r="H2419">
        <v>-7.8361502503621701</v>
      </c>
      <c r="I2419">
        <v>-24.288654284580801</v>
      </c>
      <c r="J2419">
        <v>-0.98153417275072896</v>
      </c>
      <c r="K2419">
        <v>84.089657639790602</v>
      </c>
      <c r="L2419">
        <v>91.772150133635293</v>
      </c>
      <c r="M2419">
        <v>31.610878058702699</v>
      </c>
      <c r="N2419">
        <v>0.91374466451816205</v>
      </c>
      <c r="O2419">
        <v>52.891504605936497</v>
      </c>
      <c r="P2419">
        <v>14.9411764705882</v>
      </c>
      <c r="Q2419">
        <v>8.014772100186E-3</v>
      </c>
    </row>
    <row r="2420" spans="1:17" hidden="1" x14ac:dyDescent="0.3">
      <c r="A2420" t="s">
        <v>5002</v>
      </c>
      <c r="B2420" t="s">
        <v>5003</v>
      </c>
      <c r="C2420" t="str">
        <f>IFERROR(VLOOKUP(Table1[[#This Row],[Ticker]],[1]!Table1[[Symbol]:[Industry]],2,FALSE),"-")</f>
        <v>-</v>
      </c>
      <c r="D2420" t="s">
        <v>62</v>
      </c>
      <c r="E2420">
        <v>188.92494200899901</v>
      </c>
      <c r="F2420">
        <v>154.93</v>
      </c>
      <c r="G2420">
        <v>-3.9106795126279702E-2</v>
      </c>
      <c r="H2420">
        <v>1.6923067085527901</v>
      </c>
      <c r="I2420">
        <v>-30.997895575226998</v>
      </c>
      <c r="J2420">
        <v>-7.9156559163014298E-2</v>
      </c>
      <c r="K2420">
        <v>155.427017974943</v>
      </c>
      <c r="L2420">
        <v>152.08534934013099</v>
      </c>
      <c r="M2420">
        <v>42.758939395345401</v>
      </c>
      <c r="N2420">
        <v>0.79749112488152396</v>
      </c>
      <c r="O2420">
        <v>31.414187052217098</v>
      </c>
      <c r="P2420">
        <v>31.129919593736702</v>
      </c>
      <c r="Q2420">
        <v>0.112038721912113</v>
      </c>
    </row>
    <row r="2421" spans="1:17" hidden="1" x14ac:dyDescent="0.3">
      <c r="A2421" t="s">
        <v>5004</v>
      </c>
      <c r="B2421" t="s">
        <v>5005</v>
      </c>
      <c r="C2421" t="str">
        <f>IFERROR(VLOOKUP(Table1[[#This Row],[Ticker]],[1]!Table1[[Symbol]:[Industry]],2,FALSE),"-")</f>
        <v>-</v>
      </c>
      <c r="D2421" t="s">
        <v>51</v>
      </c>
      <c r="E2421">
        <v>188.78937273</v>
      </c>
      <c r="F2421">
        <v>1.49</v>
      </c>
      <c r="G2421">
        <v>-44.818728309913503</v>
      </c>
      <c r="H2421">
        <v>-0.93740661907016998</v>
      </c>
      <c r="I2421">
        <v>-55.279462935099602</v>
      </c>
      <c r="J2421">
        <v>-2.6651073425234699</v>
      </c>
      <c r="K2421">
        <v>1.52123386871383</v>
      </c>
      <c r="L2421">
        <v>1.7033823261019201</v>
      </c>
      <c r="M2421">
        <v>36.592807092838299</v>
      </c>
      <c r="N2421">
        <v>1.7264111530428601</v>
      </c>
      <c r="O2421">
        <v>99.328859060402607</v>
      </c>
      <c r="P2421">
        <v>14.615384615384601</v>
      </c>
      <c r="Q2421">
        <v>3.9338569874634001E-2</v>
      </c>
    </row>
    <row r="2422" spans="1:17" hidden="1" x14ac:dyDescent="0.3">
      <c r="A2422" t="s">
        <v>5006</v>
      </c>
      <c r="B2422" t="s">
        <v>5007</v>
      </c>
      <c r="C2422" t="str">
        <f>IFERROR(VLOOKUP(Table1[[#This Row],[Ticker]],[1]!Table1[[Symbol]:[Industry]],2,FALSE),"-")</f>
        <v>-</v>
      </c>
      <c r="D2422" t="s">
        <v>62</v>
      </c>
      <c r="E2422">
        <v>188.56825000000001</v>
      </c>
      <c r="F2422">
        <v>170.65</v>
      </c>
      <c r="G2422">
        <v>15.1099052384575</v>
      </c>
      <c r="H2422">
        <v>37.892548335884698</v>
      </c>
      <c r="I2422">
        <v>23.068671747817</v>
      </c>
      <c r="J2422">
        <v>-7.04397967433811</v>
      </c>
      <c r="K2422">
        <v>142.709255305629</v>
      </c>
      <c r="L2422">
        <v>129.071632485544</v>
      </c>
      <c r="M2422">
        <v>54.528725326782897</v>
      </c>
      <c r="N2422">
        <v>1.90615835777126</v>
      </c>
      <c r="O2422">
        <v>18.839730442425999</v>
      </c>
      <c r="P2422">
        <v>95.924225028702594</v>
      </c>
    </row>
    <row r="2423" spans="1:17" hidden="1" x14ac:dyDescent="0.3">
      <c r="A2423" t="s">
        <v>5008</v>
      </c>
      <c r="B2423" t="s">
        <v>5009</v>
      </c>
      <c r="C2423" t="str">
        <f>IFERROR(VLOOKUP(Table1[[#This Row],[Ticker]],[1]!Table1[[Symbol]:[Industry]],2,FALSE),"-")</f>
        <v>-</v>
      </c>
      <c r="D2423" t="s">
        <v>72</v>
      </c>
      <c r="E2423">
        <v>188.21509405</v>
      </c>
      <c r="F2423">
        <v>33.07</v>
      </c>
      <c r="G2423">
        <v>-62.3888557202269</v>
      </c>
      <c r="H2423">
        <v>-11.5092454879117</v>
      </c>
      <c r="I2423">
        <v>-58.150324907701297</v>
      </c>
      <c r="J2423">
        <v>-0.67208116743396595</v>
      </c>
      <c r="K2423">
        <v>36.924587892033202</v>
      </c>
      <c r="L2423">
        <v>44.462760586342597</v>
      </c>
      <c r="M2423">
        <v>19.706915468314499</v>
      </c>
      <c r="N2423">
        <v>0.20519717856852801</v>
      </c>
      <c r="O2423">
        <v>105.624433020864</v>
      </c>
      <c r="P2423">
        <v>10.233333333333301</v>
      </c>
      <c r="Q2423">
        <v>-1.8575571868236E-2</v>
      </c>
    </row>
    <row r="2424" spans="1:17" hidden="1" x14ac:dyDescent="0.3">
      <c r="A2424" t="s">
        <v>5010</v>
      </c>
      <c r="B2424" t="s">
        <v>5011</v>
      </c>
      <c r="C2424" t="str">
        <f>IFERROR(VLOOKUP(Table1[[#This Row],[Ticker]],[1]!Table1[[Symbol]:[Industry]],2,FALSE),"-")</f>
        <v>-</v>
      </c>
      <c r="D2424" t="s">
        <v>46</v>
      </c>
      <c r="E2424">
        <v>187.8063381</v>
      </c>
      <c r="F2424">
        <v>46.77</v>
      </c>
      <c r="G2424">
        <v>28.164295947382598</v>
      </c>
      <c r="H2424">
        <v>-6.9961973685825596</v>
      </c>
      <c r="I2424">
        <v>-13.728513753249</v>
      </c>
      <c r="J2424">
        <v>-2.9179956204697199</v>
      </c>
      <c r="K2424">
        <v>47.6907384150227</v>
      </c>
      <c r="L2424">
        <v>43.967165361406998</v>
      </c>
      <c r="M2424">
        <v>33.163673503485803</v>
      </c>
      <c r="N2424">
        <v>1.0936520248383601</v>
      </c>
      <c r="O2424">
        <v>38.977977335898998</v>
      </c>
      <c r="P2424">
        <v>54.102141680395398</v>
      </c>
      <c r="Q2424">
        <v>-1.9086934083533999E-2</v>
      </c>
    </row>
    <row r="2425" spans="1:17" hidden="1" x14ac:dyDescent="0.3">
      <c r="A2425" t="s">
        <v>5012</v>
      </c>
      <c r="B2425" t="s">
        <v>5013</v>
      </c>
      <c r="C2425" t="str">
        <f>IFERROR(VLOOKUP(Table1[[#This Row],[Ticker]],[1]!Table1[[Symbol]:[Industry]],2,FALSE),"-")</f>
        <v>-</v>
      </c>
      <c r="D2425" t="s">
        <v>979</v>
      </c>
      <c r="E2425">
        <v>187.75525430499999</v>
      </c>
      <c r="F2425">
        <v>108.05</v>
      </c>
      <c r="G2425">
        <v>34.489609120521799</v>
      </c>
      <c r="H2425">
        <v>-5.5351902084319704</v>
      </c>
      <c r="I2425">
        <v>-5.7567204579040396</v>
      </c>
      <c r="J2425">
        <v>-3.3403705911774599</v>
      </c>
      <c r="K2425">
        <v>105.00255405667799</v>
      </c>
      <c r="L2425">
        <v>91.951274369632202</v>
      </c>
      <c r="M2425">
        <v>34.240816291440403</v>
      </c>
      <c r="N2425">
        <v>0.42401693958859299</v>
      </c>
      <c r="O2425">
        <v>15.687181860249799</v>
      </c>
      <c r="P2425">
        <v>63.439721675994498</v>
      </c>
      <c r="Q2425">
        <v>4.2709230368809997E-2</v>
      </c>
    </row>
    <row r="2426" spans="1:17" hidden="1" x14ac:dyDescent="0.3">
      <c r="A2426" t="s">
        <v>5014</v>
      </c>
      <c r="B2426" t="s">
        <v>5015</v>
      </c>
      <c r="C2426" t="str">
        <f>IFERROR(VLOOKUP(Table1[[#This Row],[Ticker]],[1]!Table1[[Symbol]:[Industry]],2,FALSE),"-")</f>
        <v>-</v>
      </c>
      <c r="D2426" t="s">
        <v>46</v>
      </c>
      <c r="E2426">
        <v>187.46581535999999</v>
      </c>
      <c r="F2426">
        <v>78.72</v>
      </c>
      <c r="G2426">
        <v>-0.87824107877376101</v>
      </c>
      <c r="H2426">
        <v>0.438079140751228</v>
      </c>
      <c r="I2426">
        <v>-38.622430913779802</v>
      </c>
      <c r="J2426">
        <v>-0.29062541524956897</v>
      </c>
      <c r="K2426">
        <v>81.319706685655305</v>
      </c>
      <c r="L2426">
        <v>85.591809376034107</v>
      </c>
      <c r="M2426">
        <v>48.918702279086702</v>
      </c>
      <c r="N2426">
        <v>1.4748244501245</v>
      </c>
      <c r="O2426">
        <v>95.503048780487802</v>
      </c>
      <c r="P2426">
        <v>37.262423714036601</v>
      </c>
      <c r="Q2426">
        <v>-4.478496690266E-3</v>
      </c>
    </row>
    <row r="2427" spans="1:17" hidden="1" x14ac:dyDescent="0.3">
      <c r="A2427" t="s">
        <v>5016</v>
      </c>
      <c r="B2427" t="s">
        <v>5017</v>
      </c>
      <c r="C2427" t="str">
        <f>IFERROR(VLOOKUP(Table1[[#This Row],[Ticker]],[1]!Table1[[Symbol]:[Industry]],2,FALSE),"-")</f>
        <v>-</v>
      </c>
      <c r="D2427" t="s">
        <v>80</v>
      </c>
      <c r="E2427">
        <v>186.8986433</v>
      </c>
      <c r="F2427">
        <v>233</v>
      </c>
      <c r="G2427">
        <v>1837.5931078761901</v>
      </c>
      <c r="H2427">
        <v>17.047155278202201</v>
      </c>
      <c r="I2427">
        <v>102.56943940959999</v>
      </c>
      <c r="J2427">
        <v>-5.9961964993687102</v>
      </c>
      <c r="K2427">
        <v>213.43468993355401</v>
      </c>
      <c r="M2427">
        <v>39.480202840295703</v>
      </c>
      <c r="N2427">
        <v>1.0732519338692501</v>
      </c>
      <c r="O2427">
        <v>12.9828326180257</v>
      </c>
      <c r="P2427">
        <v>1958.30388692579</v>
      </c>
    </row>
    <row r="2428" spans="1:17" hidden="1" x14ac:dyDescent="0.3">
      <c r="A2428" t="s">
        <v>5018</v>
      </c>
      <c r="B2428" t="s">
        <v>5019</v>
      </c>
      <c r="C2428" t="str">
        <f>IFERROR(VLOOKUP(Table1[[#This Row],[Ticker]],[1]!Table1[[Symbol]:[Industry]],2,FALSE),"-")</f>
        <v>-</v>
      </c>
      <c r="E2428">
        <v>186.8135</v>
      </c>
      <c r="F2428">
        <v>86.89</v>
      </c>
      <c r="G2428">
        <v>92.942916105583905</v>
      </c>
      <c r="H2428">
        <v>-18.446981792641299</v>
      </c>
      <c r="I2428">
        <v>-43.850238857758001</v>
      </c>
      <c r="J2428">
        <v>-4.8506699752198603</v>
      </c>
      <c r="K2428">
        <v>98.649967122063501</v>
      </c>
      <c r="L2428">
        <v>95.127976993416496</v>
      </c>
      <c r="M2428">
        <v>39.230147279513403</v>
      </c>
      <c r="N2428">
        <v>2.25799502122798</v>
      </c>
      <c r="O2428">
        <v>59.477500287720098</v>
      </c>
      <c r="P2428">
        <v>192.06722689075599</v>
      </c>
    </row>
    <row r="2429" spans="1:17" hidden="1" x14ac:dyDescent="0.3">
      <c r="A2429" t="s">
        <v>5020</v>
      </c>
      <c r="B2429" t="s">
        <v>5021</v>
      </c>
      <c r="C2429" t="str">
        <f>IFERROR(VLOOKUP(Table1[[#This Row],[Ticker]],[1]!Table1[[Symbol]:[Industry]],2,FALSE),"-")</f>
        <v>-</v>
      </c>
      <c r="D2429" t="s">
        <v>168</v>
      </c>
      <c r="E2429">
        <v>186.70422973000001</v>
      </c>
      <c r="F2429">
        <v>163.43</v>
      </c>
      <c r="G2429">
        <v>39.498868763483102</v>
      </c>
      <c r="H2429">
        <v>-10.7187350477334</v>
      </c>
      <c r="I2429">
        <v>11.7823882229128</v>
      </c>
      <c r="J2429">
        <v>-3.0493102193578401</v>
      </c>
      <c r="K2429">
        <v>160.70272871459099</v>
      </c>
      <c r="L2429">
        <v>142.463858170018</v>
      </c>
      <c r="M2429">
        <v>40.337353208120398</v>
      </c>
      <c r="N2429">
        <v>1.79672596268562</v>
      </c>
      <c r="O2429">
        <v>28.8625099430948</v>
      </c>
      <c r="Q2429">
        <v>8.2002127973100997E-2</v>
      </c>
    </row>
    <row r="2430" spans="1:17" hidden="1" x14ac:dyDescent="0.3">
      <c r="A2430" t="s">
        <v>5022</v>
      </c>
      <c r="B2430" t="s">
        <v>5023</v>
      </c>
      <c r="C2430" t="str">
        <f>IFERROR(VLOOKUP(Table1[[#This Row],[Ticker]],[1]!Table1[[Symbol]:[Industry]],2,FALSE),"-")</f>
        <v>-</v>
      </c>
      <c r="D2430" t="s">
        <v>62</v>
      </c>
      <c r="E2430">
        <v>186.65116259999999</v>
      </c>
      <c r="F2430">
        <v>88.71</v>
      </c>
      <c r="G2430">
        <v>2.1434338307757899</v>
      </c>
      <c r="H2430">
        <v>1.30180450410548</v>
      </c>
      <c r="I2430">
        <v>-27.533652707388701</v>
      </c>
      <c r="J2430">
        <v>0.81775686746440002</v>
      </c>
      <c r="K2430">
        <v>88.902330669391205</v>
      </c>
      <c r="L2430">
        <v>88.378391009804105</v>
      </c>
      <c r="M2430">
        <v>44.660723944412702</v>
      </c>
      <c r="N2430">
        <v>1.8512992371410499</v>
      </c>
      <c r="O2430">
        <v>29.635892233119101</v>
      </c>
      <c r="P2430">
        <v>30.2643171806167</v>
      </c>
      <c r="Q2430">
        <v>4.3707252390514997E-2</v>
      </c>
    </row>
    <row r="2431" spans="1:17" hidden="1" x14ac:dyDescent="0.3">
      <c r="A2431" t="s">
        <v>5024</v>
      </c>
      <c r="B2431" t="s">
        <v>5025</v>
      </c>
      <c r="C2431" t="str">
        <f>IFERROR(VLOOKUP(Table1[[#This Row],[Ticker]],[1]!Table1[[Symbol]:[Industry]],2,FALSE),"-")</f>
        <v>-</v>
      </c>
      <c r="D2431" t="s">
        <v>198</v>
      </c>
      <c r="E2431">
        <v>186.605348625</v>
      </c>
      <c r="F2431">
        <v>13.95</v>
      </c>
      <c r="G2431">
        <v>79.963281633229599</v>
      </c>
      <c r="H2431">
        <v>28.668009092160499</v>
      </c>
      <c r="I2431">
        <v>45.071399020544298</v>
      </c>
      <c r="J2431">
        <v>-8.0381287210944503</v>
      </c>
      <c r="K2431">
        <v>12.5165396777161</v>
      </c>
      <c r="L2431">
        <v>9.9439452668907702</v>
      </c>
      <c r="M2431">
        <v>41.927469948860001</v>
      </c>
      <c r="N2431">
        <v>0.97225314055686696</v>
      </c>
      <c r="O2431">
        <v>13.4050179211469</v>
      </c>
      <c r="P2431">
        <v>126.829268292682</v>
      </c>
      <c r="Q2431">
        <v>-2.9516897085606002E-2</v>
      </c>
    </row>
    <row r="2432" spans="1:17" hidden="1" x14ac:dyDescent="0.3">
      <c r="A2432" t="s">
        <v>5026</v>
      </c>
      <c r="B2432" t="s">
        <v>5027</v>
      </c>
      <c r="C2432" t="str">
        <f>IFERROR(VLOOKUP(Table1[[#This Row],[Ticker]],[1]!Table1[[Symbol]:[Industry]],2,FALSE),"-")</f>
        <v>-</v>
      </c>
      <c r="D2432" t="s">
        <v>1423</v>
      </c>
      <c r="E2432">
        <v>185.92452750000001</v>
      </c>
      <c r="F2432">
        <v>105.1</v>
      </c>
      <c r="G2432">
        <v>-7.1028814121408601</v>
      </c>
      <c r="H2432">
        <v>-1.6283869746056701</v>
      </c>
      <c r="I2432">
        <v>-20.153503130123401</v>
      </c>
      <c r="J2432">
        <v>-4.0329181416620097</v>
      </c>
      <c r="K2432">
        <v>107.422959836052</v>
      </c>
      <c r="L2432">
        <v>104.575631304124</v>
      </c>
      <c r="M2432">
        <v>28.0177381618353</v>
      </c>
      <c r="N2432">
        <v>1.1170925967026899</v>
      </c>
      <c r="O2432">
        <v>32.064700285442399</v>
      </c>
      <c r="P2432">
        <v>26.855763427881701</v>
      </c>
      <c r="Q2432">
        <v>-5.2322477338421998E-2</v>
      </c>
    </row>
    <row r="2433" spans="1:17" hidden="1" x14ac:dyDescent="0.3">
      <c r="A2433" t="s">
        <v>5028</v>
      </c>
      <c r="B2433" t="s">
        <v>5029</v>
      </c>
      <c r="C2433" t="str">
        <f>IFERROR(VLOOKUP(Table1[[#This Row],[Ticker]],[1]!Table1[[Symbol]:[Industry]],2,FALSE),"-")</f>
        <v>-</v>
      </c>
      <c r="D2433" t="s">
        <v>72</v>
      </c>
      <c r="E2433">
        <v>185.74126744</v>
      </c>
      <c r="F2433">
        <v>133.15</v>
      </c>
      <c r="G2433">
        <v>-49.7141311810445</v>
      </c>
      <c r="H2433">
        <v>3.4960759432467499</v>
      </c>
      <c r="I2433">
        <v>-27.3815157117821</v>
      </c>
      <c r="J2433">
        <v>-1.3167369417365899</v>
      </c>
      <c r="K2433">
        <v>129.09954566289301</v>
      </c>
      <c r="L2433">
        <v>138.472043686582</v>
      </c>
      <c r="M2433">
        <v>56.981191304498097</v>
      </c>
      <c r="N2433">
        <v>0.69208075578267803</v>
      </c>
      <c r="O2433">
        <v>50.206533984228201</v>
      </c>
      <c r="P2433">
        <v>19.524236983841998</v>
      </c>
      <c r="Q2433">
        <v>-1.7448451347826001E-2</v>
      </c>
    </row>
    <row r="2434" spans="1:17" hidden="1" x14ac:dyDescent="0.3">
      <c r="A2434" t="s">
        <v>5030</v>
      </c>
      <c r="B2434" t="s">
        <v>5031</v>
      </c>
      <c r="C2434" t="str">
        <f>IFERROR(VLOOKUP(Table1[[#This Row],[Ticker]],[1]!Table1[[Symbol]:[Industry]],2,FALSE),"-")</f>
        <v>-</v>
      </c>
      <c r="D2434" t="s">
        <v>72</v>
      </c>
      <c r="E2434">
        <v>185.62992</v>
      </c>
      <c r="F2434">
        <v>80.8</v>
      </c>
      <c r="G2434">
        <v>214.67210555820699</v>
      </c>
      <c r="H2434">
        <v>-4.3157849974485503</v>
      </c>
      <c r="I2434">
        <v>-8.4617232625779195</v>
      </c>
      <c r="J2434">
        <v>-0.117336641886528</v>
      </c>
      <c r="K2434">
        <v>80.616557823768005</v>
      </c>
      <c r="L2434">
        <v>71.603736246384003</v>
      </c>
      <c r="M2434">
        <v>99.999999971025503</v>
      </c>
      <c r="O2434">
        <v>0</v>
      </c>
      <c r="P2434">
        <v>238.35845896147401</v>
      </c>
    </row>
    <row r="2435" spans="1:17" hidden="1" x14ac:dyDescent="0.3">
      <c r="A2435" t="s">
        <v>5032</v>
      </c>
      <c r="B2435" t="s">
        <v>5033</v>
      </c>
      <c r="C2435" t="str">
        <f>IFERROR(VLOOKUP(Table1[[#This Row],[Ticker]],[1]!Table1[[Symbol]:[Industry]],2,FALSE),"-")</f>
        <v>-</v>
      </c>
      <c r="E2435">
        <v>185.47499999999999</v>
      </c>
      <c r="F2435">
        <v>123.65</v>
      </c>
      <c r="G2435">
        <v>189.51020181456499</v>
      </c>
      <c r="H2435">
        <v>-2.3195794377686001</v>
      </c>
      <c r="I2435">
        <v>98.714080121186996</v>
      </c>
      <c r="J2435">
        <v>-0.117336641886528</v>
      </c>
      <c r="K2435">
        <v>111.565347204528</v>
      </c>
      <c r="L2435">
        <v>77.105107589638493</v>
      </c>
      <c r="M2435">
        <v>100</v>
      </c>
      <c r="N2435">
        <v>0</v>
      </c>
      <c r="O2435">
        <v>0</v>
      </c>
      <c r="P2435">
        <v>213.19655521783099</v>
      </c>
    </row>
    <row r="2436" spans="1:17" hidden="1" x14ac:dyDescent="0.3">
      <c r="A2436" t="s">
        <v>5034</v>
      </c>
      <c r="B2436" t="s">
        <v>5035</v>
      </c>
      <c r="C2436" t="str">
        <f>IFERROR(VLOOKUP(Table1[[#This Row],[Ticker]],[1]!Table1[[Symbol]:[Industry]],2,FALSE),"-")</f>
        <v>-</v>
      </c>
      <c r="E2436">
        <v>185.12397884999999</v>
      </c>
      <c r="F2436">
        <v>20.73</v>
      </c>
      <c r="G2436">
        <v>33.121513465114397</v>
      </c>
      <c r="H2436">
        <v>-11.9066940883576</v>
      </c>
      <c r="I2436">
        <v>-0.72702156376530103</v>
      </c>
      <c r="J2436">
        <v>7.8486750415972697</v>
      </c>
      <c r="K2436">
        <v>21.4171384496799</v>
      </c>
      <c r="L2436">
        <v>20.996717500849002</v>
      </c>
      <c r="M2436">
        <v>64.91526411753</v>
      </c>
      <c r="N2436">
        <v>0.87572268840968903</v>
      </c>
      <c r="O2436">
        <v>48.528702363724001</v>
      </c>
      <c r="P2436">
        <v>68.399675060926</v>
      </c>
      <c r="Q2436">
        <v>1.7131965770250002E-2</v>
      </c>
    </row>
    <row r="2437" spans="1:17" hidden="1" x14ac:dyDescent="0.3">
      <c r="A2437" t="s">
        <v>5036</v>
      </c>
      <c r="B2437" t="s">
        <v>5037</v>
      </c>
      <c r="C2437" t="str">
        <f>IFERROR(VLOOKUP(Table1[[#This Row],[Ticker]],[1]!Table1[[Symbol]:[Industry]],2,FALSE),"-")</f>
        <v>-</v>
      </c>
      <c r="D2437" t="s">
        <v>295</v>
      </c>
      <c r="E2437">
        <v>185.03042328000001</v>
      </c>
      <c r="F2437">
        <v>120.15</v>
      </c>
      <c r="G2437">
        <v>-33.348007538605003</v>
      </c>
      <c r="H2437">
        <v>-5.7092276203993704</v>
      </c>
      <c r="I2437">
        <v>-31.8831001462766</v>
      </c>
      <c r="J2437">
        <v>-4.6411461656960498</v>
      </c>
      <c r="K2437">
        <v>125.464524891552</v>
      </c>
      <c r="M2437">
        <v>36.664821007039102</v>
      </c>
      <c r="N2437">
        <v>0.73791348600508899</v>
      </c>
      <c r="O2437">
        <v>38.077403245942499</v>
      </c>
      <c r="P2437">
        <v>8.2432432432432599</v>
      </c>
    </row>
    <row r="2438" spans="1:17" hidden="1" x14ac:dyDescent="0.3">
      <c r="A2438" t="s">
        <v>5038</v>
      </c>
      <c r="B2438" t="s">
        <v>5039</v>
      </c>
      <c r="C2438" t="str">
        <f>IFERROR(VLOOKUP(Table1[[#This Row],[Ticker]],[1]!Table1[[Symbol]:[Industry]],2,FALSE),"-")</f>
        <v>-</v>
      </c>
      <c r="D2438" t="s">
        <v>97</v>
      </c>
      <c r="E2438">
        <v>184.94784000000001</v>
      </c>
      <c r="F2438">
        <v>46.2</v>
      </c>
      <c r="G2438">
        <v>58.7420770014716</v>
      </c>
      <c r="H2438">
        <v>6.3380902865706297</v>
      </c>
      <c r="I2438">
        <v>18.548671747817</v>
      </c>
      <c r="J2438">
        <v>16.235198531991799</v>
      </c>
      <c r="K2438">
        <v>39.5885016399723</v>
      </c>
      <c r="L2438">
        <v>37.764907215081898</v>
      </c>
      <c r="M2438">
        <v>79.893734237925202</v>
      </c>
      <c r="N2438">
        <v>2.1571116723452302</v>
      </c>
      <c r="O2438">
        <v>2.8138528138528001</v>
      </c>
      <c r="P2438">
        <v>94.526315789473699</v>
      </c>
      <c r="Q2438">
        <v>0.104784974382716</v>
      </c>
    </row>
    <row r="2439" spans="1:17" hidden="1" x14ac:dyDescent="0.3">
      <c r="A2439" t="s">
        <v>5040</v>
      </c>
      <c r="B2439" t="s">
        <v>5041</v>
      </c>
      <c r="C2439" t="str">
        <f>IFERROR(VLOOKUP(Table1[[#This Row],[Ticker]],[1]!Table1[[Symbol]:[Industry]],2,FALSE),"-")</f>
        <v>-</v>
      </c>
      <c r="E2439">
        <v>184.786832</v>
      </c>
      <c r="F2439">
        <v>16.96</v>
      </c>
      <c r="G2439">
        <v>45.913646596733201</v>
      </c>
      <c r="H2439">
        <v>-17.278747960411501</v>
      </c>
      <c r="I2439">
        <v>-36.8997597574864</v>
      </c>
      <c r="J2439">
        <v>2.1767810051722898</v>
      </c>
      <c r="K2439">
        <v>18.849809893560799</v>
      </c>
      <c r="L2439">
        <v>18.019018557850401</v>
      </c>
      <c r="M2439">
        <v>39.618551507545</v>
      </c>
      <c r="N2439">
        <v>0.41914023981105702</v>
      </c>
      <c r="O2439">
        <v>87.057783018867894</v>
      </c>
      <c r="P2439">
        <v>80.214642439698196</v>
      </c>
      <c r="Q2439">
        <v>0.10333049333106401</v>
      </c>
    </row>
    <row r="2440" spans="1:17" hidden="1" x14ac:dyDescent="0.3">
      <c r="A2440" t="s">
        <v>5042</v>
      </c>
      <c r="B2440" t="s">
        <v>5043</v>
      </c>
      <c r="C2440" t="str">
        <f>IFERROR(VLOOKUP(Table1[[#This Row],[Ticker]],[1]!Table1[[Symbol]:[Industry]],2,FALSE),"-")</f>
        <v>-</v>
      </c>
      <c r="D2440" t="s">
        <v>138</v>
      </c>
      <c r="E2440">
        <v>184.38755599999999</v>
      </c>
      <c r="F2440">
        <v>3.89</v>
      </c>
      <c r="G2440">
        <v>41.8455614903502</v>
      </c>
      <c r="H2440">
        <v>-18.821279502943</v>
      </c>
      <c r="I2440">
        <v>-17.4019455361335</v>
      </c>
      <c r="J2440">
        <v>-0.117336641886528</v>
      </c>
      <c r="K2440">
        <v>4.4040911641602003</v>
      </c>
      <c r="L2440">
        <v>4.2859891285930098</v>
      </c>
      <c r="M2440">
        <v>9.9148178859836804</v>
      </c>
      <c r="N2440">
        <v>0.80454547851027003</v>
      </c>
      <c r="O2440">
        <v>49.100257069408698</v>
      </c>
      <c r="P2440">
        <v>72.8888888888888</v>
      </c>
      <c r="Q2440">
        <v>-1.0385925544184001E-2</v>
      </c>
    </row>
    <row r="2441" spans="1:17" hidden="1" x14ac:dyDescent="0.3">
      <c r="A2441" t="s">
        <v>5044</v>
      </c>
      <c r="B2441" t="s">
        <v>5045</v>
      </c>
      <c r="C2441" t="str">
        <f>IFERROR(VLOOKUP(Table1[[#This Row],[Ticker]],[1]!Table1[[Symbol]:[Industry]],2,FALSE),"-")</f>
        <v>-</v>
      </c>
      <c r="E2441">
        <v>184.17349999999999</v>
      </c>
      <c r="F2441">
        <v>182.35</v>
      </c>
      <c r="G2441">
        <v>969.53906626100195</v>
      </c>
      <c r="H2441">
        <v>-8.7445061714527501</v>
      </c>
      <c r="I2441">
        <v>558.93067764752197</v>
      </c>
      <c r="J2441">
        <v>-0.117336641886528</v>
      </c>
      <c r="K2441">
        <v>165.22159019924001</v>
      </c>
      <c r="L2441">
        <v>82.578625741484601</v>
      </c>
      <c r="M2441">
        <v>25.005276184215798</v>
      </c>
      <c r="N2441">
        <v>2.9666844634276499</v>
      </c>
      <c r="O2441">
        <v>15.2179873868933</v>
      </c>
      <c r="P2441">
        <v>993.22541966426797</v>
      </c>
    </row>
    <row r="2442" spans="1:17" hidden="1" x14ac:dyDescent="0.3">
      <c r="A2442" t="s">
        <v>5046</v>
      </c>
      <c r="B2442" t="s">
        <v>5047</v>
      </c>
      <c r="C2442" t="str">
        <f>IFERROR(VLOOKUP(Table1[[#This Row],[Ticker]],[1]!Table1[[Symbol]:[Industry]],2,FALSE),"-")</f>
        <v>-</v>
      </c>
      <c r="D2442" t="s">
        <v>138</v>
      </c>
      <c r="E2442">
        <v>184.15097399999999</v>
      </c>
      <c r="F2442">
        <v>105.55</v>
      </c>
      <c r="G2442">
        <v>-3.8793159458320101</v>
      </c>
      <c r="H2442">
        <v>5.2060743247588697</v>
      </c>
      <c r="I2442">
        <v>-13.2139113480993</v>
      </c>
      <c r="J2442">
        <v>2.1093453153000099</v>
      </c>
      <c r="K2442">
        <v>98.696018581039397</v>
      </c>
      <c r="L2442">
        <v>94.440955311309395</v>
      </c>
      <c r="M2442">
        <v>57.316901627194497</v>
      </c>
      <c r="N2442">
        <v>1.5678864070041501</v>
      </c>
      <c r="O2442">
        <v>44.007579346281297</v>
      </c>
      <c r="P2442">
        <v>50.356125356125297</v>
      </c>
      <c r="Q2442">
        <v>5.4703592608954001E-2</v>
      </c>
    </row>
    <row r="2443" spans="1:17" hidden="1" x14ac:dyDescent="0.3">
      <c r="A2443" t="s">
        <v>5048</v>
      </c>
      <c r="B2443" t="s">
        <v>5049</v>
      </c>
      <c r="C2443" t="str">
        <f>IFERROR(VLOOKUP(Table1[[#This Row],[Ticker]],[1]!Table1[[Symbol]:[Industry]],2,FALSE),"-")</f>
        <v>-</v>
      </c>
      <c r="D2443" t="s">
        <v>72</v>
      </c>
      <c r="E2443">
        <v>183.84385937499999</v>
      </c>
      <c r="F2443">
        <v>149.05000000000001</v>
      </c>
      <c r="G2443">
        <v>35.3851513992946</v>
      </c>
      <c r="H2443">
        <v>-9.2405026887910804</v>
      </c>
      <c r="I2443">
        <v>-9.4024626326366594</v>
      </c>
      <c r="J2443">
        <v>-4.5925966481896996</v>
      </c>
      <c r="K2443">
        <v>148.211346385464</v>
      </c>
      <c r="L2443">
        <v>133.36811863453201</v>
      </c>
      <c r="M2443">
        <v>39.568133505663198</v>
      </c>
      <c r="N2443">
        <v>0.82128606726429898</v>
      </c>
      <c r="O2443">
        <v>11.0365649111036</v>
      </c>
      <c r="P2443">
        <v>74.920783945546304</v>
      </c>
      <c r="Q2443">
        <v>3.8540328212718002E-2</v>
      </c>
    </row>
    <row r="2444" spans="1:17" hidden="1" x14ac:dyDescent="0.3">
      <c r="A2444" t="s">
        <v>5050</v>
      </c>
      <c r="B2444" t="s">
        <v>5051</v>
      </c>
      <c r="C2444" t="str">
        <f>IFERROR(VLOOKUP(Table1[[#This Row],[Ticker]],[1]!Table1[[Symbol]:[Industry]],2,FALSE),"-")</f>
        <v>-</v>
      </c>
      <c r="D2444" t="s">
        <v>1300</v>
      </c>
      <c r="E2444">
        <v>183.70820789999999</v>
      </c>
      <c r="F2444">
        <v>123.01</v>
      </c>
      <c r="G2444">
        <v>-16.000106357832099</v>
      </c>
      <c r="H2444">
        <v>-3.0312000172113902</v>
      </c>
      <c r="I2444">
        <v>-9.2408911122303596</v>
      </c>
      <c r="J2444">
        <v>8.6329345893512405E-2</v>
      </c>
      <c r="K2444">
        <v>121.68695295739001</v>
      </c>
      <c r="L2444">
        <v>118.94487468905599</v>
      </c>
      <c r="M2444">
        <v>62.4894939835931</v>
      </c>
      <c r="N2444">
        <v>0.13299845151786999</v>
      </c>
      <c r="O2444">
        <v>2.5119908950491601</v>
      </c>
      <c r="P2444">
        <v>10.8198198198198</v>
      </c>
    </row>
    <row r="2445" spans="1:17" hidden="1" x14ac:dyDescent="0.3">
      <c r="A2445" t="s">
        <v>5052</v>
      </c>
      <c r="B2445" t="s">
        <v>5053</v>
      </c>
      <c r="C2445" t="str">
        <f>IFERROR(VLOOKUP(Table1[[#This Row],[Ticker]],[1]!Table1[[Symbol]:[Industry]],2,FALSE),"-")</f>
        <v>-</v>
      </c>
      <c r="D2445" t="s">
        <v>380</v>
      </c>
      <c r="E2445">
        <v>183.53263999999999</v>
      </c>
      <c r="F2445">
        <v>12.19</v>
      </c>
      <c r="G2445">
        <v>-5.3368388401599596</v>
      </c>
      <c r="H2445">
        <v>9.8933302840527908</v>
      </c>
      <c r="I2445">
        <v>-27.302918358189899</v>
      </c>
      <c r="J2445">
        <v>-6.0083528421810799</v>
      </c>
      <c r="K2445">
        <v>11.428615681036201</v>
      </c>
      <c r="L2445">
        <v>11.1148486765847</v>
      </c>
      <c r="M2445">
        <v>40.613449411347098</v>
      </c>
      <c r="N2445">
        <v>1.51686426982713</v>
      </c>
      <c r="O2445">
        <v>49.712879409351899</v>
      </c>
      <c r="P2445">
        <v>72.907801418439703</v>
      </c>
      <c r="Q2445">
        <v>3.0598193751088E-2</v>
      </c>
    </row>
    <row r="2446" spans="1:17" hidden="1" x14ac:dyDescent="0.3">
      <c r="A2446" t="s">
        <v>5054</v>
      </c>
      <c r="B2446" t="s">
        <v>5055</v>
      </c>
      <c r="C2446" t="str">
        <f>IFERROR(VLOOKUP(Table1[[#This Row],[Ticker]],[1]!Table1[[Symbol]:[Industry]],2,FALSE),"-")</f>
        <v>-</v>
      </c>
      <c r="D2446" t="s">
        <v>1840</v>
      </c>
      <c r="E2446">
        <v>183.460558174</v>
      </c>
      <c r="F2446">
        <v>71.98</v>
      </c>
      <c r="G2446">
        <v>57.486563787772702</v>
      </c>
      <c r="H2446">
        <v>3.9810900025514502</v>
      </c>
      <c r="I2446">
        <v>2.55189495490814</v>
      </c>
      <c r="J2446">
        <v>8.1795383581134704</v>
      </c>
      <c r="K2446">
        <v>58.394622011370302</v>
      </c>
      <c r="L2446">
        <v>49.169432793934099</v>
      </c>
      <c r="M2446">
        <v>73.753639055339207</v>
      </c>
      <c r="N2446">
        <v>1.5009421773546701</v>
      </c>
      <c r="O2446">
        <v>1.0975270908585499</v>
      </c>
      <c r="P2446">
        <v>118.121212121212</v>
      </c>
      <c r="Q2446">
        <v>9.5857440294322999E-2</v>
      </c>
    </row>
    <row r="2447" spans="1:17" hidden="1" x14ac:dyDescent="0.3">
      <c r="A2447" t="s">
        <v>5056</v>
      </c>
      <c r="B2447" t="s">
        <v>5057</v>
      </c>
      <c r="C2447" t="str">
        <f>IFERROR(VLOOKUP(Table1[[#This Row],[Ticker]],[1]!Table1[[Symbol]:[Industry]],2,FALSE),"-")</f>
        <v>-</v>
      </c>
      <c r="D2447" t="s">
        <v>632</v>
      </c>
      <c r="E2447">
        <v>183.21818155399899</v>
      </c>
      <c r="F2447">
        <v>2.11</v>
      </c>
      <c r="G2447">
        <v>-21.214517909661001</v>
      </c>
      <c r="H2447">
        <v>-14.1653870398561</v>
      </c>
      <c r="I2447">
        <v>-45.939797054458801</v>
      </c>
      <c r="J2447">
        <v>-1.0507150328489701</v>
      </c>
      <c r="K2447">
        <v>2.6210398599445299</v>
      </c>
      <c r="L2447">
        <v>2.8167764183296802</v>
      </c>
      <c r="M2447">
        <v>4.4437324677724099</v>
      </c>
      <c r="N2447">
        <v>0.32491412182296397</v>
      </c>
      <c r="O2447">
        <v>116.587677725118</v>
      </c>
      <c r="P2447">
        <v>20.571428571428498</v>
      </c>
      <c r="Q2447">
        <v>-1.5487580356716E-2</v>
      </c>
    </row>
    <row r="2448" spans="1:17" hidden="1" x14ac:dyDescent="0.3">
      <c r="A2448" t="s">
        <v>5058</v>
      </c>
      <c r="B2448" t="s">
        <v>5059</v>
      </c>
      <c r="C2448" t="str">
        <f>IFERROR(VLOOKUP(Table1[[#This Row],[Ticker]],[1]!Table1[[Symbol]:[Industry]],2,FALSE),"-")</f>
        <v>-</v>
      </c>
      <c r="D2448" t="s">
        <v>62</v>
      </c>
      <c r="E2448">
        <v>183.19787145000001</v>
      </c>
      <c r="F2448">
        <v>160.05000000000001</v>
      </c>
      <c r="G2448">
        <v>4.0980777344578003</v>
      </c>
      <c r="H2448">
        <v>-9.0762729474634192</v>
      </c>
      <c r="I2448">
        <v>-33.745152953378103</v>
      </c>
      <c r="J2448">
        <v>-3.8176976527168298</v>
      </c>
      <c r="K2448">
        <v>164.03210231256901</v>
      </c>
      <c r="L2448">
        <v>165.251329859159</v>
      </c>
      <c r="M2448">
        <v>33.260415541058101</v>
      </c>
      <c r="N2448">
        <v>0.92067835772677398</v>
      </c>
      <c r="O2448">
        <v>36.7072789753202</v>
      </c>
      <c r="P2448">
        <v>34.608915054667698</v>
      </c>
      <c r="Q2448">
        <v>-9.1481972969504999E-2</v>
      </c>
    </row>
    <row r="2449" spans="1:17" hidden="1" x14ac:dyDescent="0.3">
      <c r="A2449" t="s">
        <v>5060</v>
      </c>
      <c r="B2449" t="s">
        <v>5061</v>
      </c>
      <c r="C2449" t="str">
        <f>IFERROR(VLOOKUP(Table1[[#This Row],[Ticker]],[1]!Table1[[Symbol]:[Industry]],2,FALSE),"-")</f>
        <v>-</v>
      </c>
      <c r="D2449" t="s">
        <v>271</v>
      </c>
      <c r="E2449">
        <v>183.15817749999999</v>
      </c>
      <c r="F2449">
        <v>20.21</v>
      </c>
      <c r="G2449">
        <v>-20.6266899662448</v>
      </c>
      <c r="H2449">
        <v>-8.6339668156303606</v>
      </c>
      <c r="I2449">
        <v>-24.927456154066299</v>
      </c>
      <c r="J2449">
        <v>-3.3357274464842201</v>
      </c>
      <c r="K2449">
        <v>21.3594236359334</v>
      </c>
      <c r="L2449">
        <v>21.2927984208828</v>
      </c>
      <c r="M2449">
        <v>17.046860870465299</v>
      </c>
      <c r="N2449">
        <v>0.72039131603872697</v>
      </c>
      <c r="O2449">
        <v>42.998515586343302</v>
      </c>
      <c r="P2449">
        <v>14.4394110985277</v>
      </c>
      <c r="Q2449">
        <v>3.0328987601914E-2</v>
      </c>
    </row>
    <row r="2450" spans="1:17" hidden="1" x14ac:dyDescent="0.3">
      <c r="A2450" t="s">
        <v>5062</v>
      </c>
      <c r="B2450" t="s">
        <v>3694</v>
      </c>
      <c r="C2450" t="str">
        <f>IFERROR(VLOOKUP(Table1[[#This Row],[Ticker]],[1]!Table1[[Symbol]:[Industry]],2,FALSE),"-")</f>
        <v>-</v>
      </c>
      <c r="D2450" t="s">
        <v>1423</v>
      </c>
      <c r="E2450">
        <v>182.53833900000001</v>
      </c>
      <c r="F2450">
        <v>115.89</v>
      </c>
      <c r="G2450">
        <v>-10.124373981414699</v>
      </c>
      <c r="H2450">
        <v>-5.9537866354501903</v>
      </c>
      <c r="I2450">
        <v>-19.078364082801802</v>
      </c>
      <c r="J2450">
        <v>-6.2892116418865296</v>
      </c>
      <c r="K2450">
        <v>118.548337323789</v>
      </c>
      <c r="L2450">
        <v>113.612499906511</v>
      </c>
      <c r="M2450">
        <v>26.946632934431999</v>
      </c>
      <c r="N2450">
        <v>0.95544289009789796</v>
      </c>
      <c r="O2450">
        <v>18.172404866683902</v>
      </c>
      <c r="P2450">
        <v>20.593132154006199</v>
      </c>
      <c r="Q2450">
        <v>-1.1940066094358E-2</v>
      </c>
    </row>
    <row r="2451" spans="1:17" hidden="1" x14ac:dyDescent="0.3">
      <c r="A2451" t="s">
        <v>5063</v>
      </c>
      <c r="B2451" t="s">
        <v>5064</v>
      </c>
      <c r="C2451" t="str">
        <f>IFERROR(VLOOKUP(Table1[[#This Row],[Ticker]],[1]!Table1[[Symbol]:[Industry]],2,FALSE),"-")</f>
        <v>-</v>
      </c>
      <c r="D2451" t="s">
        <v>1103</v>
      </c>
      <c r="E2451">
        <v>182.05927395200001</v>
      </c>
      <c r="F2451">
        <v>136.34</v>
      </c>
      <c r="G2451">
        <v>-56.787432892962499</v>
      </c>
      <c r="H2451">
        <v>-9.3976403862616404</v>
      </c>
      <c r="I2451">
        <v>-54.747345475003101</v>
      </c>
      <c r="J2451">
        <v>-0.71737950209083101</v>
      </c>
      <c r="K2451">
        <v>148.53979257158099</v>
      </c>
      <c r="L2451">
        <v>172.47148665241099</v>
      </c>
      <c r="M2451">
        <v>27.5138213432074</v>
      </c>
      <c r="N2451">
        <v>0.709972570939013</v>
      </c>
      <c r="O2451">
        <v>120.074812967581</v>
      </c>
      <c r="P2451">
        <v>8.6374501992031902</v>
      </c>
      <c r="Q2451">
        <v>0.123010942652368</v>
      </c>
    </row>
    <row r="2452" spans="1:17" hidden="1" x14ac:dyDescent="0.3">
      <c r="A2452" t="s">
        <v>5065</v>
      </c>
      <c r="B2452" t="s">
        <v>5066</v>
      </c>
      <c r="C2452" t="str">
        <f>IFERROR(VLOOKUP(Table1[[#This Row],[Ticker]],[1]!Table1[[Symbol]:[Industry]],2,FALSE),"-")</f>
        <v>-</v>
      </c>
      <c r="D2452" t="s">
        <v>412</v>
      </c>
      <c r="E2452">
        <v>181.99309177000001</v>
      </c>
      <c r="F2452">
        <v>181.3</v>
      </c>
      <c r="G2452">
        <v>448.960519622633</v>
      </c>
      <c r="H2452">
        <v>27.176752315984199</v>
      </c>
      <c r="I2452">
        <v>174.23512049424599</v>
      </c>
      <c r="J2452">
        <v>7.2889419317190596</v>
      </c>
      <c r="K2452">
        <v>155.54223898601299</v>
      </c>
      <c r="L2452">
        <v>119.11904199411801</v>
      </c>
      <c r="M2452">
        <v>88.148237755004303</v>
      </c>
      <c r="N2452">
        <v>1.2915933694925299</v>
      </c>
      <c r="O2452">
        <v>4.7710976282404598</v>
      </c>
      <c r="P2452">
        <v>592.51336898395698</v>
      </c>
    </row>
    <row r="2453" spans="1:17" hidden="1" x14ac:dyDescent="0.3">
      <c r="A2453" t="s">
        <v>5067</v>
      </c>
      <c r="B2453" t="s">
        <v>5068</v>
      </c>
      <c r="C2453" t="str">
        <f>IFERROR(VLOOKUP(Table1[[#This Row],[Ticker]],[1]!Table1[[Symbol]:[Industry]],2,FALSE),"-")</f>
        <v>-</v>
      </c>
      <c r="D2453" t="s">
        <v>335</v>
      </c>
      <c r="E2453">
        <v>181.743216967</v>
      </c>
      <c r="F2453">
        <v>194.09</v>
      </c>
      <c r="G2453">
        <v>39.826704726472002</v>
      </c>
      <c r="H2453">
        <v>12.1451203523456</v>
      </c>
      <c r="I2453">
        <v>19.169102222706002</v>
      </c>
      <c r="J2453">
        <v>4.5590173871755502</v>
      </c>
      <c r="K2453">
        <v>176.53293554350199</v>
      </c>
      <c r="L2453">
        <v>150.70078918554501</v>
      </c>
      <c r="M2453">
        <v>56.465120348521801</v>
      </c>
      <c r="N2453">
        <v>0.32406848603419802</v>
      </c>
      <c r="O2453">
        <v>12.2932660106136</v>
      </c>
      <c r="P2453">
        <v>73.140053523639594</v>
      </c>
      <c r="Q2453">
        <v>4.7876516887578997E-2</v>
      </c>
    </row>
    <row r="2454" spans="1:17" hidden="1" x14ac:dyDescent="0.3">
      <c r="A2454" t="s">
        <v>5069</v>
      </c>
      <c r="B2454" t="s">
        <v>5070</v>
      </c>
      <c r="C2454" t="str">
        <f>IFERROR(VLOOKUP(Table1[[#This Row],[Ticker]],[1]!Table1[[Symbol]:[Industry]],2,FALSE),"-")</f>
        <v>-</v>
      </c>
      <c r="D2454" t="s">
        <v>549</v>
      </c>
      <c r="E2454">
        <v>181.28800000000001</v>
      </c>
      <c r="F2454">
        <v>86</v>
      </c>
      <c r="G2454">
        <v>611.35638163946805</v>
      </c>
      <c r="H2454">
        <v>-10.0588801311618</v>
      </c>
      <c r="I2454">
        <v>163.789161754264</v>
      </c>
      <c r="J2454">
        <v>-5.1945993350432502</v>
      </c>
      <c r="K2454">
        <v>86.660533724000103</v>
      </c>
      <c r="L2454">
        <v>59.894184396976797</v>
      </c>
      <c r="M2454">
        <v>33.584845904171999</v>
      </c>
      <c r="N2454">
        <v>1.1449038461538401</v>
      </c>
      <c r="O2454">
        <v>24.767441860465102</v>
      </c>
      <c r="P2454">
        <v>681.81818181818096</v>
      </c>
    </row>
    <row r="2455" spans="1:17" hidden="1" x14ac:dyDescent="0.3">
      <c r="A2455" t="s">
        <v>5071</v>
      </c>
      <c r="B2455" t="s">
        <v>5072</v>
      </c>
      <c r="C2455" t="str">
        <f>IFERROR(VLOOKUP(Table1[[#This Row],[Ticker]],[1]!Table1[[Symbol]:[Industry]],2,FALSE),"-")</f>
        <v>-</v>
      </c>
      <c r="D2455" t="s">
        <v>122</v>
      </c>
      <c r="E2455">
        <v>181.13680980199999</v>
      </c>
      <c r="F2455">
        <v>96.98</v>
      </c>
      <c r="G2455">
        <v>17.1705819634725</v>
      </c>
      <c r="H2455">
        <v>23.819634340843301</v>
      </c>
      <c r="I2455">
        <v>0.57571466374889302</v>
      </c>
      <c r="J2455">
        <v>4.2486545843511996</v>
      </c>
      <c r="K2455">
        <v>82.8976857354278</v>
      </c>
      <c r="L2455">
        <v>79.283374983485302</v>
      </c>
      <c r="M2455">
        <v>67.9646856136211</v>
      </c>
      <c r="N2455">
        <v>2.9659881496700802</v>
      </c>
      <c r="O2455">
        <v>9.4040008249123499</v>
      </c>
      <c r="P2455">
        <v>45.397301349325303</v>
      </c>
      <c r="Q2455">
        <v>6.6033803769629001E-2</v>
      </c>
    </row>
    <row r="2456" spans="1:17" hidden="1" x14ac:dyDescent="0.3">
      <c r="A2456" t="s">
        <v>5073</v>
      </c>
      <c r="B2456" t="s">
        <v>5074</v>
      </c>
      <c r="C2456" t="str">
        <f>IFERROR(VLOOKUP(Table1[[#This Row],[Ticker]],[1]!Table1[[Symbol]:[Industry]],2,FALSE),"-")</f>
        <v>-</v>
      </c>
      <c r="D2456" t="s">
        <v>266</v>
      </c>
      <c r="E2456">
        <v>180.93600000000001</v>
      </c>
      <c r="F2456">
        <v>86.16</v>
      </c>
      <c r="G2456">
        <v>-71.005216136375907</v>
      </c>
      <c r="H2456">
        <v>-24.685154366817901</v>
      </c>
      <c r="I2456">
        <v>-49.463210910927799</v>
      </c>
      <c r="J2456">
        <v>2.1859040988541998</v>
      </c>
      <c r="K2456">
        <v>102.825781434131</v>
      </c>
      <c r="L2456">
        <v>121.021881783642</v>
      </c>
      <c r="M2456">
        <v>40.002472305367803</v>
      </c>
      <c r="N2456">
        <v>0.82166018906604898</v>
      </c>
      <c r="O2456">
        <v>98.409935004642506</v>
      </c>
      <c r="P2456">
        <v>10.589141316904101</v>
      </c>
      <c r="Q2456">
        <v>0.15369585697538099</v>
      </c>
    </row>
    <row r="2457" spans="1:17" hidden="1" x14ac:dyDescent="0.3">
      <c r="A2457" t="s">
        <v>5075</v>
      </c>
      <c r="B2457" t="s">
        <v>5076</v>
      </c>
      <c r="C2457" t="str">
        <f>IFERROR(VLOOKUP(Table1[[#This Row],[Ticker]],[1]!Table1[[Symbol]:[Industry]],2,FALSE),"-")</f>
        <v>-</v>
      </c>
      <c r="D2457" t="s">
        <v>80</v>
      </c>
      <c r="E2457">
        <v>180.88212794399999</v>
      </c>
      <c r="F2457">
        <v>232.68</v>
      </c>
      <c r="G2457">
        <v>-14.060911707153601</v>
      </c>
      <c r="H2457">
        <v>-0.47079690478779201</v>
      </c>
      <c r="I2457">
        <v>-19.704350008830701</v>
      </c>
      <c r="J2457">
        <v>-2.5818532956747902</v>
      </c>
      <c r="K2457">
        <v>228.001425925462</v>
      </c>
      <c r="L2457">
        <v>223.042176663785</v>
      </c>
      <c r="M2457">
        <v>40.663874012058699</v>
      </c>
      <c r="N2457">
        <v>2.0934495396850399</v>
      </c>
      <c r="O2457">
        <v>19.563348805225999</v>
      </c>
      <c r="P2457">
        <v>25.4339622641509</v>
      </c>
      <c r="Q2457">
        <v>-6.1752908710327001E-2</v>
      </c>
    </row>
    <row r="2458" spans="1:17" hidden="1" x14ac:dyDescent="0.3">
      <c r="A2458" t="s">
        <v>5077</v>
      </c>
      <c r="B2458" t="s">
        <v>5078</v>
      </c>
      <c r="C2458" t="str">
        <f>IFERROR(VLOOKUP(Table1[[#This Row],[Ticker]],[1]!Table1[[Symbol]:[Industry]],2,FALSE),"-")</f>
        <v>-</v>
      </c>
      <c r="D2458" t="s">
        <v>380</v>
      </c>
      <c r="E2458">
        <v>180.74883600000001</v>
      </c>
      <c r="F2458">
        <v>120</v>
      </c>
      <c r="G2458">
        <v>-44.268749167661099</v>
      </c>
      <c r="H2458">
        <v>-21.841558193324801</v>
      </c>
      <c r="I2458">
        <v>-34.033724016577303</v>
      </c>
      <c r="J2458">
        <v>-0.117336641886528</v>
      </c>
      <c r="K2458">
        <v>107.79936054487401</v>
      </c>
      <c r="L2458">
        <v>85.359491910306502</v>
      </c>
      <c r="M2458">
        <v>12.304861543604799</v>
      </c>
      <c r="N2458">
        <v>0.82352941176470495</v>
      </c>
      <c r="O2458">
        <v>25.9166666666666</v>
      </c>
      <c r="P2458">
        <v>1.35135135135133</v>
      </c>
    </row>
    <row r="2459" spans="1:17" hidden="1" x14ac:dyDescent="0.3">
      <c r="A2459" t="s">
        <v>5079</v>
      </c>
      <c r="B2459" t="s">
        <v>5080</v>
      </c>
      <c r="C2459" t="str">
        <f>IFERROR(VLOOKUP(Table1[[#This Row],[Ticker]],[1]!Table1[[Symbol]:[Industry]],2,FALSE),"-")</f>
        <v>-</v>
      </c>
      <c r="D2459" t="s">
        <v>380</v>
      </c>
      <c r="E2459">
        <v>180.47695484299999</v>
      </c>
      <c r="F2459">
        <v>111.91</v>
      </c>
      <c r="G2459">
        <v>-40.109056913348901</v>
      </c>
      <c r="H2459">
        <v>-5.1639992831628403</v>
      </c>
      <c r="I2459">
        <v>-28.542375293153999</v>
      </c>
      <c r="J2459">
        <v>-3.92851031014118</v>
      </c>
      <c r="K2459">
        <v>110.89007357294901</v>
      </c>
      <c r="L2459">
        <v>115.21820875232</v>
      </c>
      <c r="M2459">
        <v>37.268370965913199</v>
      </c>
      <c r="N2459">
        <v>0.39721552442963398</v>
      </c>
      <c r="O2459">
        <v>41.8997408631936</v>
      </c>
      <c r="P2459">
        <v>26.954055587067401</v>
      </c>
      <c r="Q2459">
        <v>4.9301696425113999E-2</v>
      </c>
    </row>
    <row r="2460" spans="1:17" hidden="1" x14ac:dyDescent="0.3">
      <c r="A2460" t="s">
        <v>5081</v>
      </c>
      <c r="B2460" t="s">
        <v>5082</v>
      </c>
      <c r="C2460" t="str">
        <f>IFERROR(VLOOKUP(Table1[[#This Row],[Ticker]],[1]!Table1[[Symbol]:[Industry]],2,FALSE),"-")</f>
        <v>-</v>
      </c>
      <c r="E2460">
        <v>179.86272</v>
      </c>
      <c r="F2460">
        <v>175.1</v>
      </c>
      <c r="G2460">
        <v>-10.058838802358199</v>
      </c>
      <c r="H2460">
        <v>14.1011673241469</v>
      </c>
      <c r="I2460">
        <v>-33.4421895727221</v>
      </c>
      <c r="J2460">
        <v>1.4869414329797801</v>
      </c>
      <c r="K2460">
        <v>177.122167010857</v>
      </c>
      <c r="L2460">
        <v>178.62224368681299</v>
      </c>
      <c r="M2460">
        <v>34.562707447775701</v>
      </c>
      <c r="N2460">
        <v>0.74095607235142102</v>
      </c>
      <c r="O2460">
        <v>53.569388920616703</v>
      </c>
      <c r="P2460">
        <v>21.5972222222222</v>
      </c>
    </row>
    <row r="2461" spans="1:17" hidden="1" x14ac:dyDescent="0.3">
      <c r="A2461" t="s">
        <v>5083</v>
      </c>
      <c r="B2461" t="s">
        <v>5084</v>
      </c>
      <c r="C2461" t="str">
        <f>IFERROR(VLOOKUP(Table1[[#This Row],[Ticker]],[1]!Table1[[Symbol]:[Industry]],2,FALSE),"-")</f>
        <v>-</v>
      </c>
      <c r="D2461" t="s">
        <v>62</v>
      </c>
      <c r="E2461">
        <v>179.6825</v>
      </c>
      <c r="F2461">
        <v>175.3</v>
      </c>
      <c r="G2461">
        <v>-24.3380961065821</v>
      </c>
      <c r="H2461">
        <v>-6.3269581818060896</v>
      </c>
      <c r="I2461">
        <v>-17.1061784857635</v>
      </c>
      <c r="J2461">
        <v>-0.31648315682251299</v>
      </c>
      <c r="K2461">
        <v>181.68977588763099</v>
      </c>
      <c r="L2461">
        <v>181.511567431157</v>
      </c>
      <c r="M2461">
        <v>38.825479730251303</v>
      </c>
      <c r="N2461">
        <v>0.54132656600306495</v>
      </c>
      <c r="O2461">
        <v>31.203650884198499</v>
      </c>
      <c r="P2461">
        <v>17.967698519515402</v>
      </c>
      <c r="Q2461">
        <v>-5.1508553740848E-2</v>
      </c>
    </row>
    <row r="2462" spans="1:17" hidden="1" x14ac:dyDescent="0.3">
      <c r="A2462" t="s">
        <v>5085</v>
      </c>
      <c r="B2462" t="s">
        <v>5086</v>
      </c>
      <c r="C2462" t="str">
        <f>IFERROR(VLOOKUP(Table1[[#This Row],[Ticker]],[1]!Table1[[Symbol]:[Industry]],2,FALSE),"-")</f>
        <v>-</v>
      </c>
      <c r="D2462" t="s">
        <v>359</v>
      </c>
      <c r="E2462">
        <v>179.65860480000001</v>
      </c>
      <c r="F2462">
        <v>77.2</v>
      </c>
      <c r="G2462">
        <v>-53.663677666305198</v>
      </c>
      <c r="H2462">
        <v>13.729864075304601</v>
      </c>
      <c r="I2462">
        <v>-41.969846770701402</v>
      </c>
      <c r="J2462">
        <v>10.511005604102699</v>
      </c>
      <c r="K2462">
        <v>76.114600405058894</v>
      </c>
      <c r="L2462">
        <v>91.706266167871405</v>
      </c>
      <c r="M2462">
        <v>51.134988511067903</v>
      </c>
      <c r="N2462">
        <v>1.63446728971962</v>
      </c>
      <c r="O2462">
        <v>98.186528497409299</v>
      </c>
      <c r="P2462">
        <v>22.539682539682499</v>
      </c>
    </row>
    <row r="2463" spans="1:17" hidden="1" x14ac:dyDescent="0.3">
      <c r="A2463" t="s">
        <v>5087</v>
      </c>
      <c r="B2463" t="s">
        <v>5088</v>
      </c>
      <c r="C2463" t="str">
        <f>IFERROR(VLOOKUP(Table1[[#This Row],[Ticker]],[1]!Table1[[Symbol]:[Industry]],2,FALSE),"-")</f>
        <v>-</v>
      </c>
      <c r="D2463" t="s">
        <v>271</v>
      </c>
      <c r="E2463">
        <v>179.03871083999999</v>
      </c>
      <c r="F2463">
        <v>18.52</v>
      </c>
      <c r="G2463">
        <v>180.91890975462701</v>
      </c>
      <c r="H2463">
        <v>19.634346236147199</v>
      </c>
      <c r="I2463">
        <v>51.464076912554297</v>
      </c>
      <c r="J2463">
        <v>-5.9498391344089496</v>
      </c>
      <c r="K2463">
        <v>16.089439741448398</v>
      </c>
      <c r="L2463">
        <v>11.8374072959567</v>
      </c>
      <c r="M2463">
        <v>37.002564098428401</v>
      </c>
      <c r="N2463">
        <v>0.31591490968721098</v>
      </c>
      <c r="O2463">
        <v>22.084233261339101</v>
      </c>
      <c r="P2463">
        <v>242.962962962962</v>
      </c>
    </row>
    <row r="2464" spans="1:17" hidden="1" x14ac:dyDescent="0.3">
      <c r="A2464" t="s">
        <v>5089</v>
      </c>
      <c r="B2464" t="s">
        <v>5090</v>
      </c>
      <c r="C2464" t="str">
        <f>IFERROR(VLOOKUP(Table1[[#This Row],[Ticker]],[1]!Table1[[Symbol]:[Industry]],2,FALSE),"-")</f>
        <v>-</v>
      </c>
      <c r="D2464" t="s">
        <v>46</v>
      </c>
      <c r="E2464">
        <v>178.40353683999999</v>
      </c>
      <c r="F2464">
        <v>572.29999999999995</v>
      </c>
      <c r="G2464">
        <v>-72.325686332796295</v>
      </c>
      <c r="H2464">
        <v>-12.9856826818858</v>
      </c>
      <c r="I2464">
        <v>-80.027185431329599</v>
      </c>
      <c r="J2464">
        <v>1.3527488281989399</v>
      </c>
      <c r="K2464">
        <v>869.513911091919</v>
      </c>
      <c r="L2464">
        <v>1311.6359482124701</v>
      </c>
      <c r="M2464">
        <v>22.487569014215499</v>
      </c>
      <c r="N2464">
        <v>0.492774773973429</v>
      </c>
      <c r="O2464">
        <v>314.448715708544</v>
      </c>
      <c r="Q2464">
        <v>1.5758722900821E-2</v>
      </c>
    </row>
    <row r="2465" spans="1:17" hidden="1" x14ac:dyDescent="0.3">
      <c r="A2465" t="s">
        <v>5091</v>
      </c>
      <c r="B2465" t="s">
        <v>5092</v>
      </c>
      <c r="C2465" t="str">
        <f>IFERROR(VLOOKUP(Table1[[#This Row],[Ticker]],[1]!Table1[[Symbol]:[Industry]],2,FALSE),"-")</f>
        <v>-</v>
      </c>
      <c r="D2465" t="s">
        <v>138</v>
      </c>
      <c r="E2465">
        <v>178.27369200000001</v>
      </c>
      <c r="F2465">
        <v>3.54</v>
      </c>
      <c r="G2465">
        <v>-14.7632764801898</v>
      </c>
      <c r="H2465">
        <v>11.3391670792287</v>
      </c>
      <c r="I2465">
        <v>-32.444463263624499</v>
      </c>
      <c r="J2465">
        <v>3.3112347866849001</v>
      </c>
      <c r="K2465">
        <v>3.38276767900238</v>
      </c>
      <c r="L2465">
        <v>3.6836323031699401</v>
      </c>
      <c r="M2465">
        <v>50.181203231508199</v>
      </c>
      <c r="N2465">
        <v>1.7405389963495499</v>
      </c>
      <c r="O2465">
        <v>37.570621468926497</v>
      </c>
      <c r="P2465">
        <v>26.881720430107499</v>
      </c>
      <c r="Q2465">
        <v>0.12839339398868799</v>
      </c>
    </row>
    <row r="2466" spans="1:17" hidden="1" x14ac:dyDescent="0.3">
      <c r="A2466" t="s">
        <v>5093</v>
      </c>
      <c r="B2466" t="s">
        <v>5094</v>
      </c>
      <c r="C2466" t="str">
        <f>IFERROR(VLOOKUP(Table1[[#This Row],[Ticker]],[1]!Table1[[Symbol]:[Industry]],2,FALSE),"-")</f>
        <v>-</v>
      </c>
      <c r="D2466" t="s">
        <v>62</v>
      </c>
      <c r="E2466">
        <v>178.25751178799999</v>
      </c>
      <c r="F2466">
        <v>112.79</v>
      </c>
      <c r="G2466">
        <v>-4.3318560487693798</v>
      </c>
      <c r="H2466">
        <v>-7.8543612798716804</v>
      </c>
      <c r="I2466">
        <v>-16.801799546098898</v>
      </c>
      <c r="J2466">
        <v>-4.96488017168297</v>
      </c>
      <c r="K2466">
        <v>114.728864452843</v>
      </c>
      <c r="L2466">
        <v>106.523995590426</v>
      </c>
      <c r="M2466">
        <v>23.240705803858098</v>
      </c>
      <c r="N2466">
        <v>0.85387739330944101</v>
      </c>
      <c r="O2466">
        <v>17.430623282205801</v>
      </c>
      <c r="P2466">
        <v>38.903940886699502</v>
      </c>
      <c r="Q2466">
        <v>-1.7559011173380001E-2</v>
      </c>
    </row>
    <row r="2467" spans="1:17" hidden="1" x14ac:dyDescent="0.3">
      <c r="A2467" t="s">
        <v>5095</v>
      </c>
      <c r="B2467" t="s">
        <v>5096</v>
      </c>
      <c r="C2467" t="str">
        <f>IFERROR(VLOOKUP(Table1[[#This Row],[Ticker]],[1]!Table1[[Symbol]:[Industry]],2,FALSE),"-")</f>
        <v>-</v>
      </c>
      <c r="D2467" t="s">
        <v>549</v>
      </c>
      <c r="E2467">
        <v>178.167553854</v>
      </c>
      <c r="F2467">
        <v>253.86</v>
      </c>
      <c r="G2467">
        <v>124.34491186297601</v>
      </c>
      <c r="H2467">
        <v>56.598500716837101</v>
      </c>
      <c r="I2467">
        <v>71.107014168754901</v>
      </c>
      <c r="J2467">
        <v>36.382905723600601</v>
      </c>
      <c r="K2467">
        <v>191.974440140941</v>
      </c>
      <c r="L2467">
        <v>158.89318309846399</v>
      </c>
      <c r="M2467">
        <v>61.580300852849398</v>
      </c>
      <c r="N2467">
        <v>4.8877637525547604</v>
      </c>
      <c r="O2467">
        <v>31.844323642952698</v>
      </c>
      <c r="P2467">
        <v>178.96703296703299</v>
      </c>
      <c r="Q2467">
        <v>9.8064891735730006E-2</v>
      </c>
    </row>
    <row r="2468" spans="1:17" hidden="1" x14ac:dyDescent="0.3">
      <c r="A2468" t="s">
        <v>5097</v>
      </c>
      <c r="B2468" t="s">
        <v>5098</v>
      </c>
      <c r="C2468" t="str">
        <f>IFERROR(VLOOKUP(Table1[[#This Row],[Ticker]],[1]!Table1[[Symbol]:[Industry]],2,FALSE),"-")</f>
        <v>-</v>
      </c>
      <c r="D2468" t="s">
        <v>1146</v>
      </c>
      <c r="E2468">
        <v>178.01660486399999</v>
      </c>
      <c r="F2468">
        <v>18.559999999999999</v>
      </c>
      <c r="G2468">
        <v>-31.1177748496508</v>
      </c>
      <c r="H2468">
        <v>-11.0912548292981</v>
      </c>
      <c r="I2468">
        <v>-38.612618574763502</v>
      </c>
      <c r="J2468">
        <v>-1.1672054082907199</v>
      </c>
      <c r="K2468">
        <v>19.850204637052101</v>
      </c>
      <c r="L2468">
        <v>21.343621521098601</v>
      </c>
      <c r="M2468">
        <v>22.3062606042079</v>
      </c>
      <c r="N2468">
        <v>0.85149820217705596</v>
      </c>
      <c r="O2468">
        <v>58.405172413793103</v>
      </c>
      <c r="P2468">
        <v>9.1764705882352899</v>
      </c>
      <c r="Q2468">
        <v>-1.1982399424707999E-2</v>
      </c>
    </row>
    <row r="2469" spans="1:17" hidden="1" x14ac:dyDescent="0.3">
      <c r="A2469" t="s">
        <v>5099</v>
      </c>
      <c r="B2469" t="s">
        <v>5100</v>
      </c>
      <c r="C2469" t="str">
        <f>IFERROR(VLOOKUP(Table1[[#This Row],[Ticker]],[1]!Table1[[Symbol]:[Industry]],2,FALSE),"-")</f>
        <v>-</v>
      </c>
      <c r="D2469" t="s">
        <v>138</v>
      </c>
      <c r="E2469">
        <v>177.51202799999999</v>
      </c>
      <c r="F2469">
        <v>71.13</v>
      </c>
      <c r="G2469">
        <v>6.3502096680312201</v>
      </c>
      <c r="H2469">
        <v>-3.0632407669804</v>
      </c>
      <c r="I2469">
        <v>-17.069214431044699</v>
      </c>
      <c r="J2469">
        <v>-6.2702897691539698</v>
      </c>
      <c r="K2469">
        <v>63.660589829467597</v>
      </c>
      <c r="L2469">
        <v>62.008812666120001</v>
      </c>
      <c r="M2469">
        <v>65.947765120201694</v>
      </c>
      <c r="N2469">
        <v>2.73970723487525</v>
      </c>
      <c r="O2469">
        <v>24.5606635737382</v>
      </c>
      <c r="P2469">
        <v>55.645514223194702</v>
      </c>
      <c r="Q2469">
        <v>8.2492640508503995E-2</v>
      </c>
    </row>
    <row r="2470" spans="1:17" hidden="1" x14ac:dyDescent="0.3">
      <c r="A2470" t="s">
        <v>5101</v>
      </c>
      <c r="B2470" t="s">
        <v>5102</v>
      </c>
      <c r="C2470" t="str">
        <f>IFERROR(VLOOKUP(Table1[[#This Row],[Ticker]],[1]!Table1[[Symbol]:[Industry]],2,FALSE),"-")</f>
        <v>-</v>
      </c>
      <c r="D2470" t="s">
        <v>924</v>
      </c>
      <c r="E2470">
        <v>177.3665</v>
      </c>
      <c r="F2470">
        <v>572.15</v>
      </c>
      <c r="G2470">
        <v>118.955716147199</v>
      </c>
      <c r="H2470">
        <v>-15.367078552106801</v>
      </c>
      <c r="I2470">
        <v>23.0999843969817</v>
      </c>
      <c r="J2470">
        <v>1.3757100264864699</v>
      </c>
      <c r="K2470">
        <v>609.49640219502101</v>
      </c>
      <c r="L2470">
        <v>492.28322914562</v>
      </c>
      <c r="M2470">
        <v>26.6778312980591</v>
      </c>
      <c r="N2470">
        <v>0.29887036630840003</v>
      </c>
      <c r="O2470">
        <v>28.357948090535601</v>
      </c>
      <c r="P2470">
        <v>145.557939914163</v>
      </c>
      <c r="Q2470">
        <v>6.3875207541346998E-2</v>
      </c>
    </row>
    <row r="2471" spans="1:17" hidden="1" x14ac:dyDescent="0.3">
      <c r="A2471" t="s">
        <v>5103</v>
      </c>
      <c r="B2471" t="s">
        <v>5104</v>
      </c>
      <c r="C2471" t="str">
        <f>IFERROR(VLOOKUP(Table1[[#This Row],[Ticker]],[1]!Table1[[Symbol]:[Industry]],2,FALSE),"-")</f>
        <v>-</v>
      </c>
      <c r="D2471" t="s">
        <v>490</v>
      </c>
      <c r="E2471">
        <v>177.04646857</v>
      </c>
      <c r="F2471">
        <v>3.65</v>
      </c>
      <c r="G2471">
        <v>-13.0802927972061</v>
      </c>
      <c r="H2471">
        <v>-15.882050057689501</v>
      </c>
      <c r="I2471">
        <v>-40.451328252182897</v>
      </c>
      <c r="J2471">
        <v>-6.0147725393224203</v>
      </c>
      <c r="K2471">
        <v>3.7081627186698598</v>
      </c>
      <c r="L2471">
        <v>3.4740573888768398</v>
      </c>
      <c r="M2471">
        <v>35.593757472367301</v>
      </c>
      <c r="N2471">
        <v>0.73628905160831504</v>
      </c>
      <c r="O2471">
        <v>58.904109589040999</v>
      </c>
      <c r="P2471">
        <v>114.705882352941</v>
      </c>
      <c r="Q2471">
        <v>7.3727787279460003E-3</v>
      </c>
    </row>
    <row r="2472" spans="1:17" hidden="1" x14ac:dyDescent="0.3">
      <c r="A2472" t="s">
        <v>5105</v>
      </c>
      <c r="B2472" t="s">
        <v>5106</v>
      </c>
      <c r="C2472" t="str">
        <f>IFERROR(VLOOKUP(Table1[[#This Row],[Ticker]],[1]!Table1[[Symbol]:[Industry]],2,FALSE),"-")</f>
        <v>-</v>
      </c>
      <c r="D2472" t="s">
        <v>472</v>
      </c>
      <c r="E2472">
        <v>176.958024408</v>
      </c>
      <c r="F2472">
        <v>61.02</v>
      </c>
      <c r="G2472">
        <v>-31.995895101238101</v>
      </c>
      <c r="H2472">
        <v>0.60524575899367705</v>
      </c>
      <c r="I2472">
        <v>-30.5437195565307</v>
      </c>
      <c r="J2472">
        <v>2.0024044584371001</v>
      </c>
      <c r="K2472">
        <v>61.390300546865198</v>
      </c>
      <c r="L2472">
        <v>63.391963196977599</v>
      </c>
      <c r="M2472">
        <v>41.140728138866798</v>
      </c>
      <c r="N2472">
        <v>1.63421345576212</v>
      </c>
      <c r="O2472">
        <v>32.169780399868898</v>
      </c>
      <c r="P2472">
        <v>16.673040152963601</v>
      </c>
      <c r="Q2472">
        <v>2.1301620443559999E-3</v>
      </c>
    </row>
    <row r="2473" spans="1:17" hidden="1" x14ac:dyDescent="0.3">
      <c r="A2473" t="s">
        <v>5107</v>
      </c>
      <c r="B2473" t="s">
        <v>5108</v>
      </c>
      <c r="C2473" t="str">
        <f>IFERROR(VLOOKUP(Table1[[#This Row],[Ticker]],[1]!Table1[[Symbol]:[Industry]],2,FALSE),"-")</f>
        <v>-</v>
      </c>
      <c r="D2473" t="s">
        <v>632</v>
      </c>
      <c r="E2473">
        <v>176.8955</v>
      </c>
      <c r="F2473">
        <v>70.900000000000006</v>
      </c>
      <c r="G2473">
        <v>-40.470390961952099</v>
      </c>
      <c r="H2473">
        <v>13.5067956477127</v>
      </c>
      <c r="I2473">
        <v>-31.957075378619699</v>
      </c>
      <c r="J2473">
        <v>0.36409389456463298</v>
      </c>
      <c r="K2473">
        <v>68.065375538501399</v>
      </c>
      <c r="L2473">
        <v>75.4043002410817</v>
      </c>
      <c r="M2473">
        <v>48.728013359674797</v>
      </c>
      <c r="N2473">
        <v>1.77624521072796</v>
      </c>
      <c r="O2473">
        <v>49.506346967559899</v>
      </c>
      <c r="P2473">
        <v>37.669902912621303</v>
      </c>
    </row>
    <row r="2474" spans="1:17" hidden="1" x14ac:dyDescent="0.3">
      <c r="A2474" t="s">
        <v>5109</v>
      </c>
      <c r="B2474" t="s">
        <v>5110</v>
      </c>
      <c r="C2474" t="str">
        <f>IFERROR(VLOOKUP(Table1[[#This Row],[Ticker]],[1]!Table1[[Symbol]:[Industry]],2,FALSE),"-")</f>
        <v>-</v>
      </c>
      <c r="D2474" t="s">
        <v>138</v>
      </c>
      <c r="E2474">
        <v>176.86341562499999</v>
      </c>
      <c r="F2474">
        <v>820.95</v>
      </c>
      <c r="G2474">
        <v>341.57292684609502</v>
      </c>
      <c r="H2474">
        <v>-24.210597333092799</v>
      </c>
      <c r="I2474">
        <v>279.53574690339298</v>
      </c>
      <c r="J2474">
        <v>-4.0673452413246904</v>
      </c>
      <c r="K2474">
        <v>897.76745434826103</v>
      </c>
      <c r="L2474">
        <v>580.64644295687697</v>
      </c>
      <c r="M2474">
        <v>1.47382678584789</v>
      </c>
      <c r="N2474">
        <v>0.23790133124510501</v>
      </c>
      <c r="O2474">
        <v>38.035203118338501</v>
      </c>
      <c r="P2474">
        <v>378.68804664723001</v>
      </c>
    </row>
    <row r="2475" spans="1:17" hidden="1" x14ac:dyDescent="0.3">
      <c r="A2475" t="s">
        <v>5111</v>
      </c>
      <c r="B2475" t="s">
        <v>5112</v>
      </c>
      <c r="C2475" t="str">
        <f>IFERROR(VLOOKUP(Table1[[#This Row],[Ticker]],[1]!Table1[[Symbol]:[Industry]],2,FALSE),"-")</f>
        <v>-</v>
      </c>
      <c r="D2475" t="s">
        <v>21</v>
      </c>
      <c r="E2475">
        <v>176.63093563499999</v>
      </c>
      <c r="F2475">
        <v>202.65</v>
      </c>
      <c r="G2475">
        <v>165.40066514166901</v>
      </c>
      <c r="H2475">
        <v>14.083325619560799</v>
      </c>
      <c r="I2475">
        <v>175.635690292752</v>
      </c>
      <c r="J2475">
        <v>13.030073716679199</v>
      </c>
      <c r="K2475">
        <v>149.19641549502899</v>
      </c>
      <c r="M2475">
        <v>66.369702324217599</v>
      </c>
      <c r="N2475">
        <v>0.71207444394008101</v>
      </c>
      <c r="O2475">
        <v>5.9955588452997803</v>
      </c>
      <c r="P2475">
        <v>226.85483870967701</v>
      </c>
    </row>
    <row r="2476" spans="1:17" hidden="1" x14ac:dyDescent="0.3">
      <c r="A2476" t="s">
        <v>5113</v>
      </c>
      <c r="B2476" t="s">
        <v>5114</v>
      </c>
      <c r="C2476" t="str">
        <f>IFERROR(VLOOKUP(Table1[[#This Row],[Ticker]],[1]!Table1[[Symbol]:[Industry]],2,FALSE),"-")</f>
        <v>-</v>
      </c>
      <c r="D2476" t="s">
        <v>632</v>
      </c>
      <c r="E2476">
        <v>176.20576500000001</v>
      </c>
      <c r="F2476">
        <v>412.95</v>
      </c>
      <c r="G2476">
        <v>-85.213348325705795</v>
      </c>
      <c r="H2476">
        <v>0.45691365511409399</v>
      </c>
      <c r="I2476">
        <v>-29.4244689582567</v>
      </c>
      <c r="J2476">
        <v>-0.60770860696247797</v>
      </c>
      <c r="K2476">
        <v>405.95310310079702</v>
      </c>
      <c r="L2476">
        <v>457.584234201654</v>
      </c>
      <c r="M2476">
        <v>49.332728560983099</v>
      </c>
      <c r="N2476">
        <v>0.80438191311233298</v>
      </c>
      <c r="O2476">
        <v>159.92250877830199</v>
      </c>
      <c r="P2476">
        <v>28.006819590824499</v>
      </c>
      <c r="Q2476">
        <v>1.0065633093372E-2</v>
      </c>
    </row>
    <row r="2477" spans="1:17" hidden="1" x14ac:dyDescent="0.3">
      <c r="A2477" t="s">
        <v>5115</v>
      </c>
      <c r="B2477" t="s">
        <v>5116</v>
      </c>
      <c r="C2477" t="str">
        <f>IFERROR(VLOOKUP(Table1[[#This Row],[Ticker]],[1]!Table1[[Symbol]:[Industry]],2,FALSE),"-")</f>
        <v>-</v>
      </c>
      <c r="D2477" t="s">
        <v>266</v>
      </c>
      <c r="E2477">
        <v>175.95784800000001</v>
      </c>
      <c r="F2477">
        <v>204.45</v>
      </c>
      <c r="G2477">
        <v>-42.796145688133201</v>
      </c>
      <c r="H2477">
        <v>-3.3056839873475399</v>
      </c>
      <c r="I2477">
        <v>-22.986726482271401</v>
      </c>
      <c r="J2477">
        <v>-0.61484907969747304</v>
      </c>
      <c r="K2477">
        <v>202.77753995894699</v>
      </c>
      <c r="L2477">
        <v>216.89528385964499</v>
      </c>
      <c r="M2477">
        <v>58.911066504849998</v>
      </c>
      <c r="N2477">
        <v>1.4705999999999999</v>
      </c>
      <c r="O2477">
        <v>36.4636830520909</v>
      </c>
      <c r="P2477">
        <v>13.2686980609418</v>
      </c>
    </row>
    <row r="2478" spans="1:17" hidden="1" x14ac:dyDescent="0.3">
      <c r="A2478" t="s">
        <v>5117</v>
      </c>
      <c r="B2478" t="s">
        <v>5118</v>
      </c>
      <c r="C2478" t="str">
        <f>IFERROR(VLOOKUP(Table1[[#This Row],[Ticker]],[1]!Table1[[Symbol]:[Industry]],2,FALSE),"-")</f>
        <v>-</v>
      </c>
      <c r="D2478" t="s">
        <v>97</v>
      </c>
      <c r="E2478">
        <v>175.518866285</v>
      </c>
      <c r="F2478">
        <v>174.65</v>
      </c>
      <c r="G2478">
        <v>-14.598283446989401</v>
      </c>
      <c r="H2478">
        <v>-11.9083775900411</v>
      </c>
      <c r="I2478">
        <v>-22.5114688405713</v>
      </c>
      <c r="J2478">
        <v>-1.1654952821131499</v>
      </c>
      <c r="K2478">
        <v>178.54812670795101</v>
      </c>
      <c r="L2478">
        <v>184.71901558958299</v>
      </c>
      <c r="M2478">
        <v>49.724617317318497</v>
      </c>
      <c r="N2478">
        <v>0.135864741671853</v>
      </c>
      <c r="O2478">
        <v>54.0223303750357</v>
      </c>
      <c r="P2478">
        <v>21.2847222222222</v>
      </c>
      <c r="Q2478">
        <v>6.7930420884148995E-2</v>
      </c>
    </row>
    <row r="2479" spans="1:17" hidden="1" x14ac:dyDescent="0.3">
      <c r="A2479" t="s">
        <v>5119</v>
      </c>
      <c r="B2479" t="s">
        <v>5120</v>
      </c>
      <c r="C2479" t="str">
        <f>IFERROR(VLOOKUP(Table1[[#This Row],[Ticker]],[1]!Table1[[Symbol]:[Industry]],2,FALSE),"-")</f>
        <v>-</v>
      </c>
      <c r="D2479" t="s">
        <v>21</v>
      </c>
      <c r="E2479">
        <v>175.18248</v>
      </c>
      <c r="F2479">
        <v>198</v>
      </c>
      <c r="G2479">
        <v>47.816461668192701</v>
      </c>
      <c r="H2479">
        <v>60.342849540704002</v>
      </c>
      <c r="I2479">
        <v>58.051486819276498</v>
      </c>
      <c r="J2479">
        <v>7.7774002002187297</v>
      </c>
      <c r="K2479">
        <v>151.75344975579401</v>
      </c>
      <c r="M2479">
        <v>57.279747413216697</v>
      </c>
      <c r="N2479">
        <v>0.95827518838961701</v>
      </c>
      <c r="O2479">
        <v>17.424242424242401</v>
      </c>
      <c r="P2479">
        <v>103.07692307692299</v>
      </c>
    </row>
    <row r="2480" spans="1:17" hidden="1" x14ac:dyDescent="0.3">
      <c r="A2480" t="s">
        <v>5121</v>
      </c>
      <c r="B2480" t="s">
        <v>5122</v>
      </c>
      <c r="C2480" t="str">
        <f>IFERROR(VLOOKUP(Table1[[#This Row],[Ticker]],[1]!Table1[[Symbol]:[Industry]],2,FALSE),"-")</f>
        <v>-</v>
      </c>
      <c r="E2480">
        <v>175.13921999999999</v>
      </c>
      <c r="F2480">
        <v>181</v>
      </c>
      <c r="G2480">
        <v>-3.0196867366000801</v>
      </c>
      <c r="H2480">
        <v>34.839144580016203</v>
      </c>
      <c r="I2480">
        <v>-3.0181372820791998</v>
      </c>
      <c r="J2480">
        <v>28.194351669801701</v>
      </c>
      <c r="K2480">
        <v>154.73730447384301</v>
      </c>
      <c r="L2480">
        <v>153.29847065331199</v>
      </c>
      <c r="M2480">
        <v>57.3931543655167</v>
      </c>
      <c r="N2480">
        <v>2.7008982035928102</v>
      </c>
      <c r="O2480">
        <v>12.569060773480601</v>
      </c>
      <c r="P2480">
        <v>58.702323542305997</v>
      </c>
    </row>
    <row r="2481" spans="1:17" hidden="1" x14ac:dyDescent="0.3">
      <c r="A2481" t="s">
        <v>5123</v>
      </c>
      <c r="B2481" t="s">
        <v>5124</v>
      </c>
      <c r="C2481" t="str">
        <f>IFERROR(VLOOKUP(Table1[[#This Row],[Ticker]],[1]!Table1[[Symbol]:[Industry]],2,FALSE),"-")</f>
        <v>-</v>
      </c>
      <c r="D2481" t="s">
        <v>62</v>
      </c>
      <c r="E2481">
        <v>174.85781189599999</v>
      </c>
      <c r="F2481">
        <v>49.58</v>
      </c>
      <c r="G2481">
        <v>-11.8181223563353</v>
      </c>
      <c r="H2481">
        <v>-12.689799267069199</v>
      </c>
      <c r="I2481">
        <v>-32.6099781788093</v>
      </c>
      <c r="J2481">
        <v>2.1887430226836901</v>
      </c>
      <c r="K2481">
        <v>51.325105603305097</v>
      </c>
      <c r="L2481">
        <v>49.410018141605001</v>
      </c>
      <c r="M2481">
        <v>59.737286802500897</v>
      </c>
      <c r="N2481">
        <v>0.73855908840286699</v>
      </c>
      <c r="O2481">
        <v>59.802339653085902</v>
      </c>
      <c r="P2481">
        <v>55.960994023277699</v>
      </c>
      <c r="Q2481">
        <v>8.7146395288903999E-2</v>
      </c>
    </row>
    <row r="2482" spans="1:17" hidden="1" x14ac:dyDescent="0.3">
      <c r="A2482" t="s">
        <v>5125</v>
      </c>
      <c r="B2482" t="s">
        <v>5126</v>
      </c>
      <c r="C2482" t="str">
        <f>IFERROR(VLOOKUP(Table1[[#This Row],[Ticker]],[1]!Table1[[Symbol]:[Industry]],2,FALSE),"-")</f>
        <v>-</v>
      </c>
      <c r="D2482" t="s">
        <v>21</v>
      </c>
      <c r="E2482">
        <v>174.40873384</v>
      </c>
      <c r="F2482">
        <v>0.88</v>
      </c>
      <c r="G2482">
        <v>67.617994422820203</v>
      </c>
      <c r="H2482">
        <v>-16.937144220749499</v>
      </c>
      <c r="I2482">
        <v>-22.729678767646799</v>
      </c>
      <c r="J2482">
        <v>-2.2912496853647899</v>
      </c>
      <c r="K2482">
        <v>0.97789434868705905</v>
      </c>
      <c r="L2482">
        <v>0.87501977868577896</v>
      </c>
      <c r="M2482">
        <v>33.126710927170798</v>
      </c>
      <c r="N2482">
        <v>1.6613736610123799</v>
      </c>
      <c r="O2482">
        <v>94.318181818181799</v>
      </c>
      <c r="P2482">
        <v>272.88135593220301</v>
      </c>
    </row>
    <row r="2483" spans="1:17" hidden="1" x14ac:dyDescent="0.3">
      <c r="A2483" t="s">
        <v>5127</v>
      </c>
      <c r="B2483" t="s">
        <v>5128</v>
      </c>
      <c r="C2483" t="str">
        <f>IFERROR(VLOOKUP(Table1[[#This Row],[Ticker]],[1]!Table1[[Symbol]:[Industry]],2,FALSE),"-")</f>
        <v>-</v>
      </c>
      <c r="D2483" t="s">
        <v>405</v>
      </c>
      <c r="E2483">
        <v>174.31965728</v>
      </c>
      <c r="F2483">
        <v>192.8</v>
      </c>
      <c r="G2483">
        <v>20.0869501015803</v>
      </c>
      <c r="H2483">
        <v>3.32273033337446</v>
      </c>
      <c r="I2483">
        <v>-22.3144811711146</v>
      </c>
      <c r="J2483">
        <v>-0.56509783591638096</v>
      </c>
      <c r="K2483">
        <v>195.212181147557</v>
      </c>
      <c r="L2483">
        <v>189.94047662009299</v>
      </c>
      <c r="M2483">
        <v>44.728826217329903</v>
      </c>
      <c r="N2483">
        <v>0.90761654038782502</v>
      </c>
      <c r="O2483">
        <v>55.082987551867198</v>
      </c>
      <c r="P2483">
        <v>54.363490792634103</v>
      </c>
      <c r="Q2483">
        <v>7.3537440567585002E-2</v>
      </c>
    </row>
    <row r="2484" spans="1:17" hidden="1" x14ac:dyDescent="0.3">
      <c r="A2484" t="s">
        <v>5129</v>
      </c>
      <c r="B2484" t="s">
        <v>5130</v>
      </c>
      <c r="C2484" t="str">
        <f>IFERROR(VLOOKUP(Table1[[#This Row],[Ticker]],[1]!Table1[[Symbol]:[Industry]],2,FALSE),"-")</f>
        <v>-</v>
      </c>
      <c r="D2484" t="s">
        <v>632</v>
      </c>
      <c r="E2484">
        <v>174.14315185499899</v>
      </c>
      <c r="F2484">
        <v>230.85</v>
      </c>
      <c r="G2484">
        <v>5.7501478582975896</v>
      </c>
      <c r="H2484">
        <v>3.2968276151640601</v>
      </c>
      <c r="I2484">
        <v>-30.381878809937501</v>
      </c>
      <c r="J2484">
        <v>-5.6493861495776097</v>
      </c>
      <c r="K2484">
        <v>230.57022101394799</v>
      </c>
      <c r="L2484">
        <v>227.48914148338901</v>
      </c>
      <c r="M2484">
        <v>25.817769805068998</v>
      </c>
      <c r="N2484">
        <v>1.2061021921645501</v>
      </c>
      <c r="O2484">
        <v>51.180420186268101</v>
      </c>
      <c r="P2484">
        <v>35.0394852295993</v>
      </c>
      <c r="Q2484">
        <v>-4.2756371102328002E-2</v>
      </c>
    </row>
    <row r="2485" spans="1:17" hidden="1" x14ac:dyDescent="0.3">
      <c r="A2485" t="s">
        <v>5131</v>
      </c>
      <c r="B2485" t="s">
        <v>5132</v>
      </c>
      <c r="C2485" t="str">
        <f>IFERROR(VLOOKUP(Table1[[#This Row],[Ticker]],[1]!Table1[[Symbol]:[Industry]],2,FALSE),"-")</f>
        <v>-</v>
      </c>
      <c r="D2485" t="s">
        <v>412</v>
      </c>
      <c r="E2485">
        <v>173.878685241</v>
      </c>
      <c r="F2485">
        <v>21.29</v>
      </c>
      <c r="G2485">
        <v>70.181996461476203</v>
      </c>
      <c r="H2485">
        <v>-7.0573580311564097</v>
      </c>
      <c r="I2485">
        <v>-7.1076719085265703</v>
      </c>
      <c r="J2485">
        <v>-3.93955886410874</v>
      </c>
      <c r="K2485">
        <v>21.618150692820699</v>
      </c>
      <c r="L2485">
        <v>19.0396091402942</v>
      </c>
      <c r="M2485">
        <v>37.410969671350102</v>
      </c>
      <c r="N2485">
        <v>0.44092887724062901</v>
      </c>
      <c r="O2485">
        <v>33.865664631282201</v>
      </c>
      <c r="P2485">
        <v>107.70731707317</v>
      </c>
      <c r="Q2485">
        <v>1.5797829717407001E-2</v>
      </c>
    </row>
    <row r="2486" spans="1:17" hidden="1" x14ac:dyDescent="0.3">
      <c r="A2486" t="s">
        <v>5133</v>
      </c>
      <c r="B2486" t="s">
        <v>5134</v>
      </c>
      <c r="C2486" t="str">
        <f>IFERROR(VLOOKUP(Table1[[#This Row],[Ticker]],[1]!Table1[[Symbol]:[Industry]],2,FALSE),"-")</f>
        <v>-</v>
      </c>
      <c r="D2486" t="s">
        <v>380</v>
      </c>
      <c r="E2486">
        <v>173.66049749999999</v>
      </c>
      <c r="F2486">
        <v>24.85</v>
      </c>
      <c r="G2486">
        <v>-72.946179845328999</v>
      </c>
      <c r="H2486">
        <v>-13.2539330131796</v>
      </c>
      <c r="I2486">
        <v>-47.9445403254661</v>
      </c>
      <c r="J2486">
        <v>-3.8951983721471999</v>
      </c>
      <c r="K2486">
        <v>27.437428805909299</v>
      </c>
      <c r="L2486">
        <v>34.779283453876403</v>
      </c>
      <c r="M2486">
        <v>16.992746204499301</v>
      </c>
      <c r="N2486">
        <v>1.0100523667627299</v>
      </c>
      <c r="O2486">
        <v>135.412474849094</v>
      </c>
      <c r="P2486">
        <v>15.3667595171773</v>
      </c>
      <c r="Q2486">
        <v>0.107956703760025</v>
      </c>
    </row>
    <row r="2487" spans="1:17" hidden="1" x14ac:dyDescent="0.3">
      <c r="A2487" t="s">
        <v>5135</v>
      </c>
      <c r="B2487" t="s">
        <v>5136</v>
      </c>
      <c r="C2487" t="str">
        <f>IFERROR(VLOOKUP(Table1[[#This Row],[Ticker]],[1]!Table1[[Symbol]:[Industry]],2,FALSE),"-")</f>
        <v>-</v>
      </c>
      <c r="D2487" t="s">
        <v>1423</v>
      </c>
      <c r="E2487">
        <v>173.37944665999899</v>
      </c>
      <c r="F2487">
        <v>1880.2</v>
      </c>
      <c r="G2487">
        <v>-51.723861775671303</v>
      </c>
      <c r="H2487">
        <v>-4.85250816129036</v>
      </c>
      <c r="I2487">
        <v>-32.705799919100102</v>
      </c>
      <c r="J2487">
        <v>-1.3162856482894201</v>
      </c>
      <c r="K2487">
        <v>1999.1191238445599</v>
      </c>
      <c r="L2487">
        <v>2152.8656491350998</v>
      </c>
      <c r="M2487">
        <v>31.486611861493198</v>
      </c>
      <c r="N2487">
        <v>1.4534649216906199</v>
      </c>
      <c r="O2487">
        <v>46.790235081374298</v>
      </c>
      <c r="P2487">
        <v>1.63243243243242</v>
      </c>
      <c r="Q2487">
        <v>2.5938387183089998E-2</v>
      </c>
    </row>
    <row r="2488" spans="1:17" hidden="1" x14ac:dyDescent="0.3">
      <c r="A2488" t="s">
        <v>5137</v>
      </c>
      <c r="B2488" t="s">
        <v>5138</v>
      </c>
      <c r="C2488" t="str">
        <f>IFERROR(VLOOKUP(Table1[[#This Row],[Ticker]],[1]!Table1[[Symbol]:[Industry]],2,FALSE),"-")</f>
        <v>-</v>
      </c>
      <c r="D2488" t="s">
        <v>1146</v>
      </c>
      <c r="E2488">
        <v>173.37624683999999</v>
      </c>
      <c r="F2488">
        <v>8.76</v>
      </c>
      <c r="G2488">
        <v>60.734699228312103</v>
      </c>
      <c r="H2488">
        <v>-11.436203845616101</v>
      </c>
      <c r="I2488">
        <v>-46.324891470573696</v>
      </c>
      <c r="J2488">
        <v>-4.4698247307744998E-3</v>
      </c>
      <c r="K2488">
        <v>8.9472629636426593</v>
      </c>
      <c r="L2488">
        <v>8.5364267353535102</v>
      </c>
      <c r="M2488">
        <v>37.565276864848101</v>
      </c>
      <c r="N2488">
        <v>1.22407563328833</v>
      </c>
      <c r="O2488">
        <v>75.799086757990807</v>
      </c>
      <c r="P2488">
        <v>96.8539325842696</v>
      </c>
      <c r="Q2488">
        <v>7.1335010611804001E-2</v>
      </c>
    </row>
    <row r="2489" spans="1:17" hidden="1" x14ac:dyDescent="0.3">
      <c r="A2489" t="s">
        <v>5139</v>
      </c>
      <c r="B2489" t="s">
        <v>5140</v>
      </c>
      <c r="C2489" t="str">
        <f>IFERROR(VLOOKUP(Table1[[#This Row],[Ticker]],[1]!Table1[[Symbol]:[Industry]],2,FALSE),"-")</f>
        <v>-</v>
      </c>
      <c r="D2489" t="s">
        <v>266</v>
      </c>
      <c r="E2489">
        <v>173.08681088</v>
      </c>
      <c r="F2489">
        <v>371.2</v>
      </c>
      <c r="G2489">
        <v>9.6469799300665908</v>
      </c>
      <c r="H2489">
        <v>-7.8681150203668002</v>
      </c>
      <c r="I2489">
        <v>-42.880986046859697</v>
      </c>
      <c r="J2489">
        <v>7.7886462640963696</v>
      </c>
      <c r="K2489">
        <v>382.75308543373302</v>
      </c>
      <c r="L2489">
        <v>387.73484494931398</v>
      </c>
      <c r="M2489">
        <v>50.336279502072998</v>
      </c>
      <c r="N2489">
        <v>1.5426836500949399</v>
      </c>
      <c r="O2489">
        <v>64.170258620689594</v>
      </c>
      <c r="P2489">
        <v>43.875968992247998</v>
      </c>
      <c r="Q2489">
        <v>0.108467641484258</v>
      </c>
    </row>
    <row r="2490" spans="1:17" hidden="1" x14ac:dyDescent="0.3">
      <c r="A2490" t="s">
        <v>5141</v>
      </c>
      <c r="B2490" t="s">
        <v>5142</v>
      </c>
      <c r="C2490" t="str">
        <f>IFERROR(VLOOKUP(Table1[[#This Row],[Ticker]],[1]!Table1[[Symbol]:[Industry]],2,FALSE),"-")</f>
        <v>-</v>
      </c>
      <c r="D2490" t="s">
        <v>174</v>
      </c>
      <c r="E2490">
        <v>172.708066686</v>
      </c>
      <c r="F2490">
        <v>22.03</v>
      </c>
      <c r="G2490">
        <v>-16.669611269283202</v>
      </c>
      <c r="H2490">
        <v>-4.8346529219768497</v>
      </c>
      <c r="I2490">
        <v>-39.772398486296602</v>
      </c>
      <c r="J2490">
        <v>0.50289236574705398</v>
      </c>
      <c r="K2490">
        <v>20.762939850129602</v>
      </c>
      <c r="L2490">
        <v>21.6399485346689</v>
      </c>
      <c r="M2490">
        <v>61.154121932748197</v>
      </c>
      <c r="N2490">
        <v>1.3862468284121801</v>
      </c>
      <c r="O2490">
        <v>79.300953245574206</v>
      </c>
      <c r="P2490">
        <v>41.672025723472601</v>
      </c>
      <c r="Q2490">
        <v>-2.0514508123608999E-2</v>
      </c>
    </row>
    <row r="2491" spans="1:17" hidden="1" x14ac:dyDescent="0.3">
      <c r="A2491" t="s">
        <v>5143</v>
      </c>
      <c r="B2491" t="s">
        <v>5144</v>
      </c>
      <c r="C2491" t="str">
        <f>IFERROR(VLOOKUP(Table1[[#This Row],[Ticker]],[1]!Table1[[Symbol]:[Industry]],2,FALSE),"-")</f>
        <v>-</v>
      </c>
      <c r="D2491" t="s">
        <v>271</v>
      </c>
      <c r="E2491">
        <v>172.63200000000001</v>
      </c>
      <c r="F2491">
        <v>14386</v>
      </c>
      <c r="G2491">
        <v>-2.7955971007457401</v>
      </c>
      <c r="H2491">
        <v>10.110272978059101</v>
      </c>
      <c r="I2491">
        <v>-7.2855041128522604</v>
      </c>
      <c r="J2491">
        <v>-0.41280500144619597</v>
      </c>
      <c r="K2491">
        <v>14033.229420321</v>
      </c>
      <c r="L2491">
        <v>13353.6528449138</v>
      </c>
      <c r="M2491">
        <v>41.238685930649297</v>
      </c>
      <c r="N2491">
        <v>0.58143427518427504</v>
      </c>
      <c r="O2491">
        <v>21.2984846378423</v>
      </c>
      <c r="P2491">
        <v>42.276462967175299</v>
      </c>
      <c r="Q2491">
        <v>-4.1399323581679998E-2</v>
      </c>
    </row>
    <row r="2492" spans="1:17" hidden="1" x14ac:dyDescent="0.3">
      <c r="A2492" t="s">
        <v>5145</v>
      </c>
      <c r="B2492" t="s">
        <v>5146</v>
      </c>
      <c r="C2492" t="str">
        <f>IFERROR(VLOOKUP(Table1[[#This Row],[Ticker]],[1]!Table1[[Symbol]:[Industry]],2,FALSE),"-")</f>
        <v>-</v>
      </c>
      <c r="D2492" t="s">
        <v>371</v>
      </c>
      <c r="E2492">
        <v>172.60319999999999</v>
      </c>
      <c r="F2492">
        <v>102.74</v>
      </c>
      <c r="G2492">
        <v>49.4223239345596</v>
      </c>
      <c r="H2492">
        <v>-7.0650589567902697</v>
      </c>
      <c r="I2492">
        <v>1.72804394512648</v>
      </c>
      <c r="J2492">
        <v>7.9041687344575502</v>
      </c>
      <c r="K2492">
        <v>91.4957620419775</v>
      </c>
      <c r="L2492">
        <v>81.6748245349944</v>
      </c>
      <c r="M2492">
        <v>73.238725085058803</v>
      </c>
      <c r="N2492">
        <v>0.66027209490289596</v>
      </c>
      <c r="O2492">
        <v>14.853027058594501</v>
      </c>
      <c r="P2492">
        <v>88.340971585701197</v>
      </c>
      <c r="Q2492">
        <v>0.12610243751938999</v>
      </c>
    </row>
    <row r="2493" spans="1:17" hidden="1" x14ac:dyDescent="0.3">
      <c r="A2493" t="s">
        <v>5147</v>
      </c>
      <c r="B2493" t="s">
        <v>5148</v>
      </c>
      <c r="C2493" t="str">
        <f>IFERROR(VLOOKUP(Table1[[#This Row],[Ticker]],[1]!Table1[[Symbol]:[Industry]],2,FALSE),"-")</f>
        <v>-</v>
      </c>
      <c r="D2493" t="s">
        <v>130</v>
      </c>
      <c r="E2493">
        <v>172.39743429999999</v>
      </c>
      <c r="F2493">
        <v>20.29</v>
      </c>
      <c r="G2493">
        <v>5.9622088970527196</v>
      </c>
      <c r="H2493">
        <v>-10.5686168959533</v>
      </c>
      <c r="I2493">
        <v>-31.636812123150602</v>
      </c>
      <c r="J2493">
        <v>-4.9908998602773202</v>
      </c>
      <c r="K2493">
        <v>21.043289890540599</v>
      </c>
      <c r="L2493">
        <v>20.3265880804773</v>
      </c>
      <c r="M2493">
        <v>29.693894789226398</v>
      </c>
      <c r="N2493">
        <v>0.65626693511676104</v>
      </c>
      <c r="O2493">
        <v>50.073928043371097</v>
      </c>
      <c r="P2493">
        <v>47.028985507246297</v>
      </c>
      <c r="Q2493">
        <v>4.6109678351392E-2</v>
      </c>
    </row>
    <row r="2494" spans="1:17" hidden="1" x14ac:dyDescent="0.3">
      <c r="A2494" t="s">
        <v>5149</v>
      </c>
      <c r="B2494" t="s">
        <v>5150</v>
      </c>
      <c r="C2494" t="str">
        <f>IFERROR(VLOOKUP(Table1[[#This Row],[Ticker]],[1]!Table1[[Symbol]:[Industry]],2,FALSE),"-")</f>
        <v>-</v>
      </c>
      <c r="D2494" t="s">
        <v>312</v>
      </c>
      <c r="E2494">
        <v>172.18068</v>
      </c>
      <c r="F2494">
        <v>144.35</v>
      </c>
      <c r="G2494">
        <v>41.587289830074198</v>
      </c>
      <c r="H2494">
        <v>14.716208439795</v>
      </c>
      <c r="I2494">
        <v>-5.2023593732927802</v>
      </c>
      <c r="J2494">
        <v>-6.2014790367085304</v>
      </c>
      <c r="K2494">
        <v>130.50777225768499</v>
      </c>
      <c r="L2494">
        <v>119.444801287329</v>
      </c>
      <c r="M2494">
        <v>69.209076137330698</v>
      </c>
      <c r="N2494">
        <v>2.3473549060605401</v>
      </c>
      <c r="O2494">
        <v>13.5434707308625</v>
      </c>
      <c r="P2494">
        <v>87.103046014257899</v>
      </c>
      <c r="Q2494">
        <v>9.3080962115891994E-2</v>
      </c>
    </row>
    <row r="2495" spans="1:17" hidden="1" x14ac:dyDescent="0.3">
      <c r="A2495" t="s">
        <v>5151</v>
      </c>
      <c r="B2495" t="s">
        <v>5152</v>
      </c>
      <c r="C2495" t="str">
        <f>IFERROR(VLOOKUP(Table1[[#This Row],[Ticker]],[1]!Table1[[Symbol]:[Industry]],2,FALSE),"-")</f>
        <v>-</v>
      </c>
      <c r="E2495">
        <v>172.02981055000001</v>
      </c>
      <c r="F2495">
        <v>57.07</v>
      </c>
      <c r="G2495">
        <v>123.691193194045</v>
      </c>
      <c r="H2495">
        <v>55.394895211846602</v>
      </c>
      <c r="I2495">
        <v>101.744750179189</v>
      </c>
      <c r="J2495">
        <v>29.607663358113399</v>
      </c>
      <c r="K2495">
        <v>36.640043738929002</v>
      </c>
      <c r="L2495">
        <v>30.380448398982001</v>
      </c>
      <c r="M2495">
        <v>83.110572843959702</v>
      </c>
      <c r="N2495">
        <v>4.4336709393396401</v>
      </c>
      <c r="O2495">
        <v>0</v>
      </c>
      <c r="P2495">
        <v>216.177285318559</v>
      </c>
      <c r="Q2495">
        <v>8.8612104976801997E-2</v>
      </c>
    </row>
    <row r="2496" spans="1:17" hidden="1" x14ac:dyDescent="0.3">
      <c r="A2496" t="s">
        <v>5153</v>
      </c>
      <c r="B2496" t="s">
        <v>5154</v>
      </c>
      <c r="C2496" t="str">
        <f>IFERROR(VLOOKUP(Table1[[#This Row],[Ticker]],[1]!Table1[[Symbol]:[Industry]],2,FALSE),"-")</f>
        <v>-</v>
      </c>
      <c r="D2496" t="s">
        <v>5155</v>
      </c>
      <c r="E2496">
        <v>171.99000735000001</v>
      </c>
      <c r="F2496">
        <v>73.5</v>
      </c>
      <c r="G2496">
        <v>-53.6863534032667</v>
      </c>
      <c r="H2496">
        <v>-8.5942013448304095</v>
      </c>
      <c r="I2496">
        <v>-51.1895747579008</v>
      </c>
      <c r="J2496">
        <v>-2.1434804327361898</v>
      </c>
      <c r="K2496">
        <v>82.251056418314505</v>
      </c>
      <c r="M2496">
        <v>21.7570137078506</v>
      </c>
      <c r="N2496">
        <v>0.83756168359941896</v>
      </c>
      <c r="O2496">
        <v>106.80272108843501</v>
      </c>
      <c r="P2496">
        <v>3.8869257950530001</v>
      </c>
    </row>
    <row r="2497" spans="1:17" hidden="1" x14ac:dyDescent="0.3">
      <c r="A2497" t="s">
        <v>5156</v>
      </c>
      <c r="B2497" t="s">
        <v>5157</v>
      </c>
      <c r="C2497" t="str">
        <f>IFERROR(VLOOKUP(Table1[[#This Row],[Ticker]],[1]!Table1[[Symbol]:[Industry]],2,FALSE),"-")</f>
        <v>-</v>
      </c>
      <c r="D2497" t="s">
        <v>119</v>
      </c>
      <c r="E2497">
        <v>171.46829210000001</v>
      </c>
      <c r="F2497">
        <v>0.86</v>
      </c>
      <c r="G2497">
        <v>-37.6863534032667</v>
      </c>
      <c r="H2497">
        <v>-20.002059507252401</v>
      </c>
      <c r="I2497">
        <v>-17.895772696627301</v>
      </c>
      <c r="J2497">
        <v>-0.117336641886528</v>
      </c>
      <c r="K2497">
        <v>1.01908655286267</v>
      </c>
      <c r="L2497">
        <v>1.0024227801789301</v>
      </c>
      <c r="M2497">
        <v>1.5638550349870299</v>
      </c>
      <c r="N2497">
        <v>0.76841476157402999</v>
      </c>
      <c r="O2497">
        <v>45.348837209302303</v>
      </c>
      <c r="P2497">
        <v>56.363636363636303</v>
      </c>
      <c r="Q2497">
        <v>-0.104706504548392</v>
      </c>
    </row>
    <row r="2498" spans="1:17" hidden="1" x14ac:dyDescent="0.3">
      <c r="A2498" t="s">
        <v>5158</v>
      </c>
      <c r="B2498" t="s">
        <v>5159</v>
      </c>
      <c r="C2498" t="str">
        <f>IFERROR(VLOOKUP(Table1[[#This Row],[Ticker]],[1]!Table1[[Symbol]:[Industry]],2,FALSE),"-")</f>
        <v>-</v>
      </c>
      <c r="E2498">
        <v>171.14616000000001</v>
      </c>
      <c r="F2498">
        <v>90</v>
      </c>
      <c r="G2498">
        <v>-55.3336534716194</v>
      </c>
      <c r="H2498">
        <v>37.517190133039598</v>
      </c>
      <c r="I2498">
        <v>-48.351870747662097</v>
      </c>
      <c r="J2498">
        <v>-8.6420891171340504</v>
      </c>
      <c r="K2498">
        <v>82.4782534675481</v>
      </c>
      <c r="M2498">
        <v>46.414574577771504</v>
      </c>
      <c r="N2498">
        <v>0.96367713004484301</v>
      </c>
      <c r="O2498">
        <v>61.288888888888799</v>
      </c>
      <c r="P2498">
        <v>70.293282876064296</v>
      </c>
    </row>
    <row r="2499" spans="1:17" hidden="1" x14ac:dyDescent="0.3">
      <c r="A2499" t="s">
        <v>5160</v>
      </c>
      <c r="B2499" t="s">
        <v>5161</v>
      </c>
      <c r="C2499" t="str">
        <f>IFERROR(VLOOKUP(Table1[[#This Row],[Ticker]],[1]!Table1[[Symbol]:[Industry]],2,FALSE),"-")</f>
        <v>-</v>
      </c>
      <c r="E2499">
        <v>170.80981874</v>
      </c>
      <c r="F2499">
        <v>76.52</v>
      </c>
      <c r="G2499">
        <v>155.176620357666</v>
      </c>
      <c r="H2499">
        <v>90.8842150025514</v>
      </c>
      <c r="I2499">
        <v>100.411164760673</v>
      </c>
      <c r="J2499">
        <v>8.1016515771016806</v>
      </c>
      <c r="K2499">
        <v>53.9357131908952</v>
      </c>
      <c r="L2499">
        <v>38.586105870539399</v>
      </c>
      <c r="M2499">
        <v>70.134081981876804</v>
      </c>
      <c r="N2499">
        <v>1.4770626205455499</v>
      </c>
      <c r="O2499">
        <v>9.1217982226868806</v>
      </c>
      <c r="P2499">
        <v>247.029478458049</v>
      </c>
      <c r="Q2499">
        <v>0.117612780698817</v>
      </c>
    </row>
    <row r="2500" spans="1:17" hidden="1" x14ac:dyDescent="0.3">
      <c r="A2500" t="s">
        <v>5162</v>
      </c>
      <c r="B2500" t="s">
        <v>5163</v>
      </c>
      <c r="C2500" t="str">
        <f>IFERROR(VLOOKUP(Table1[[#This Row],[Ticker]],[1]!Table1[[Symbol]:[Industry]],2,FALSE),"-")</f>
        <v>-</v>
      </c>
      <c r="D2500" t="s">
        <v>632</v>
      </c>
      <c r="E2500">
        <v>170.65300821899999</v>
      </c>
      <c r="F2500">
        <v>55.49</v>
      </c>
      <c r="G2500">
        <v>53.258799657957702</v>
      </c>
      <c r="H2500">
        <v>-15.5322935679261</v>
      </c>
      <c r="I2500">
        <v>-11.616129133078401</v>
      </c>
      <c r="J2500">
        <v>-6.4715581619848201</v>
      </c>
      <c r="K2500">
        <v>55.230809612393898</v>
      </c>
      <c r="L2500">
        <v>50.338050294473703</v>
      </c>
      <c r="M2500">
        <v>52.98972627154</v>
      </c>
      <c r="N2500">
        <v>0.81784050631442695</v>
      </c>
      <c r="O2500">
        <v>27.049918904306999</v>
      </c>
      <c r="P2500">
        <v>91.741534208707606</v>
      </c>
      <c r="Q2500">
        <v>0.10051864908413601</v>
      </c>
    </row>
    <row r="2501" spans="1:17" hidden="1" x14ac:dyDescent="0.3">
      <c r="A2501" t="s">
        <v>5164</v>
      </c>
      <c r="B2501" t="s">
        <v>5165</v>
      </c>
      <c r="C2501" t="str">
        <f>IFERROR(VLOOKUP(Table1[[#This Row],[Ticker]],[1]!Table1[[Symbol]:[Industry]],2,FALSE),"-")</f>
        <v>-</v>
      </c>
      <c r="D2501" t="s">
        <v>405</v>
      </c>
      <c r="E2501">
        <v>170.64557812499999</v>
      </c>
      <c r="F2501">
        <v>43.25</v>
      </c>
      <c r="G2501">
        <v>-24.118490446906701</v>
      </c>
      <c r="H2501">
        <v>6.9344380830944701</v>
      </c>
      <c r="I2501">
        <v>-26.533162616077501</v>
      </c>
      <c r="J2501">
        <v>-14.3599892417358</v>
      </c>
      <c r="K2501">
        <v>44.030854784104498</v>
      </c>
      <c r="L2501">
        <v>41.738794759091498</v>
      </c>
      <c r="M2501">
        <v>30.226246486875301</v>
      </c>
      <c r="N2501">
        <v>2.8455982269200701</v>
      </c>
      <c r="O2501">
        <v>50.112979506042997</v>
      </c>
      <c r="P2501">
        <v>32.757150608479897</v>
      </c>
      <c r="Q2501">
        <v>5.8965762530635998E-2</v>
      </c>
    </row>
    <row r="2502" spans="1:17" hidden="1" x14ac:dyDescent="0.3">
      <c r="A2502" t="s">
        <v>5166</v>
      </c>
      <c r="B2502" t="s">
        <v>5167</v>
      </c>
      <c r="C2502" t="str">
        <f>IFERROR(VLOOKUP(Table1[[#This Row],[Ticker]],[1]!Table1[[Symbol]:[Industry]],2,FALSE),"-")</f>
        <v>-</v>
      </c>
      <c r="D2502" t="s">
        <v>632</v>
      </c>
      <c r="E2502">
        <v>170.641246282</v>
      </c>
      <c r="F2502">
        <v>12.61</v>
      </c>
      <c r="G2502">
        <v>-35.504535221448499</v>
      </c>
      <c r="H2502">
        <v>-6.89937162358836</v>
      </c>
      <c r="I2502">
        <v>-26.485811010803602</v>
      </c>
      <c r="J2502">
        <v>1.2265368759000299</v>
      </c>
      <c r="K2502">
        <v>13.0795268376646</v>
      </c>
      <c r="L2502">
        <v>13.298541305058899</v>
      </c>
      <c r="M2502">
        <v>35.5602951306996</v>
      </c>
      <c r="N2502">
        <v>0.87545613647023002</v>
      </c>
      <c r="O2502">
        <v>53.846153846153797</v>
      </c>
      <c r="P2502">
        <v>20.669856459330099</v>
      </c>
      <c r="Q2502">
        <v>-4.3697905233282999E-2</v>
      </c>
    </row>
    <row r="2503" spans="1:17" hidden="1" x14ac:dyDescent="0.3">
      <c r="A2503" t="s">
        <v>5168</v>
      </c>
      <c r="B2503" t="s">
        <v>5169</v>
      </c>
      <c r="C2503" t="str">
        <f>IFERROR(VLOOKUP(Table1[[#This Row],[Ticker]],[1]!Table1[[Symbol]:[Industry]],2,FALSE),"-")</f>
        <v>-</v>
      </c>
      <c r="D2503" t="s">
        <v>632</v>
      </c>
      <c r="E2503">
        <v>170.03583750000001</v>
      </c>
      <c r="F2503">
        <v>315.10000000000002</v>
      </c>
      <c r="G2503">
        <v>184.178815136059</v>
      </c>
      <c r="H2503">
        <v>-23.807851733951701</v>
      </c>
      <c r="I2503">
        <v>89.380985877202306</v>
      </c>
      <c r="J2503">
        <v>-7.86144438599427</v>
      </c>
      <c r="K2503">
        <v>299.64426046304698</v>
      </c>
      <c r="L2503">
        <v>204.20810552610499</v>
      </c>
      <c r="M2503">
        <v>17.569496338397101</v>
      </c>
      <c r="N2503">
        <v>4.3166623933749898E-2</v>
      </c>
      <c r="O2503">
        <v>43.7829260552205</v>
      </c>
      <c r="P2503">
        <v>228.05830296720401</v>
      </c>
      <c r="Q2503">
        <v>9.3759420806183005E-2</v>
      </c>
    </row>
    <row r="2504" spans="1:17" hidden="1" x14ac:dyDescent="0.3">
      <c r="A2504" t="s">
        <v>5170</v>
      </c>
      <c r="B2504" t="s">
        <v>5171</v>
      </c>
      <c r="C2504" t="str">
        <f>IFERROR(VLOOKUP(Table1[[#This Row],[Ticker]],[1]!Table1[[Symbol]:[Industry]],2,FALSE),"-")</f>
        <v>-</v>
      </c>
      <c r="D2504" t="s">
        <v>632</v>
      </c>
      <c r="E2504">
        <v>169.957062122</v>
      </c>
      <c r="F2504">
        <v>26.42</v>
      </c>
      <c r="G2504">
        <v>-12.444248140108799</v>
      </c>
      <c r="H2504">
        <v>6.9087047984698096</v>
      </c>
      <c r="I2504">
        <v>-13.7532150446357</v>
      </c>
      <c r="J2504">
        <v>-6.8911991119515301</v>
      </c>
      <c r="K2504">
        <v>25.6075847868604</v>
      </c>
      <c r="L2504">
        <v>24.369127807414301</v>
      </c>
      <c r="M2504">
        <v>37.947767096929702</v>
      </c>
      <c r="N2504">
        <v>2.5424042149160302</v>
      </c>
      <c r="O2504">
        <v>19.417108251324699</v>
      </c>
      <c r="P2504">
        <v>30.7920792079207</v>
      </c>
      <c r="Q2504">
        <v>2.4931680990419001E-2</v>
      </c>
    </row>
    <row r="2505" spans="1:17" hidden="1" x14ac:dyDescent="0.3">
      <c r="A2505" t="s">
        <v>5172</v>
      </c>
      <c r="B2505" t="s">
        <v>5173</v>
      </c>
      <c r="C2505" t="str">
        <f>IFERROR(VLOOKUP(Table1[[#This Row],[Ticker]],[1]!Table1[[Symbol]:[Industry]],2,FALSE),"-")</f>
        <v>-</v>
      </c>
      <c r="D2505" t="s">
        <v>232</v>
      </c>
      <c r="E2505">
        <v>169.94200000000001</v>
      </c>
      <c r="F2505">
        <v>274.10000000000002</v>
      </c>
      <c r="G2505">
        <v>297.35819344773103</v>
      </c>
      <c r="H2505">
        <v>-11.052770366621701</v>
      </c>
      <c r="I2505">
        <v>47.783965865464097</v>
      </c>
      <c r="J2505">
        <v>3.8462514483846801</v>
      </c>
      <c r="K2505">
        <v>265.56670079200097</v>
      </c>
      <c r="L2505">
        <v>214.44519511126001</v>
      </c>
      <c r="M2505">
        <v>59.728631084132502</v>
      </c>
      <c r="N2505">
        <v>1.1306785034876301</v>
      </c>
      <c r="O2505">
        <v>24.060561838744899</v>
      </c>
      <c r="Q2505">
        <v>0.27517551377619498</v>
      </c>
    </row>
    <row r="2506" spans="1:17" hidden="1" x14ac:dyDescent="0.3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E2506">
        <v>169.89750000000001</v>
      </c>
      <c r="F2506">
        <v>81</v>
      </c>
      <c r="G2506">
        <v>-9.0204417384875892</v>
      </c>
      <c r="H2506">
        <v>3.1275806983443202</v>
      </c>
      <c r="I2506">
        <v>14.087641988724</v>
      </c>
      <c r="J2506">
        <v>-10.6294660219404</v>
      </c>
      <c r="K2506">
        <v>81.884307993480803</v>
      </c>
      <c r="L2506">
        <v>75.5456638436183</v>
      </c>
      <c r="M2506">
        <v>39.110416202824602</v>
      </c>
      <c r="N2506">
        <v>1.741928721174</v>
      </c>
      <c r="O2506">
        <v>39.4444444444444</v>
      </c>
      <c r="P2506">
        <v>44.3592942434503</v>
      </c>
    </row>
    <row r="2507" spans="1:17" hidden="1" x14ac:dyDescent="0.3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D2507" t="s">
        <v>253</v>
      </c>
      <c r="E2507">
        <v>169.64599049</v>
      </c>
      <c r="F2507">
        <v>2.2999999999999998</v>
      </c>
      <c r="K2507">
        <v>2.2860694928582501</v>
      </c>
      <c r="L2507">
        <v>2.4904968111465999</v>
      </c>
      <c r="M2507">
        <v>41.368652020141496</v>
      </c>
      <c r="N2507">
        <v>1</v>
      </c>
      <c r="Q2507">
        <v>-6.0412528129999996E-4</v>
      </c>
    </row>
    <row r="2508" spans="1:17" hidden="1" x14ac:dyDescent="0.3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E2508">
        <v>169.40307000000001</v>
      </c>
      <c r="F2508">
        <v>90.12</v>
      </c>
      <c r="G2508">
        <v>32.365594648681302</v>
      </c>
      <c r="H2508">
        <v>21.167208199830299</v>
      </c>
      <c r="I2508">
        <v>-32.144940666473701</v>
      </c>
      <c r="J2508">
        <v>-10.4866272152587</v>
      </c>
      <c r="K2508">
        <v>80.708931440421594</v>
      </c>
      <c r="M2508">
        <v>54.473666877431</v>
      </c>
      <c r="N2508">
        <v>3.3230598669622999</v>
      </c>
      <c r="O2508">
        <v>59.509542831779797</v>
      </c>
      <c r="P2508">
        <v>63.854545454545402</v>
      </c>
    </row>
    <row r="2509" spans="1:17" hidden="1" x14ac:dyDescent="0.3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D2509" t="s">
        <v>979</v>
      </c>
      <c r="E2509">
        <v>169.3386576</v>
      </c>
      <c r="F2509">
        <v>168</v>
      </c>
      <c r="G2509">
        <v>102.363162204914</v>
      </c>
      <c r="H2509">
        <v>-4.0525501334532201</v>
      </c>
      <c r="I2509">
        <v>23.245172968321501</v>
      </c>
      <c r="J2509">
        <v>-7.4686879932378698</v>
      </c>
      <c r="K2509">
        <v>158.65972588320099</v>
      </c>
      <c r="L2509">
        <v>123.891768477833</v>
      </c>
      <c r="M2509">
        <v>31.853594671550301</v>
      </c>
      <c r="N2509">
        <v>0.339202709577476</v>
      </c>
      <c r="O2509">
        <v>16.904761904761902</v>
      </c>
      <c r="P2509">
        <v>130.13698630136901</v>
      </c>
      <c r="Q2509">
        <v>1.1065106407178E-2</v>
      </c>
    </row>
    <row r="2510" spans="1:17" hidden="1" x14ac:dyDescent="0.3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E2510">
        <v>169.31042149999999</v>
      </c>
      <c r="F2510">
        <v>171.05</v>
      </c>
      <c r="G2510">
        <v>195.198806924846</v>
      </c>
      <c r="H2510">
        <v>2.5052412854049999</v>
      </c>
      <c r="I2510">
        <v>-7.3079835422853003</v>
      </c>
      <c r="J2510">
        <v>7.4102224132315699</v>
      </c>
      <c r="K2510">
        <v>161.18365390874999</v>
      </c>
      <c r="L2510">
        <v>132.36287298406501</v>
      </c>
      <c r="M2510">
        <v>59.153515644440098</v>
      </c>
      <c r="N2510">
        <v>2.08212695860216</v>
      </c>
      <c r="O2510">
        <v>36.275942706810802</v>
      </c>
      <c r="P2510">
        <v>218.88516032811299</v>
      </c>
      <c r="Q2510">
        <v>0.20552381848738299</v>
      </c>
    </row>
    <row r="2511" spans="1:17" hidden="1" x14ac:dyDescent="0.3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62</v>
      </c>
      <c r="E2511">
        <v>168.58062699999999</v>
      </c>
      <c r="F2511">
        <v>42.29</v>
      </c>
      <c r="G2511">
        <v>-2.22054603709647</v>
      </c>
      <c r="H2511">
        <v>-14.294732365869599</v>
      </c>
      <c r="I2511">
        <v>-51.314977973017399</v>
      </c>
      <c r="J2511">
        <v>-1.5692840952167899</v>
      </c>
      <c r="K2511">
        <v>48.376825898805301</v>
      </c>
      <c r="L2511">
        <v>52.126155530705397</v>
      </c>
      <c r="M2511">
        <v>26.995479615581601</v>
      </c>
      <c r="N2511">
        <v>0.93182601132141996</v>
      </c>
      <c r="O2511">
        <v>74.745802790257699</v>
      </c>
      <c r="P2511">
        <v>26.1580481438771</v>
      </c>
      <c r="Q2511">
        <v>0.104620057821969</v>
      </c>
    </row>
    <row r="2512" spans="1:17" hidden="1" x14ac:dyDescent="0.3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271</v>
      </c>
      <c r="E2512">
        <v>168.39548515000001</v>
      </c>
      <c r="F2512">
        <v>189.61</v>
      </c>
      <c r="G2512">
        <v>-23.9441124774382</v>
      </c>
      <c r="H2512">
        <v>-1.77546449453722</v>
      </c>
      <c r="I2512">
        <v>-32.988777859651599</v>
      </c>
      <c r="J2512">
        <v>-0.36296298907185498</v>
      </c>
      <c r="K2512">
        <v>195.43362569709899</v>
      </c>
      <c r="L2512">
        <v>197.93295281422601</v>
      </c>
      <c r="M2512">
        <v>32.965049067568202</v>
      </c>
      <c r="N2512">
        <v>1.1053659928525601</v>
      </c>
      <c r="O2512">
        <v>38.943093718685702</v>
      </c>
      <c r="P2512">
        <v>16.575468798032599</v>
      </c>
      <c r="Q2512">
        <v>-6.4086111639226007E-2</v>
      </c>
    </row>
    <row r="2513" spans="1:17" hidden="1" x14ac:dyDescent="0.3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1146</v>
      </c>
      <c r="E2513">
        <v>167.94623999999999</v>
      </c>
      <c r="F2513">
        <v>13.44</v>
      </c>
      <c r="G2513">
        <v>-23.834941813370701</v>
      </c>
      <c r="H2513">
        <v>-11.626129825034701</v>
      </c>
      <c r="I2513">
        <v>-51.771658678984203</v>
      </c>
      <c r="J2513">
        <v>-1.94348711668565</v>
      </c>
      <c r="K2513">
        <v>15.0264282068658</v>
      </c>
      <c r="L2513">
        <v>16.194615600706001</v>
      </c>
      <c r="M2513">
        <v>34.383867151336702</v>
      </c>
      <c r="N2513">
        <v>6.8986094441409698E-2</v>
      </c>
      <c r="O2513">
        <v>65.1041666666666</v>
      </c>
      <c r="P2513">
        <v>30.485436893203801</v>
      </c>
      <c r="Q2513">
        <v>8.9842780814701997E-2</v>
      </c>
    </row>
    <row r="2514" spans="1:17" hidden="1" x14ac:dyDescent="0.3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472</v>
      </c>
      <c r="E2514">
        <v>167.554657096</v>
      </c>
      <c r="F2514">
        <v>6.98</v>
      </c>
      <c r="G2514">
        <v>46.955891642215398</v>
      </c>
      <c r="H2514">
        <v>-15.218040636546201</v>
      </c>
      <c r="I2514">
        <v>-25.761742287592899</v>
      </c>
      <c r="J2514">
        <v>-7.6595993206901696</v>
      </c>
      <c r="K2514">
        <v>7.5210461829516797</v>
      </c>
      <c r="L2514">
        <v>7.0341307147166203</v>
      </c>
      <c r="M2514">
        <v>19.282476000139901</v>
      </c>
      <c r="N2514">
        <v>0.82410555772364802</v>
      </c>
      <c r="O2514">
        <v>62.2606752222216</v>
      </c>
      <c r="P2514">
        <v>82.410675738274094</v>
      </c>
      <c r="Q2514">
        <v>7.2802428935849997E-2</v>
      </c>
    </row>
    <row r="2515" spans="1:17" hidden="1" x14ac:dyDescent="0.3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D2515" t="s">
        <v>46</v>
      </c>
      <c r="E2515">
        <v>167.15276180999999</v>
      </c>
      <c r="F2515">
        <v>99.95</v>
      </c>
      <c r="G2515">
        <v>34.0132363726878</v>
      </c>
      <c r="H2515">
        <v>-17.535056362787302</v>
      </c>
      <c r="I2515">
        <v>-26.1587518329689</v>
      </c>
      <c r="J2515">
        <v>0.12848440039469</v>
      </c>
      <c r="K2515">
        <v>103.98295354352101</v>
      </c>
      <c r="L2515">
        <v>97.5179148332533</v>
      </c>
      <c r="M2515">
        <v>32.397751160036499</v>
      </c>
      <c r="N2515">
        <v>1.1148327421012401</v>
      </c>
      <c r="O2515">
        <v>58.9294647323661</v>
      </c>
      <c r="P2515">
        <v>90.308453922315294</v>
      </c>
      <c r="Q2515">
        <v>4.6695608218234999E-2</v>
      </c>
    </row>
    <row r="2516" spans="1:17" hidden="1" x14ac:dyDescent="0.3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266</v>
      </c>
      <c r="E2516">
        <v>167.10741905</v>
      </c>
      <c r="F2516">
        <v>31.46</v>
      </c>
      <c r="G2516">
        <v>153.98354950935399</v>
      </c>
      <c r="H2516">
        <v>17.9699292882657</v>
      </c>
      <c r="I2516">
        <v>19.966822723219899</v>
      </c>
      <c r="J2516">
        <v>-5.9548256415931897</v>
      </c>
      <c r="K2516">
        <v>27.711903880860302</v>
      </c>
      <c r="L2516">
        <v>21.0471697232209</v>
      </c>
      <c r="M2516">
        <v>45.416579089170099</v>
      </c>
      <c r="N2516">
        <v>1.1051867969659701</v>
      </c>
      <c r="O2516">
        <v>15.003178639542201</v>
      </c>
      <c r="P2516">
        <v>199.33396764985699</v>
      </c>
      <c r="Q2516">
        <v>8.3696866967808994E-2</v>
      </c>
    </row>
    <row r="2517" spans="1:17" hidden="1" x14ac:dyDescent="0.3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62</v>
      </c>
      <c r="E2517">
        <v>167.03550114399999</v>
      </c>
      <c r="F2517">
        <v>105.53</v>
      </c>
      <c r="G2517">
        <v>-27.1070430584391</v>
      </c>
      <c r="H2517">
        <v>-12.9853502148398</v>
      </c>
      <c r="I2517">
        <v>-9.2241677583557493</v>
      </c>
      <c r="J2517">
        <v>-4.9469850652283096</v>
      </c>
      <c r="K2517">
        <v>105.978323520104</v>
      </c>
      <c r="L2517">
        <v>105.812211827746</v>
      </c>
      <c r="M2517">
        <v>40.705673523266498</v>
      </c>
      <c r="N2517">
        <v>0.92130243288031899</v>
      </c>
      <c r="O2517">
        <v>25.509333838718799</v>
      </c>
      <c r="P2517">
        <v>16.222466960352399</v>
      </c>
      <c r="Q2517">
        <v>-0.10182981688916801</v>
      </c>
    </row>
    <row r="2518" spans="1:17" hidden="1" x14ac:dyDescent="0.3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21</v>
      </c>
      <c r="E2518">
        <v>165.99440899800001</v>
      </c>
      <c r="F2518">
        <v>112.86</v>
      </c>
      <c r="G2518">
        <v>-3.55862588863131</v>
      </c>
      <c r="H2518">
        <v>-6.44344457191663</v>
      </c>
      <c r="I2518">
        <v>-28.59418539504</v>
      </c>
      <c r="J2518">
        <v>-5.0760143278369396</v>
      </c>
      <c r="K2518">
        <v>121.962690428797</v>
      </c>
      <c r="L2518">
        <v>119.292958300113</v>
      </c>
      <c r="M2518">
        <v>34.403537234384601</v>
      </c>
      <c r="N2518">
        <v>0.76862798272656596</v>
      </c>
      <c r="O2518">
        <v>38.047138047137999</v>
      </c>
      <c r="P2518">
        <v>53.969986357435197</v>
      </c>
      <c r="Q2518">
        <v>-0.131691103458381</v>
      </c>
    </row>
    <row r="2519" spans="1:17" hidden="1" x14ac:dyDescent="0.3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D2519" t="s">
        <v>198</v>
      </c>
      <c r="E2519">
        <v>165.650365704</v>
      </c>
      <c r="F2519">
        <v>107.88</v>
      </c>
      <c r="G2519">
        <v>-40.637854558001102</v>
      </c>
      <c r="H2519">
        <v>-6.1908955582127501</v>
      </c>
      <c r="I2519">
        <v>-24.9525587689999</v>
      </c>
      <c r="J2519">
        <v>-5.66012080536035</v>
      </c>
      <c r="K2519">
        <v>111.43818999123</v>
      </c>
      <c r="L2519">
        <v>114.771439173301</v>
      </c>
      <c r="M2519">
        <v>33.76648201738</v>
      </c>
      <c r="N2519">
        <v>1.3957816377171199</v>
      </c>
      <c r="O2519">
        <v>25.139043381535</v>
      </c>
      <c r="P2519">
        <v>11.792746113989599</v>
      </c>
      <c r="Q2519">
        <v>1.7038519301186002E-2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271</v>
      </c>
      <c r="E2520">
        <v>165.63212422500001</v>
      </c>
      <c r="F2520">
        <v>180.75</v>
      </c>
      <c r="G2520">
        <v>53.432705881397602</v>
      </c>
      <c r="H2520">
        <v>2.9163578596942998</v>
      </c>
      <c r="I2520">
        <v>21.2357060250153</v>
      </c>
      <c r="J2520">
        <v>2.8255205009706099</v>
      </c>
      <c r="K2520">
        <v>173.64459544283901</v>
      </c>
      <c r="L2520">
        <v>158.66165114443999</v>
      </c>
      <c r="M2520">
        <v>72.613726871296905</v>
      </c>
      <c r="N2520">
        <v>1.0637922119941301</v>
      </c>
      <c r="O2520">
        <v>24.674965421853301</v>
      </c>
      <c r="P2520">
        <v>79.582712369597601</v>
      </c>
      <c r="Q2520">
        <v>5.0548170941031E-2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21</v>
      </c>
      <c r="E2521">
        <v>165.323609304</v>
      </c>
      <c r="F2521">
        <v>45.17</v>
      </c>
      <c r="G2521">
        <v>83.896367184968497</v>
      </c>
      <c r="H2521">
        <v>22.409268081107701</v>
      </c>
      <c r="I2521">
        <v>-21.380394701428699</v>
      </c>
      <c r="J2521">
        <v>22.570227592440201</v>
      </c>
      <c r="K2521">
        <v>39.0955489327146</v>
      </c>
      <c r="L2521">
        <v>35.965728596322997</v>
      </c>
      <c r="M2521">
        <v>62.784547325125999</v>
      </c>
      <c r="N2521">
        <v>2.3076850847612702</v>
      </c>
      <c r="O2521">
        <v>19.4376798760239</v>
      </c>
      <c r="P2521">
        <v>116.64268585131801</v>
      </c>
      <c r="Q2521">
        <v>5.7200934853693999E-2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138</v>
      </c>
      <c r="E2522">
        <v>165.16800000000001</v>
      </c>
      <c r="F2522">
        <v>186</v>
      </c>
      <c r="G2522">
        <v>89.128291905657704</v>
      </c>
      <c r="H2522">
        <v>23.4035132481654</v>
      </c>
      <c r="I2522">
        <v>99.363317056741494</v>
      </c>
      <c r="J2522">
        <v>3.8529575597701302</v>
      </c>
      <c r="K2522">
        <v>152.37946498019801</v>
      </c>
      <c r="M2522">
        <v>75.047548360871104</v>
      </c>
      <c r="N2522">
        <v>0.465232974910394</v>
      </c>
      <c r="O2522">
        <v>4.8387096774193497</v>
      </c>
      <c r="P2522">
        <v>119.59858323494601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E2523">
        <v>164.92623165000001</v>
      </c>
      <c r="F2523">
        <v>154.5</v>
      </c>
      <c r="G2523">
        <v>-75.101447742889306</v>
      </c>
      <c r="H2523">
        <v>-10.748533535460201</v>
      </c>
      <c r="I2523">
        <v>-33.771080701899201</v>
      </c>
      <c r="J2523">
        <v>0.51159417572353405</v>
      </c>
      <c r="K2523">
        <v>166.039829999266</v>
      </c>
      <c r="L2523">
        <v>196.97629456737999</v>
      </c>
      <c r="M2523">
        <v>39.965842246177701</v>
      </c>
      <c r="N2523">
        <v>1.0685477754496</v>
      </c>
      <c r="O2523">
        <v>125.88996763754</v>
      </c>
      <c r="P2523">
        <v>4.9592391304347796</v>
      </c>
      <c r="Q2523">
        <v>7.2907428825453993E-2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46</v>
      </c>
      <c r="E2524">
        <v>164.84419728</v>
      </c>
      <c r="F2524">
        <v>14.13</v>
      </c>
      <c r="G2524">
        <v>19.6458480658384</v>
      </c>
      <c r="H2524">
        <v>-10.561718634403601</v>
      </c>
      <c r="I2524">
        <v>-75.340365019598494</v>
      </c>
      <c r="J2524">
        <v>-2.48861035462365</v>
      </c>
      <c r="K2524">
        <v>16.725335089574401</v>
      </c>
      <c r="L2524">
        <v>22.456101943123901</v>
      </c>
      <c r="M2524">
        <v>40.913254571087798</v>
      </c>
      <c r="N2524">
        <v>0.14545536686997801</v>
      </c>
      <c r="O2524">
        <v>225.18804637823899</v>
      </c>
      <c r="P2524">
        <v>73.203760451485806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1840</v>
      </c>
      <c r="E2525">
        <v>164.71276207</v>
      </c>
      <c r="F2525">
        <v>37.19</v>
      </c>
      <c r="G2525">
        <v>15.341683979910799</v>
      </c>
      <c r="H2525">
        <v>-14.677862177057801</v>
      </c>
      <c r="I2525">
        <v>-48.716776468022701</v>
      </c>
      <c r="J2525">
        <v>-7.1808091042228996</v>
      </c>
      <c r="K2525">
        <v>38.781136866650499</v>
      </c>
      <c r="L2525">
        <v>35.113497170412302</v>
      </c>
      <c r="M2525">
        <v>30.383694077559898</v>
      </c>
      <c r="N2525">
        <v>1.0738220991368701</v>
      </c>
      <c r="O2525">
        <v>57.569239042753402</v>
      </c>
      <c r="P2525">
        <v>120.712166172106</v>
      </c>
      <c r="Q2525">
        <v>0.121627741537811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21</v>
      </c>
      <c r="E2526">
        <v>164.59575000000001</v>
      </c>
      <c r="F2526">
        <v>117.15</v>
      </c>
      <c r="G2526">
        <v>104.587224149344</v>
      </c>
      <c r="H2526">
        <v>-7.0060501575162498E-2</v>
      </c>
      <c r="I2526">
        <v>16.7153384144837</v>
      </c>
      <c r="J2526">
        <v>-1.3108850289833001</v>
      </c>
      <c r="K2526">
        <v>103.95876535037</v>
      </c>
      <c r="L2526">
        <v>89.856319604241193</v>
      </c>
      <c r="M2526">
        <v>55.085184209504597</v>
      </c>
      <c r="N2526">
        <v>2.5111970681860698</v>
      </c>
      <c r="O2526">
        <v>10.8749466495945</v>
      </c>
      <c r="P2526">
        <v>159.81370592149</v>
      </c>
      <c r="Q2526">
        <v>7.9806426522867999E-2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138</v>
      </c>
      <c r="E2527">
        <v>164.48809542000001</v>
      </c>
      <c r="F2527">
        <v>10.45</v>
      </c>
      <c r="G2527">
        <v>1.4633471955356401</v>
      </c>
      <c r="H2527">
        <v>10.5067619754115</v>
      </c>
      <c r="I2527">
        <v>-5.1611728117684201</v>
      </c>
      <c r="J2527">
        <v>-0.117336641886528</v>
      </c>
      <c r="K2527">
        <v>10.104697913417001</v>
      </c>
      <c r="L2527">
        <v>11.0050563986852</v>
      </c>
      <c r="M2527">
        <v>50.748258117955899</v>
      </c>
      <c r="N2527">
        <v>1.0828874417760199</v>
      </c>
      <c r="O2527">
        <v>44.019138755980798</v>
      </c>
      <c r="P2527">
        <v>30.624999999999901</v>
      </c>
      <c r="Q2527">
        <v>3.4491287821176997E-2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632</v>
      </c>
      <c r="E2528">
        <v>164.46</v>
      </c>
      <c r="F2528">
        <v>82.23</v>
      </c>
      <c r="G2528">
        <v>-22.5424419641523</v>
      </c>
      <c r="H2528">
        <v>-6.7254235516654202</v>
      </c>
      <c r="I2528">
        <v>-16.195266750113099</v>
      </c>
      <c r="J2528">
        <v>-1.7566809041816001</v>
      </c>
      <c r="K2528">
        <v>84.120459164071406</v>
      </c>
      <c r="L2528">
        <v>88.103242313290096</v>
      </c>
      <c r="M2528">
        <v>44.399381816771204</v>
      </c>
      <c r="N2528">
        <v>1.0974129098360601</v>
      </c>
      <c r="O2528">
        <v>33.5279095220722</v>
      </c>
      <c r="P2528">
        <v>14.049930651872399</v>
      </c>
      <c r="Q2528">
        <v>0.124352606198912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412</v>
      </c>
      <c r="E2529">
        <v>164.37058109700001</v>
      </c>
      <c r="F2529">
        <v>164.31</v>
      </c>
      <c r="G2529">
        <v>22.0431366189061</v>
      </c>
      <c r="H2529">
        <v>1.7214820832967801</v>
      </c>
      <c r="I2529">
        <v>12.6016061551818</v>
      </c>
      <c r="J2529">
        <v>-5.4674502971507097</v>
      </c>
      <c r="K2529">
        <v>163.22158979345099</v>
      </c>
      <c r="L2529">
        <v>140.69302011414601</v>
      </c>
      <c r="M2529">
        <v>32.240674213879899</v>
      </c>
      <c r="N2529">
        <v>0.220950937153918</v>
      </c>
      <c r="O2529">
        <v>15.026474347270399</v>
      </c>
      <c r="P2529">
        <v>51.647438855560601</v>
      </c>
      <c r="Q2529">
        <v>3.6302762592736001E-2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130</v>
      </c>
      <c r="E2530">
        <v>164.2946968</v>
      </c>
      <c r="F2530">
        <v>99.97</v>
      </c>
      <c r="G2530">
        <v>18.417413476619501</v>
      </c>
      <c r="H2530">
        <v>-7.2965542282177704</v>
      </c>
      <c r="I2530">
        <v>-19.7587321884528</v>
      </c>
      <c r="J2530">
        <v>-1.06953061459684</v>
      </c>
      <c r="K2530">
        <v>104.674467448193</v>
      </c>
      <c r="L2530">
        <v>99.092797167801805</v>
      </c>
      <c r="M2530">
        <v>31.9696615481786</v>
      </c>
      <c r="N2530">
        <v>0.99997042789259205</v>
      </c>
      <c r="O2530">
        <v>44.493348004401298</v>
      </c>
      <c r="P2530">
        <v>56.447574334898199</v>
      </c>
      <c r="Q2530">
        <v>-1.9757378094375999E-2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979</v>
      </c>
      <c r="E2531">
        <v>163.59</v>
      </c>
      <c r="F2531">
        <v>311.60000000000002</v>
      </c>
      <c r="G2531">
        <v>135.54825558175801</v>
      </c>
      <c r="H2531">
        <v>12.5561135506124</v>
      </c>
      <c r="I2531">
        <v>110.640724966083</v>
      </c>
      <c r="J2531">
        <v>-2.4068265005220502</v>
      </c>
      <c r="K2531">
        <v>314.79995752722499</v>
      </c>
      <c r="L2531">
        <v>255.61213215421</v>
      </c>
      <c r="M2531">
        <v>27.050475843109801</v>
      </c>
      <c r="N2531">
        <v>0.43244646913202101</v>
      </c>
      <c r="O2531">
        <v>25.096277278562201</v>
      </c>
      <c r="P2531">
        <v>170.83876575401999</v>
      </c>
      <c r="Q2531">
        <v>9.3212734185582999E-2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E2532">
        <v>163.53874999999999</v>
      </c>
      <c r="F2532">
        <v>159.55000000000001</v>
      </c>
      <c r="G2532">
        <v>289.548559831646</v>
      </c>
      <c r="H2532">
        <v>32.107512787621097</v>
      </c>
      <c r="I2532">
        <v>39.976885999187402</v>
      </c>
      <c r="J2532">
        <v>-12.0580303141131</v>
      </c>
      <c r="K2532">
        <v>133.31623116918701</v>
      </c>
      <c r="L2532">
        <v>103.72314963415501</v>
      </c>
      <c r="M2532">
        <v>50.516573705441601</v>
      </c>
      <c r="N2532">
        <v>1.4364902334182199</v>
      </c>
      <c r="O2532">
        <v>24.725791287997399</v>
      </c>
      <c r="P2532">
        <v>319.86842105263099</v>
      </c>
      <c r="Q2532">
        <v>0.133477238872379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709</v>
      </c>
      <c r="E2533">
        <v>163.46488893</v>
      </c>
      <c r="F2533">
        <v>81.48</v>
      </c>
      <c r="G2533">
        <v>41.147278794382203</v>
      </c>
      <c r="H2533">
        <v>-5.2735247316757698</v>
      </c>
      <c r="I2533">
        <v>10.059358423578701</v>
      </c>
      <c r="J2533">
        <v>2.2079571119786601</v>
      </c>
      <c r="K2533">
        <v>81.115932765461494</v>
      </c>
      <c r="L2533">
        <v>72.066468068109103</v>
      </c>
      <c r="M2533">
        <v>88.374458321217901</v>
      </c>
      <c r="N2533">
        <v>0.87668212000995205</v>
      </c>
      <c r="O2533">
        <v>10.8247422680412</v>
      </c>
      <c r="P2533">
        <v>67.310061601642701</v>
      </c>
      <c r="Q2533">
        <v>2.2514289353509E-2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4008</v>
      </c>
      <c r="E2534">
        <v>163.2475494</v>
      </c>
      <c r="F2534">
        <v>65.7</v>
      </c>
      <c r="G2534">
        <v>15.361265644352301</v>
      </c>
      <c r="H2534">
        <v>-12.7073933890569</v>
      </c>
      <c r="I2534">
        <v>25.596290795436101</v>
      </c>
      <c r="J2534">
        <v>-3.8645813149210499</v>
      </c>
      <c r="K2534">
        <v>61.296753026527099</v>
      </c>
      <c r="M2534">
        <v>40.572919826046899</v>
      </c>
      <c r="N2534">
        <v>0.37127687815237498</v>
      </c>
      <c r="O2534">
        <v>25.418569254185599</v>
      </c>
      <c r="P2534">
        <v>66.329113924050603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632</v>
      </c>
      <c r="E2535">
        <v>163.13587200000001</v>
      </c>
      <c r="F2535">
        <v>157.19999999999999</v>
      </c>
      <c r="G2535">
        <v>-25.559012579296699</v>
      </c>
      <c r="H2535">
        <v>0.35522477453841</v>
      </c>
      <c r="I2535">
        <v>-16.980018034324601</v>
      </c>
      <c r="J2535">
        <v>0.30141335811346298</v>
      </c>
      <c r="K2535">
        <v>154.50075264548099</v>
      </c>
      <c r="L2535">
        <v>156.20287236484799</v>
      </c>
      <c r="M2535">
        <v>46.5577245483857</v>
      </c>
      <c r="N2535">
        <v>1.6555374535566501</v>
      </c>
      <c r="O2535">
        <v>33.492366412213698</v>
      </c>
      <c r="P2535">
        <v>22.668747561451401</v>
      </c>
      <c r="Q2535">
        <v>4.2466416516613002E-2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130</v>
      </c>
      <c r="E2536">
        <v>163.03033081999999</v>
      </c>
      <c r="F2536">
        <v>67.55</v>
      </c>
      <c r="G2536">
        <v>-21.337868554781899</v>
      </c>
      <c r="H2536">
        <v>-6.9417608668594903</v>
      </c>
      <c r="I2536">
        <v>-40.424301225155901</v>
      </c>
      <c r="J2536">
        <v>-4.8395588641087501</v>
      </c>
      <c r="K2536">
        <v>72.412212427587406</v>
      </c>
      <c r="L2536">
        <v>74.4625571732645</v>
      </c>
      <c r="M2536">
        <v>35.837304527180201</v>
      </c>
      <c r="N2536">
        <v>0.81563805104408305</v>
      </c>
      <c r="O2536">
        <v>69.726128793486296</v>
      </c>
      <c r="P2536">
        <v>22.818181818181799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359</v>
      </c>
      <c r="E2537">
        <v>162.93583000000001</v>
      </c>
      <c r="F2537">
        <v>107.35</v>
      </c>
      <c r="G2537">
        <v>57.342314387626999</v>
      </c>
      <c r="H2537">
        <v>0.25769907243839801</v>
      </c>
      <c r="I2537">
        <v>67.577339538710802</v>
      </c>
      <c r="J2537">
        <v>-16.026427550977399</v>
      </c>
      <c r="K2537">
        <v>101.887982942981</v>
      </c>
      <c r="M2537">
        <v>40.410381269900903</v>
      </c>
      <c r="N2537">
        <v>0.82231890874882396</v>
      </c>
      <c r="O2537">
        <v>22.962272938984601</v>
      </c>
      <c r="P2537">
        <v>90.844444444444406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D2538" t="s">
        <v>21</v>
      </c>
      <c r="E2538">
        <v>162.52821005000001</v>
      </c>
      <c r="F2538">
        <v>196.75</v>
      </c>
      <c r="G2538">
        <v>-45.610956577869899</v>
      </c>
      <c r="H2538">
        <v>-22.6491183307818</v>
      </c>
      <c r="I2538">
        <v>-35.375931426786003</v>
      </c>
      <c r="J2538">
        <v>-8.0120734839917898</v>
      </c>
      <c r="O2538">
        <v>34.485387547649303</v>
      </c>
      <c r="P2538">
        <v>1.9166019166018999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632</v>
      </c>
      <c r="E2539">
        <v>162.36544000000001</v>
      </c>
      <c r="F2539">
        <v>81.92</v>
      </c>
      <c r="G2539">
        <v>23.6252811948271</v>
      </c>
      <c r="H2539">
        <v>-1.58407768037538</v>
      </c>
      <c r="I2539">
        <v>-2.0258657929881299</v>
      </c>
      <c r="J2539">
        <v>-3.16716976422512</v>
      </c>
      <c r="K2539">
        <v>81.619979124962001</v>
      </c>
      <c r="L2539">
        <v>76.730697344594006</v>
      </c>
      <c r="M2539">
        <v>38.8146686268758</v>
      </c>
      <c r="N2539">
        <v>0.55341228003640697</v>
      </c>
      <c r="O2539">
        <v>28.7841796875</v>
      </c>
      <c r="P2539">
        <v>55.741444866920098</v>
      </c>
      <c r="Q2539">
        <v>2.6479770682058E-2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138</v>
      </c>
      <c r="E2540">
        <v>162.24</v>
      </c>
      <c r="F2540">
        <v>390</v>
      </c>
      <c r="G2540">
        <v>-18.280947997861301</v>
      </c>
      <c r="H2540">
        <v>-4.3157849974485503</v>
      </c>
      <c r="I2540">
        <v>-8.0459228467775095</v>
      </c>
      <c r="J2540">
        <v>-0.117336641886528</v>
      </c>
      <c r="K2540">
        <v>389.79578096289498</v>
      </c>
      <c r="L2540">
        <v>386.952764227898</v>
      </c>
      <c r="M2540">
        <v>100</v>
      </c>
      <c r="O2540">
        <v>0</v>
      </c>
      <c r="P2540">
        <v>5.4054054054053902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E2541">
        <v>161.970185262</v>
      </c>
      <c r="F2541">
        <v>10.86</v>
      </c>
      <c r="G2541">
        <v>-20.8454443123576</v>
      </c>
      <c r="H2541">
        <v>-25.6491183307818</v>
      </c>
      <c r="I2541">
        <v>-24.215502451032499</v>
      </c>
      <c r="J2541">
        <v>1.79175426720438</v>
      </c>
      <c r="K2541">
        <v>11.620294527584299</v>
      </c>
      <c r="L2541">
        <v>11.4982733622235</v>
      </c>
      <c r="M2541">
        <v>28.0563763855139</v>
      </c>
      <c r="N2541">
        <v>0.82646993385005496</v>
      </c>
      <c r="O2541">
        <v>61.233885819521198</v>
      </c>
      <c r="P2541">
        <v>24.684270952927601</v>
      </c>
      <c r="Q2541">
        <v>6.9565289371412001E-2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D2542" t="s">
        <v>138</v>
      </c>
      <c r="E2542">
        <v>161.1</v>
      </c>
      <c r="F2542">
        <v>179</v>
      </c>
      <c r="G2542">
        <v>14.005954289040901</v>
      </c>
      <c r="H2542">
        <v>-1.0635302830457001</v>
      </c>
      <c r="I2542">
        <v>-9.5326054655355996</v>
      </c>
      <c r="J2542">
        <v>-0.69628401030757803</v>
      </c>
      <c r="K2542">
        <v>182.31491429085699</v>
      </c>
      <c r="L2542">
        <v>169.32144508925899</v>
      </c>
      <c r="M2542">
        <v>39.289545143761003</v>
      </c>
      <c r="N2542">
        <v>0.71770986838762096</v>
      </c>
      <c r="O2542">
        <v>53.575418994413397</v>
      </c>
      <c r="P2542">
        <v>51.694915254237202</v>
      </c>
      <c r="Q2542">
        <v>6.0905689634501999E-2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405</v>
      </c>
      <c r="E2543">
        <v>160.78684999999999</v>
      </c>
      <c r="F2543">
        <v>140</v>
      </c>
      <c r="G2543">
        <v>24.697324392175702</v>
      </c>
      <c r="H2543">
        <v>-16.168726173919101</v>
      </c>
      <c r="I2543">
        <v>-27.929031367638</v>
      </c>
      <c r="J2543">
        <v>-0.21733664188653201</v>
      </c>
      <c r="K2543">
        <v>168.33237504387799</v>
      </c>
      <c r="L2543">
        <v>156.68710440461999</v>
      </c>
      <c r="M2543">
        <v>38.597728486039301</v>
      </c>
      <c r="N2543">
        <v>1.57946428571428</v>
      </c>
      <c r="O2543">
        <v>60.714285714285701</v>
      </c>
      <c r="P2543">
        <v>78.071737471381297</v>
      </c>
      <c r="Q2543">
        <v>9.5828359521199002E-2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380</v>
      </c>
      <c r="E2544">
        <v>160.624750302</v>
      </c>
      <c r="F2544">
        <v>24.87</v>
      </c>
      <c r="G2544">
        <v>52.073363911220802</v>
      </c>
      <c r="H2544">
        <v>2.90838312864601</v>
      </c>
      <c r="I2544">
        <v>6.69359928404897</v>
      </c>
      <c r="J2544">
        <v>-4.1533867986263404</v>
      </c>
      <c r="K2544">
        <v>22.820081611471199</v>
      </c>
      <c r="L2544">
        <v>20.669364198656002</v>
      </c>
      <c r="M2544">
        <v>57.046169585848901</v>
      </c>
      <c r="N2544">
        <v>2.3936799571648799</v>
      </c>
      <c r="O2544">
        <v>18.616807398472002</v>
      </c>
      <c r="P2544">
        <v>89.847328244274806</v>
      </c>
      <c r="Q2544">
        <v>3.8542025466212999E-2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E2545">
        <v>160.50517862500001</v>
      </c>
      <c r="F2545">
        <v>123.35</v>
      </c>
      <c r="G2545">
        <v>60.418124208673497</v>
      </c>
      <c r="H2545">
        <v>4.6709991435206097</v>
      </c>
      <c r="I2545">
        <v>65.316787689845995</v>
      </c>
      <c r="J2545">
        <v>0.61556238091477899</v>
      </c>
      <c r="K2545">
        <v>115.424292185395</v>
      </c>
      <c r="L2545">
        <v>90.682186445402493</v>
      </c>
      <c r="M2545">
        <v>76.343070436920698</v>
      </c>
      <c r="N2545">
        <v>0.611320754716981</v>
      </c>
      <c r="O2545">
        <v>5.7965139845966798</v>
      </c>
      <c r="P2545">
        <v>219.559585492227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921</v>
      </c>
      <c r="E2546">
        <v>160.476</v>
      </c>
      <c r="F2546">
        <v>133.72999999999999</v>
      </c>
      <c r="G2546">
        <v>61.920863807003798</v>
      </c>
      <c r="H2546">
        <v>7.0794669808937902</v>
      </c>
      <c r="I2546">
        <v>62.509198063606497</v>
      </c>
      <c r="J2546">
        <v>-7.8897504349899803</v>
      </c>
      <c r="K2546">
        <v>113.190268678396</v>
      </c>
      <c r="L2546">
        <v>89.089457236318196</v>
      </c>
      <c r="M2546">
        <v>49.554674373420802</v>
      </c>
      <c r="N2546">
        <v>0.44060562124670499</v>
      </c>
      <c r="O2546">
        <v>12.3083825618784</v>
      </c>
      <c r="Q2546">
        <v>5.5924051693665003E-2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E2547">
        <v>159.621058</v>
      </c>
      <c r="F2547">
        <v>66.47</v>
      </c>
      <c r="G2547">
        <v>229.990351928222</v>
      </c>
      <c r="H2547">
        <v>-15.0201957940252</v>
      </c>
      <c r="I2547">
        <v>62.395232594377902</v>
      </c>
      <c r="J2547">
        <v>-5.73937950300538</v>
      </c>
      <c r="K2547">
        <v>66.487433792135604</v>
      </c>
      <c r="L2547">
        <v>49.911354051504098</v>
      </c>
      <c r="M2547">
        <v>32.183088985376301</v>
      </c>
      <c r="N2547">
        <v>0.25761951278620199</v>
      </c>
      <c r="O2547">
        <v>16.518730254249999</v>
      </c>
      <c r="P2547">
        <v>361.597222222222</v>
      </c>
      <c r="Q2547">
        <v>0.23765729502420599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266</v>
      </c>
      <c r="E2548">
        <v>159.3408384</v>
      </c>
      <c r="F2548">
        <v>268.2</v>
      </c>
      <c r="G2548">
        <v>-1.72182407175243</v>
      </c>
      <c r="H2548">
        <v>-0.50319015678089096</v>
      </c>
      <c r="I2548">
        <v>-25.169563933552201</v>
      </c>
      <c r="J2548">
        <v>-1.4336006159218799</v>
      </c>
      <c r="K2548">
        <v>270.77952716703402</v>
      </c>
      <c r="L2548">
        <v>263.50309954805903</v>
      </c>
      <c r="M2548">
        <v>37.861770547852203</v>
      </c>
      <c r="N2548">
        <v>0.91743850580757602</v>
      </c>
      <c r="O2548">
        <v>31.618195376584602</v>
      </c>
      <c r="P2548">
        <v>30.829268292682901</v>
      </c>
      <c r="Q2548">
        <v>1.3990621523547001E-2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109</v>
      </c>
      <c r="E2549">
        <v>159.07868999999999</v>
      </c>
      <c r="F2549">
        <v>147.05000000000001</v>
      </c>
      <c r="G2549">
        <v>-27.512383488289601</v>
      </c>
      <c r="H2549">
        <v>-12.505073747802699</v>
      </c>
      <c r="I2549">
        <v>-25.738831980187602</v>
      </c>
      <c r="J2549">
        <v>-10.117336641886499</v>
      </c>
      <c r="K2549">
        <v>161.230466335165</v>
      </c>
      <c r="L2549">
        <v>153.805310752483</v>
      </c>
      <c r="M2549">
        <v>16.391159745292999</v>
      </c>
      <c r="N2549">
        <v>0.84163265306122403</v>
      </c>
      <c r="O2549">
        <v>36.178170690241402</v>
      </c>
      <c r="P2549">
        <v>22.5416666666666</v>
      </c>
      <c r="Q2549">
        <v>9.4979424214144001E-2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632</v>
      </c>
      <c r="E2550">
        <v>159.01045199999999</v>
      </c>
      <c r="F2550">
        <v>481.15</v>
      </c>
      <c r="G2550">
        <v>7.7215395367851398</v>
      </c>
      <c r="H2550">
        <v>7.8237498862723696</v>
      </c>
      <c r="I2550">
        <v>-1.2559219329570901</v>
      </c>
      <c r="J2550">
        <v>2.09781969091686</v>
      </c>
      <c r="K2550">
        <v>454.54696856901597</v>
      </c>
      <c r="L2550">
        <v>423.69709687592803</v>
      </c>
      <c r="M2550">
        <v>53.331754175148902</v>
      </c>
      <c r="N2550">
        <v>0.57352880536308903</v>
      </c>
      <c r="O2550">
        <v>17.011327028993001</v>
      </c>
      <c r="P2550">
        <v>34.7947891861605</v>
      </c>
      <c r="Q2550">
        <v>-2.0042896813543001E-2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E2551">
        <v>158.7043161</v>
      </c>
      <c r="F2551">
        <v>163.5</v>
      </c>
      <c r="G2551">
        <v>98.671867730964095</v>
      </c>
      <c r="H2551">
        <v>-10.1108178264522</v>
      </c>
      <c r="I2551">
        <v>-58.9422434047083</v>
      </c>
      <c r="J2551">
        <v>-0.68979822670122404</v>
      </c>
      <c r="K2551">
        <v>176.23235373658</v>
      </c>
      <c r="L2551">
        <v>181.175445333162</v>
      </c>
      <c r="M2551">
        <v>41.608867857169599</v>
      </c>
      <c r="N2551">
        <v>0.83399852180339895</v>
      </c>
      <c r="O2551">
        <v>110.397553516819</v>
      </c>
      <c r="P2551">
        <v>145.42179525667899</v>
      </c>
      <c r="Q2551">
        <v>0.156516849757631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D2552" t="s">
        <v>1146</v>
      </c>
      <c r="E2552">
        <v>158.0512296</v>
      </c>
      <c r="F2552">
        <v>69.98</v>
      </c>
      <c r="G2552">
        <v>17.687383970470599</v>
      </c>
      <c r="H2552">
        <v>-8.4558238971429098</v>
      </c>
      <c r="I2552">
        <v>-36.844869576758697</v>
      </c>
      <c r="J2552">
        <v>-3.8158711848034899</v>
      </c>
      <c r="K2552">
        <v>70.386952589897106</v>
      </c>
      <c r="L2552">
        <v>71.465821219039597</v>
      </c>
      <c r="M2552">
        <v>46.570284424642502</v>
      </c>
      <c r="N2552">
        <v>0.83480545215139501</v>
      </c>
      <c r="O2552">
        <v>41.540440125750202</v>
      </c>
      <c r="P2552">
        <v>43.991769547325099</v>
      </c>
      <c r="Q2552">
        <v>5.1849065620989003E-2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130</v>
      </c>
      <c r="E2553">
        <v>157.50929880000001</v>
      </c>
      <c r="F2553">
        <v>67.8</v>
      </c>
      <c r="G2553">
        <v>-67.209885264991001</v>
      </c>
      <c r="H2553">
        <v>-8.5711041463847195</v>
      </c>
      <c r="I2553">
        <v>-45.921447774095199</v>
      </c>
      <c r="J2553">
        <v>-3.6887652133150999</v>
      </c>
      <c r="K2553">
        <v>72.331120193564004</v>
      </c>
      <c r="L2553">
        <v>81.947539630105297</v>
      </c>
      <c r="M2553">
        <v>28.195276034032599</v>
      </c>
      <c r="N2553">
        <v>1.5088746569075899</v>
      </c>
      <c r="O2553">
        <v>85.840707964601705</v>
      </c>
      <c r="P2553">
        <v>1.9548872180451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138</v>
      </c>
      <c r="E2554">
        <v>156.67921088</v>
      </c>
      <c r="F2554">
        <v>11.68</v>
      </c>
      <c r="G2554">
        <v>75.971766254852895</v>
      </c>
      <c r="H2554">
        <v>18.930707988523299</v>
      </c>
      <c r="I2554">
        <v>19.275944475089702</v>
      </c>
      <c r="J2554">
        <v>-14.4627405416079</v>
      </c>
      <c r="K2554">
        <v>10.961150433894501</v>
      </c>
      <c r="L2554">
        <v>9.1745207798543493</v>
      </c>
      <c r="M2554">
        <v>39.1926908481366</v>
      </c>
      <c r="N2554">
        <v>2.9928678760691598</v>
      </c>
      <c r="O2554">
        <v>43.4931506849315</v>
      </c>
      <c r="P2554">
        <v>129.01960784313701</v>
      </c>
      <c r="Q2554">
        <v>5.9245606472582001E-2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405</v>
      </c>
      <c r="E2555">
        <v>156.36771354000001</v>
      </c>
      <c r="F2555">
        <v>42.18</v>
      </c>
      <c r="G2555">
        <v>-7.6756438985813498</v>
      </c>
      <c r="H2555">
        <v>-8.3255324498189598</v>
      </c>
      <c r="I2555">
        <v>-21.153735254371099</v>
      </c>
      <c r="J2555">
        <v>-2.5492213525372698</v>
      </c>
      <c r="K2555">
        <v>42.395845299117802</v>
      </c>
      <c r="L2555">
        <v>42.080077801987201</v>
      </c>
      <c r="M2555">
        <v>39.712399452754703</v>
      </c>
      <c r="N2555">
        <v>1.98470657717566</v>
      </c>
      <c r="O2555">
        <v>46.396396396396298</v>
      </c>
      <c r="P2555">
        <v>33.059936908517301</v>
      </c>
      <c r="Q2555">
        <v>0.14368731712937099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D2556" t="s">
        <v>4029</v>
      </c>
      <c r="E2556">
        <v>156.04715002999899</v>
      </c>
      <c r="F2556">
        <v>56.15</v>
      </c>
      <c r="G2556">
        <v>17.3586101737239</v>
      </c>
      <c r="H2556">
        <v>-5.9226226042861496</v>
      </c>
      <c r="I2556">
        <v>-22.564309799609202</v>
      </c>
      <c r="J2556">
        <v>-6.52384070692717</v>
      </c>
      <c r="K2556">
        <v>56.776321249018402</v>
      </c>
      <c r="L2556">
        <v>52.636047724541299</v>
      </c>
      <c r="M2556">
        <v>35.305620853007497</v>
      </c>
      <c r="N2556">
        <v>1.0281627984348201</v>
      </c>
      <c r="O2556">
        <v>31.700801424755099</v>
      </c>
      <c r="P2556">
        <v>48.938992042440297</v>
      </c>
      <c r="Q2556">
        <v>8.6510185584594002E-2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E2557">
        <v>155.7406144</v>
      </c>
      <c r="F2557">
        <v>115.36</v>
      </c>
      <c r="G2557">
        <v>575.04169020666598</v>
      </c>
      <c r="H2557">
        <v>-3.3323291150955998</v>
      </c>
      <c r="I2557">
        <v>-44.988420240313403</v>
      </c>
      <c r="J2557">
        <v>15.632768709988699</v>
      </c>
      <c r="K2557">
        <v>108.81453900690001</v>
      </c>
      <c r="L2557">
        <v>111.83492248174301</v>
      </c>
      <c r="M2557">
        <v>84.608590423062495</v>
      </c>
      <c r="N2557">
        <v>1.3223318657962599</v>
      </c>
      <c r="O2557">
        <v>120.136962552011</v>
      </c>
      <c r="P2557">
        <v>598.72804360993302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632</v>
      </c>
      <c r="E2558">
        <v>155.53336095</v>
      </c>
      <c r="F2558">
        <v>172.7</v>
      </c>
      <c r="G2558">
        <v>87.257826393972707</v>
      </c>
      <c r="H2558">
        <v>30.653540155925601</v>
      </c>
      <c r="I2558">
        <v>39.272407156377298</v>
      </c>
      <c r="J2558">
        <v>6.5493300247801303</v>
      </c>
      <c r="K2558">
        <v>146.34658072603099</v>
      </c>
      <c r="L2558">
        <v>121.246876695902</v>
      </c>
      <c r="M2558">
        <v>67.078967849738106</v>
      </c>
      <c r="N2558">
        <v>1.67129629015021</v>
      </c>
      <c r="O2558">
        <v>6.5431383902721603</v>
      </c>
      <c r="P2558">
        <v>129.19708029197</v>
      </c>
      <c r="Q2558">
        <v>0.100954612746549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162</v>
      </c>
      <c r="E2559">
        <v>155.24964</v>
      </c>
      <c r="F2559">
        <v>147</v>
      </c>
      <c r="G2559">
        <v>-5.0901452548197899</v>
      </c>
      <c r="H2559">
        <v>-2.7613808523708299</v>
      </c>
      <c r="I2559">
        <v>1.3924217478170799</v>
      </c>
      <c r="J2559">
        <v>-2.1173366418865198</v>
      </c>
      <c r="K2559">
        <v>145.70376483110601</v>
      </c>
      <c r="L2559">
        <v>140.12097439007499</v>
      </c>
      <c r="M2559">
        <v>42.131351204534901</v>
      </c>
      <c r="N2559">
        <v>0.75317796610169396</v>
      </c>
      <c r="O2559">
        <v>27.891156462584998</v>
      </c>
      <c r="P2559">
        <v>26.614987080103301</v>
      </c>
      <c r="Q2559">
        <v>6.9392042103627996E-2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109</v>
      </c>
      <c r="E2560">
        <v>155.075706</v>
      </c>
      <c r="F2560">
        <v>381.8</v>
      </c>
      <c r="G2560">
        <v>435.64561260903901</v>
      </c>
      <c r="H2560">
        <v>-13.0749090850397</v>
      </c>
      <c r="I2560">
        <v>23.8868012442199</v>
      </c>
      <c r="J2560">
        <v>-7.5247440492939299</v>
      </c>
      <c r="K2560">
        <v>395.97782134207802</v>
      </c>
      <c r="L2560">
        <v>311.93631171175099</v>
      </c>
      <c r="M2560">
        <v>45.3191574475211</v>
      </c>
      <c r="N2560">
        <v>1.15268639583391</v>
      </c>
      <c r="O2560">
        <v>27.082242011524301</v>
      </c>
      <c r="P2560">
        <v>459.33196601230497</v>
      </c>
      <c r="Q2560">
        <v>0.27785881514122002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412</v>
      </c>
      <c r="E2561">
        <v>154.7545125</v>
      </c>
      <c r="F2561">
        <v>105</v>
      </c>
      <c r="G2561">
        <v>24.326051445901498</v>
      </c>
      <c r="H2561">
        <v>-12.0869207788319</v>
      </c>
      <c r="I2561">
        <v>3.9064453031987698</v>
      </c>
      <c r="J2561">
        <v>-1.5322156925483199</v>
      </c>
      <c r="K2561">
        <v>107.357891955919</v>
      </c>
      <c r="L2561">
        <v>98.193583349712696</v>
      </c>
      <c r="M2561">
        <v>38.254025990763303</v>
      </c>
      <c r="N2561">
        <v>0.96882788190980895</v>
      </c>
      <c r="O2561">
        <v>25.714285714285701</v>
      </c>
      <c r="P2561">
        <v>53.891250183203802</v>
      </c>
      <c r="Q2561">
        <v>0.110703895513363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21</v>
      </c>
      <c r="E2562">
        <v>154.751902855</v>
      </c>
      <c r="F2562">
        <v>0.41</v>
      </c>
      <c r="G2562">
        <v>-21.1863534032667</v>
      </c>
      <c r="H2562">
        <v>0.81242013075656505</v>
      </c>
      <c r="I2562">
        <v>-54.879899680754299</v>
      </c>
      <c r="J2562">
        <v>-6.9355184600683497</v>
      </c>
      <c r="K2562">
        <v>0.49228690209828802</v>
      </c>
      <c r="L2562">
        <v>0.521849627459816</v>
      </c>
      <c r="M2562">
        <v>56.035611874781097</v>
      </c>
      <c r="N2562">
        <v>0.96006027576175101</v>
      </c>
      <c r="O2562">
        <v>131.70731707317</v>
      </c>
      <c r="P2562">
        <v>17.1428571428571</v>
      </c>
      <c r="Q2562">
        <v>6.8343275558158001E-2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130</v>
      </c>
      <c r="E2563">
        <v>154.65607199999999</v>
      </c>
      <c r="F2563">
        <v>43.57</v>
      </c>
      <c r="G2563">
        <v>-42.444511150796103</v>
      </c>
      <c r="H2563">
        <v>-9.4483406708313709</v>
      </c>
      <c r="I2563">
        <v>-33.565006286653002</v>
      </c>
      <c r="J2563">
        <v>-1.26650791260476</v>
      </c>
      <c r="K2563">
        <v>47.041998291789803</v>
      </c>
      <c r="L2563">
        <v>49.6136862039859</v>
      </c>
      <c r="M2563">
        <v>25.609285216472401</v>
      </c>
      <c r="N2563">
        <v>1.51170323711453</v>
      </c>
      <c r="O2563">
        <v>51.021344962129803</v>
      </c>
      <c r="P2563">
        <v>5.5986427532719301</v>
      </c>
      <c r="Q2563">
        <v>-6.5270401610185005E-2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211</v>
      </c>
      <c r="E2564">
        <v>154.6528495</v>
      </c>
      <c r="F2564">
        <v>147.1</v>
      </c>
      <c r="G2564">
        <v>-77.875079656770296</v>
      </c>
      <c r="H2564">
        <v>-6.7857232489922499</v>
      </c>
      <c r="I2564">
        <v>-47.190066990921601</v>
      </c>
      <c r="J2564">
        <v>-1.40023137872862</v>
      </c>
      <c r="K2564">
        <v>165.19091314747399</v>
      </c>
      <c r="L2564">
        <v>201.38594477732599</v>
      </c>
      <c r="M2564">
        <v>30.447317023149299</v>
      </c>
      <c r="N2564">
        <v>0.67019328585961302</v>
      </c>
      <c r="O2564">
        <v>156.254248810333</v>
      </c>
      <c r="P2564">
        <v>2.83117790982172</v>
      </c>
      <c r="Q2564">
        <v>2.6813913144883999E-2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389</v>
      </c>
      <c r="E2565">
        <v>154.35034397999999</v>
      </c>
      <c r="F2565">
        <v>8.82</v>
      </c>
      <c r="G2565">
        <v>76.768192051278703</v>
      </c>
      <c r="H2565">
        <v>-7.3692201119523597</v>
      </c>
      <c r="I2565">
        <v>-46.885290516333797</v>
      </c>
      <c r="J2565">
        <v>-2.4250289495788202</v>
      </c>
      <c r="K2565">
        <v>8.89267994402055</v>
      </c>
      <c r="L2565">
        <v>8.22995161315262</v>
      </c>
      <c r="M2565">
        <v>40.6858437459586</v>
      </c>
      <c r="N2565">
        <v>1.7120558985271599</v>
      </c>
      <c r="O2565">
        <v>83.673469387755006</v>
      </c>
      <c r="P2565">
        <v>105.116279069767</v>
      </c>
      <c r="Q2565">
        <v>0.133485835303121</v>
      </c>
    </row>
    <row r="2566" spans="1:17" hidden="1" x14ac:dyDescent="0.3">
      <c r="A2566" t="s">
        <v>5294</v>
      </c>
      <c r="B2566" t="s">
        <v>4592</v>
      </c>
      <c r="C2566" t="str">
        <f>IFERROR(VLOOKUP(Table1[[#This Row],[Ticker]],[1]!Table1[[Symbol]:[Industry]],2,FALSE),"-")</f>
        <v>-</v>
      </c>
      <c r="D2566" t="s">
        <v>405</v>
      </c>
      <c r="E2566">
        <v>154.30478400000001</v>
      </c>
      <c r="F2566">
        <v>12.24</v>
      </c>
      <c r="G2566">
        <v>60.373796972672999</v>
      </c>
      <c r="H2566">
        <v>3.9068063646776898</v>
      </c>
      <c r="I2566">
        <v>-2.2796661268423102</v>
      </c>
      <c r="J2566">
        <v>15.911158460517701</v>
      </c>
      <c r="K2566">
        <v>11.2680032178004</v>
      </c>
      <c r="L2566">
        <v>10.239914687056199</v>
      </c>
      <c r="M2566">
        <v>59.889250126245201</v>
      </c>
      <c r="N2566">
        <v>2.5389673800767398</v>
      </c>
      <c r="O2566">
        <v>34.885620915032597</v>
      </c>
      <c r="P2566">
        <v>86.585365853658502</v>
      </c>
      <c r="Q2566">
        <v>-1.0661870368615999E-2</v>
      </c>
    </row>
    <row r="2567" spans="1:17" hidden="1" x14ac:dyDescent="0.3">
      <c r="A2567" t="s">
        <v>5295</v>
      </c>
      <c r="B2567" t="s">
        <v>5296</v>
      </c>
      <c r="C2567" t="str">
        <f>IFERROR(VLOOKUP(Table1[[#This Row],[Ticker]],[1]!Table1[[Symbol]:[Industry]],2,FALSE),"-")</f>
        <v>-</v>
      </c>
      <c r="E2567">
        <v>154.2466125</v>
      </c>
      <c r="F2567">
        <v>847.8</v>
      </c>
      <c r="G2567">
        <v>127.625340682993</v>
      </c>
      <c r="H2567">
        <v>-11.6470414875835</v>
      </c>
      <c r="I2567">
        <v>28.630119711617901</v>
      </c>
      <c r="J2567">
        <v>-6.8675978749063802</v>
      </c>
      <c r="K2567">
        <v>939.83926297921596</v>
      </c>
      <c r="L2567">
        <v>647.08740870463396</v>
      </c>
      <c r="M2567">
        <v>27.303794448632701</v>
      </c>
      <c r="N2567">
        <v>1.8085620915032601</v>
      </c>
      <c r="O2567">
        <v>13.694267515923499</v>
      </c>
      <c r="P2567">
        <v>151.31169408625999</v>
      </c>
    </row>
    <row r="2568" spans="1:17" hidden="1" x14ac:dyDescent="0.3">
      <c r="A2568" t="s">
        <v>5297</v>
      </c>
      <c r="B2568" t="s">
        <v>5298</v>
      </c>
      <c r="C2568" t="str">
        <f>IFERROR(VLOOKUP(Table1[[#This Row],[Ticker]],[1]!Table1[[Symbol]:[Industry]],2,FALSE),"-")</f>
        <v>-</v>
      </c>
      <c r="D2568" t="s">
        <v>5299</v>
      </c>
      <c r="E2568">
        <v>154.115127925</v>
      </c>
      <c r="F2568">
        <v>107.63</v>
      </c>
      <c r="G2568">
        <v>170.384684848099</v>
      </c>
      <c r="H2568">
        <v>13.1173700827653</v>
      </c>
      <c r="I2568">
        <v>41.971054419297197</v>
      </c>
      <c r="J2568">
        <v>3.4675690184908201</v>
      </c>
      <c r="K2568">
        <v>99.916091117810396</v>
      </c>
      <c r="L2568">
        <v>83.495391723089398</v>
      </c>
      <c r="M2568">
        <v>63.130476568076801</v>
      </c>
      <c r="N2568">
        <v>1.0489757960294299</v>
      </c>
      <c r="O2568">
        <v>18.507850970918799</v>
      </c>
      <c r="P2568">
        <v>205.76704545454501</v>
      </c>
      <c r="Q2568">
        <v>0.10892161629086999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632</v>
      </c>
      <c r="E2569">
        <v>153.99626255999999</v>
      </c>
      <c r="F2569">
        <v>214.2</v>
      </c>
      <c r="G2569">
        <v>-49.6839350235811</v>
      </c>
      <c r="H2569">
        <v>-3.2472600264845499</v>
      </c>
      <c r="I2569">
        <v>-42.8398233898127</v>
      </c>
      <c r="J2569">
        <v>-2.7359579489590402</v>
      </c>
      <c r="K2569">
        <v>220.96110514553601</v>
      </c>
      <c r="L2569">
        <v>235.14849551990099</v>
      </c>
      <c r="M2569">
        <v>36.152719800040003</v>
      </c>
      <c r="N2569">
        <v>1.22044270833333</v>
      </c>
      <c r="O2569">
        <v>49.393090569561103</v>
      </c>
      <c r="P2569">
        <v>6.0396039603960396</v>
      </c>
      <c r="Q2569">
        <v>-5.2137984539769998E-2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1423</v>
      </c>
      <c r="E2570">
        <v>153.244073262</v>
      </c>
      <c r="F2570">
        <v>49.91</v>
      </c>
      <c r="G2570">
        <v>59.469609899485498</v>
      </c>
      <c r="H2570">
        <v>49.088538978027401</v>
      </c>
      <c r="I2570">
        <v>-15.684433051399299</v>
      </c>
      <c r="J2570">
        <v>15.6080771847931</v>
      </c>
      <c r="K2570">
        <v>35.544689410311001</v>
      </c>
      <c r="L2570">
        <v>37.632038592222898</v>
      </c>
      <c r="M2570">
        <v>96.790997791094497</v>
      </c>
      <c r="N2570">
        <v>0.58299503620881699</v>
      </c>
      <c r="O2570">
        <v>13.203766780204299</v>
      </c>
      <c r="P2570">
        <v>106.666666666666</v>
      </c>
      <c r="Q2570">
        <v>6.5963711306714995E-2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D2571" t="s">
        <v>1489</v>
      </c>
      <c r="E2571">
        <v>153.10239999999999</v>
      </c>
      <c r="F2571">
        <v>86.99</v>
      </c>
      <c r="G2571">
        <v>8.5574897101415708</v>
      </c>
      <c r="H2571">
        <v>-2.8423315147403199</v>
      </c>
      <c r="I2571">
        <v>12.749165001842799</v>
      </c>
      <c r="J2571">
        <v>-5.6388785919999096</v>
      </c>
      <c r="K2571">
        <v>90.937761006572103</v>
      </c>
      <c r="L2571">
        <v>90.421601051957097</v>
      </c>
      <c r="M2571">
        <v>46.825527364626403</v>
      </c>
      <c r="N2571">
        <v>0.88586847952199099</v>
      </c>
      <c r="O2571">
        <v>82.089895390274705</v>
      </c>
      <c r="P2571">
        <v>79.471838250464202</v>
      </c>
      <c r="Q2571">
        <v>1.7152167850850001E-2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E2572">
        <v>153.07875000000001</v>
      </c>
      <c r="F2572">
        <v>123.75</v>
      </c>
      <c r="G2572">
        <v>34.4101014035042</v>
      </c>
      <c r="H2572">
        <v>15.5254848438212</v>
      </c>
      <c r="I2572">
        <v>-6.74729721101024</v>
      </c>
      <c r="J2572">
        <v>12.966363798642099</v>
      </c>
      <c r="K2572">
        <v>118.120501980657</v>
      </c>
      <c r="L2572">
        <v>114.13494742806699</v>
      </c>
      <c r="M2572">
        <v>64.100477085443998</v>
      </c>
      <c r="N2572">
        <v>1.4712602492800699</v>
      </c>
      <c r="O2572">
        <v>37.818181818181799</v>
      </c>
      <c r="P2572">
        <v>73.137460650577097</v>
      </c>
      <c r="Q2572">
        <v>0.13648914636052001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692</v>
      </c>
      <c r="E2573">
        <v>153.06252067899999</v>
      </c>
      <c r="F2573">
        <v>3.23</v>
      </c>
      <c r="G2573">
        <v>26.546204736268098</v>
      </c>
      <c r="H2573">
        <v>3.2251986091088201</v>
      </c>
      <c r="I2573">
        <v>-0.117994918849591</v>
      </c>
      <c r="J2573">
        <v>-5.8644630786681402</v>
      </c>
      <c r="K2573">
        <v>3.1612252360398698</v>
      </c>
      <c r="L2573">
        <v>3.0050578748200998</v>
      </c>
      <c r="M2573">
        <v>45.139630710374298</v>
      </c>
      <c r="N2573">
        <v>2.0932506595819098</v>
      </c>
      <c r="O2573">
        <v>30.030959752321898</v>
      </c>
      <c r="P2573">
        <v>57.560975609756099</v>
      </c>
      <c r="Q2573">
        <v>3.1837670710320003E-2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632</v>
      </c>
      <c r="E2574">
        <v>152.8870077</v>
      </c>
      <c r="F2574">
        <v>81.3</v>
      </c>
      <c r="G2574">
        <v>16.728154368753898</v>
      </c>
      <c r="H2574">
        <v>16.122472995936199</v>
      </c>
      <c r="I2574">
        <v>-4.4700950082150799</v>
      </c>
      <c r="J2574">
        <v>-1.7937542836506899</v>
      </c>
      <c r="K2574">
        <v>77.873443937729306</v>
      </c>
      <c r="L2574">
        <v>72.1949799591264</v>
      </c>
      <c r="M2574">
        <v>43.118410660385699</v>
      </c>
      <c r="N2574">
        <v>1.3984376680203401</v>
      </c>
      <c r="O2574">
        <v>16.7281672816728</v>
      </c>
      <c r="P2574">
        <v>46.883468834688301</v>
      </c>
      <c r="Q2574">
        <v>3.688913164197E-3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872</v>
      </c>
      <c r="E2575">
        <v>152.75034202999899</v>
      </c>
      <c r="F2575">
        <v>139.1</v>
      </c>
      <c r="G2575">
        <v>297.44595056282401</v>
      </c>
      <c r="H2575">
        <v>53.438522951411898</v>
      </c>
      <c r="I2575">
        <v>166.37164499263699</v>
      </c>
      <c r="J2575">
        <v>1.82231853052727</v>
      </c>
      <c r="K2575">
        <v>110.99928102456801</v>
      </c>
      <c r="L2575">
        <v>76.364449782476697</v>
      </c>
      <c r="M2575">
        <v>57.665449886958903</v>
      </c>
      <c r="N2575">
        <v>0.85710462713506197</v>
      </c>
      <c r="O2575">
        <v>6.2544931703810196</v>
      </c>
      <c r="P2575">
        <v>341.44715963186201</v>
      </c>
      <c r="Q2575">
        <v>0.10552082329085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266</v>
      </c>
      <c r="E2576">
        <v>152.70571874999999</v>
      </c>
      <c r="F2576">
        <v>2283.4499999999998</v>
      </c>
      <c r="G2576">
        <v>106.96516174824799</v>
      </c>
      <c r="H2576">
        <v>19.833374666417001</v>
      </c>
      <c r="I2576">
        <v>11.6692196930225</v>
      </c>
      <c r="J2576">
        <v>-8.6177624373498602</v>
      </c>
      <c r="K2576">
        <v>2237.70771988561</v>
      </c>
      <c r="L2576">
        <v>1873.42238044181</v>
      </c>
      <c r="M2576">
        <v>33.433630823951297</v>
      </c>
      <c r="N2576">
        <v>0.58678885689955795</v>
      </c>
      <c r="O2576">
        <v>46.512951892968999</v>
      </c>
      <c r="P2576">
        <v>158.25039583804499</v>
      </c>
      <c r="Q2576">
        <v>0.107660902202404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21</v>
      </c>
      <c r="E2577">
        <v>152.63121599999999</v>
      </c>
      <c r="F2577">
        <v>111</v>
      </c>
      <c r="G2577">
        <v>-6.4741041952413996</v>
      </c>
      <c r="H2577">
        <v>-7.7085644667830504</v>
      </c>
      <c r="I2577">
        <v>-24.043354027454701</v>
      </c>
      <c r="J2577">
        <v>-1.88646534599975</v>
      </c>
      <c r="K2577">
        <v>109.55359778583799</v>
      </c>
      <c r="L2577">
        <v>106.34251866042599</v>
      </c>
      <c r="M2577">
        <v>43.302993815995002</v>
      </c>
      <c r="N2577">
        <v>0.70199764982373603</v>
      </c>
      <c r="O2577">
        <v>35.090090090090001</v>
      </c>
      <c r="P2577">
        <v>31.360946745562099</v>
      </c>
      <c r="Q2577">
        <v>5.4623664839656999E-2</v>
      </c>
    </row>
    <row r="2578" spans="1:17" hidden="1" x14ac:dyDescent="0.3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549</v>
      </c>
      <c r="E2578">
        <v>152.6</v>
      </c>
      <c r="F2578">
        <v>43.6</v>
      </c>
      <c r="G2578">
        <v>61.451650843017703</v>
      </c>
      <c r="H2578">
        <v>-6.9674608565915301</v>
      </c>
      <c r="I2578">
        <v>-7.3686031913556604</v>
      </c>
      <c r="J2578">
        <v>-3.40500787476324</v>
      </c>
      <c r="K2578">
        <v>48.3990271868308</v>
      </c>
      <c r="L2578">
        <v>43.651273598111501</v>
      </c>
      <c r="M2578">
        <v>26.930573458323298</v>
      </c>
      <c r="N2578">
        <v>0.55726798224596197</v>
      </c>
      <c r="O2578">
        <v>55.389908256880702</v>
      </c>
      <c r="Q2578">
        <v>8.8376763819352E-2</v>
      </c>
    </row>
    <row r="2579" spans="1:17" hidden="1" x14ac:dyDescent="0.3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E2579">
        <v>152.49</v>
      </c>
      <c r="F2579">
        <v>14.95</v>
      </c>
      <c r="G2579">
        <v>175.61294589603199</v>
      </c>
      <c r="H2579">
        <v>5.3236557678200302</v>
      </c>
      <c r="I2579">
        <v>46.527269928662399</v>
      </c>
      <c r="J2579">
        <v>1.1054894450699899</v>
      </c>
      <c r="K2579">
        <v>15.3782824632304</v>
      </c>
      <c r="L2579">
        <v>12.8315907709397</v>
      </c>
      <c r="M2579">
        <v>47.579047768614402</v>
      </c>
      <c r="N2579">
        <v>0.86940766326441399</v>
      </c>
      <c r="O2579">
        <v>48.695652173912997</v>
      </c>
      <c r="P2579">
        <v>314.70180305131697</v>
      </c>
    </row>
    <row r="2580" spans="1:17" hidden="1" x14ac:dyDescent="0.3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E2580">
        <v>152.47499999999999</v>
      </c>
      <c r="F2580">
        <v>304.95</v>
      </c>
      <c r="G2580">
        <v>-17.984446990788399</v>
      </c>
      <c r="H2580">
        <v>-4.6034168287045301</v>
      </c>
      <c r="I2580">
        <v>-33.201328252182897</v>
      </c>
      <c r="J2580">
        <v>-2.63256863688731</v>
      </c>
      <c r="K2580">
        <v>320.08594435438403</v>
      </c>
      <c r="L2580">
        <v>327.39753505632399</v>
      </c>
      <c r="M2580">
        <v>38.274102326563998</v>
      </c>
      <c r="N2580">
        <v>0.87420273348519295</v>
      </c>
      <c r="O2580">
        <v>88.555500901787099</v>
      </c>
      <c r="P2580">
        <v>15.862462006078999</v>
      </c>
      <c r="Q2580">
        <v>4.5823971671680001E-2</v>
      </c>
    </row>
    <row r="2581" spans="1:17" hidden="1" x14ac:dyDescent="0.3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389</v>
      </c>
      <c r="E2581">
        <v>152.38235980799999</v>
      </c>
      <c r="F2581">
        <v>10.71</v>
      </c>
      <c r="G2581">
        <v>147.45288710306201</v>
      </c>
      <c r="H2581">
        <v>8.2392810818466096</v>
      </c>
      <c r="I2581">
        <v>42.899036711320697</v>
      </c>
      <c r="J2581">
        <v>-5.9237882547897396</v>
      </c>
      <c r="K2581">
        <v>10.0094691385545</v>
      </c>
      <c r="L2581">
        <v>7.88195674968813</v>
      </c>
      <c r="M2581">
        <v>40.844612179244599</v>
      </c>
      <c r="N2581">
        <v>1.01704414524265</v>
      </c>
      <c r="O2581">
        <v>44.2577030812324</v>
      </c>
      <c r="P2581">
        <v>181.84210526315701</v>
      </c>
      <c r="Q2581">
        <v>0.14260418352602999</v>
      </c>
    </row>
    <row r="2582" spans="1:17" hidden="1" x14ac:dyDescent="0.3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1351</v>
      </c>
      <c r="E2582">
        <v>152.35104999999999</v>
      </c>
      <c r="F2582">
        <v>351.85</v>
      </c>
      <c r="G2582">
        <v>209.18971092975099</v>
      </c>
      <c r="H2582">
        <v>10.8012196827386</v>
      </c>
      <c r="I2582">
        <v>-23.464115975967999</v>
      </c>
      <c r="J2582">
        <v>-7.8798366418865298</v>
      </c>
      <c r="K2582">
        <v>353.00941144847002</v>
      </c>
      <c r="L2582">
        <v>304.96745272806203</v>
      </c>
      <c r="M2582">
        <v>40.291737103112702</v>
      </c>
      <c r="N2582">
        <v>1.3815561959654099</v>
      </c>
      <c r="O2582">
        <v>53.843967599829398</v>
      </c>
      <c r="P2582">
        <v>387.32686980609401</v>
      </c>
    </row>
    <row r="2583" spans="1:17" hidden="1" x14ac:dyDescent="0.3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D2583" t="s">
        <v>632</v>
      </c>
      <c r="E2583">
        <v>152.21492000000001</v>
      </c>
      <c r="F2583">
        <v>289.25</v>
      </c>
      <c r="G2583">
        <v>-16.932339747610701</v>
      </c>
      <c r="H2583">
        <v>-4.9455496643361796</v>
      </c>
      <c r="I2583">
        <v>-15.6987091240991</v>
      </c>
      <c r="J2583">
        <v>-2.3830253134431598</v>
      </c>
      <c r="K2583">
        <v>301.06862789729001</v>
      </c>
      <c r="L2583">
        <v>294.67105609237899</v>
      </c>
      <c r="M2583">
        <v>28.878544091268999</v>
      </c>
      <c r="N2583">
        <v>0.44761841519004703</v>
      </c>
      <c r="O2583">
        <v>23.422644770959302</v>
      </c>
      <c r="P2583">
        <v>15.078575691267099</v>
      </c>
      <c r="Q2583">
        <v>3.0649644966046E-2</v>
      </c>
    </row>
    <row r="2584" spans="1:17" hidden="1" x14ac:dyDescent="0.3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232</v>
      </c>
      <c r="E2584">
        <v>152.17967999999999</v>
      </c>
      <c r="F2584">
        <v>148.15</v>
      </c>
      <c r="G2584">
        <v>64.440630723717305</v>
      </c>
      <c r="H2584">
        <v>1.37209271318066</v>
      </c>
      <c r="I2584">
        <v>-50.675904523369297</v>
      </c>
      <c r="J2584">
        <v>-12.184772311806601</v>
      </c>
      <c r="K2584">
        <v>153.29496179199501</v>
      </c>
      <c r="L2584">
        <v>156.42608569713599</v>
      </c>
      <c r="M2584">
        <v>42.504698475714598</v>
      </c>
      <c r="N2584">
        <v>0.76242038216560504</v>
      </c>
      <c r="O2584">
        <v>87.883901451231793</v>
      </c>
      <c r="P2584">
        <v>127.923076923076</v>
      </c>
    </row>
    <row r="2585" spans="1:17" hidden="1" x14ac:dyDescent="0.3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D2585" t="s">
        <v>43</v>
      </c>
      <c r="E2585">
        <v>151.86796000000001</v>
      </c>
      <c r="F2585">
        <v>127.15</v>
      </c>
      <c r="G2585">
        <v>42.435935595949303</v>
      </c>
      <c r="H2585">
        <v>-18.913329335784098</v>
      </c>
      <c r="I2585">
        <v>16.585489092877399</v>
      </c>
      <c r="J2585">
        <v>-0.87040838187860303</v>
      </c>
      <c r="K2585">
        <v>129.02242001745401</v>
      </c>
      <c r="L2585">
        <v>113.440385638988</v>
      </c>
      <c r="M2585">
        <v>42.631203486839098</v>
      </c>
      <c r="N2585">
        <v>0.32357226981305198</v>
      </c>
      <c r="O2585">
        <v>31.970114038537101</v>
      </c>
      <c r="P2585">
        <v>71.824324324324294</v>
      </c>
      <c r="Q2585">
        <v>4.5380994041113003E-2</v>
      </c>
    </row>
    <row r="2586" spans="1:17" hidden="1" x14ac:dyDescent="0.3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D2586" t="s">
        <v>924</v>
      </c>
      <c r="E2586">
        <v>151.82775000000001</v>
      </c>
      <c r="F2586">
        <v>121.95</v>
      </c>
      <c r="G2586">
        <v>14.7830459381662</v>
      </c>
      <c r="H2586">
        <v>-6.0797991095614403</v>
      </c>
      <c r="I2586">
        <v>-5.8642087109389696</v>
      </c>
      <c r="J2586">
        <v>0.93105045488766303</v>
      </c>
      <c r="K2586">
        <v>124.419985101644</v>
      </c>
      <c r="L2586">
        <v>114.801592298507</v>
      </c>
      <c r="M2586">
        <v>36.549458929318497</v>
      </c>
      <c r="N2586">
        <v>0.52254499579478497</v>
      </c>
      <c r="O2586">
        <v>26.2812628126281</v>
      </c>
      <c r="P2586">
        <v>42.398411957029403</v>
      </c>
      <c r="Q2586">
        <v>-1.4489460151961999E-2</v>
      </c>
    </row>
    <row r="2587" spans="1:17" hidden="1" x14ac:dyDescent="0.3">
      <c r="A2587" t="s">
        <v>5336</v>
      </c>
      <c r="B2587" t="s">
        <v>5337</v>
      </c>
      <c r="C2587" t="str">
        <f>IFERROR(VLOOKUP(Table1[[#This Row],[Ticker]],[1]!Table1[[Symbol]:[Industry]],2,FALSE),"-")</f>
        <v>-</v>
      </c>
      <c r="D2587" t="s">
        <v>271</v>
      </c>
      <c r="E2587">
        <v>151.80018000000001</v>
      </c>
      <c r="F2587">
        <v>37.380000000000003</v>
      </c>
      <c r="G2587">
        <v>88.700010233096805</v>
      </c>
      <c r="H2587">
        <v>22.920395907073999</v>
      </c>
      <c r="I2587">
        <v>44.270190735158799</v>
      </c>
      <c r="J2587">
        <v>-6.1074356517875197</v>
      </c>
      <c r="K2587">
        <v>31.601592797780601</v>
      </c>
      <c r="L2587">
        <v>24.5661769308266</v>
      </c>
      <c r="M2587">
        <v>53.997393505327899</v>
      </c>
      <c r="N2587">
        <v>0.9443887635007</v>
      </c>
      <c r="O2587">
        <v>13.0818619582664</v>
      </c>
      <c r="P2587">
        <v>154.28571428571399</v>
      </c>
      <c r="Q2587">
        <v>0.10965543463062</v>
      </c>
    </row>
    <row r="2588" spans="1:17" hidden="1" x14ac:dyDescent="0.3">
      <c r="A2588" t="s">
        <v>5338</v>
      </c>
      <c r="B2588" t="s">
        <v>5339</v>
      </c>
      <c r="C2588" t="str">
        <f>IFERROR(VLOOKUP(Table1[[#This Row],[Ticker]],[1]!Table1[[Symbol]:[Industry]],2,FALSE),"-")</f>
        <v>-</v>
      </c>
      <c r="D2588" t="s">
        <v>266</v>
      </c>
      <c r="E2588">
        <v>151.6086</v>
      </c>
      <c r="F2588">
        <v>135.85</v>
      </c>
      <c r="G2588">
        <v>-18.417077928644499</v>
      </c>
      <c r="H2588">
        <v>-8.2879104329886104</v>
      </c>
      <c r="I2588">
        <v>-14.6513282521829</v>
      </c>
      <c r="J2588">
        <v>-5.0172676287740297</v>
      </c>
      <c r="K2588">
        <v>138.98791591976899</v>
      </c>
      <c r="L2588">
        <v>131.46650447396601</v>
      </c>
      <c r="M2588">
        <v>32.448945748822702</v>
      </c>
      <c r="N2588">
        <v>0.46571658232437502</v>
      </c>
      <c r="O2588">
        <v>21.420684578579301</v>
      </c>
      <c r="P2588">
        <v>45.918367346938702</v>
      </c>
      <c r="Q2588">
        <v>6.0603360657973997E-2</v>
      </c>
    </row>
    <row r="2589" spans="1:17" hidden="1" x14ac:dyDescent="0.3">
      <c r="A2589" t="s">
        <v>5340</v>
      </c>
      <c r="B2589" t="s">
        <v>5341</v>
      </c>
      <c r="C2589" t="str">
        <f>IFERROR(VLOOKUP(Table1[[#This Row],[Ticker]],[1]!Table1[[Symbol]:[Industry]],2,FALSE),"-")</f>
        <v>-</v>
      </c>
      <c r="D2589" t="s">
        <v>380</v>
      </c>
      <c r="E2589">
        <v>151.51056</v>
      </c>
      <c r="F2589">
        <v>60.8</v>
      </c>
      <c r="G2589">
        <v>28.122464153235001</v>
      </c>
      <c r="H2589">
        <v>40.208024526360902</v>
      </c>
      <c r="I2589">
        <v>-12.9554604835878</v>
      </c>
      <c r="J2589">
        <v>2.7640192903168601</v>
      </c>
      <c r="K2589">
        <v>48.8896817602837</v>
      </c>
      <c r="L2589">
        <v>47.231818414070801</v>
      </c>
      <c r="M2589">
        <v>73.449607652447597</v>
      </c>
      <c r="N2589">
        <v>2.3636363636363602</v>
      </c>
      <c r="O2589">
        <v>27.796052631578899</v>
      </c>
      <c r="P2589">
        <v>75.722543352601093</v>
      </c>
      <c r="Q2589">
        <v>0.15849515984311599</v>
      </c>
    </row>
    <row r="2590" spans="1:17" hidden="1" x14ac:dyDescent="0.3">
      <c r="A2590" t="s">
        <v>5342</v>
      </c>
      <c r="B2590" t="s">
        <v>5343</v>
      </c>
      <c r="C2590" t="str">
        <f>IFERROR(VLOOKUP(Table1[[#This Row],[Ticker]],[1]!Table1[[Symbol]:[Industry]],2,FALSE),"-")</f>
        <v>-</v>
      </c>
      <c r="D2590" t="s">
        <v>632</v>
      </c>
      <c r="E2590">
        <v>151.02692524</v>
      </c>
      <c r="F2590">
        <v>97.36</v>
      </c>
      <c r="G2590">
        <v>67.215607381046894</v>
      </c>
      <c r="H2590">
        <v>-11.482531294629601</v>
      </c>
      <c r="I2590">
        <v>-18.512274132241402</v>
      </c>
      <c r="J2590">
        <v>-2.9770506704836599</v>
      </c>
      <c r="K2590">
        <v>101.71520342869</v>
      </c>
      <c r="L2590">
        <v>93.975212463669493</v>
      </c>
      <c r="M2590">
        <v>41.1310837426362</v>
      </c>
      <c r="N2590">
        <v>0.21416836810579101</v>
      </c>
      <c r="O2590">
        <v>47.956039441248898</v>
      </c>
      <c r="P2590">
        <v>117.079152731326</v>
      </c>
      <c r="Q2590">
        <v>0.17535599077529099</v>
      </c>
    </row>
    <row r="2591" spans="1:17" hidden="1" x14ac:dyDescent="0.3">
      <c r="A2591" t="s">
        <v>5344</v>
      </c>
      <c r="B2591" t="s">
        <v>5345</v>
      </c>
      <c r="C2591" t="str">
        <f>IFERROR(VLOOKUP(Table1[[#This Row],[Ticker]],[1]!Table1[[Symbol]:[Industry]],2,FALSE),"-")</f>
        <v>-</v>
      </c>
      <c r="D2591" t="s">
        <v>138</v>
      </c>
      <c r="E2591">
        <v>150.51892050000001</v>
      </c>
      <c r="F2591">
        <v>585</v>
      </c>
      <c r="G2591">
        <v>17.141764073863701</v>
      </c>
      <c r="H2591">
        <v>-8.3157849974485494</v>
      </c>
      <c r="I2591">
        <v>2.4820843518598799</v>
      </c>
      <c r="J2591">
        <v>-2.5480980546077898</v>
      </c>
      <c r="K2591">
        <v>595.98186324114204</v>
      </c>
      <c r="L2591">
        <v>553.219465867493</v>
      </c>
      <c r="M2591">
        <v>44.072401980638197</v>
      </c>
      <c r="N2591">
        <v>0.45750678638546599</v>
      </c>
      <c r="O2591">
        <v>36.7521367521367</v>
      </c>
      <c r="P2591">
        <v>67.190625893112298</v>
      </c>
      <c r="Q2591">
        <v>5.2184561328895998E-2</v>
      </c>
    </row>
    <row r="2592" spans="1:17" hidden="1" x14ac:dyDescent="0.3">
      <c r="A2592" t="s">
        <v>5346</v>
      </c>
      <c r="B2592" t="s">
        <v>5347</v>
      </c>
      <c r="C2592" t="str">
        <f>IFERROR(VLOOKUP(Table1[[#This Row],[Ticker]],[1]!Table1[[Symbol]:[Industry]],2,FALSE),"-")</f>
        <v>-</v>
      </c>
      <c r="D2592" t="s">
        <v>872</v>
      </c>
      <c r="E2592">
        <v>150.44399999999999</v>
      </c>
      <c r="F2592">
        <v>151.19999999999999</v>
      </c>
      <c r="G2592">
        <v>-7.82428443774951</v>
      </c>
      <c r="H2592">
        <v>3.68421500255144</v>
      </c>
      <c r="I2592">
        <v>-9.42656045032534</v>
      </c>
      <c r="J2592">
        <v>-0.117336641886528</v>
      </c>
      <c r="K2592">
        <v>143.209756470174</v>
      </c>
      <c r="L2592">
        <v>138.15578202980001</v>
      </c>
      <c r="M2592">
        <v>72.089674879332804</v>
      </c>
      <c r="N2592">
        <v>1.6696571428571401</v>
      </c>
      <c r="O2592">
        <v>1.62037037037037</v>
      </c>
      <c r="P2592">
        <v>21.935483870967701</v>
      </c>
    </row>
    <row r="2593" spans="1:17" hidden="1" x14ac:dyDescent="0.3">
      <c r="A2593" t="s">
        <v>5348</v>
      </c>
      <c r="B2593" t="s">
        <v>5349</v>
      </c>
      <c r="C2593" t="str">
        <f>IFERROR(VLOOKUP(Table1[[#This Row],[Ticker]],[1]!Table1[[Symbol]:[Industry]],2,FALSE),"-")</f>
        <v>-</v>
      </c>
      <c r="D2593" t="s">
        <v>924</v>
      </c>
      <c r="E2593">
        <v>150.44134249999999</v>
      </c>
      <c r="F2593">
        <v>73.66</v>
      </c>
      <c r="G2593">
        <v>120.868759478539</v>
      </c>
      <c r="H2593">
        <v>2.48421500255145</v>
      </c>
      <c r="I2593">
        <v>14.5639654565414</v>
      </c>
      <c r="J2593">
        <v>3.5095370197837101</v>
      </c>
      <c r="K2593">
        <v>68.594050449010496</v>
      </c>
      <c r="L2593">
        <v>57.405280710126</v>
      </c>
      <c r="M2593">
        <v>55.4438589037429</v>
      </c>
      <c r="N2593">
        <v>1.2795806907682401</v>
      </c>
      <c r="O2593">
        <v>14.0374694542492</v>
      </c>
      <c r="P2593">
        <v>153.12714776632299</v>
      </c>
      <c r="Q2593">
        <v>5.8475894761549997E-2</v>
      </c>
    </row>
    <row r="2594" spans="1:17" hidden="1" x14ac:dyDescent="0.3">
      <c r="A2594" t="s">
        <v>5350</v>
      </c>
      <c r="B2594" t="s">
        <v>5351</v>
      </c>
      <c r="C2594" t="str">
        <f>IFERROR(VLOOKUP(Table1[[#This Row],[Ticker]],[1]!Table1[[Symbol]:[Industry]],2,FALSE),"-")</f>
        <v>-</v>
      </c>
      <c r="D2594" t="s">
        <v>810</v>
      </c>
      <c r="E2594">
        <v>150.35033215999999</v>
      </c>
      <c r="F2594">
        <v>135.68</v>
      </c>
      <c r="G2594">
        <v>-33.233020069933403</v>
      </c>
      <c r="H2594">
        <v>-13.282086147488601</v>
      </c>
      <c r="I2594">
        <v>-30.0329452211346</v>
      </c>
      <c r="J2594">
        <v>-5.4372253762398</v>
      </c>
      <c r="K2594">
        <v>144.95835134834201</v>
      </c>
      <c r="L2594">
        <v>152.45136312446601</v>
      </c>
      <c r="M2594">
        <v>27.034201962127</v>
      </c>
      <c r="N2594">
        <v>0.92145384264354502</v>
      </c>
      <c r="O2594">
        <v>63.546580188679201</v>
      </c>
      <c r="P2594">
        <v>14.837071519255099</v>
      </c>
      <c r="Q2594">
        <v>1.5796639427993E-2</v>
      </c>
    </row>
    <row r="2595" spans="1:17" hidden="1" x14ac:dyDescent="0.3">
      <c r="A2595" t="s">
        <v>5352</v>
      </c>
      <c r="B2595" t="s">
        <v>5353</v>
      </c>
      <c r="C2595" t="str">
        <f>IFERROR(VLOOKUP(Table1[[#This Row],[Ticker]],[1]!Table1[[Symbol]:[Industry]],2,FALSE),"-")</f>
        <v>-</v>
      </c>
      <c r="D2595" t="s">
        <v>543</v>
      </c>
      <c r="E2595">
        <v>150.2461596</v>
      </c>
      <c r="F2595">
        <v>106</v>
      </c>
      <c r="G2595">
        <v>-20.773732044043399</v>
      </c>
      <c r="H2595">
        <v>-9.5789428921853901</v>
      </c>
      <c r="I2595">
        <v>-41.342484714767899</v>
      </c>
      <c r="J2595">
        <v>-4.54211540294847</v>
      </c>
      <c r="K2595">
        <v>114.290964957367</v>
      </c>
      <c r="L2595">
        <v>116.050913620614</v>
      </c>
      <c r="M2595">
        <v>31.279724459178802</v>
      </c>
      <c r="N2595">
        <v>0.51210653753026603</v>
      </c>
      <c r="O2595">
        <v>70.754716981132006</v>
      </c>
      <c r="P2595">
        <v>13.6120042872454</v>
      </c>
    </row>
    <row r="2596" spans="1:17" hidden="1" x14ac:dyDescent="0.3">
      <c r="A2596" t="s">
        <v>5354</v>
      </c>
      <c r="B2596" t="s">
        <v>5355</v>
      </c>
      <c r="C2596" t="str">
        <f>IFERROR(VLOOKUP(Table1[[#This Row],[Ticker]],[1]!Table1[[Symbol]:[Industry]],2,FALSE),"-")</f>
        <v>-</v>
      </c>
      <c r="D2596" t="s">
        <v>283</v>
      </c>
      <c r="E2596">
        <v>150.22424441999999</v>
      </c>
      <c r="F2596">
        <v>64.599999999999994</v>
      </c>
      <c r="G2596">
        <v>261.98528838777798</v>
      </c>
      <c r="H2596">
        <v>-23.124484948016999</v>
      </c>
      <c r="I2596">
        <v>-40.736335005897402</v>
      </c>
      <c r="J2596">
        <v>-4.8999453375386901</v>
      </c>
      <c r="K2596">
        <v>69.718081238175401</v>
      </c>
      <c r="L2596">
        <v>57.504185597420602</v>
      </c>
      <c r="M2596">
        <v>19.264305944109299</v>
      </c>
      <c r="N2596">
        <v>0.44692543099788401</v>
      </c>
      <c r="O2596">
        <v>43.173374613003098</v>
      </c>
      <c r="P2596">
        <v>291.51515151515099</v>
      </c>
      <c r="Q2596">
        <v>0.105233718783338</v>
      </c>
    </row>
    <row r="2597" spans="1:17" hidden="1" x14ac:dyDescent="0.3">
      <c r="A2597" t="s">
        <v>5356</v>
      </c>
      <c r="B2597" t="s">
        <v>5357</v>
      </c>
      <c r="C2597" t="str">
        <f>IFERROR(VLOOKUP(Table1[[#This Row],[Ticker]],[1]!Table1[[Symbol]:[Industry]],2,FALSE),"-")</f>
        <v>-</v>
      </c>
      <c r="E2597">
        <v>150.21564799999999</v>
      </c>
      <c r="F2597">
        <v>140.65</v>
      </c>
      <c r="G2597">
        <v>-51.130253325887303</v>
      </c>
      <c r="H2597">
        <v>-4.9649137982684897</v>
      </c>
      <c r="I2597">
        <v>-32.1507502175008</v>
      </c>
      <c r="J2597">
        <v>-0.117336641886528</v>
      </c>
      <c r="K2597">
        <v>150.252965931609</v>
      </c>
      <c r="L2597">
        <v>157.47858962714901</v>
      </c>
      <c r="M2597">
        <v>18.438411420697701</v>
      </c>
      <c r="N2597">
        <v>0.29047619047619</v>
      </c>
      <c r="O2597">
        <v>56.381087806612101</v>
      </c>
      <c r="P2597">
        <v>33.570750237416902</v>
      </c>
    </row>
    <row r="2598" spans="1:17" hidden="1" x14ac:dyDescent="0.3">
      <c r="A2598" t="s">
        <v>5358</v>
      </c>
      <c r="B2598" t="s">
        <v>5359</v>
      </c>
      <c r="C2598" t="str">
        <f>IFERROR(VLOOKUP(Table1[[#This Row],[Ticker]],[1]!Table1[[Symbol]:[Industry]],2,FALSE),"-")</f>
        <v>-</v>
      </c>
      <c r="D2598" t="s">
        <v>51</v>
      </c>
      <c r="E2598">
        <v>149.882920305</v>
      </c>
      <c r="F2598">
        <v>127.95</v>
      </c>
      <c r="G2598">
        <v>-77.159080675994005</v>
      </c>
      <c r="H2598">
        <v>-14.7149446613141</v>
      </c>
      <c r="I2598">
        <v>-49.476328252182903</v>
      </c>
      <c r="K2598">
        <v>191.45920116624501</v>
      </c>
      <c r="L2598">
        <v>158.62245820553801</v>
      </c>
      <c r="M2598">
        <v>54.501115346803502</v>
      </c>
      <c r="N2598">
        <v>1.0526315789473599</v>
      </c>
      <c r="O2598">
        <v>118.835482610394</v>
      </c>
      <c r="P2598">
        <v>15.6871609403254</v>
      </c>
    </row>
    <row r="2599" spans="1:17" hidden="1" x14ac:dyDescent="0.3">
      <c r="A2599" t="s">
        <v>5360</v>
      </c>
      <c r="B2599" t="s">
        <v>5361</v>
      </c>
      <c r="C2599" t="str">
        <f>IFERROR(VLOOKUP(Table1[[#This Row],[Ticker]],[1]!Table1[[Symbol]:[Industry]],2,FALSE),"-")</f>
        <v>-</v>
      </c>
      <c r="D2599" t="s">
        <v>632</v>
      </c>
      <c r="E2599">
        <v>149.83931680799901</v>
      </c>
      <c r="F2599">
        <v>4.99</v>
      </c>
      <c r="G2599">
        <v>72.819721167323905</v>
      </c>
      <c r="H2599">
        <v>60.166973623241098</v>
      </c>
      <c r="I2599">
        <v>29.882514375777301</v>
      </c>
      <c r="J2599">
        <v>6.8333360038533701</v>
      </c>
      <c r="K2599">
        <v>3.6554160722891602</v>
      </c>
      <c r="L2599">
        <v>3.4861395236276298</v>
      </c>
      <c r="M2599">
        <v>76.240559560887803</v>
      </c>
      <c r="N2599">
        <v>2.1671203216325701</v>
      </c>
      <c r="O2599">
        <v>1.80360721442884</v>
      </c>
      <c r="P2599">
        <v>164.856013551665</v>
      </c>
      <c r="Q2599">
        <v>-4.4214082442921E-2</v>
      </c>
    </row>
    <row r="2600" spans="1:17" hidden="1" x14ac:dyDescent="0.3">
      <c r="A2600" t="s">
        <v>5362</v>
      </c>
      <c r="B2600" t="s">
        <v>5363</v>
      </c>
      <c r="C2600" t="str">
        <f>IFERROR(VLOOKUP(Table1[[#This Row],[Ticker]],[1]!Table1[[Symbol]:[Industry]],2,FALSE),"-")</f>
        <v>-</v>
      </c>
      <c r="D2600" t="s">
        <v>412</v>
      </c>
      <c r="E2600">
        <v>149.64987199999999</v>
      </c>
      <c r="F2600">
        <v>58.13</v>
      </c>
      <c r="G2600">
        <v>78.786652518015003</v>
      </c>
      <c r="H2600">
        <v>58.537156179021999</v>
      </c>
      <c r="I2600">
        <v>-10.5663724999705</v>
      </c>
      <c r="J2600">
        <v>18.957932175317701</v>
      </c>
      <c r="K2600">
        <v>39.681534435443197</v>
      </c>
      <c r="L2600">
        <v>37.521136156228401</v>
      </c>
      <c r="M2600">
        <v>96.945276749310395</v>
      </c>
      <c r="N2600">
        <v>1.8451712572868599</v>
      </c>
      <c r="O2600">
        <v>31.567177017030801</v>
      </c>
      <c r="P2600">
        <v>164.10722398909499</v>
      </c>
      <c r="Q2600">
        <v>0.102175995503664</v>
      </c>
    </row>
    <row r="2601" spans="1:17" hidden="1" x14ac:dyDescent="0.3">
      <c r="A2601" t="s">
        <v>5364</v>
      </c>
      <c r="B2601" t="s">
        <v>5365</v>
      </c>
      <c r="C2601" t="str">
        <f>IFERROR(VLOOKUP(Table1[[#This Row],[Ticker]],[1]!Table1[[Symbol]:[Industry]],2,FALSE),"-")</f>
        <v>-</v>
      </c>
      <c r="D2601" t="s">
        <v>138</v>
      </c>
      <c r="E2601">
        <v>149.4869534</v>
      </c>
      <c r="F2601">
        <v>38.6</v>
      </c>
      <c r="G2601">
        <v>-20.615592388580499</v>
      </c>
      <c r="H2601">
        <v>1.3471984279658</v>
      </c>
      <c r="I2601">
        <v>-23.683886391717799</v>
      </c>
      <c r="J2601">
        <v>-0.76668729123717705</v>
      </c>
      <c r="K2601">
        <v>36.445848326019401</v>
      </c>
      <c r="L2601">
        <v>35.459442537776098</v>
      </c>
      <c r="M2601">
        <v>53.4062877453973</v>
      </c>
      <c r="N2601">
        <v>1.4194083814509599</v>
      </c>
      <c r="O2601">
        <v>34.196891191709803</v>
      </c>
      <c r="Q2601">
        <v>4.4415293392020001E-2</v>
      </c>
    </row>
    <row r="2602" spans="1:17" hidden="1" x14ac:dyDescent="0.3">
      <c r="A2602" t="s">
        <v>5366</v>
      </c>
      <c r="B2602" t="s">
        <v>5367</v>
      </c>
      <c r="C2602" t="str">
        <f>IFERROR(VLOOKUP(Table1[[#This Row],[Ticker]],[1]!Table1[[Symbol]:[Industry]],2,FALSE),"-")</f>
        <v>-</v>
      </c>
      <c r="D2602" t="s">
        <v>621</v>
      </c>
      <c r="E2602">
        <v>148.90833756999999</v>
      </c>
      <c r="F2602">
        <v>74.3</v>
      </c>
      <c r="G2602">
        <v>33.396099028022803</v>
      </c>
      <c r="H2602">
        <v>-10.685211749040899</v>
      </c>
      <c r="I2602">
        <v>34.7042051476176</v>
      </c>
      <c r="J2602">
        <v>-2.1173366418865198</v>
      </c>
      <c r="K2602">
        <v>76.6617417723523</v>
      </c>
      <c r="L2602">
        <v>65.248009370773502</v>
      </c>
      <c r="M2602">
        <v>40.473340339387299</v>
      </c>
      <c r="N2602">
        <v>1.0351274787535401</v>
      </c>
      <c r="O2602">
        <v>25.168236877523501</v>
      </c>
      <c r="P2602">
        <v>79.468599033816403</v>
      </c>
      <c r="Q2602">
        <v>0.14741693738043801</v>
      </c>
    </row>
    <row r="2603" spans="1:17" hidden="1" x14ac:dyDescent="0.3">
      <c r="A2603" t="s">
        <v>5368</v>
      </c>
      <c r="B2603" t="s">
        <v>5369</v>
      </c>
      <c r="C2603" t="str">
        <f>IFERROR(VLOOKUP(Table1[[#This Row],[Ticker]],[1]!Table1[[Symbol]:[Industry]],2,FALSE),"-")</f>
        <v>-</v>
      </c>
      <c r="D2603" t="s">
        <v>130</v>
      </c>
      <c r="E2603">
        <v>148.88226595</v>
      </c>
      <c r="F2603">
        <v>3.74</v>
      </c>
      <c r="G2603">
        <v>84.091424374511007</v>
      </c>
      <c r="H2603">
        <v>3.9463232646597102</v>
      </c>
      <c r="I2603">
        <v>-19.481479005951702</v>
      </c>
      <c r="J2603">
        <v>-6.0579307012924701</v>
      </c>
      <c r="K2603">
        <v>3.8043809143661802</v>
      </c>
      <c r="L2603">
        <v>3.3447052795291401</v>
      </c>
      <c r="M2603">
        <v>32.012713991955401</v>
      </c>
      <c r="N2603">
        <v>1.3438470594479399</v>
      </c>
      <c r="O2603">
        <v>41.443850267379602</v>
      </c>
      <c r="P2603">
        <v>120</v>
      </c>
      <c r="Q2603">
        <v>6.1979658874285998E-2</v>
      </c>
    </row>
    <row r="2604" spans="1:17" hidden="1" x14ac:dyDescent="0.3">
      <c r="A2604" t="s">
        <v>5370</v>
      </c>
      <c r="B2604" t="s">
        <v>5371</v>
      </c>
      <c r="C2604" t="str">
        <f>IFERROR(VLOOKUP(Table1[[#This Row],[Ticker]],[1]!Table1[[Symbol]:[Industry]],2,FALSE),"-")</f>
        <v>-</v>
      </c>
      <c r="D2604" t="s">
        <v>904</v>
      </c>
      <c r="E2604">
        <v>148.84350000000001</v>
      </c>
      <c r="F2604">
        <v>583.70000000000005</v>
      </c>
      <c r="G2604">
        <v>58.038428663981001</v>
      </c>
      <c r="H2604">
        <v>-9.5148037518997697</v>
      </c>
      <c r="I2604">
        <v>-1.49199191383056</v>
      </c>
      <c r="J2604">
        <v>-3.1917702988444501</v>
      </c>
      <c r="K2604">
        <v>608.03249619202404</v>
      </c>
      <c r="L2604">
        <v>521.53253196941205</v>
      </c>
      <c r="M2604">
        <v>22.719342186810099</v>
      </c>
      <c r="N2604">
        <v>0.32329146029717198</v>
      </c>
      <c r="O2604">
        <v>28.319342127805299</v>
      </c>
      <c r="P2604">
        <v>92.767503302509894</v>
      </c>
      <c r="Q2604">
        <v>9.3583959351032003E-2</v>
      </c>
    </row>
    <row r="2605" spans="1:17" hidden="1" x14ac:dyDescent="0.3">
      <c r="A2605" t="s">
        <v>5372</v>
      </c>
      <c r="B2605" t="s">
        <v>5373</v>
      </c>
      <c r="C2605" t="str">
        <f>IFERROR(VLOOKUP(Table1[[#This Row],[Ticker]],[1]!Table1[[Symbol]:[Industry]],2,FALSE),"-")</f>
        <v>-</v>
      </c>
      <c r="D2605" t="s">
        <v>549</v>
      </c>
      <c r="E2605">
        <v>148.41921249999999</v>
      </c>
      <c r="F2605">
        <v>68.900000000000006</v>
      </c>
      <c r="G2605">
        <v>266.903215757731</v>
      </c>
      <c r="H2605">
        <v>4.21134678549718</v>
      </c>
      <c r="I2605">
        <v>-17.623790004616801</v>
      </c>
      <c r="J2605">
        <v>2.8238398287017001</v>
      </c>
      <c r="K2605">
        <v>68.999215240710697</v>
      </c>
      <c r="L2605">
        <v>63.493624884783699</v>
      </c>
      <c r="M2605">
        <v>50.953557808922596</v>
      </c>
      <c r="N2605">
        <v>1.36565823798492</v>
      </c>
      <c r="O2605">
        <v>40.174165457184301</v>
      </c>
      <c r="P2605">
        <v>313.56542617046802</v>
      </c>
      <c r="Q2605">
        <v>0.15956594451421499</v>
      </c>
    </row>
    <row r="2606" spans="1:17" hidden="1" x14ac:dyDescent="0.3">
      <c r="A2606" t="s">
        <v>5374</v>
      </c>
      <c r="B2606" t="s">
        <v>5375</v>
      </c>
      <c r="C2606" t="str">
        <f>IFERROR(VLOOKUP(Table1[[#This Row],[Ticker]],[1]!Table1[[Symbol]:[Industry]],2,FALSE),"-")</f>
        <v>-</v>
      </c>
      <c r="D2606" t="s">
        <v>21</v>
      </c>
      <c r="E2606">
        <v>147.76173750000001</v>
      </c>
      <c r="F2606">
        <v>196.95</v>
      </c>
      <c r="G2606">
        <v>43.503799398091402</v>
      </c>
      <c r="H2606">
        <v>-26.907621732142399</v>
      </c>
      <c r="I2606">
        <v>-28.9959251647043</v>
      </c>
      <c r="J2606">
        <v>0.20003971357498601</v>
      </c>
      <c r="K2606">
        <v>257.54223795901402</v>
      </c>
      <c r="L2606">
        <v>245.493978849076</v>
      </c>
      <c r="M2606">
        <v>38.0912838910982</v>
      </c>
      <c r="N2606">
        <v>0.97256343372065401</v>
      </c>
      <c r="O2606">
        <v>159.45671490225899</v>
      </c>
      <c r="P2606">
        <v>92.521994134897298</v>
      </c>
      <c r="Q2606">
        <v>0.16180862260679199</v>
      </c>
    </row>
    <row r="2607" spans="1:17" hidden="1" x14ac:dyDescent="0.3">
      <c r="A2607" t="s">
        <v>5376</v>
      </c>
      <c r="B2607" t="s">
        <v>5377</v>
      </c>
      <c r="C2607" t="str">
        <f>IFERROR(VLOOKUP(Table1[[#This Row],[Ticker]],[1]!Table1[[Symbol]:[Industry]],2,FALSE),"-")</f>
        <v>-</v>
      </c>
      <c r="D2607" t="s">
        <v>891</v>
      </c>
      <c r="E2607">
        <v>147.23466375999999</v>
      </c>
      <c r="F2607">
        <v>78.8</v>
      </c>
      <c r="G2607">
        <v>13.4763968143137</v>
      </c>
      <c r="H2607">
        <v>-0.98670336479549103</v>
      </c>
      <c r="I2607">
        <v>5.7619849096930302</v>
      </c>
      <c r="J2607">
        <v>2.4529343127855401</v>
      </c>
      <c r="K2607">
        <v>80.729811209365707</v>
      </c>
      <c r="L2607">
        <v>73.96575553097</v>
      </c>
      <c r="M2607">
        <v>44.367567595630497</v>
      </c>
      <c r="N2607">
        <v>0.109931618034982</v>
      </c>
      <c r="O2607">
        <v>47.461928934010103</v>
      </c>
      <c r="P2607">
        <v>42.883046237534003</v>
      </c>
      <c r="Q2607">
        <v>7.7128267687876007E-2</v>
      </c>
    </row>
    <row r="2608" spans="1:17" hidden="1" x14ac:dyDescent="0.3">
      <c r="A2608" t="s">
        <v>5378</v>
      </c>
      <c r="B2608" t="s">
        <v>5379</v>
      </c>
      <c r="C2608" t="str">
        <f>IFERROR(VLOOKUP(Table1[[#This Row],[Ticker]],[1]!Table1[[Symbol]:[Industry]],2,FALSE),"-")</f>
        <v>-</v>
      </c>
      <c r="D2608" t="s">
        <v>1103</v>
      </c>
      <c r="E2608">
        <v>147.006148016</v>
      </c>
      <c r="F2608">
        <v>11.74</v>
      </c>
      <c r="G2608">
        <v>-46.194604228349199</v>
      </c>
      <c r="H2608">
        <v>-31.980603235279698</v>
      </c>
      <c r="I2608">
        <v>-76.358121301156004</v>
      </c>
      <c r="J2608">
        <v>-7.9666302054658003</v>
      </c>
      <c r="K2608">
        <v>15.5099806787685</v>
      </c>
      <c r="L2608">
        <v>20.574880363853101</v>
      </c>
      <c r="M2608">
        <v>6.3001030330450902</v>
      </c>
      <c r="N2608">
        <v>0.78216880294621105</v>
      </c>
      <c r="O2608">
        <v>223.67972742759699</v>
      </c>
      <c r="P2608">
        <v>0</v>
      </c>
      <c r="Q2608">
        <v>-2.3491386381935001E-2</v>
      </c>
    </row>
    <row r="2609" spans="1:17" hidden="1" x14ac:dyDescent="0.3">
      <c r="A2609" t="s">
        <v>5380</v>
      </c>
      <c r="B2609" t="s">
        <v>5381</v>
      </c>
      <c r="C2609" t="str">
        <f>IFERROR(VLOOKUP(Table1[[#This Row],[Ticker]],[1]!Table1[[Symbol]:[Industry]],2,FALSE),"-")</f>
        <v>-</v>
      </c>
      <c r="D2609" t="s">
        <v>1103</v>
      </c>
      <c r="E2609">
        <v>146.53706099999999</v>
      </c>
      <c r="F2609">
        <v>113.41</v>
      </c>
      <c r="G2609">
        <v>-25.368191287965399</v>
      </c>
      <c r="H2609">
        <v>-12.623966093556501</v>
      </c>
      <c r="I2609">
        <v>-32.1538372127564</v>
      </c>
      <c r="J2609">
        <v>-1.6610466632084899</v>
      </c>
      <c r="K2609">
        <v>120.910258214748</v>
      </c>
      <c r="L2609">
        <v>119.376875229343</v>
      </c>
      <c r="M2609">
        <v>30.3650053971988</v>
      </c>
      <c r="N2609">
        <v>0.39852007164741399</v>
      </c>
      <c r="O2609">
        <v>47.561943391235303</v>
      </c>
      <c r="P2609">
        <v>25.107556536127898</v>
      </c>
      <c r="Q2609">
        <v>-5.4643415073397997E-2</v>
      </c>
    </row>
    <row r="2610" spans="1:17" hidden="1" x14ac:dyDescent="0.3">
      <c r="A2610" t="s">
        <v>5382</v>
      </c>
      <c r="B2610" t="s">
        <v>5383</v>
      </c>
      <c r="C2610" t="str">
        <f>IFERROR(VLOOKUP(Table1[[#This Row],[Ticker]],[1]!Table1[[Symbol]:[Industry]],2,FALSE),"-")</f>
        <v>-</v>
      </c>
      <c r="E2610">
        <v>146.36907450000001</v>
      </c>
      <c r="F2610">
        <v>198.55</v>
      </c>
      <c r="G2610">
        <v>-24.1625438794572</v>
      </c>
      <c r="H2610">
        <v>20.125109571241499</v>
      </c>
      <c r="I2610">
        <v>-13.9275187283733</v>
      </c>
      <c r="J2610">
        <v>2.38266335811347</v>
      </c>
      <c r="K2610">
        <v>174.451466759049</v>
      </c>
      <c r="M2610">
        <v>59.513502795664301</v>
      </c>
      <c r="N2610">
        <v>1.1335596508244401</v>
      </c>
      <c r="O2610">
        <v>9.2923696801813005</v>
      </c>
      <c r="P2610">
        <v>41.821428571428498</v>
      </c>
    </row>
    <row r="2611" spans="1:17" hidden="1" x14ac:dyDescent="0.3">
      <c r="A2611" t="s">
        <v>5384</v>
      </c>
      <c r="B2611" t="s">
        <v>5385</v>
      </c>
      <c r="C2611" t="str">
        <f>IFERROR(VLOOKUP(Table1[[#This Row],[Ticker]],[1]!Table1[[Symbol]:[Industry]],2,FALSE),"-")</f>
        <v>-</v>
      </c>
      <c r="E2611">
        <v>146.208303</v>
      </c>
      <c r="F2611">
        <v>159.05000000000001</v>
      </c>
      <c r="G2611">
        <v>270.29432531855599</v>
      </c>
      <c r="H2611">
        <v>7.2470273984194797</v>
      </c>
      <c r="I2611">
        <v>23.897549122601198</v>
      </c>
      <c r="J2611">
        <v>1.36796193343933</v>
      </c>
      <c r="K2611">
        <v>132.689747871908</v>
      </c>
      <c r="L2611">
        <v>96.418824189329399</v>
      </c>
      <c r="M2611">
        <v>52.1793340302589</v>
      </c>
      <c r="N2611">
        <v>1.65244126712356</v>
      </c>
      <c r="O2611">
        <v>9.3995598868280297</v>
      </c>
      <c r="P2611">
        <v>313.65409622886801</v>
      </c>
      <c r="Q2611">
        <v>0.181379470395513</v>
      </c>
    </row>
    <row r="2612" spans="1:17" hidden="1" x14ac:dyDescent="0.3">
      <c r="A2612" t="s">
        <v>5386</v>
      </c>
      <c r="B2612" t="s">
        <v>5387</v>
      </c>
      <c r="C2612" t="str">
        <f>IFERROR(VLOOKUP(Table1[[#This Row],[Ticker]],[1]!Table1[[Symbol]:[Industry]],2,FALSE),"-")</f>
        <v>-</v>
      </c>
      <c r="D2612" t="s">
        <v>29</v>
      </c>
      <c r="E2612">
        <v>145.717943784</v>
      </c>
      <c r="F2612">
        <v>2.38</v>
      </c>
      <c r="G2612">
        <v>177.57946938154299</v>
      </c>
      <c r="H2612">
        <v>1.1694470700619899</v>
      </c>
      <c r="I2612">
        <v>68.228061060794104</v>
      </c>
      <c r="J2612">
        <v>8.1077715832216892</v>
      </c>
      <c r="K2612">
        <v>2.28663560319468</v>
      </c>
      <c r="L2612">
        <v>1.81122457104261</v>
      </c>
      <c r="M2612">
        <v>39.381676250789901</v>
      </c>
      <c r="N2612">
        <v>1.3402779766592601</v>
      </c>
      <c r="O2612">
        <v>28.571428571428498</v>
      </c>
      <c r="P2612">
        <v>205.128205128205</v>
      </c>
      <c r="Q2612">
        <v>0.13660247180509</v>
      </c>
    </row>
    <row r="2613" spans="1:17" hidden="1" x14ac:dyDescent="0.3">
      <c r="A2613" t="s">
        <v>5388</v>
      </c>
      <c r="B2613" t="s">
        <v>5389</v>
      </c>
      <c r="C2613" t="str">
        <f>IFERROR(VLOOKUP(Table1[[#This Row],[Ticker]],[1]!Table1[[Symbol]:[Industry]],2,FALSE),"-")</f>
        <v>-</v>
      </c>
      <c r="D2613" t="s">
        <v>538</v>
      </c>
      <c r="E2613">
        <v>145.614735</v>
      </c>
      <c r="F2613">
        <v>15.26</v>
      </c>
      <c r="G2613">
        <v>-13.3465124777425</v>
      </c>
      <c r="H2613">
        <v>2.66095918859796</v>
      </c>
      <c r="I2613">
        <v>-38.352903055332497</v>
      </c>
      <c r="J2613">
        <v>4.7169175017598697</v>
      </c>
      <c r="K2613">
        <v>14.6784003646682</v>
      </c>
      <c r="L2613">
        <v>16.6350235998868</v>
      </c>
      <c r="M2613">
        <v>56.090956758888403</v>
      </c>
      <c r="N2613">
        <v>2.5649978711307702</v>
      </c>
      <c r="O2613">
        <v>95.543905635648699</v>
      </c>
      <c r="P2613">
        <v>32.811140121845</v>
      </c>
      <c r="Q2613">
        <v>-2.3942743087138001E-2</v>
      </c>
    </row>
    <row r="2614" spans="1:17" hidden="1" x14ac:dyDescent="0.3">
      <c r="A2614" t="s">
        <v>5390</v>
      </c>
      <c r="B2614" t="s">
        <v>5391</v>
      </c>
      <c r="C2614" t="str">
        <f>IFERROR(VLOOKUP(Table1[[#This Row],[Ticker]],[1]!Table1[[Symbol]:[Industry]],2,FALSE),"-")</f>
        <v>-</v>
      </c>
      <c r="D2614" t="s">
        <v>312</v>
      </c>
      <c r="E2614">
        <v>145.50342499999999</v>
      </c>
      <c r="F2614">
        <v>64.599999999999994</v>
      </c>
      <c r="G2614">
        <v>-18.1307978477112</v>
      </c>
      <c r="M2614">
        <v>99.999992872253003</v>
      </c>
      <c r="N2614">
        <v>1</v>
      </c>
      <c r="O2614">
        <v>0</v>
      </c>
      <c r="P2614">
        <v>5.5555555555555296</v>
      </c>
    </row>
    <row r="2615" spans="1:17" hidden="1" x14ac:dyDescent="0.3">
      <c r="A2615" t="s">
        <v>5392</v>
      </c>
      <c r="B2615" t="s">
        <v>5393</v>
      </c>
      <c r="C2615" t="str">
        <f>IFERROR(VLOOKUP(Table1[[#This Row],[Ticker]],[1]!Table1[[Symbol]:[Industry]],2,FALSE),"-")</f>
        <v>-</v>
      </c>
      <c r="D2615" t="s">
        <v>979</v>
      </c>
      <c r="E2615">
        <v>144.89348197999999</v>
      </c>
      <c r="F2615">
        <v>22.36</v>
      </c>
      <c r="G2615">
        <v>117.261922458802</v>
      </c>
      <c r="H2615">
        <v>-16.060368805886402</v>
      </c>
      <c r="I2615">
        <v>-23.796155838389801</v>
      </c>
      <c r="J2615">
        <v>2.53518325201266</v>
      </c>
      <c r="K2615">
        <v>21.608209229278302</v>
      </c>
      <c r="L2615">
        <v>19.8690856864335</v>
      </c>
      <c r="M2615">
        <v>44.462750123271498</v>
      </c>
      <c r="N2615">
        <v>0.89155619298576005</v>
      </c>
      <c r="O2615">
        <v>31.529516994633202</v>
      </c>
      <c r="P2615">
        <v>140.94827586206799</v>
      </c>
      <c r="Q2615">
        <v>0.12525253537519701</v>
      </c>
    </row>
    <row r="2616" spans="1:17" hidden="1" x14ac:dyDescent="0.3">
      <c r="A2616" t="s">
        <v>5394</v>
      </c>
      <c r="B2616" t="s">
        <v>5395</v>
      </c>
      <c r="C2616" t="str">
        <f>IFERROR(VLOOKUP(Table1[[#This Row],[Ticker]],[1]!Table1[[Symbol]:[Industry]],2,FALSE),"-")</f>
        <v>-</v>
      </c>
      <c r="D2616" t="s">
        <v>810</v>
      </c>
      <c r="E2616">
        <v>144.83105</v>
      </c>
      <c r="F2616">
        <v>160.30000000000001</v>
      </c>
      <c r="G2616">
        <v>13.851184134270801</v>
      </c>
      <c r="H2616">
        <v>-2.4639331455967</v>
      </c>
      <c r="I2616">
        <v>2.2469756092389401</v>
      </c>
      <c r="J2616">
        <v>-2.1944879771980998</v>
      </c>
      <c r="K2616">
        <v>157.81379702672001</v>
      </c>
      <c r="L2616">
        <v>119.1895</v>
      </c>
      <c r="M2616">
        <v>36.876726124122399</v>
      </c>
      <c r="N2616">
        <v>0.216815476190476</v>
      </c>
      <c r="O2616">
        <v>17.248908296943199</v>
      </c>
      <c r="P2616">
        <v>105.51282051282</v>
      </c>
    </row>
    <row r="2617" spans="1:17" hidden="1" x14ac:dyDescent="0.3">
      <c r="A2617" t="s">
        <v>5396</v>
      </c>
      <c r="B2617" t="s">
        <v>5397</v>
      </c>
      <c r="C2617" t="str">
        <f>IFERROR(VLOOKUP(Table1[[#This Row],[Ticker]],[1]!Table1[[Symbol]:[Industry]],2,FALSE),"-")</f>
        <v>-</v>
      </c>
      <c r="D2617" t="s">
        <v>77</v>
      </c>
      <c r="E2617">
        <v>144.78984909299999</v>
      </c>
      <c r="F2617">
        <v>2.67</v>
      </c>
      <c r="G2617">
        <v>-50.535668471759898</v>
      </c>
      <c r="H2617">
        <v>-19.012270620451702</v>
      </c>
      <c r="I2617">
        <v>-32.542237343091998</v>
      </c>
      <c r="J2617">
        <v>-0.117336641886528</v>
      </c>
      <c r="K2617">
        <v>2.6248093426700501</v>
      </c>
      <c r="L2617">
        <v>4.5560199635195202</v>
      </c>
      <c r="M2617">
        <v>13.1008806071324</v>
      </c>
      <c r="N2617">
        <v>0.53020449381899404</v>
      </c>
      <c r="O2617">
        <v>47.940074906367002</v>
      </c>
      <c r="P2617">
        <v>40.5263157894736</v>
      </c>
      <c r="Q2617">
        <v>-0.19524658161474501</v>
      </c>
    </row>
    <row r="2618" spans="1:17" hidden="1" x14ac:dyDescent="0.3">
      <c r="A2618" t="s">
        <v>5398</v>
      </c>
      <c r="B2618" t="s">
        <v>5399</v>
      </c>
      <c r="C2618" t="str">
        <f>IFERROR(VLOOKUP(Table1[[#This Row],[Ticker]],[1]!Table1[[Symbol]:[Industry]],2,FALSE),"-")</f>
        <v>-</v>
      </c>
      <c r="D2618" t="s">
        <v>271</v>
      </c>
      <c r="E2618">
        <v>144.54</v>
      </c>
      <c r="F2618">
        <v>481.8</v>
      </c>
      <c r="G2618">
        <v>229.79860624456799</v>
      </c>
      <c r="H2618">
        <v>26.513092007899001</v>
      </c>
      <c r="I2618">
        <v>30.369567270205099</v>
      </c>
      <c r="J2618">
        <v>-7.2974561524622503</v>
      </c>
      <c r="K2618">
        <v>396.01998593736897</v>
      </c>
      <c r="L2618">
        <v>320.20772282216598</v>
      </c>
      <c r="M2618">
        <v>66.116568869800304</v>
      </c>
      <c r="N2618">
        <v>2.5010855560914602</v>
      </c>
      <c r="O2618">
        <v>11.809879618098799</v>
      </c>
      <c r="P2618">
        <v>273.48837209302297</v>
      </c>
      <c r="Q2618">
        <v>0.12699534983640001</v>
      </c>
    </row>
    <row r="2619" spans="1:17" hidden="1" x14ac:dyDescent="0.3">
      <c r="A2619" t="s">
        <v>5400</v>
      </c>
      <c r="B2619" t="s">
        <v>5401</v>
      </c>
      <c r="C2619" t="str">
        <f>IFERROR(VLOOKUP(Table1[[#This Row],[Ticker]],[1]!Table1[[Symbol]:[Industry]],2,FALSE),"-")</f>
        <v>-</v>
      </c>
      <c r="D2619" t="s">
        <v>405</v>
      </c>
      <c r="E2619">
        <v>144.395571894</v>
      </c>
      <c r="F2619">
        <v>91.14</v>
      </c>
      <c r="G2619">
        <v>-35.689758251473499</v>
      </c>
      <c r="H2619">
        <v>36.259650897690797</v>
      </c>
      <c r="I2619">
        <v>-21.359963665685498</v>
      </c>
      <c r="J2619">
        <v>-10.088710687688</v>
      </c>
      <c r="K2619">
        <v>78.499999215154304</v>
      </c>
      <c r="L2619">
        <v>85.639585996286002</v>
      </c>
      <c r="M2619">
        <v>55.9670791422283</v>
      </c>
      <c r="N2619">
        <v>3.6215033405428101</v>
      </c>
      <c r="O2619">
        <v>49.365090361977501</v>
      </c>
      <c r="P2619">
        <v>45.3042162234823</v>
      </c>
      <c r="Q2619">
        <v>0.23848016487994</v>
      </c>
    </row>
    <row r="2620" spans="1:17" hidden="1" x14ac:dyDescent="0.3">
      <c r="A2620" t="s">
        <v>5402</v>
      </c>
      <c r="B2620" t="s">
        <v>5403</v>
      </c>
      <c r="C2620" t="str">
        <f>IFERROR(VLOOKUP(Table1[[#This Row],[Ticker]],[1]!Table1[[Symbol]:[Industry]],2,FALSE),"-")</f>
        <v>-</v>
      </c>
      <c r="D2620" t="s">
        <v>266</v>
      </c>
      <c r="E2620">
        <v>143.790075</v>
      </c>
      <c r="F2620">
        <v>133.25</v>
      </c>
      <c r="G2620">
        <v>-27.0583621052246</v>
      </c>
      <c r="H2620">
        <v>-5.6555691433361401</v>
      </c>
      <c r="I2620">
        <v>-42.517072196819598</v>
      </c>
      <c r="J2620">
        <v>-3.1886346309175901</v>
      </c>
      <c r="K2620">
        <v>137.00225091748399</v>
      </c>
      <c r="L2620">
        <v>150.56837596044301</v>
      </c>
      <c r="M2620">
        <v>46.361640974809902</v>
      </c>
      <c r="N2620">
        <v>0.67064504501755495</v>
      </c>
      <c r="O2620">
        <v>81.275797373358301</v>
      </c>
      <c r="P2620">
        <v>9.2213114754098306</v>
      </c>
      <c r="Q2620">
        <v>0.100321609170129</v>
      </c>
    </row>
    <row r="2621" spans="1:17" hidden="1" x14ac:dyDescent="0.3">
      <c r="A2621" t="s">
        <v>5404</v>
      </c>
      <c r="B2621" t="s">
        <v>5405</v>
      </c>
      <c r="C2621" t="str">
        <f>IFERROR(VLOOKUP(Table1[[#This Row],[Ticker]],[1]!Table1[[Symbol]:[Industry]],2,FALSE),"-")</f>
        <v>-</v>
      </c>
      <c r="D2621" t="s">
        <v>621</v>
      </c>
      <c r="E2621">
        <v>143.26742100000001</v>
      </c>
      <c r="F2621">
        <v>71</v>
      </c>
      <c r="G2621">
        <v>-47.587746758036303</v>
      </c>
      <c r="H2621">
        <v>-1.0783749255060999</v>
      </c>
      <c r="I2621">
        <v>-39.761655185239398</v>
      </c>
      <c r="J2621">
        <v>0.30253739590213102</v>
      </c>
      <c r="K2621">
        <v>70.163515168878902</v>
      </c>
      <c r="M2621">
        <v>48.338126719503798</v>
      </c>
      <c r="N2621">
        <v>1.01343988376316</v>
      </c>
      <c r="O2621">
        <v>60.915492957746402</v>
      </c>
      <c r="P2621">
        <v>20.3389830508474</v>
      </c>
    </row>
    <row r="2622" spans="1:17" hidden="1" x14ac:dyDescent="0.3">
      <c r="A2622" t="s">
        <v>5406</v>
      </c>
      <c r="B2622" t="s">
        <v>5407</v>
      </c>
      <c r="C2622" t="str">
        <f>IFERROR(VLOOKUP(Table1[[#This Row],[Ticker]],[1]!Table1[[Symbol]:[Industry]],2,FALSE),"-")</f>
        <v>-</v>
      </c>
      <c r="D2622" t="s">
        <v>46</v>
      </c>
      <c r="E2622">
        <v>143.0653792</v>
      </c>
      <c r="F2622">
        <v>1.52</v>
      </c>
      <c r="G2622">
        <v>17.708995433942501</v>
      </c>
      <c r="H2622">
        <v>29.850881669218101</v>
      </c>
      <c r="I2622">
        <v>13.2153384144837</v>
      </c>
      <c r="J2622">
        <v>-13.558196856940199</v>
      </c>
      <c r="K2622">
        <v>1.38883435315555</v>
      </c>
      <c r="L2622">
        <v>1.2331123072488399</v>
      </c>
      <c r="M2622">
        <v>42.155111940574301</v>
      </c>
      <c r="N2622">
        <v>1.9950293904116201</v>
      </c>
      <c r="O2622">
        <v>22.368421052631501</v>
      </c>
      <c r="P2622">
        <v>67.955801104972295</v>
      </c>
      <c r="Q2622">
        <v>0.16173364919406899</v>
      </c>
    </row>
    <row r="2623" spans="1:17" hidden="1" x14ac:dyDescent="0.3">
      <c r="A2623" t="s">
        <v>5408</v>
      </c>
      <c r="B2623" t="s">
        <v>5409</v>
      </c>
      <c r="C2623" t="str">
        <f>IFERROR(VLOOKUP(Table1[[#This Row],[Ticker]],[1]!Table1[[Symbol]:[Industry]],2,FALSE),"-")</f>
        <v>-</v>
      </c>
      <c r="D2623" t="s">
        <v>266</v>
      </c>
      <c r="E2623">
        <v>143.039952</v>
      </c>
      <c r="F2623">
        <v>446.4</v>
      </c>
      <c r="G2623">
        <v>74.801863582059994</v>
      </c>
      <c r="H2623">
        <v>-13.3605105677244</v>
      </c>
      <c r="I2623">
        <v>9.6934993340239703</v>
      </c>
      <c r="J2623">
        <v>4.8487514142118702</v>
      </c>
      <c r="K2623">
        <v>437.65542437314599</v>
      </c>
      <c r="L2623">
        <v>367.31364792600698</v>
      </c>
      <c r="M2623">
        <v>49.306295037480098</v>
      </c>
      <c r="N2623">
        <v>0.62887051172899899</v>
      </c>
      <c r="O2623">
        <v>18.727598566308199</v>
      </c>
      <c r="P2623">
        <v>115.028901734104</v>
      </c>
      <c r="Q2623">
        <v>6.6270227352843006E-2</v>
      </c>
    </row>
    <row r="2624" spans="1:17" hidden="1" x14ac:dyDescent="0.3">
      <c r="A2624" t="s">
        <v>5410</v>
      </c>
      <c r="B2624" t="s">
        <v>5411</v>
      </c>
      <c r="C2624" t="str">
        <f>IFERROR(VLOOKUP(Table1[[#This Row],[Ticker]],[1]!Table1[[Symbol]:[Industry]],2,FALSE),"-")</f>
        <v>-</v>
      </c>
      <c r="D2624" t="s">
        <v>709</v>
      </c>
      <c r="E2624">
        <v>142.89995898000001</v>
      </c>
      <c r="F2624">
        <v>86.94</v>
      </c>
      <c r="G2624">
        <v>-1.11480398835065</v>
      </c>
      <c r="H2624">
        <v>0.79264873749120102</v>
      </c>
      <c r="I2624">
        <v>-0.189212566930194</v>
      </c>
      <c r="J2624">
        <v>1.12439481917879</v>
      </c>
      <c r="K2624">
        <v>83.437012342597299</v>
      </c>
      <c r="L2624">
        <v>78.025310343057996</v>
      </c>
      <c r="M2624">
        <v>66.033807332126898</v>
      </c>
      <c r="N2624">
        <v>1.2964485545539299</v>
      </c>
      <c r="O2624">
        <v>2.3694501955371501</v>
      </c>
      <c r="P2624">
        <v>49.638554216867398</v>
      </c>
      <c r="Q2624">
        <v>1.9804733760708002E-2</v>
      </c>
    </row>
    <row r="2625" spans="1:17" hidden="1" x14ac:dyDescent="0.3">
      <c r="A2625" t="s">
        <v>5412</v>
      </c>
      <c r="B2625" t="s">
        <v>5413</v>
      </c>
      <c r="C2625" t="str">
        <f>IFERROR(VLOOKUP(Table1[[#This Row],[Ticker]],[1]!Table1[[Symbol]:[Industry]],2,FALSE),"-")</f>
        <v>-</v>
      </c>
      <c r="D2625" t="s">
        <v>46</v>
      </c>
      <c r="E2625">
        <v>142.40183999999999</v>
      </c>
      <c r="F2625">
        <v>147</v>
      </c>
      <c r="G2625">
        <v>140.94010924299701</v>
      </c>
      <c r="H2625">
        <v>-6.2831074382621397</v>
      </c>
      <c r="I2625">
        <v>64.084903631874994</v>
      </c>
      <c r="J2625">
        <v>-2.7663432644030799</v>
      </c>
      <c r="K2625">
        <v>135.04169703257</v>
      </c>
      <c r="L2625">
        <v>96.568248197910293</v>
      </c>
      <c r="M2625">
        <v>50.390170302702202</v>
      </c>
      <c r="N2625">
        <v>0.63704819277108404</v>
      </c>
      <c r="O2625">
        <v>9.8639455782312897</v>
      </c>
      <c r="P2625">
        <v>202.158273381295</v>
      </c>
      <c r="Q2625">
        <v>0.102324326839023</v>
      </c>
    </row>
    <row r="2626" spans="1:17" hidden="1" x14ac:dyDescent="0.3">
      <c r="A2626" t="s">
        <v>5414</v>
      </c>
      <c r="B2626" t="s">
        <v>5415</v>
      </c>
      <c r="C2626" t="str">
        <f>IFERROR(VLOOKUP(Table1[[#This Row],[Ticker]],[1]!Table1[[Symbol]:[Industry]],2,FALSE),"-")</f>
        <v>-</v>
      </c>
      <c r="E2626">
        <v>142.14340000000001</v>
      </c>
      <c r="F2626">
        <v>200</v>
      </c>
      <c r="G2626">
        <v>41.602902795080297</v>
      </c>
      <c r="H2626">
        <v>26.9943310887869</v>
      </c>
      <c r="I2626">
        <v>7.1759335089750902</v>
      </c>
      <c r="J2626">
        <v>-3.0830229163963301</v>
      </c>
      <c r="K2626">
        <v>179.954650554387</v>
      </c>
      <c r="L2626">
        <v>162.18402745098899</v>
      </c>
      <c r="M2626">
        <v>59.065583401037898</v>
      </c>
      <c r="N2626">
        <v>0.84895641846280301</v>
      </c>
      <c r="O2626">
        <v>10</v>
      </c>
      <c r="P2626">
        <v>73.6111111111111</v>
      </c>
      <c r="Q2626">
        <v>0.205131164188876</v>
      </c>
    </row>
    <row r="2627" spans="1:17" hidden="1" x14ac:dyDescent="0.3">
      <c r="A2627" t="s">
        <v>5416</v>
      </c>
      <c r="B2627" t="s">
        <v>5417</v>
      </c>
      <c r="C2627" t="str">
        <f>IFERROR(VLOOKUP(Table1[[#This Row],[Ticker]],[1]!Table1[[Symbol]:[Industry]],2,FALSE),"-")</f>
        <v>-</v>
      </c>
      <c r="E2627">
        <v>142.06723199999999</v>
      </c>
      <c r="F2627">
        <v>204</v>
      </c>
      <c r="G2627">
        <v>74.371899023917706</v>
      </c>
      <c r="H2627">
        <v>2.5893044110796501</v>
      </c>
      <c r="I2627">
        <v>-30.270900117626301</v>
      </c>
      <c r="J2627">
        <v>1.6104120492129499</v>
      </c>
      <c r="K2627">
        <v>181.21291074812501</v>
      </c>
      <c r="L2627">
        <v>159.92013540621301</v>
      </c>
      <c r="M2627">
        <v>73.905305427362407</v>
      </c>
      <c r="N2627">
        <v>1.2809065236705099</v>
      </c>
      <c r="O2627">
        <v>34.803921568627402</v>
      </c>
      <c r="P2627">
        <v>109.230769230769</v>
      </c>
      <c r="Q2627">
        <v>0.10334294806922401</v>
      </c>
    </row>
    <row r="2628" spans="1:17" hidden="1" x14ac:dyDescent="0.3">
      <c r="A2628" t="s">
        <v>5418</v>
      </c>
      <c r="B2628" t="s">
        <v>5419</v>
      </c>
      <c r="C2628" t="str">
        <f>IFERROR(VLOOKUP(Table1[[#This Row],[Ticker]],[1]!Table1[[Symbol]:[Industry]],2,FALSE),"-")</f>
        <v>-</v>
      </c>
      <c r="D2628" t="s">
        <v>130</v>
      </c>
      <c r="E2628">
        <v>142.03836980999901</v>
      </c>
      <c r="F2628">
        <v>206.1</v>
      </c>
      <c r="G2628">
        <v>267.54371493386299</v>
      </c>
      <c r="H2628">
        <v>-1.4586421403056899</v>
      </c>
      <c r="I2628">
        <v>142.95573818225299</v>
      </c>
      <c r="J2628">
        <v>-3.8382668744446602</v>
      </c>
      <c r="K2628">
        <v>194.13778824621301</v>
      </c>
      <c r="L2628">
        <v>136.04290286040799</v>
      </c>
      <c r="M2628">
        <v>42.681999852297601</v>
      </c>
      <c r="N2628">
        <v>0.557130667003776</v>
      </c>
      <c r="O2628">
        <v>6.2590975254730603</v>
      </c>
      <c r="P2628">
        <v>343.22580645161202</v>
      </c>
      <c r="Q2628">
        <v>9.5576040558065997E-2</v>
      </c>
    </row>
    <row r="2629" spans="1:17" hidden="1" x14ac:dyDescent="0.3">
      <c r="A2629" t="s">
        <v>5420</v>
      </c>
      <c r="B2629" t="s">
        <v>5421</v>
      </c>
      <c r="C2629" t="str">
        <f>IFERROR(VLOOKUP(Table1[[#This Row],[Ticker]],[1]!Table1[[Symbol]:[Industry]],2,FALSE),"-")</f>
        <v>-</v>
      </c>
      <c r="D2629" t="s">
        <v>2461</v>
      </c>
      <c r="E2629">
        <v>141.657704</v>
      </c>
      <c r="F2629">
        <v>35.92</v>
      </c>
      <c r="G2629">
        <v>-12.4789230627094</v>
      </c>
      <c r="H2629">
        <v>-14.018018248068801</v>
      </c>
      <c r="I2629">
        <v>-33.451328252182897</v>
      </c>
      <c r="J2629">
        <v>-4.3289712825814499</v>
      </c>
      <c r="K2629">
        <v>39.028928799739099</v>
      </c>
      <c r="L2629">
        <v>39.489079047303299</v>
      </c>
      <c r="M2629">
        <v>20.347812674784802</v>
      </c>
      <c r="N2629">
        <v>0.946291585387942</v>
      </c>
      <c r="O2629">
        <v>63.9755011135857</v>
      </c>
      <c r="P2629">
        <v>35.5471698113207</v>
      </c>
      <c r="Q2629">
        <v>8.5476758726916E-2</v>
      </c>
    </row>
    <row r="2630" spans="1:17" hidden="1" x14ac:dyDescent="0.3">
      <c r="A2630" t="s">
        <v>5422</v>
      </c>
      <c r="B2630" t="s">
        <v>5423</v>
      </c>
      <c r="C2630" t="str">
        <f>IFERROR(VLOOKUP(Table1[[#This Row],[Ticker]],[1]!Table1[[Symbol]:[Industry]],2,FALSE),"-")</f>
        <v>-</v>
      </c>
      <c r="D2630" t="s">
        <v>62</v>
      </c>
      <c r="E2630">
        <v>141.505904332</v>
      </c>
      <c r="F2630">
        <v>50.44</v>
      </c>
      <c r="G2630">
        <v>28.2413574401067</v>
      </c>
      <c r="H2630">
        <v>3.0341114828827198</v>
      </c>
      <c r="I2630">
        <v>-21.991672767142099</v>
      </c>
      <c r="J2630">
        <v>1.4895612613076701</v>
      </c>
      <c r="K2630">
        <v>48.784621223223603</v>
      </c>
      <c r="L2630">
        <v>47.093483937412302</v>
      </c>
      <c r="M2630">
        <v>52.080072378466099</v>
      </c>
      <c r="N2630">
        <v>1.26618441660859</v>
      </c>
      <c r="O2630">
        <v>34.813639968279098</v>
      </c>
      <c r="P2630">
        <v>68.414023372287105</v>
      </c>
      <c r="Q2630">
        <v>9.7674551447289992E-3</v>
      </c>
    </row>
    <row r="2631" spans="1:17" hidden="1" x14ac:dyDescent="0.3">
      <c r="A2631" t="s">
        <v>5424</v>
      </c>
      <c r="B2631" t="s">
        <v>5425</v>
      </c>
      <c r="C2631" t="str">
        <f>IFERROR(VLOOKUP(Table1[[#This Row],[Ticker]],[1]!Table1[[Symbol]:[Industry]],2,FALSE),"-")</f>
        <v>-</v>
      </c>
      <c r="D2631" t="s">
        <v>709</v>
      </c>
      <c r="E2631">
        <v>141.05316456</v>
      </c>
      <c r="F2631">
        <v>74.23</v>
      </c>
      <c r="G2631">
        <v>37.8588043769291</v>
      </c>
      <c r="H2631">
        <v>-3.7070778385230398</v>
      </c>
      <c r="I2631">
        <v>17.697081641810001</v>
      </c>
      <c r="J2631">
        <v>-1.3770769016267801</v>
      </c>
      <c r="K2631">
        <v>72.768602858898007</v>
      </c>
      <c r="L2631">
        <v>62.427406942979502</v>
      </c>
      <c r="M2631">
        <v>44.340069516080298</v>
      </c>
      <c r="N2631">
        <v>0.95459553768278205</v>
      </c>
      <c r="O2631">
        <v>6.62804795904621</v>
      </c>
      <c r="P2631">
        <v>69.668571428571397</v>
      </c>
      <c r="Q2631">
        <v>1.5864695888099999E-4</v>
      </c>
    </row>
    <row r="2632" spans="1:17" hidden="1" x14ac:dyDescent="0.3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472</v>
      </c>
      <c r="E2632">
        <v>140.71576010799899</v>
      </c>
      <c r="F2632">
        <v>47.74</v>
      </c>
      <c r="G2632">
        <v>2.27670728274909</v>
      </c>
      <c r="H2632">
        <v>-7.6261298250347496</v>
      </c>
      <c r="I2632">
        <v>-37.432219971928099</v>
      </c>
      <c r="J2632">
        <v>-2.62081369334688</v>
      </c>
      <c r="K2632">
        <v>47.204544793396003</v>
      </c>
      <c r="L2632">
        <v>46.894877428766797</v>
      </c>
      <c r="M2632">
        <v>37.179012311683501</v>
      </c>
      <c r="N2632">
        <v>1.9263993379832101</v>
      </c>
      <c r="O2632">
        <v>40.3435274403016</v>
      </c>
      <c r="P2632">
        <v>28.852901484480402</v>
      </c>
      <c r="Q2632">
        <v>-5.0965022102755997E-2</v>
      </c>
    </row>
    <row r="2633" spans="1:17" hidden="1" x14ac:dyDescent="0.3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D2633" t="s">
        <v>46</v>
      </c>
      <c r="E2633">
        <v>140.57496</v>
      </c>
      <c r="F2633">
        <v>450</v>
      </c>
      <c r="G2633">
        <v>-6.93969365492066</v>
      </c>
      <c r="H2633">
        <v>-18.705584633149801</v>
      </c>
      <c r="I2633">
        <v>-24.307112721279498</v>
      </c>
      <c r="J2633">
        <v>-1.18038263704493</v>
      </c>
      <c r="K2633">
        <v>508.55350861665403</v>
      </c>
      <c r="L2633">
        <v>464.72354975136199</v>
      </c>
      <c r="M2633">
        <v>21.483150489964501</v>
      </c>
      <c r="N2633">
        <v>0.28359099033468499</v>
      </c>
      <c r="O2633">
        <v>42.199999999999903</v>
      </c>
      <c r="P2633">
        <v>55.172413793103402</v>
      </c>
      <c r="Q2633">
        <v>0.211150300279072</v>
      </c>
    </row>
    <row r="2634" spans="1:17" hidden="1" x14ac:dyDescent="0.3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D2634" t="s">
        <v>80</v>
      </c>
      <c r="E2634">
        <v>140.47224</v>
      </c>
      <c r="F2634">
        <v>63.39</v>
      </c>
      <c r="G2634">
        <v>68.113949168594004</v>
      </c>
      <c r="H2634">
        <v>12.408953678509601</v>
      </c>
      <c r="I2634">
        <v>6.2653856288369001</v>
      </c>
      <c r="J2634">
        <v>6.2318697073198202</v>
      </c>
      <c r="K2634">
        <v>59.5576210555272</v>
      </c>
      <c r="L2634">
        <v>53.127347511687603</v>
      </c>
      <c r="M2634">
        <v>53.782915086980204</v>
      </c>
      <c r="N2634">
        <v>1.5812276588756999</v>
      </c>
      <c r="O2634">
        <v>21.470263448493402</v>
      </c>
      <c r="P2634">
        <v>103.173076923076</v>
      </c>
      <c r="Q2634">
        <v>8.9272226376817004E-2</v>
      </c>
    </row>
    <row r="2635" spans="1:17" hidden="1" x14ac:dyDescent="0.3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E2635">
        <v>140.14878306</v>
      </c>
      <c r="F2635">
        <v>254.35</v>
      </c>
      <c r="G2635">
        <v>252.62671065946401</v>
      </c>
      <c r="H2635">
        <v>5.91173396246477</v>
      </c>
      <c r="I2635">
        <v>106.688882930091</v>
      </c>
      <c r="J2635">
        <v>-0.117336641886528</v>
      </c>
      <c r="K2635">
        <v>229.32893856121501</v>
      </c>
      <c r="L2635">
        <v>167.107106552397</v>
      </c>
      <c r="M2635">
        <v>100</v>
      </c>
      <c r="N2635">
        <v>0.115094339622641</v>
      </c>
      <c r="O2635">
        <v>0</v>
      </c>
      <c r="P2635">
        <v>276.31306406273097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130</v>
      </c>
      <c r="E2636">
        <v>139.99878545600001</v>
      </c>
      <c r="F2636">
        <v>15.52</v>
      </c>
      <c r="G2636">
        <v>46.863097146183797</v>
      </c>
      <c r="H2636">
        <v>5.5599056102862496</v>
      </c>
      <c r="I2636">
        <v>-15.902616749983</v>
      </c>
      <c r="J2636">
        <v>-4.4468615967872998</v>
      </c>
      <c r="K2636">
        <v>15.364529608787</v>
      </c>
      <c r="L2636">
        <v>13.912713372930501</v>
      </c>
      <c r="M2636">
        <v>38.1460027356962</v>
      </c>
      <c r="N2636">
        <v>1.36849960687987</v>
      </c>
      <c r="O2636">
        <v>44.587628865979397</v>
      </c>
      <c r="P2636">
        <v>93.757802746566796</v>
      </c>
      <c r="Q2636">
        <v>3.7430249178800001E-2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D2637" t="s">
        <v>632</v>
      </c>
      <c r="E2637">
        <v>139.96485699999999</v>
      </c>
      <c r="F2637">
        <v>47.98</v>
      </c>
      <c r="G2637">
        <v>52.4516789021664</v>
      </c>
      <c r="H2637">
        <v>10.0510789078768</v>
      </c>
      <c r="I2637">
        <v>-27.388547983124599</v>
      </c>
      <c r="J2637">
        <v>-12.818330318489901</v>
      </c>
      <c r="K2637">
        <v>47.3016659107384</v>
      </c>
      <c r="L2637">
        <v>44.7494990893059</v>
      </c>
      <c r="M2637">
        <v>33.980134708696603</v>
      </c>
      <c r="N2637">
        <v>1.8996289478336299</v>
      </c>
      <c r="O2637">
        <v>20.362651104626899</v>
      </c>
      <c r="P2637">
        <v>78.165614556256898</v>
      </c>
      <c r="Q2637">
        <v>5.0607381006540997E-2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E2638">
        <v>139.78328279999999</v>
      </c>
      <c r="F2638">
        <v>50.52</v>
      </c>
      <c r="G2638">
        <v>384.56314357862402</v>
      </c>
      <c r="H2638">
        <v>25.402383095153301</v>
      </c>
      <c r="I2638">
        <v>163.37058955603601</v>
      </c>
      <c r="J2638">
        <v>-5.9792796659917098</v>
      </c>
      <c r="K2638">
        <v>44.593863314849301</v>
      </c>
      <c r="L2638">
        <v>29.3709570740697</v>
      </c>
      <c r="M2638">
        <v>34.198793728263603</v>
      </c>
      <c r="N2638">
        <v>0.72780406216690996</v>
      </c>
      <c r="O2638">
        <v>17.478226444972201</v>
      </c>
      <c r="P2638">
        <v>420.82474226804101</v>
      </c>
      <c r="Q2638">
        <v>0.12727399040895701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E2639">
        <v>139.4</v>
      </c>
      <c r="F2639">
        <v>102.5</v>
      </c>
      <c r="G2639">
        <v>-3.80331246759423</v>
      </c>
      <c r="H2639">
        <v>47.741411818955001</v>
      </c>
      <c r="I2639">
        <v>6.4317126834895904</v>
      </c>
      <c r="J2639">
        <v>39.043157185273898</v>
      </c>
      <c r="M2639">
        <v>69.546650800964002</v>
      </c>
      <c r="O2639">
        <v>20.2439024390243</v>
      </c>
      <c r="P2639">
        <v>62.698412698412596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D2640" t="s">
        <v>138</v>
      </c>
      <c r="E2640">
        <v>139.38001073999999</v>
      </c>
      <c r="F2640">
        <v>38.58</v>
      </c>
      <c r="G2640">
        <v>14.2567845398711</v>
      </c>
      <c r="H2640">
        <v>29.2539549552701</v>
      </c>
      <c r="I2640">
        <v>6.7730407101106103</v>
      </c>
      <c r="J2640">
        <v>-11.220955432626001</v>
      </c>
      <c r="K2640">
        <v>35.945186849081203</v>
      </c>
      <c r="L2640">
        <v>31.458711059701301</v>
      </c>
      <c r="M2640">
        <v>39.054649804532701</v>
      </c>
      <c r="N2640">
        <v>0.73686043193554895</v>
      </c>
      <c r="O2640">
        <v>32.166925868325499</v>
      </c>
      <c r="P2640">
        <v>62.784810126582201</v>
      </c>
      <c r="Q2640">
        <v>8.8399214918919E-2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D2641" t="s">
        <v>46</v>
      </c>
      <c r="E2641">
        <v>139.17725684000001</v>
      </c>
      <c r="F2641">
        <v>18.86</v>
      </c>
      <c r="G2641">
        <v>232.162703200506</v>
      </c>
      <c r="H2641">
        <v>77.204907976564897</v>
      </c>
      <c r="I2641">
        <v>98.458784107367606</v>
      </c>
      <c r="J2641">
        <v>6.4363356744976503</v>
      </c>
      <c r="K2641">
        <v>12.7919097512059</v>
      </c>
      <c r="L2641">
        <v>9.5286831103518193</v>
      </c>
      <c r="M2641">
        <v>79.302361650902199</v>
      </c>
      <c r="N2641">
        <v>2.03188903233033</v>
      </c>
      <c r="O2641">
        <v>4.1887592788971197</v>
      </c>
      <c r="Q2641">
        <v>8.0930368629937993E-2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D2642" t="s">
        <v>130</v>
      </c>
      <c r="E2642">
        <v>139.00941449999999</v>
      </c>
      <c r="F2642">
        <v>404.65</v>
      </c>
      <c r="G2642">
        <v>79.044107518576894</v>
      </c>
      <c r="H2642">
        <v>1.3575237980838799</v>
      </c>
      <c r="I2642">
        <v>10.3137734453243</v>
      </c>
      <c r="J2642">
        <v>0.17175032510937299</v>
      </c>
      <c r="K2642">
        <v>372.90493503856999</v>
      </c>
      <c r="L2642">
        <v>310.08865173713701</v>
      </c>
      <c r="M2642">
        <v>49.100563729016201</v>
      </c>
      <c r="N2642">
        <v>0.91822577860780397</v>
      </c>
      <c r="O2642">
        <v>14.9264796737921</v>
      </c>
      <c r="P2642">
        <v>117.320085929108</v>
      </c>
      <c r="Q2642">
        <v>0.114208604881505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E2643">
        <v>138.905</v>
      </c>
      <c r="F2643">
        <v>21.37</v>
      </c>
      <c r="G2643">
        <v>60.537784527767698</v>
      </c>
      <c r="H2643">
        <v>30.215665580215099</v>
      </c>
      <c r="I2643">
        <v>20.194700515796999</v>
      </c>
      <c r="J2643">
        <v>6.8214388683175402</v>
      </c>
      <c r="K2643">
        <v>17.3127910123902</v>
      </c>
      <c r="L2643">
        <v>17.769542297706099</v>
      </c>
      <c r="M2643">
        <v>85.342260391674003</v>
      </c>
      <c r="N2643">
        <v>0.51455496824650304</v>
      </c>
      <c r="O2643">
        <v>0</v>
      </c>
      <c r="P2643">
        <v>110.127826941986</v>
      </c>
      <c r="Q2643">
        <v>6.5958541756644007E-2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D2644" t="s">
        <v>891</v>
      </c>
      <c r="E2644">
        <v>138.78136926299999</v>
      </c>
      <c r="F2644">
        <v>8.5299999999999994</v>
      </c>
      <c r="G2644">
        <v>-35.292571019847003</v>
      </c>
      <c r="H2644">
        <v>-2.8076643477965701</v>
      </c>
      <c r="I2644">
        <v>-47.327297244430902</v>
      </c>
      <c r="J2644">
        <v>-3.0030192168032799</v>
      </c>
      <c r="K2644">
        <v>8.8192501825255292</v>
      </c>
      <c r="L2644">
        <v>9.72735620209715</v>
      </c>
      <c r="M2644">
        <v>40.742749904476298</v>
      </c>
      <c r="N2644">
        <v>1.85928794990822</v>
      </c>
      <c r="O2644">
        <v>85.814771395076207</v>
      </c>
      <c r="P2644">
        <v>7.9746835443037902</v>
      </c>
      <c r="Q2644">
        <v>-2.9096887943725998E-2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46</v>
      </c>
      <c r="E2645">
        <v>138.41386617999899</v>
      </c>
      <c r="F2645">
        <v>6.62</v>
      </c>
      <c r="G2645">
        <v>52.846979930066503</v>
      </c>
      <c r="H2645">
        <v>6.5719871968563099</v>
      </c>
      <c r="I2645">
        <v>-33.692292107604601</v>
      </c>
      <c r="J2645">
        <v>-0.117336641886528</v>
      </c>
      <c r="K2645">
        <v>5.8718691891274997</v>
      </c>
      <c r="L2645">
        <v>4.4977788335505799</v>
      </c>
      <c r="M2645">
        <v>99.233345899271896</v>
      </c>
      <c r="N2645">
        <v>1.1568282280327</v>
      </c>
      <c r="O2645">
        <v>45.770392749244699</v>
      </c>
      <c r="P2645">
        <v>91.8840579710144</v>
      </c>
      <c r="Q2645">
        <v>4.5401514486573001E-2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1840</v>
      </c>
      <c r="E2646">
        <v>138.40875</v>
      </c>
      <c r="F2646">
        <v>13.67</v>
      </c>
      <c r="G2646">
        <v>109.988860271946</v>
      </c>
      <c r="H2646">
        <v>10.798594087518699</v>
      </c>
      <c r="I2646">
        <v>27.476506799363399</v>
      </c>
      <c r="J2646">
        <v>-4.9789166553909201</v>
      </c>
      <c r="K2646">
        <v>12.732175623937801</v>
      </c>
      <c r="L2646">
        <v>10.6268838364704</v>
      </c>
      <c r="M2646">
        <v>46.046959853969597</v>
      </c>
      <c r="N2646">
        <v>0.80583541992920404</v>
      </c>
      <c r="O2646">
        <v>25.457205559619499</v>
      </c>
      <c r="P2646">
        <v>139.824561403508</v>
      </c>
      <c r="Q2646">
        <v>-1.6688490436828001E-2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198</v>
      </c>
      <c r="E2647">
        <v>138.047316</v>
      </c>
      <c r="F2647">
        <v>224.95</v>
      </c>
      <c r="G2647">
        <v>6.9466314980108299</v>
      </c>
      <c r="H2647">
        <v>-5.3140488863374404</v>
      </c>
      <c r="I2647">
        <v>-10.2158991562673</v>
      </c>
      <c r="J2647">
        <v>-4.2770005074327404</v>
      </c>
      <c r="K2647">
        <v>235.66249237254999</v>
      </c>
      <c r="L2647">
        <v>217.47039823141901</v>
      </c>
      <c r="M2647">
        <v>33.959476647948897</v>
      </c>
      <c r="N2647">
        <v>0.90191650069520102</v>
      </c>
      <c r="O2647">
        <v>28.028450766837</v>
      </c>
      <c r="P2647">
        <v>54.075342465753401</v>
      </c>
      <c r="Q2647">
        <v>3.9675151781699003E-2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D2648" t="s">
        <v>21</v>
      </c>
      <c r="E2648">
        <v>137.34362161600001</v>
      </c>
      <c r="F2648">
        <v>8.17</v>
      </c>
      <c r="G2648">
        <v>10.6508124478433</v>
      </c>
      <c r="H2648">
        <v>-4.0751111105652802</v>
      </c>
      <c r="I2648">
        <v>68.946116761177706</v>
      </c>
      <c r="J2648">
        <v>1.7164041894093101</v>
      </c>
      <c r="K2648">
        <v>7.6267579651554396</v>
      </c>
      <c r="L2648">
        <v>6.2664665461146898</v>
      </c>
      <c r="M2648">
        <v>42.874038092220601</v>
      </c>
      <c r="N2648">
        <v>0.165663363263166</v>
      </c>
      <c r="O2648">
        <v>10.1591187270501</v>
      </c>
      <c r="P2648">
        <v>117.86666666666601</v>
      </c>
      <c r="Q2648">
        <v>-2.0922907659006999E-2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1146</v>
      </c>
      <c r="E2649">
        <v>137.004752435</v>
      </c>
      <c r="F2649">
        <v>74.349999999999994</v>
      </c>
      <c r="G2649">
        <v>-80.919600455323106</v>
      </c>
      <c r="H2649">
        <v>-15.661724930707701</v>
      </c>
      <c r="I2649">
        <v>-70.684575304239203</v>
      </c>
      <c r="J2649">
        <v>-4.2664647236664397</v>
      </c>
      <c r="K2649">
        <v>89.582615502746094</v>
      </c>
      <c r="M2649">
        <v>14.7684165599678</v>
      </c>
      <c r="N2649">
        <v>1.02441571357533</v>
      </c>
      <c r="O2649">
        <v>146.13315400134499</v>
      </c>
      <c r="P2649">
        <v>0.47297297297297303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D2650" t="s">
        <v>130</v>
      </c>
      <c r="E2650">
        <v>136.8831485</v>
      </c>
      <c r="F2650">
        <v>7</v>
      </c>
      <c r="G2650">
        <v>-17.963461837001599</v>
      </c>
      <c r="H2650">
        <v>-10.490281641743801</v>
      </c>
      <c r="I2650">
        <v>-44.1443975591136</v>
      </c>
      <c r="J2650">
        <v>-1.10883805831711</v>
      </c>
      <c r="K2650">
        <v>7.4250165648161</v>
      </c>
      <c r="L2650">
        <v>7.89419395840316</v>
      </c>
      <c r="M2650">
        <v>33.637266889953104</v>
      </c>
      <c r="N2650">
        <v>1.1785609454959101</v>
      </c>
      <c r="O2650">
        <v>75</v>
      </c>
      <c r="P2650">
        <v>9.2043681747269801</v>
      </c>
      <c r="Q2650">
        <v>2.0396790872145999E-2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21</v>
      </c>
      <c r="E2651">
        <v>136.86195599999999</v>
      </c>
      <c r="F2651">
        <v>106.7</v>
      </c>
      <c r="G2651">
        <v>81.308843522765898</v>
      </c>
      <c r="H2651">
        <v>-9.0856965018733291</v>
      </c>
      <c r="I2651">
        <v>-4.7955237715311796</v>
      </c>
      <c r="J2651">
        <v>0.16222723846012799</v>
      </c>
      <c r="K2651">
        <v>109.501465419434</v>
      </c>
      <c r="L2651">
        <v>95.844677335926093</v>
      </c>
      <c r="M2651">
        <v>41.921320741778402</v>
      </c>
      <c r="N2651">
        <v>0.42052262425078502</v>
      </c>
      <c r="O2651">
        <v>37.769447047797499</v>
      </c>
      <c r="P2651">
        <v>106.38297872340399</v>
      </c>
      <c r="Q2651">
        <v>9.1664286992412997E-2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E2652">
        <v>136.50626</v>
      </c>
      <c r="F2652">
        <v>96.05</v>
      </c>
      <c r="G2652">
        <v>-13.3474677053919</v>
      </c>
      <c r="H2652">
        <v>-6.6842060500801299</v>
      </c>
      <c r="I2652">
        <v>-32.293744813230603</v>
      </c>
      <c r="J2652">
        <v>0.69788074941781897</v>
      </c>
      <c r="K2652">
        <v>94.733171577578901</v>
      </c>
      <c r="L2652">
        <v>97.048447662830995</v>
      </c>
      <c r="M2652">
        <v>65.583351973834297</v>
      </c>
      <c r="N2652">
        <v>1.70921739130434</v>
      </c>
      <c r="O2652">
        <v>44.403956272774501</v>
      </c>
      <c r="P2652">
        <v>16.283292978208198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D2653" t="s">
        <v>138</v>
      </c>
      <c r="E2653">
        <v>136.47260831099999</v>
      </c>
      <c r="F2653">
        <v>70.13</v>
      </c>
      <c r="G2653">
        <v>101.812038879691</v>
      </c>
      <c r="H2653">
        <v>-2.7922392910773599</v>
      </c>
      <c r="I2653">
        <v>-5.4260663914312302</v>
      </c>
      <c r="J2653">
        <v>5.9608109702697698</v>
      </c>
      <c r="K2653">
        <v>71.476450419901198</v>
      </c>
      <c r="L2653">
        <v>60.784270287941702</v>
      </c>
      <c r="M2653">
        <v>38.465015464515801</v>
      </c>
      <c r="N2653">
        <v>1.06694778468243</v>
      </c>
      <c r="O2653">
        <v>17.1395978896335</v>
      </c>
      <c r="P2653">
        <v>137.72881355932199</v>
      </c>
      <c r="Q2653">
        <v>0.14073792841329</v>
      </c>
    </row>
    <row r="2654" spans="1:17" hidden="1" x14ac:dyDescent="0.3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632</v>
      </c>
      <c r="E2654">
        <v>136.215</v>
      </c>
      <c r="F2654">
        <v>201.8</v>
      </c>
      <c r="G2654">
        <v>-13.2018201429327</v>
      </c>
      <c r="H2654">
        <v>7.30961866240074</v>
      </c>
      <c r="I2654">
        <v>-6.3388017129047798</v>
      </c>
      <c r="J2654">
        <v>-6.6096720792174501</v>
      </c>
      <c r="K2654">
        <v>197.52548027183499</v>
      </c>
      <c r="L2654">
        <v>182.77019703547299</v>
      </c>
      <c r="M2654">
        <v>36.188887348520801</v>
      </c>
      <c r="N2654">
        <v>1.24653727115219</v>
      </c>
      <c r="O2654">
        <v>23.785926660059399</v>
      </c>
      <c r="P2654">
        <v>36.305302262749002</v>
      </c>
      <c r="Q2654">
        <v>-4.3192364515183997E-2</v>
      </c>
    </row>
    <row r="2655" spans="1:17" hidden="1" x14ac:dyDescent="0.3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D2655" t="s">
        <v>412</v>
      </c>
      <c r="E2655">
        <v>136.172227526</v>
      </c>
      <c r="F2655">
        <v>136.13</v>
      </c>
      <c r="G2655">
        <v>7.5232851509501097</v>
      </c>
      <c r="H2655">
        <v>-2.1404389196634499</v>
      </c>
      <c r="I2655">
        <v>0.608160646015656</v>
      </c>
      <c r="J2655">
        <v>-0.24620262126797601</v>
      </c>
      <c r="K2655">
        <v>136.28774770855401</v>
      </c>
      <c r="L2655">
        <v>126.41467788349</v>
      </c>
      <c r="M2655">
        <v>37.5169542681815</v>
      </c>
      <c r="N2655">
        <v>0.28083424797457102</v>
      </c>
      <c r="O2655">
        <v>21.648424300301102</v>
      </c>
      <c r="P2655">
        <v>38.766564729867397</v>
      </c>
      <c r="Q2655">
        <v>4.7817359019113999E-2</v>
      </c>
    </row>
    <row r="2656" spans="1:17" hidden="1" x14ac:dyDescent="0.3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405</v>
      </c>
      <c r="E2656">
        <v>136.059150284</v>
      </c>
      <c r="F2656">
        <v>23.51</v>
      </c>
      <c r="G2656">
        <v>-23.6438002117773</v>
      </c>
      <c r="H2656">
        <v>-8.6271622429575405</v>
      </c>
      <c r="I2656">
        <v>-10.2014380457709</v>
      </c>
      <c r="J2656">
        <v>0.25954778022402297</v>
      </c>
      <c r="K2656">
        <v>24.563759857736098</v>
      </c>
      <c r="L2656">
        <v>23.906943899647199</v>
      </c>
      <c r="M2656">
        <v>31.819487794456599</v>
      </c>
      <c r="N2656">
        <v>0.91901366866922696</v>
      </c>
      <c r="O2656">
        <v>27.350063802637099</v>
      </c>
      <c r="P2656">
        <v>33.883826879271098</v>
      </c>
      <c r="Q2656">
        <v>7.7127050647670002E-3</v>
      </c>
    </row>
    <row r="2657" spans="1:17" hidden="1" x14ac:dyDescent="0.3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E2657">
        <v>135.76596000000001</v>
      </c>
      <c r="F2657">
        <v>71.72</v>
      </c>
      <c r="G2657">
        <v>51.069981879384301</v>
      </c>
      <c r="H2657">
        <v>20.499334147991</v>
      </c>
      <c r="I2657">
        <v>8.3143763318578205</v>
      </c>
      <c r="J2657">
        <v>-8.6113125455009794</v>
      </c>
      <c r="K2657">
        <v>65.031987977132104</v>
      </c>
      <c r="L2657">
        <v>57.701449780217601</v>
      </c>
      <c r="M2657">
        <v>48.705173094651201</v>
      </c>
      <c r="N2657">
        <v>3.8185929874793301</v>
      </c>
      <c r="O2657">
        <v>22.0022308979364</v>
      </c>
      <c r="P2657">
        <v>99.2222222222222</v>
      </c>
      <c r="Q2657">
        <v>0.146702173239942</v>
      </c>
    </row>
    <row r="2658" spans="1:17" hidden="1" x14ac:dyDescent="0.3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E2658">
        <v>135.12119016599999</v>
      </c>
      <c r="F2658">
        <v>36.93</v>
      </c>
      <c r="G2658">
        <v>225.368467012612</v>
      </c>
      <c r="H2658">
        <v>-22.417524702359302</v>
      </c>
      <c r="I2658">
        <v>-5.7208731763369496</v>
      </c>
      <c r="J2658">
        <v>-0.25160087389513203</v>
      </c>
      <c r="K2658">
        <v>39.626634181458201</v>
      </c>
      <c r="L2658">
        <v>32.272086488038802</v>
      </c>
      <c r="M2658">
        <v>32.106993755180397</v>
      </c>
      <c r="N2658">
        <v>1.0865668276803699</v>
      </c>
      <c r="O2658">
        <v>55.104251286217099</v>
      </c>
      <c r="P2658">
        <v>249.38505203405799</v>
      </c>
      <c r="Q2658">
        <v>0.13077423842809699</v>
      </c>
    </row>
    <row r="2659" spans="1:17" hidden="1" x14ac:dyDescent="0.3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E2659">
        <v>135.10216273399999</v>
      </c>
      <c r="F2659">
        <v>112.42</v>
      </c>
      <c r="G2659">
        <v>152.326413598942</v>
      </c>
      <c r="H2659">
        <v>-1.80461430933417</v>
      </c>
      <c r="I2659">
        <v>54.439950122966401</v>
      </c>
      <c r="J2659">
        <v>-5.9847254487140402</v>
      </c>
      <c r="K2659">
        <v>105.417443852145</v>
      </c>
      <c r="L2659">
        <v>81.683304598411794</v>
      </c>
      <c r="M2659">
        <v>46.369290222459099</v>
      </c>
      <c r="N2659">
        <v>0.34949546588041502</v>
      </c>
      <c r="O2659">
        <v>30.270414516989799</v>
      </c>
      <c r="P2659">
        <v>195.84210526315701</v>
      </c>
      <c r="Q2659">
        <v>0.13566930032417701</v>
      </c>
    </row>
    <row r="2660" spans="1:17" hidden="1" x14ac:dyDescent="0.3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E2660">
        <v>134.88247709999999</v>
      </c>
      <c r="F2660">
        <v>9.1199999999999992</v>
      </c>
      <c r="G2660">
        <v>-49.5400119398521</v>
      </c>
      <c r="H2660">
        <v>-4.8622330848802502</v>
      </c>
      <c r="I2660">
        <v>-29.396028713012399</v>
      </c>
      <c r="J2660">
        <v>-4.0244116154873799</v>
      </c>
      <c r="K2660">
        <v>9.3123437990664097</v>
      </c>
      <c r="L2660">
        <v>10.8072812780108</v>
      </c>
      <c r="M2660">
        <v>52.763873257697099</v>
      </c>
      <c r="N2660">
        <v>1.4085705066041301</v>
      </c>
      <c r="O2660">
        <v>35.964912280701697</v>
      </c>
      <c r="P2660">
        <v>26.6666666666666</v>
      </c>
    </row>
    <row r="2661" spans="1:17" hidden="1" x14ac:dyDescent="0.3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D2661" t="s">
        <v>138</v>
      </c>
      <c r="E2661">
        <v>134.858925</v>
      </c>
      <c r="F2661">
        <v>42.15</v>
      </c>
      <c r="K2661">
        <v>41.094271927697299</v>
      </c>
      <c r="L2661">
        <v>39.061986140059297</v>
      </c>
      <c r="M2661">
        <v>77.450142708280893</v>
      </c>
      <c r="N2661">
        <v>1</v>
      </c>
      <c r="Q2661">
        <v>5.6226245136147997E-2</v>
      </c>
    </row>
    <row r="2662" spans="1:17" hidden="1" x14ac:dyDescent="0.3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E2662">
        <v>134.57532</v>
      </c>
      <c r="F2662">
        <v>161.4</v>
      </c>
      <c r="G2662">
        <v>4.73503424791084</v>
      </c>
      <c r="H2662">
        <v>-3.50833158129947</v>
      </c>
      <c r="I2662">
        <v>14.9700593989946</v>
      </c>
      <c r="J2662">
        <v>-5.2050559401321301</v>
      </c>
      <c r="K2662">
        <v>172.18297379275899</v>
      </c>
      <c r="M2662">
        <v>36.846372811277199</v>
      </c>
      <c r="N2662">
        <v>0.49148936170212698</v>
      </c>
      <c r="O2662">
        <v>61.028500619578601</v>
      </c>
      <c r="P2662">
        <v>34.8370927318295</v>
      </c>
    </row>
    <row r="2663" spans="1:17" hidden="1" x14ac:dyDescent="0.3">
      <c r="A2663" t="s">
        <v>5488</v>
      </c>
      <c r="B2663" t="s">
        <v>5489</v>
      </c>
      <c r="C2663" t="str">
        <f>IFERROR(VLOOKUP(Table1[[#This Row],[Ticker]],[1]!Table1[[Symbol]:[Industry]],2,FALSE),"-")</f>
        <v>-</v>
      </c>
      <c r="D2663" t="s">
        <v>295</v>
      </c>
      <c r="E2663">
        <v>134.57305142999999</v>
      </c>
      <c r="F2663">
        <v>64.709999999999994</v>
      </c>
      <c r="G2663">
        <v>-52.6934845058449</v>
      </c>
      <c r="H2663">
        <v>7.4441501201508098</v>
      </c>
      <c r="I2663">
        <v>-37.277108122694997</v>
      </c>
      <c r="J2663">
        <v>18.4713036335007</v>
      </c>
      <c r="K2663">
        <v>61.367149227016</v>
      </c>
      <c r="L2663">
        <v>68.4983992986636</v>
      </c>
      <c r="M2663">
        <v>54.3954086291698</v>
      </c>
      <c r="N2663">
        <v>3.5158026027135398</v>
      </c>
      <c r="O2663">
        <v>71.5345387111729</v>
      </c>
      <c r="P2663">
        <v>33.422680412371101</v>
      </c>
      <c r="Q2663">
        <v>1.8962211755529999E-2</v>
      </c>
    </row>
    <row r="2664" spans="1:17" hidden="1" x14ac:dyDescent="0.3">
      <c r="A2664" t="s">
        <v>5490</v>
      </c>
      <c r="B2664" t="s">
        <v>5491</v>
      </c>
      <c r="C2664" t="str">
        <f>IFERROR(VLOOKUP(Table1[[#This Row],[Ticker]],[1]!Table1[[Symbol]:[Industry]],2,FALSE),"-")</f>
        <v>-</v>
      </c>
      <c r="D2664" t="s">
        <v>1423</v>
      </c>
      <c r="E2664">
        <v>134.512244482</v>
      </c>
      <c r="F2664">
        <v>70.180000000000007</v>
      </c>
      <c r="G2664">
        <v>-16.7861249188798</v>
      </c>
      <c r="H2664">
        <v>-6.0370964728583898</v>
      </c>
      <c r="I2664">
        <v>-16.784661585516201</v>
      </c>
      <c r="J2664">
        <v>-2.2264671358312702</v>
      </c>
      <c r="K2664">
        <v>70.071813818776704</v>
      </c>
      <c r="L2664">
        <v>67.953376640038996</v>
      </c>
      <c r="M2664">
        <v>38.486664996788697</v>
      </c>
      <c r="N2664">
        <v>0.89693530244086395</v>
      </c>
      <c r="O2664">
        <v>39.640923339982798</v>
      </c>
      <c r="P2664">
        <v>37.0703125</v>
      </c>
      <c r="Q2664">
        <v>7.2630132565302E-2</v>
      </c>
    </row>
    <row r="2665" spans="1:17" hidden="1" x14ac:dyDescent="0.3">
      <c r="A2665" t="s">
        <v>5492</v>
      </c>
      <c r="B2665" t="s">
        <v>5493</v>
      </c>
      <c r="C2665" t="str">
        <f>IFERROR(VLOOKUP(Table1[[#This Row],[Ticker]],[1]!Table1[[Symbol]:[Industry]],2,FALSE),"-")</f>
        <v>-</v>
      </c>
      <c r="D2665" t="s">
        <v>62</v>
      </c>
      <c r="E2665">
        <v>134.360848</v>
      </c>
      <c r="F2665">
        <v>78.349999999999994</v>
      </c>
      <c r="G2665">
        <v>-49.173752357142099</v>
      </c>
      <c r="H2665">
        <v>19.3931351903448</v>
      </c>
      <c r="I2665">
        <v>-38.938727206058303</v>
      </c>
      <c r="J2665">
        <v>24.8629005122636</v>
      </c>
      <c r="K2665">
        <v>67.583657138151494</v>
      </c>
      <c r="M2665">
        <v>74.101950782180097</v>
      </c>
      <c r="N2665">
        <v>2.3419642857142802</v>
      </c>
      <c r="O2665">
        <v>46.139119336311403</v>
      </c>
      <c r="P2665">
        <v>48.390151515151501</v>
      </c>
    </row>
    <row r="2666" spans="1:17" hidden="1" x14ac:dyDescent="0.3">
      <c r="A2666" t="s">
        <v>5494</v>
      </c>
      <c r="B2666" t="s">
        <v>5495</v>
      </c>
      <c r="C2666" t="str">
        <f>IFERROR(VLOOKUP(Table1[[#This Row],[Ticker]],[1]!Table1[[Symbol]:[Industry]],2,FALSE),"-")</f>
        <v>-</v>
      </c>
      <c r="D2666" t="s">
        <v>412</v>
      </c>
      <c r="E2666">
        <v>133.99401520000001</v>
      </c>
      <c r="F2666">
        <v>194</v>
      </c>
      <c r="G2666">
        <v>141.485871856438</v>
      </c>
      <c r="H2666">
        <v>-24.677032944903299</v>
      </c>
      <c r="I2666">
        <v>57.594342705320102</v>
      </c>
      <c r="J2666">
        <v>1.3736390316682601</v>
      </c>
      <c r="K2666">
        <v>211.63592293597</v>
      </c>
      <c r="L2666">
        <v>167.11258392048799</v>
      </c>
      <c r="M2666">
        <v>27.744250716536001</v>
      </c>
      <c r="N2666">
        <v>1.0383027522935699</v>
      </c>
      <c r="O2666">
        <v>43.427835051546303</v>
      </c>
      <c r="P2666">
        <v>191.597775439651</v>
      </c>
      <c r="Q2666">
        <v>7.4055497646926996E-2</v>
      </c>
    </row>
    <row r="2667" spans="1:17" hidden="1" x14ac:dyDescent="0.3">
      <c r="A2667" t="s">
        <v>5496</v>
      </c>
      <c r="B2667" t="s">
        <v>5497</v>
      </c>
      <c r="C2667" t="str">
        <f>IFERROR(VLOOKUP(Table1[[#This Row],[Ticker]],[1]!Table1[[Symbol]:[Industry]],2,FALSE),"-")</f>
        <v>-</v>
      </c>
      <c r="D2667" t="s">
        <v>632</v>
      </c>
      <c r="E2667">
        <v>133.65</v>
      </c>
      <c r="F2667">
        <v>54</v>
      </c>
      <c r="G2667">
        <v>61.486462922955397</v>
      </c>
      <c r="H2667">
        <v>38.3595396778761</v>
      </c>
      <c r="I2667">
        <v>74.207029232780499</v>
      </c>
      <c r="J2667">
        <v>5.3145251623361096</v>
      </c>
      <c r="K2667">
        <v>39.667751673152601</v>
      </c>
      <c r="L2667">
        <v>31.348905603109898</v>
      </c>
      <c r="M2667">
        <v>74.2248493998529</v>
      </c>
      <c r="N2667">
        <v>0.879587174914227</v>
      </c>
      <c r="O2667">
        <v>3.8148148148148202</v>
      </c>
      <c r="P2667">
        <v>169.11545009874399</v>
      </c>
      <c r="Q2667">
        <v>0.21960457729127</v>
      </c>
    </row>
    <row r="2668" spans="1:17" hidden="1" x14ac:dyDescent="0.3">
      <c r="A2668" t="s">
        <v>5498</v>
      </c>
      <c r="B2668" t="s">
        <v>5499</v>
      </c>
      <c r="C2668" t="str">
        <f>IFERROR(VLOOKUP(Table1[[#This Row],[Ticker]],[1]!Table1[[Symbol]:[Industry]],2,FALSE),"-")</f>
        <v>-</v>
      </c>
      <c r="E2668">
        <v>133.57</v>
      </c>
      <c r="F2668">
        <v>70.3</v>
      </c>
      <c r="G2668">
        <v>0.168473939932685</v>
      </c>
      <c r="H2668">
        <v>3.85365524460894</v>
      </c>
      <c r="I2668">
        <v>-25.455333759755799</v>
      </c>
      <c r="J2668">
        <v>-2.1989581154554001</v>
      </c>
      <c r="K2668">
        <v>71.031329227044907</v>
      </c>
      <c r="L2668">
        <v>69.514805480327496</v>
      </c>
      <c r="M2668">
        <v>32.864655038995302</v>
      </c>
      <c r="N2668">
        <v>1.1275289393210099</v>
      </c>
      <c r="O2668">
        <v>26.2446657183499</v>
      </c>
      <c r="P2668">
        <v>37.546468401486898</v>
      </c>
      <c r="Q2668">
        <v>-0.119395001875462</v>
      </c>
    </row>
    <row r="2669" spans="1:17" hidden="1" x14ac:dyDescent="0.3">
      <c r="A2669" t="s">
        <v>5500</v>
      </c>
      <c r="B2669" t="s">
        <v>5501</v>
      </c>
      <c r="C2669" t="str">
        <f>IFERROR(VLOOKUP(Table1[[#This Row],[Ticker]],[1]!Table1[[Symbol]:[Industry]],2,FALSE),"-")</f>
        <v>-</v>
      </c>
      <c r="D2669" t="s">
        <v>810</v>
      </c>
      <c r="E2669">
        <v>133.46273797500001</v>
      </c>
      <c r="F2669">
        <v>69.650000000000006</v>
      </c>
      <c r="G2669">
        <v>1330.38462780758</v>
      </c>
      <c r="H2669">
        <v>2.7035584961036201</v>
      </c>
      <c r="I2669">
        <v>223.34751120623099</v>
      </c>
      <c r="J2669">
        <v>-17.0909610166023</v>
      </c>
      <c r="K2669">
        <v>70.316551490970596</v>
      </c>
      <c r="L2669">
        <v>45.435954193917098</v>
      </c>
      <c r="M2669">
        <v>31.333768959462802</v>
      </c>
      <c r="N2669">
        <v>1.04822805412216</v>
      </c>
      <c r="O2669">
        <v>27.695620961952599</v>
      </c>
      <c r="P2669">
        <v>1354.0709812108501</v>
      </c>
      <c r="Q2669">
        <v>0.35315241644921103</v>
      </c>
    </row>
    <row r="2670" spans="1:17" hidden="1" x14ac:dyDescent="0.3">
      <c r="A2670" t="s">
        <v>5502</v>
      </c>
      <c r="B2670" t="s">
        <v>5503</v>
      </c>
      <c r="C2670" t="str">
        <f>IFERROR(VLOOKUP(Table1[[#This Row],[Ticker]],[1]!Table1[[Symbol]:[Industry]],2,FALSE),"-")</f>
        <v>-</v>
      </c>
      <c r="D2670" t="s">
        <v>271</v>
      </c>
      <c r="E2670">
        <v>133.13626594999999</v>
      </c>
      <c r="F2670">
        <v>130.75</v>
      </c>
      <c r="G2670">
        <v>-7.7732328358908598</v>
      </c>
      <c r="H2670">
        <v>7.5978957843104098</v>
      </c>
      <c r="I2670">
        <v>-17.417541987034099</v>
      </c>
      <c r="J2670">
        <v>-2.6492515355035402</v>
      </c>
      <c r="K2670">
        <v>129.860763967292</v>
      </c>
      <c r="L2670">
        <v>122.690926420959</v>
      </c>
      <c r="M2670">
        <v>33.264561176607799</v>
      </c>
      <c r="N2670">
        <v>0.36066845022923599</v>
      </c>
      <c r="O2670">
        <v>26.195028680688299</v>
      </c>
      <c r="P2670">
        <v>36.839351125065399</v>
      </c>
      <c r="Q2670">
        <v>3.7642106280853002E-2</v>
      </c>
    </row>
    <row r="2671" spans="1:17" hidden="1" x14ac:dyDescent="0.3">
      <c r="A2671" t="s">
        <v>5504</v>
      </c>
      <c r="B2671" t="s">
        <v>5505</v>
      </c>
      <c r="C2671" t="str">
        <f>IFERROR(VLOOKUP(Table1[[#This Row],[Ticker]],[1]!Table1[[Symbol]:[Industry]],2,FALSE),"-")</f>
        <v>-</v>
      </c>
      <c r="D2671" t="s">
        <v>380</v>
      </c>
      <c r="E2671">
        <v>133.065</v>
      </c>
      <c r="F2671">
        <v>739.25</v>
      </c>
      <c r="G2671">
        <v>-16.3620212313735</v>
      </c>
      <c r="H2671">
        <v>2.0239940080763001</v>
      </c>
      <c r="I2671">
        <v>2.0203993329467198</v>
      </c>
      <c r="J2671">
        <v>2.4471075065181802</v>
      </c>
      <c r="K2671">
        <v>723.37237211685999</v>
      </c>
      <c r="L2671">
        <v>692.63995306466802</v>
      </c>
      <c r="M2671">
        <v>46.071743719684498</v>
      </c>
      <c r="N2671">
        <v>0.77518851860861104</v>
      </c>
      <c r="O2671">
        <v>12.2759553601623</v>
      </c>
      <c r="P2671">
        <v>28.565217391304301</v>
      </c>
      <c r="Q2671">
        <v>4.5091656690464998E-2</v>
      </c>
    </row>
    <row r="2672" spans="1:17" hidden="1" x14ac:dyDescent="0.3">
      <c r="A2672" t="s">
        <v>5506</v>
      </c>
      <c r="B2672" t="s">
        <v>5507</v>
      </c>
      <c r="C2672" t="str">
        <f>IFERROR(VLOOKUP(Table1[[#This Row],[Ticker]],[1]!Table1[[Symbol]:[Industry]],2,FALSE),"-")</f>
        <v>-</v>
      </c>
      <c r="E2672">
        <v>133.05922315199999</v>
      </c>
      <c r="F2672">
        <v>3.04</v>
      </c>
      <c r="G2672">
        <v>41.531037901081</v>
      </c>
      <c r="H2672">
        <v>0.83885417780917604</v>
      </c>
      <c r="I2672">
        <v>-14.1049230234247</v>
      </c>
      <c r="J2672">
        <v>-4.4923366418865296</v>
      </c>
      <c r="K2672">
        <v>3.1900152046285202</v>
      </c>
      <c r="L2672">
        <v>3.1160746066720701</v>
      </c>
      <c r="M2672">
        <v>37.8224194880192</v>
      </c>
      <c r="N2672">
        <v>1.5347598666142299</v>
      </c>
      <c r="O2672">
        <v>103.61842105263101</v>
      </c>
      <c r="P2672">
        <v>130.30303030303</v>
      </c>
      <c r="Q2672">
        <v>0.17177145925275</v>
      </c>
    </row>
    <row r="2673" spans="1:17" hidden="1" x14ac:dyDescent="0.3">
      <c r="A2673" t="s">
        <v>5508</v>
      </c>
      <c r="B2673" t="s">
        <v>5509</v>
      </c>
      <c r="C2673" t="str">
        <f>IFERROR(VLOOKUP(Table1[[#This Row],[Ticker]],[1]!Table1[[Symbol]:[Industry]],2,FALSE),"-")</f>
        <v>-</v>
      </c>
      <c r="D2673" t="s">
        <v>46</v>
      </c>
      <c r="E2673">
        <v>132.91106635</v>
      </c>
      <c r="F2673">
        <v>7.1</v>
      </c>
      <c r="G2673">
        <v>-27.740407457320799</v>
      </c>
      <c r="H2673">
        <v>2.6991403756857699</v>
      </c>
      <c r="I2673">
        <v>-28.9275187283734</v>
      </c>
      <c r="J2673">
        <v>-9.9286573966035103</v>
      </c>
      <c r="K2673">
        <v>7.1410081300029997</v>
      </c>
      <c r="L2673">
        <v>7.63611437837758</v>
      </c>
      <c r="M2673">
        <v>45.565602729781602</v>
      </c>
      <c r="N2673">
        <v>0.99732655560206396</v>
      </c>
      <c r="O2673">
        <v>44.366197183098599</v>
      </c>
      <c r="P2673">
        <v>36.538461538461497</v>
      </c>
      <c r="Q2673">
        <v>-0.125045290777895</v>
      </c>
    </row>
    <row r="2674" spans="1:17" hidden="1" x14ac:dyDescent="0.3">
      <c r="A2674" t="s">
        <v>5510</v>
      </c>
      <c r="B2674" t="s">
        <v>5511</v>
      </c>
      <c r="C2674" t="str">
        <f>IFERROR(VLOOKUP(Table1[[#This Row],[Ticker]],[1]!Table1[[Symbol]:[Industry]],2,FALSE),"-")</f>
        <v>-</v>
      </c>
      <c r="D2674" t="s">
        <v>312</v>
      </c>
      <c r="E2674">
        <v>132.38022380000001</v>
      </c>
      <c r="F2674">
        <v>117.8</v>
      </c>
      <c r="G2674">
        <v>86.483138122156902</v>
      </c>
      <c r="H2674">
        <v>-8.48761481983599</v>
      </c>
      <c r="I2674">
        <v>-20.475795497644601</v>
      </c>
      <c r="J2674">
        <v>-0.546521191242751</v>
      </c>
      <c r="K2674">
        <v>120.615256120209</v>
      </c>
      <c r="L2674">
        <v>109.17552341163599</v>
      </c>
      <c r="M2674">
        <v>42.2312791821521</v>
      </c>
      <c r="N2674">
        <v>0.89685746352412998</v>
      </c>
      <c r="O2674">
        <v>26.910016977928699</v>
      </c>
      <c r="P2674">
        <v>119.98132586367799</v>
      </c>
      <c r="Q2674">
        <v>0.177285542726282</v>
      </c>
    </row>
    <row r="2675" spans="1:17" hidden="1" x14ac:dyDescent="0.3">
      <c r="A2675" t="s">
        <v>5512</v>
      </c>
      <c r="B2675" t="s">
        <v>5513</v>
      </c>
      <c r="C2675" t="str">
        <f>IFERROR(VLOOKUP(Table1[[#This Row],[Ticker]],[1]!Table1[[Symbol]:[Industry]],2,FALSE),"-")</f>
        <v>-</v>
      </c>
      <c r="D2675" t="s">
        <v>21</v>
      </c>
      <c r="E2675">
        <v>132.12755945999999</v>
      </c>
      <c r="F2675">
        <v>206.7</v>
      </c>
      <c r="G2675">
        <v>20.7580910411776</v>
      </c>
      <c r="H2675">
        <v>-5.6925965916514398</v>
      </c>
      <c r="I2675">
        <v>-5.7670354676036002</v>
      </c>
      <c r="J2675">
        <v>-3.8201668305657699</v>
      </c>
      <c r="K2675">
        <v>203.418158059847</v>
      </c>
      <c r="L2675">
        <v>189.10365701772099</v>
      </c>
      <c r="M2675">
        <v>63.473507719176702</v>
      </c>
      <c r="N2675">
        <v>0.662724454533134</v>
      </c>
      <c r="O2675">
        <v>25.786163522012501</v>
      </c>
      <c r="P2675">
        <v>63.270142180094702</v>
      </c>
      <c r="Q2675">
        <v>-4.3024693142082002E-2</v>
      </c>
    </row>
    <row r="2676" spans="1:17" hidden="1" x14ac:dyDescent="0.3">
      <c r="A2676" t="s">
        <v>5514</v>
      </c>
      <c r="B2676" t="s">
        <v>5515</v>
      </c>
      <c r="C2676" t="str">
        <f>IFERROR(VLOOKUP(Table1[[#This Row],[Ticker]],[1]!Table1[[Symbol]:[Industry]],2,FALSE),"-")</f>
        <v>-</v>
      </c>
      <c r="E2676">
        <v>131.71291875</v>
      </c>
      <c r="F2676">
        <v>131.25</v>
      </c>
      <c r="G2676">
        <v>218.11052159673301</v>
      </c>
      <c r="H2676">
        <v>23.496075943246701</v>
      </c>
      <c r="I2676">
        <v>178.215338414483</v>
      </c>
      <c r="J2676">
        <v>20.074971050421102</v>
      </c>
      <c r="K2676">
        <v>100.312276902097</v>
      </c>
      <c r="L2676">
        <v>68.742635774620297</v>
      </c>
      <c r="M2676">
        <v>73.435044443493794</v>
      </c>
      <c r="N2676">
        <v>0.92537313432835799</v>
      </c>
      <c r="O2676">
        <v>0</v>
      </c>
      <c r="P2676">
        <v>795.90443686006802</v>
      </c>
    </row>
    <row r="2677" spans="1:17" hidden="1" x14ac:dyDescent="0.3">
      <c r="A2677" t="s">
        <v>5516</v>
      </c>
      <c r="B2677" t="s">
        <v>5517</v>
      </c>
      <c r="C2677" t="str">
        <f>IFERROR(VLOOKUP(Table1[[#This Row],[Ticker]],[1]!Table1[[Symbol]:[Industry]],2,FALSE),"-")</f>
        <v>-</v>
      </c>
      <c r="D2677" t="s">
        <v>933</v>
      </c>
      <c r="E2677">
        <v>131.57923202000001</v>
      </c>
      <c r="F2677">
        <v>155.03</v>
      </c>
      <c r="G2677">
        <v>-0.646670863584208</v>
      </c>
      <c r="H2677">
        <v>-6.11925606161999</v>
      </c>
      <c r="I2677">
        <v>-27.323550474405099</v>
      </c>
      <c r="J2677">
        <v>-0.72373824228662698</v>
      </c>
      <c r="K2677">
        <v>161.536794093113</v>
      </c>
      <c r="L2677">
        <v>154.96867895042399</v>
      </c>
      <c r="M2677">
        <v>40.971715577365501</v>
      </c>
      <c r="N2677">
        <v>0.72917229920018001</v>
      </c>
      <c r="O2677">
        <v>25.717603044572002</v>
      </c>
      <c r="P2677">
        <v>54.720558882235501</v>
      </c>
      <c r="Q2677">
        <v>7.2306889259923998E-2</v>
      </c>
    </row>
    <row r="2678" spans="1:17" hidden="1" x14ac:dyDescent="0.3">
      <c r="A2678" t="s">
        <v>5518</v>
      </c>
      <c r="B2678" t="s">
        <v>5519</v>
      </c>
      <c r="C2678" t="str">
        <f>IFERROR(VLOOKUP(Table1[[#This Row],[Ticker]],[1]!Table1[[Symbol]:[Industry]],2,FALSE),"-")</f>
        <v>-</v>
      </c>
      <c r="D2678" t="s">
        <v>266</v>
      </c>
      <c r="E2678">
        <v>131.40588289999999</v>
      </c>
      <c r="F2678">
        <v>363.85</v>
      </c>
      <c r="G2678">
        <v>-12.7564753544862</v>
      </c>
      <c r="H2678">
        <v>-6.9631506729832298</v>
      </c>
      <c r="I2678">
        <v>-22.488828252182898</v>
      </c>
      <c r="J2678">
        <v>-0.18427104617032999</v>
      </c>
      <c r="K2678">
        <v>369.640107092189</v>
      </c>
      <c r="L2678">
        <v>355.06595770275601</v>
      </c>
      <c r="M2678">
        <v>35.261009388597003</v>
      </c>
      <c r="N2678">
        <v>0.61923989636051002</v>
      </c>
      <c r="O2678">
        <v>22.275663047959299</v>
      </c>
      <c r="P2678">
        <v>29.253996447602098</v>
      </c>
      <c r="Q2678">
        <v>3.073696534129E-3</v>
      </c>
    </row>
    <row r="2679" spans="1:17" hidden="1" x14ac:dyDescent="0.3">
      <c r="A2679" t="s">
        <v>5520</v>
      </c>
      <c r="B2679" t="s">
        <v>5521</v>
      </c>
      <c r="C2679" t="str">
        <f>IFERROR(VLOOKUP(Table1[[#This Row],[Ticker]],[1]!Table1[[Symbol]:[Industry]],2,FALSE),"-")</f>
        <v>-</v>
      </c>
      <c r="D2679" t="s">
        <v>130</v>
      </c>
      <c r="E2679">
        <v>131.2327325</v>
      </c>
      <c r="F2679">
        <v>284.75</v>
      </c>
      <c r="G2679">
        <v>139.48370204959801</v>
      </c>
      <c r="H2679">
        <v>-11.249118330781799</v>
      </c>
      <c r="I2679">
        <v>-14.9559979166588</v>
      </c>
      <c r="J2679">
        <v>-5.9679520524412402</v>
      </c>
      <c r="K2679">
        <v>293.04101362108003</v>
      </c>
      <c r="L2679">
        <v>258.55121608654599</v>
      </c>
      <c r="M2679">
        <v>43.089172781252003</v>
      </c>
      <c r="N2679">
        <v>1.20325086613452</v>
      </c>
      <c r="O2679">
        <v>37.8577699736611</v>
      </c>
      <c r="P2679">
        <v>163.170055452865</v>
      </c>
      <c r="Q2679">
        <v>0.19213792264936799</v>
      </c>
    </row>
    <row r="2680" spans="1:17" hidden="1" x14ac:dyDescent="0.3">
      <c r="A2680" t="s">
        <v>5522</v>
      </c>
      <c r="B2680" t="s">
        <v>5523</v>
      </c>
      <c r="C2680" t="str">
        <f>IFERROR(VLOOKUP(Table1[[#This Row],[Ticker]],[1]!Table1[[Symbol]:[Industry]],2,FALSE),"-")</f>
        <v>-</v>
      </c>
      <c r="D2680" t="s">
        <v>543</v>
      </c>
      <c r="E2680">
        <v>131.04359149000001</v>
      </c>
      <c r="F2680">
        <v>13.93</v>
      </c>
      <c r="G2680">
        <v>-14.4314514424824</v>
      </c>
      <c r="H2680">
        <v>9.6511571513117698</v>
      </c>
      <c r="I2680">
        <v>23.654970960415501</v>
      </c>
      <c r="J2680">
        <v>-0.117336641886528</v>
      </c>
      <c r="K2680">
        <v>12.138728683923</v>
      </c>
      <c r="L2680">
        <v>11.2160074248555</v>
      </c>
      <c r="M2680">
        <v>58.3698259560501</v>
      </c>
      <c r="N2680">
        <v>1.2464921652010199</v>
      </c>
      <c r="O2680">
        <v>15.936826992103301</v>
      </c>
      <c r="P2680">
        <v>63.114754098360599</v>
      </c>
      <c r="Q2680">
        <v>-7.8351351492312996E-2</v>
      </c>
    </row>
    <row r="2681" spans="1:17" hidden="1" x14ac:dyDescent="0.3">
      <c r="A2681" t="s">
        <v>5524</v>
      </c>
      <c r="B2681" t="s">
        <v>5525</v>
      </c>
      <c r="C2681" t="str">
        <f>IFERROR(VLOOKUP(Table1[[#This Row],[Ticker]],[1]!Table1[[Symbol]:[Industry]],2,FALSE),"-")</f>
        <v>-</v>
      </c>
      <c r="D2681" t="s">
        <v>5526</v>
      </c>
      <c r="E2681">
        <v>130.94879175</v>
      </c>
      <c r="F2681">
        <v>52.95</v>
      </c>
      <c r="G2681">
        <v>-33.635332995103397</v>
      </c>
      <c r="H2681">
        <v>-7.1598216946962498</v>
      </c>
      <c r="I2681">
        <v>-35.526383439820798</v>
      </c>
      <c r="J2681">
        <v>-2.28186834744219E-2</v>
      </c>
      <c r="K2681">
        <v>53.939759798611398</v>
      </c>
      <c r="M2681">
        <v>53.273926593967502</v>
      </c>
      <c r="N2681">
        <v>0.62540145985401396</v>
      </c>
      <c r="O2681">
        <v>41.359773371104701</v>
      </c>
      <c r="P2681">
        <v>17.016574585635301</v>
      </c>
    </row>
    <row r="2682" spans="1:17" hidden="1" x14ac:dyDescent="0.3">
      <c r="A2682" t="s">
        <v>5527</v>
      </c>
      <c r="B2682" t="s">
        <v>5528</v>
      </c>
      <c r="C2682" t="str">
        <f>IFERROR(VLOOKUP(Table1[[#This Row],[Ticker]],[1]!Table1[[Symbol]:[Industry]],2,FALSE),"-")</f>
        <v>-</v>
      </c>
      <c r="D2682" t="s">
        <v>1444</v>
      </c>
      <c r="E2682">
        <v>130.73862</v>
      </c>
      <c r="F2682">
        <v>314.2</v>
      </c>
      <c r="G2682">
        <v>55.702741658109197</v>
      </c>
      <c r="H2682">
        <v>-6.9922963034014698</v>
      </c>
      <c r="I2682">
        <v>4.8023412999435404</v>
      </c>
      <c r="J2682">
        <v>-4.2537002782501503</v>
      </c>
      <c r="K2682">
        <v>319.81653010158499</v>
      </c>
      <c r="L2682">
        <v>278.65728887181598</v>
      </c>
      <c r="M2682">
        <v>36.899705152685698</v>
      </c>
      <c r="N2682">
        <v>0.39228014186462201</v>
      </c>
      <c r="O2682">
        <v>23.551877784850401</v>
      </c>
      <c r="P2682">
        <v>88.031119090364996</v>
      </c>
      <c r="Q2682">
        <v>3.9124663302096997E-2</v>
      </c>
    </row>
    <row r="2683" spans="1:17" hidden="1" x14ac:dyDescent="0.3">
      <c r="A2683" t="s">
        <v>5529</v>
      </c>
      <c r="B2683" t="s">
        <v>5530</v>
      </c>
      <c r="C2683" t="str">
        <f>IFERROR(VLOOKUP(Table1[[#This Row],[Ticker]],[1]!Table1[[Symbol]:[Industry]],2,FALSE),"-")</f>
        <v>-</v>
      </c>
      <c r="D2683" t="s">
        <v>549</v>
      </c>
      <c r="E2683">
        <v>130.73680013000001</v>
      </c>
      <c r="F2683">
        <v>86.54</v>
      </c>
      <c r="G2683">
        <v>16.5729658836052</v>
      </c>
      <c r="H2683">
        <v>-14.741510551094001</v>
      </c>
      <c r="I2683">
        <v>-2.0025194949388698</v>
      </c>
      <c r="J2683">
        <v>-3.3085934724876198</v>
      </c>
      <c r="K2683">
        <v>91.792629849606996</v>
      </c>
      <c r="L2683">
        <v>82.168100697811198</v>
      </c>
      <c r="M2683">
        <v>25.502156622422302</v>
      </c>
      <c r="N2683">
        <v>0.30505446104964701</v>
      </c>
      <c r="O2683">
        <v>26.762190894383998</v>
      </c>
      <c r="P2683">
        <v>42.805280528052798</v>
      </c>
      <c r="Q2683">
        <v>-2.4086225682635E-2</v>
      </c>
    </row>
    <row r="2684" spans="1:17" hidden="1" x14ac:dyDescent="0.3">
      <c r="A2684" t="s">
        <v>5531</v>
      </c>
      <c r="B2684" t="s">
        <v>5532</v>
      </c>
      <c r="C2684" t="str">
        <f>IFERROR(VLOOKUP(Table1[[#This Row],[Ticker]],[1]!Table1[[Symbol]:[Industry]],2,FALSE),"-")</f>
        <v>-</v>
      </c>
      <c r="D2684" t="s">
        <v>1146</v>
      </c>
      <c r="E2684">
        <v>130.68935027000001</v>
      </c>
      <c r="F2684">
        <v>22.7</v>
      </c>
      <c r="G2684">
        <v>-0.91728904415370804</v>
      </c>
      <c r="H2684">
        <v>-3.7070893452746301</v>
      </c>
      <c r="I2684">
        <v>-31.175141227898699</v>
      </c>
      <c r="J2684">
        <v>4.2108869830007603</v>
      </c>
      <c r="K2684">
        <v>23.110215944490601</v>
      </c>
      <c r="L2684">
        <v>23.014053988371</v>
      </c>
      <c r="M2684">
        <v>49.447318316358299</v>
      </c>
      <c r="N2684">
        <v>0.88052020709715095</v>
      </c>
      <c r="O2684">
        <v>56.299559471365598</v>
      </c>
      <c r="P2684">
        <v>27.528089887640402</v>
      </c>
      <c r="Q2684">
        <v>4.3135209641841997E-2</v>
      </c>
    </row>
    <row r="2685" spans="1:17" hidden="1" x14ac:dyDescent="0.3">
      <c r="A2685" t="s">
        <v>5533</v>
      </c>
      <c r="B2685" t="s">
        <v>5534</v>
      </c>
      <c r="C2685" t="str">
        <f>IFERROR(VLOOKUP(Table1[[#This Row],[Ticker]],[1]!Table1[[Symbol]:[Industry]],2,FALSE),"-")</f>
        <v>-</v>
      </c>
      <c r="E2685">
        <v>130.61791740000001</v>
      </c>
      <c r="F2685">
        <v>66.38</v>
      </c>
      <c r="G2685">
        <v>-59.699463100586897</v>
      </c>
      <c r="H2685">
        <v>6.7316781776741799</v>
      </c>
      <c r="I2685">
        <v>-47.500011809063203</v>
      </c>
      <c r="J2685">
        <v>-1.06624175137558</v>
      </c>
      <c r="K2685">
        <v>68.073075236167696</v>
      </c>
      <c r="L2685">
        <v>85.506577133716405</v>
      </c>
      <c r="M2685">
        <v>44.764892803509802</v>
      </c>
      <c r="N2685">
        <v>0.87697798929208803</v>
      </c>
      <c r="O2685">
        <v>119.569147333534</v>
      </c>
      <c r="P2685">
        <v>19.603603603603599</v>
      </c>
    </row>
    <row r="2686" spans="1:17" hidden="1" x14ac:dyDescent="0.3">
      <c r="A2686" t="s">
        <v>5535</v>
      </c>
      <c r="B2686" t="s">
        <v>5536</v>
      </c>
      <c r="C2686" t="str">
        <f>IFERROR(VLOOKUP(Table1[[#This Row],[Ticker]],[1]!Table1[[Symbol]:[Industry]],2,FALSE),"-")</f>
        <v>-</v>
      </c>
      <c r="D2686" t="s">
        <v>72</v>
      </c>
      <c r="E2686">
        <v>130.034695</v>
      </c>
      <c r="F2686">
        <v>1450</v>
      </c>
      <c r="G2686">
        <v>5.3172053155944603</v>
      </c>
      <c r="H2686">
        <v>-7.7606125836554503</v>
      </c>
      <c r="I2686">
        <v>-11.3350565524751</v>
      </c>
      <c r="J2686">
        <v>-0.188711682034988</v>
      </c>
      <c r="K2686">
        <v>1440.6269602585901</v>
      </c>
      <c r="L2686">
        <v>1366.9150108620399</v>
      </c>
      <c r="M2686">
        <v>52.429438733186103</v>
      </c>
      <c r="N2686">
        <v>1.1576828841442</v>
      </c>
      <c r="O2686">
        <v>12.0655172413793</v>
      </c>
      <c r="P2686">
        <v>38.755980861243998</v>
      </c>
      <c r="Q2686">
        <v>2.7678165409875999E-2</v>
      </c>
    </row>
    <row r="2687" spans="1:17" hidden="1" x14ac:dyDescent="0.3">
      <c r="A2687" t="s">
        <v>5537</v>
      </c>
      <c r="B2687" t="s">
        <v>5538</v>
      </c>
      <c r="C2687" t="str">
        <f>IFERROR(VLOOKUP(Table1[[#This Row],[Ticker]],[1]!Table1[[Symbol]:[Industry]],2,FALSE),"-")</f>
        <v>-</v>
      </c>
      <c r="D2687" t="s">
        <v>1615</v>
      </c>
      <c r="E2687">
        <v>130.02585719999999</v>
      </c>
      <c r="F2687">
        <v>62.17</v>
      </c>
      <c r="G2687">
        <v>-1.0146880520433801</v>
      </c>
      <c r="H2687">
        <v>-3.65122277781072</v>
      </c>
      <c r="I2687">
        <v>4.7425880976269603</v>
      </c>
      <c r="J2687">
        <v>-1.59701143863449</v>
      </c>
      <c r="K2687">
        <v>60.6822232296729</v>
      </c>
      <c r="L2687">
        <v>56.5647010913084</v>
      </c>
      <c r="M2687">
        <v>57.650387217952897</v>
      </c>
      <c r="N2687">
        <v>0.87665384630118404</v>
      </c>
      <c r="O2687">
        <v>2.4449091201544002</v>
      </c>
      <c r="P2687">
        <v>29.818333681353</v>
      </c>
      <c r="Q2687">
        <v>-2.9836431339762999E-2</v>
      </c>
    </row>
    <row r="2688" spans="1:17" hidden="1" x14ac:dyDescent="0.3">
      <c r="A2688" t="s">
        <v>5539</v>
      </c>
      <c r="B2688" t="s">
        <v>5540</v>
      </c>
      <c r="C2688" t="str">
        <f>IFERROR(VLOOKUP(Table1[[#This Row],[Ticker]],[1]!Table1[[Symbol]:[Industry]],2,FALSE),"-")</f>
        <v>-</v>
      </c>
      <c r="D2688" t="s">
        <v>335</v>
      </c>
      <c r="E2688">
        <v>130</v>
      </c>
      <c r="F2688">
        <v>325</v>
      </c>
      <c r="G2688">
        <v>108.125344171626</v>
      </c>
      <c r="H2688">
        <v>-5.2304191437900096</v>
      </c>
      <c r="I2688">
        <v>117.045125648526</v>
      </c>
      <c r="J2688">
        <v>-1.6324881570380401</v>
      </c>
      <c r="K2688">
        <v>262.71385749090899</v>
      </c>
      <c r="M2688">
        <v>48.781976570119198</v>
      </c>
      <c r="N2688">
        <v>0.40176600441501098</v>
      </c>
      <c r="O2688">
        <v>15.307692307692299</v>
      </c>
      <c r="P2688">
        <v>150</v>
      </c>
    </row>
    <row r="2689" spans="1:17" hidden="1" x14ac:dyDescent="0.3">
      <c r="A2689" t="s">
        <v>5541</v>
      </c>
      <c r="B2689" t="s">
        <v>5542</v>
      </c>
      <c r="C2689" t="str">
        <f>IFERROR(VLOOKUP(Table1[[#This Row],[Ticker]],[1]!Table1[[Symbol]:[Industry]],2,FALSE),"-")</f>
        <v>-</v>
      </c>
      <c r="D2689" t="s">
        <v>46</v>
      </c>
      <c r="E2689">
        <v>129.98660000000001</v>
      </c>
      <c r="F2689">
        <v>30.02</v>
      </c>
      <c r="G2689">
        <v>367.63934217774698</v>
      </c>
      <c r="H2689">
        <v>21.120942740088701</v>
      </c>
      <c r="I2689">
        <v>246.500710117121</v>
      </c>
      <c r="J2689">
        <v>5.9345365569607296</v>
      </c>
      <c r="K2689">
        <v>20.6702625936238</v>
      </c>
      <c r="L2689">
        <v>12.9902992397631</v>
      </c>
      <c r="M2689">
        <v>92.925222284646097</v>
      </c>
      <c r="N2689">
        <v>0.84793739247767297</v>
      </c>
      <c r="O2689">
        <v>0</v>
      </c>
      <c r="P2689">
        <v>448.811700182815</v>
      </c>
      <c r="Q2689">
        <v>8.8924803801294999E-2</v>
      </c>
    </row>
    <row r="2690" spans="1:17" hidden="1" x14ac:dyDescent="0.3">
      <c r="A2690" t="s">
        <v>5543</v>
      </c>
      <c r="B2690" t="s">
        <v>5544</v>
      </c>
      <c r="C2690" t="str">
        <f>IFERROR(VLOOKUP(Table1[[#This Row],[Ticker]],[1]!Table1[[Symbol]:[Industry]],2,FALSE),"-")</f>
        <v>-</v>
      </c>
      <c r="D2690" t="s">
        <v>198</v>
      </c>
      <c r="E2690">
        <v>129.98591440000001</v>
      </c>
      <c r="F2690">
        <v>165.25</v>
      </c>
      <c r="G2690">
        <v>18.0374887922735</v>
      </c>
      <c r="H2690">
        <v>9.1309951159982301</v>
      </c>
      <c r="I2690">
        <v>-29.268954334709601</v>
      </c>
      <c r="J2690">
        <v>-8.2254447499946295</v>
      </c>
      <c r="K2690">
        <v>165.11053493710901</v>
      </c>
      <c r="L2690">
        <v>147.697850302782</v>
      </c>
      <c r="M2690">
        <v>26.751082639698101</v>
      </c>
      <c r="N2690">
        <v>1.06620040465993</v>
      </c>
      <c r="O2690">
        <v>28.2602118003025</v>
      </c>
      <c r="P2690">
        <v>62.009803921568597</v>
      </c>
      <c r="Q2690">
        <v>2.9904989911005E-2</v>
      </c>
    </row>
    <row r="2691" spans="1:17" hidden="1" x14ac:dyDescent="0.3">
      <c r="A2691" t="s">
        <v>5545</v>
      </c>
      <c r="B2691" t="s">
        <v>5546</v>
      </c>
      <c r="C2691" t="str">
        <f>IFERROR(VLOOKUP(Table1[[#This Row],[Ticker]],[1]!Table1[[Symbol]:[Industry]],2,FALSE),"-")</f>
        <v>-</v>
      </c>
      <c r="E2691">
        <v>129.97356300000001</v>
      </c>
      <c r="F2691">
        <v>74</v>
      </c>
      <c r="G2691">
        <v>-65.002768946486398</v>
      </c>
      <c r="H2691">
        <v>-1.1651000659416999</v>
      </c>
      <c r="I2691">
        <v>-43.075674424317903</v>
      </c>
      <c r="J2691">
        <v>-7.1543736789235597</v>
      </c>
      <c r="K2691">
        <v>74.854311929081902</v>
      </c>
      <c r="M2691">
        <v>43.063293754459202</v>
      </c>
      <c r="N2691">
        <v>0.99473684210526303</v>
      </c>
      <c r="O2691">
        <v>81.013513513513402</v>
      </c>
      <c r="P2691">
        <v>13.846153846153801</v>
      </c>
    </row>
    <row r="2692" spans="1:17" hidden="1" x14ac:dyDescent="0.3">
      <c r="A2692" t="s">
        <v>5547</v>
      </c>
      <c r="B2692" t="s">
        <v>5548</v>
      </c>
      <c r="C2692" t="str">
        <f>IFERROR(VLOOKUP(Table1[[#This Row],[Ticker]],[1]!Table1[[Symbol]:[Industry]],2,FALSE),"-")</f>
        <v>-</v>
      </c>
      <c r="D2692" t="s">
        <v>728</v>
      </c>
      <c r="E2692">
        <v>129.59021298599899</v>
      </c>
      <c r="F2692">
        <v>49.01</v>
      </c>
      <c r="G2692">
        <v>51.037354261617303</v>
      </c>
      <c r="H2692">
        <v>16.6965606815637</v>
      </c>
      <c r="I2692">
        <v>-7.36907716993184</v>
      </c>
      <c r="J2692">
        <v>-7.94129752208213</v>
      </c>
      <c r="K2692">
        <v>45.676669885371403</v>
      </c>
      <c r="L2692">
        <v>38.047410757903997</v>
      </c>
      <c r="M2692">
        <v>29.928312039285601</v>
      </c>
      <c r="N2692">
        <v>0.57804461522040695</v>
      </c>
      <c r="O2692">
        <v>22.444399102224001</v>
      </c>
      <c r="Q2692">
        <v>0.25088318111880398</v>
      </c>
    </row>
    <row r="2693" spans="1:17" hidden="1" x14ac:dyDescent="0.3">
      <c r="A2693" t="s">
        <v>5549</v>
      </c>
      <c r="B2693" t="s">
        <v>5550</v>
      </c>
      <c r="C2693" t="str">
        <f>IFERROR(VLOOKUP(Table1[[#This Row],[Ticker]],[1]!Table1[[Symbol]:[Industry]],2,FALSE),"-")</f>
        <v>-</v>
      </c>
      <c r="D2693" t="s">
        <v>692</v>
      </c>
      <c r="E2693">
        <v>129.46905000000001</v>
      </c>
      <c r="F2693">
        <v>261</v>
      </c>
      <c r="G2693">
        <v>19.523523139943102</v>
      </c>
      <c r="H2693">
        <v>-13.453538346813</v>
      </c>
      <c r="I2693">
        <v>-11.6969422872706</v>
      </c>
      <c r="J2693">
        <v>-5.6530509276008098</v>
      </c>
      <c r="K2693">
        <v>263.75667919193398</v>
      </c>
      <c r="L2693">
        <v>235.55184711108001</v>
      </c>
      <c r="M2693">
        <v>37.302435684673398</v>
      </c>
      <c r="N2693">
        <v>0.47069385363710098</v>
      </c>
      <c r="O2693">
        <v>20.3065134099616</v>
      </c>
      <c r="P2693">
        <v>44.999999999999901</v>
      </c>
      <c r="Q2693">
        <v>1.9912305672954E-2</v>
      </c>
    </row>
    <row r="2694" spans="1:17" hidden="1" x14ac:dyDescent="0.3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D2694" t="s">
        <v>709</v>
      </c>
      <c r="E2694">
        <v>128.966509</v>
      </c>
      <c r="F2694">
        <v>89.46</v>
      </c>
      <c r="G2694">
        <v>-1.8565254365285</v>
      </c>
      <c r="H2694">
        <v>0.48821639838719899</v>
      </c>
      <c r="I2694">
        <v>-0.169689833046925</v>
      </c>
      <c r="J2694">
        <v>0.993649779390539</v>
      </c>
      <c r="K2694">
        <v>86.015345078964799</v>
      </c>
      <c r="L2694">
        <v>80.224682009007395</v>
      </c>
      <c r="M2694">
        <v>61.719228691607398</v>
      </c>
      <c r="N2694">
        <v>0.90878793648119205</v>
      </c>
      <c r="O2694">
        <v>2.16856695729936</v>
      </c>
      <c r="P2694">
        <v>28.802307502664799</v>
      </c>
      <c r="Q2694">
        <v>1.0011050249949E-2</v>
      </c>
    </row>
    <row r="2695" spans="1:17" hidden="1" x14ac:dyDescent="0.3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130</v>
      </c>
      <c r="E2695">
        <v>128.92501242</v>
      </c>
      <c r="F2695">
        <v>447.55</v>
      </c>
      <c r="G2695">
        <v>-22.4879362184165</v>
      </c>
      <c r="H2695">
        <v>-10.5970349974485</v>
      </c>
      <c r="I2695">
        <v>-40.381940497080798</v>
      </c>
      <c r="J2695">
        <v>-2.1108006941741002</v>
      </c>
      <c r="K2695">
        <v>462.07962574069001</v>
      </c>
      <c r="L2695">
        <v>470.38072121527802</v>
      </c>
      <c r="M2695">
        <v>39.577042661570303</v>
      </c>
      <c r="N2695">
        <v>1.2555117486021099</v>
      </c>
      <c r="O2695">
        <v>50.955200536252903</v>
      </c>
      <c r="P2695">
        <v>25.7339513976682</v>
      </c>
      <c r="Q2695">
        <v>8.5184200641284999E-2</v>
      </c>
    </row>
    <row r="2696" spans="1:17" hidden="1" x14ac:dyDescent="0.3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D2696" t="s">
        <v>244</v>
      </c>
      <c r="E2696">
        <v>128.67230799999999</v>
      </c>
      <c r="F2696">
        <v>140.38</v>
      </c>
      <c r="G2696">
        <v>-0.54600252607376998</v>
      </c>
      <c r="H2696">
        <v>35.965905143396498</v>
      </c>
      <c r="I2696">
        <v>-12.079288968531801</v>
      </c>
      <c r="J2696">
        <v>15.081429636386201</v>
      </c>
      <c r="K2696">
        <v>117.052013023013</v>
      </c>
      <c r="L2696">
        <v>129.87926695245801</v>
      </c>
      <c r="M2696">
        <v>95.360393889300397</v>
      </c>
      <c r="N2696">
        <v>4.1543199600466103</v>
      </c>
      <c r="O2696">
        <v>52.835161703946397</v>
      </c>
      <c r="P2696">
        <v>94.9722222222222</v>
      </c>
    </row>
    <row r="2697" spans="1:17" hidden="1" x14ac:dyDescent="0.3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D2697" t="s">
        <v>21</v>
      </c>
      <c r="E2697">
        <v>128.50083653999999</v>
      </c>
      <c r="F2697">
        <v>26.4</v>
      </c>
      <c r="G2697">
        <v>-103.50121838760801</v>
      </c>
      <c r="H2697">
        <v>14.316290474249501</v>
      </c>
      <c r="I2697">
        <v>-92.970335234339601</v>
      </c>
      <c r="J2697">
        <v>-14.1344306589805</v>
      </c>
      <c r="K2697">
        <v>31.181571801413298</v>
      </c>
      <c r="L2697">
        <v>86.2668383617996</v>
      </c>
      <c r="M2697">
        <v>36.963617611603603</v>
      </c>
      <c r="N2697">
        <v>1.5316431065071801</v>
      </c>
      <c r="O2697">
        <v>808.90151515151501</v>
      </c>
      <c r="P2697">
        <v>91.304347826086897</v>
      </c>
    </row>
    <row r="2698" spans="1:17" hidden="1" x14ac:dyDescent="0.3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D2698" t="s">
        <v>211</v>
      </c>
      <c r="E2698">
        <v>128.29796371899999</v>
      </c>
      <c r="F2698">
        <v>54.49</v>
      </c>
      <c r="G2698">
        <v>-32.7847955643539</v>
      </c>
      <c r="H2698">
        <v>-12.1462934720248</v>
      </c>
      <c r="I2698">
        <v>-50.905414569905602</v>
      </c>
      <c r="J2698">
        <v>-3.3557708055875901</v>
      </c>
      <c r="K2698">
        <v>59.295518275330998</v>
      </c>
      <c r="L2698">
        <v>65.142275411777703</v>
      </c>
      <c r="M2698">
        <v>24.625250903878602</v>
      </c>
      <c r="N2698">
        <v>0.79381206879797805</v>
      </c>
      <c r="O2698">
        <v>75.0779959625619</v>
      </c>
      <c r="P2698">
        <v>0.907407407407401</v>
      </c>
      <c r="Q2698">
        <v>-5.1402641217511001E-2</v>
      </c>
    </row>
    <row r="2699" spans="1:17" hidden="1" x14ac:dyDescent="0.3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D2699" t="s">
        <v>266</v>
      </c>
      <c r="E2699">
        <v>128.09532375999899</v>
      </c>
      <c r="F2699">
        <v>119.05</v>
      </c>
      <c r="G2699">
        <v>59.3267134683704</v>
      </c>
      <c r="H2699">
        <v>18.8549467098685</v>
      </c>
      <c r="I2699">
        <v>54.579723265107098</v>
      </c>
      <c r="J2699">
        <v>3.3662699154905198</v>
      </c>
      <c r="K2699">
        <v>109.862201924769</v>
      </c>
      <c r="M2699">
        <v>48.890142381771803</v>
      </c>
      <c r="N2699">
        <v>0.75877862595419798</v>
      </c>
      <c r="O2699">
        <v>14.573708525829399</v>
      </c>
      <c r="P2699">
        <v>116.454545454545</v>
      </c>
    </row>
    <row r="2700" spans="1:17" hidden="1" x14ac:dyDescent="0.3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232</v>
      </c>
      <c r="E2700">
        <v>128.02468447999999</v>
      </c>
      <c r="F2700">
        <v>126.28</v>
      </c>
      <c r="G2700">
        <v>211.71869307747599</v>
      </c>
      <c r="H2700">
        <v>5.4929106547253603</v>
      </c>
      <c r="I2700">
        <v>30.2936916681358</v>
      </c>
      <c r="J2700">
        <v>-4.3273040241212302</v>
      </c>
      <c r="K2700">
        <v>109.37404747479</v>
      </c>
      <c r="L2700">
        <v>83.587411132083105</v>
      </c>
      <c r="M2700">
        <v>54.6126513332351</v>
      </c>
      <c r="N2700">
        <v>1.15060737663645</v>
      </c>
      <c r="O2700">
        <v>9.6135571745327795</v>
      </c>
      <c r="P2700">
        <v>266.56023222060901</v>
      </c>
      <c r="Q2700">
        <v>0.13698629419737801</v>
      </c>
    </row>
    <row r="2701" spans="1:17" hidden="1" x14ac:dyDescent="0.3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621</v>
      </c>
      <c r="E2701">
        <v>127.9896676</v>
      </c>
      <c r="F2701">
        <v>118</v>
      </c>
      <c r="G2701">
        <v>49.588242778818397</v>
      </c>
      <c r="H2701">
        <v>23.791912320975001</v>
      </c>
      <c r="I2701">
        <v>-27.975051540846401</v>
      </c>
      <c r="J2701">
        <v>-4.5088453114700604</v>
      </c>
      <c r="K2701">
        <v>105.72088499867201</v>
      </c>
      <c r="L2701">
        <v>99.232285914608696</v>
      </c>
      <c r="M2701">
        <v>55.009040494375299</v>
      </c>
      <c r="N2701">
        <v>2.1831595293581199</v>
      </c>
      <c r="O2701">
        <v>41.355932203389798</v>
      </c>
      <c r="P2701">
        <v>78.3824640967498</v>
      </c>
      <c r="Q2701">
        <v>3.5353453039083001E-2</v>
      </c>
    </row>
    <row r="2702" spans="1:17" hidden="1" x14ac:dyDescent="0.3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412</v>
      </c>
      <c r="E2702">
        <v>127.89564611999999</v>
      </c>
      <c r="F2702">
        <v>155.1</v>
      </c>
      <c r="G2702">
        <v>-0.64299702714675799</v>
      </c>
      <c r="H2702">
        <v>-14.174939927025999</v>
      </c>
      <c r="I2702">
        <v>-15.8427694101439</v>
      </c>
      <c r="J2702">
        <v>-4.8792414037912897</v>
      </c>
      <c r="K2702">
        <v>165.50316229065601</v>
      </c>
      <c r="L2702">
        <v>154.771934584679</v>
      </c>
      <c r="M2702">
        <v>29.289555869691402</v>
      </c>
      <c r="N2702">
        <v>0.51944635418773</v>
      </c>
      <c r="O2702">
        <v>39.136041263700797</v>
      </c>
      <c r="P2702">
        <v>56.907027935286898</v>
      </c>
      <c r="Q2702">
        <v>7.4751475961230995E-2</v>
      </c>
    </row>
    <row r="2703" spans="1:17" hidden="1" x14ac:dyDescent="0.3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198</v>
      </c>
      <c r="E2703">
        <v>127.4668551</v>
      </c>
      <c r="F2703">
        <v>153</v>
      </c>
      <c r="G2703">
        <v>116.84186543025</v>
      </c>
      <c r="H2703">
        <v>-0.249118330781889</v>
      </c>
      <c r="I2703">
        <v>1.41353661268195</v>
      </c>
      <c r="J2703">
        <v>-5.48259884255339</v>
      </c>
      <c r="K2703">
        <v>144.82241121691899</v>
      </c>
      <c r="L2703">
        <v>112.97053339209801</v>
      </c>
      <c r="M2703">
        <v>35.676384597751401</v>
      </c>
      <c r="N2703">
        <v>0.70615586685709797</v>
      </c>
      <c r="O2703">
        <v>17.320261437908499</v>
      </c>
      <c r="P2703">
        <v>180.117173196631</v>
      </c>
      <c r="Q2703">
        <v>0.21686411703863101</v>
      </c>
    </row>
    <row r="2704" spans="1:17" hidden="1" x14ac:dyDescent="0.3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D2704" t="s">
        <v>130</v>
      </c>
      <c r="E2704">
        <v>127.41</v>
      </c>
      <c r="F2704">
        <v>42.47</v>
      </c>
      <c r="G2704">
        <v>88.134095474538697</v>
      </c>
      <c r="H2704">
        <v>33.5252944628213</v>
      </c>
      <c r="I2704">
        <v>22.235572706283499</v>
      </c>
      <c r="J2704">
        <v>20.824520764059201</v>
      </c>
      <c r="K2704">
        <v>36.152523195499803</v>
      </c>
      <c r="L2704">
        <v>32.826391075889099</v>
      </c>
      <c r="M2704">
        <v>61.163229176242901</v>
      </c>
      <c r="N2704">
        <v>4.5209356668817398</v>
      </c>
      <c r="O2704">
        <v>47.280433246997802</v>
      </c>
      <c r="P2704">
        <v>121.77545691906001</v>
      </c>
      <c r="Q2704">
        <v>9.3671368470269994E-2</v>
      </c>
    </row>
    <row r="2705" spans="1:17" hidden="1" x14ac:dyDescent="0.3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138</v>
      </c>
      <c r="E2705">
        <v>127.155021928</v>
      </c>
      <c r="F2705">
        <v>18.260000000000002</v>
      </c>
      <c r="G2705">
        <v>358.10784184739202</v>
      </c>
      <c r="H2705">
        <v>6.4668236982036102</v>
      </c>
      <c r="I2705">
        <v>14.779008826468701</v>
      </c>
      <c r="J2705">
        <v>-5.7469662715161602</v>
      </c>
      <c r="K2705">
        <v>16.194979853736701</v>
      </c>
      <c r="L2705">
        <v>12.897766286285499</v>
      </c>
      <c r="M2705">
        <v>48.184646520391901</v>
      </c>
      <c r="N2705">
        <v>2.269390116336</v>
      </c>
      <c r="O2705">
        <v>24.424972617743599</v>
      </c>
      <c r="P2705">
        <v>398.90710382513601</v>
      </c>
      <c r="Q2705">
        <v>6.6806560116176E-2</v>
      </c>
    </row>
    <row r="2706" spans="1:17" hidden="1" x14ac:dyDescent="0.3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286</v>
      </c>
      <c r="E2706">
        <v>126.96029900000001</v>
      </c>
      <c r="F2706">
        <v>38</v>
      </c>
      <c r="G2706">
        <v>-37.322717039630298</v>
      </c>
      <c r="H2706">
        <v>-4.5715394731518799</v>
      </c>
      <c r="I2706">
        <v>-52.161005671537701</v>
      </c>
      <c r="J2706">
        <v>-3.0782721979950001</v>
      </c>
      <c r="K2706">
        <v>39.959327977172599</v>
      </c>
      <c r="L2706">
        <v>44.234494423533299</v>
      </c>
      <c r="M2706">
        <v>41.426455412130899</v>
      </c>
      <c r="N2706">
        <v>1.30660063985317</v>
      </c>
      <c r="O2706">
        <v>91.842105263157904</v>
      </c>
      <c r="P2706">
        <v>9.9855282199710693</v>
      </c>
      <c r="Q2706">
        <v>-4.5227001713899997E-2</v>
      </c>
    </row>
    <row r="2707" spans="1:17" hidden="1" x14ac:dyDescent="0.3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D2707" t="s">
        <v>143</v>
      </c>
      <c r="E2707">
        <v>126.83235234599999</v>
      </c>
      <c r="F2707">
        <v>32.97</v>
      </c>
      <c r="G2707">
        <v>-90.180255842291103</v>
      </c>
      <c r="H2707">
        <v>-16.913187594851099</v>
      </c>
      <c r="I2707">
        <v>-65.529816624275895</v>
      </c>
      <c r="J2707">
        <v>-1.7542849026289999</v>
      </c>
      <c r="K2707">
        <v>36.917080064960402</v>
      </c>
      <c r="M2707">
        <v>20.592642315841701</v>
      </c>
      <c r="N2707">
        <v>0.36019490802934301</v>
      </c>
      <c r="O2707">
        <v>229.69366090385199</v>
      </c>
      <c r="P2707">
        <v>6.8719611021069698</v>
      </c>
    </row>
    <row r="2708" spans="1:17" hidden="1" x14ac:dyDescent="0.3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D2708" t="s">
        <v>621</v>
      </c>
      <c r="E2708">
        <v>126.57599999999999</v>
      </c>
      <c r="F2708">
        <v>120</v>
      </c>
      <c r="G2708">
        <v>-22.633721824319299</v>
      </c>
      <c r="H2708">
        <v>30.660112163772599</v>
      </c>
      <c r="I2708">
        <v>-12.3986966732355</v>
      </c>
      <c r="J2708">
        <v>-4.6627911873410701</v>
      </c>
      <c r="K2708">
        <v>113.95144827935</v>
      </c>
      <c r="M2708">
        <v>48.906131433922504</v>
      </c>
      <c r="N2708">
        <v>1.3407149712092099</v>
      </c>
      <c r="O2708">
        <v>21.6666666666666</v>
      </c>
      <c r="P2708">
        <v>50</v>
      </c>
    </row>
    <row r="2709" spans="1:17" hidden="1" x14ac:dyDescent="0.3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412</v>
      </c>
      <c r="E2709">
        <v>126.062343</v>
      </c>
      <c r="F2709">
        <v>182.05</v>
      </c>
      <c r="G2709">
        <v>67.904890545375594</v>
      </c>
      <c r="H2709">
        <v>-5.0789428921853803</v>
      </c>
      <c r="I2709">
        <v>5.4578814147014798</v>
      </c>
      <c r="J2709">
        <v>-4.1142816520698204</v>
      </c>
      <c r="K2709">
        <v>197.662137153549</v>
      </c>
      <c r="L2709">
        <v>169.56675962354299</v>
      </c>
      <c r="M2709">
        <v>23.255413427606701</v>
      </c>
      <c r="N2709">
        <v>0.25821969167418601</v>
      </c>
      <c r="O2709">
        <v>31.2826146663004</v>
      </c>
      <c r="P2709">
        <v>104.550561797752</v>
      </c>
      <c r="Q2709">
        <v>0.130075502784643</v>
      </c>
    </row>
    <row r="2710" spans="1:17" hidden="1" x14ac:dyDescent="0.3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D2710" t="s">
        <v>286</v>
      </c>
      <c r="E2710">
        <v>125.972875</v>
      </c>
      <c r="F2710">
        <v>54.95</v>
      </c>
      <c r="G2710">
        <v>-21.6625880857769</v>
      </c>
      <c r="H2710">
        <v>7.4787863753301904</v>
      </c>
      <c r="I2710">
        <v>-33.882837085081803</v>
      </c>
      <c r="J2710">
        <v>4.1631733763284098</v>
      </c>
      <c r="K2710">
        <v>52.4273965189089</v>
      </c>
      <c r="L2710">
        <v>52.592284462355003</v>
      </c>
      <c r="M2710">
        <v>51.742162881245001</v>
      </c>
      <c r="N2710">
        <v>2.4347991768818198</v>
      </c>
      <c r="O2710">
        <v>34.485896269335697</v>
      </c>
      <c r="P2710">
        <v>24.546690843155002</v>
      </c>
      <c r="Q2710">
        <v>1.0266084003054E-2</v>
      </c>
    </row>
    <row r="2711" spans="1:17" hidden="1" x14ac:dyDescent="0.3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62</v>
      </c>
      <c r="E2711">
        <v>125.6</v>
      </c>
      <c r="F2711">
        <v>157</v>
      </c>
      <c r="G2711">
        <v>1.26390525172727</v>
      </c>
      <c r="H2711">
        <v>13.5664029408403</v>
      </c>
      <c r="I2711">
        <v>-7.1907529560746202</v>
      </c>
      <c r="J2711">
        <v>-1.2349837007100599</v>
      </c>
      <c r="K2711">
        <v>141.753267504756</v>
      </c>
      <c r="L2711">
        <v>132.10084974303399</v>
      </c>
      <c r="M2711">
        <v>51.674094143410599</v>
      </c>
      <c r="N2711">
        <v>3.00386084417954</v>
      </c>
      <c r="O2711">
        <v>17.197452229299302</v>
      </c>
      <c r="P2711">
        <v>47.834274952919003</v>
      </c>
      <c r="Q2711">
        <v>-0.103345398913227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266</v>
      </c>
      <c r="E2712">
        <v>125.28959999999999</v>
      </c>
      <c r="F2712">
        <v>126.3</v>
      </c>
      <c r="G2712">
        <v>-32.263986410867098</v>
      </c>
      <c r="H2712">
        <v>-1.97451515617872</v>
      </c>
      <c r="I2712">
        <v>-32.928535775294101</v>
      </c>
      <c r="J2712">
        <v>2.2239331993832998</v>
      </c>
      <c r="K2712">
        <v>130.239132024611</v>
      </c>
      <c r="L2712">
        <v>139.88201143881699</v>
      </c>
      <c r="M2712">
        <v>42.594286709002603</v>
      </c>
      <c r="N2712">
        <v>0.91102433285716</v>
      </c>
      <c r="O2712">
        <v>53.602533650039597</v>
      </c>
      <c r="P2712">
        <v>14.818181818181801</v>
      </c>
      <c r="Q2712">
        <v>6.2562674095322998E-2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728</v>
      </c>
      <c r="E2713">
        <v>125.04031152</v>
      </c>
      <c r="F2713">
        <v>75.2</v>
      </c>
      <c r="G2713">
        <v>-51.0644316263473</v>
      </c>
      <c r="H2713">
        <v>-29.934832616496099</v>
      </c>
      <c r="I2713">
        <v>-40.829406475263497</v>
      </c>
      <c r="J2713">
        <v>-9.9846188115345402</v>
      </c>
      <c r="M2713">
        <v>18.522987202466599</v>
      </c>
      <c r="O2713">
        <v>44.946808510638299</v>
      </c>
      <c r="P2713">
        <v>0.80428954423592502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138</v>
      </c>
      <c r="E2714">
        <v>124.9874901</v>
      </c>
      <c r="F2714">
        <v>25.19</v>
      </c>
      <c r="G2714">
        <v>87.1086256762311</v>
      </c>
      <c r="H2714">
        <v>57.824887785426</v>
      </c>
      <c r="I2714">
        <v>53.4804146238939</v>
      </c>
      <c r="J2714">
        <v>8.0867449907665403</v>
      </c>
      <c r="K2714">
        <v>18.737117568490799</v>
      </c>
      <c r="L2714">
        <v>15.4658606849267</v>
      </c>
      <c r="M2714">
        <v>67.487253988240695</v>
      </c>
      <c r="N2714">
        <v>4.41904622927854</v>
      </c>
      <c r="O2714">
        <v>16.196903533147999</v>
      </c>
      <c r="P2714">
        <v>170.27896995708099</v>
      </c>
      <c r="Q2714">
        <v>9.3428019336385004E-2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D2715" t="s">
        <v>62</v>
      </c>
      <c r="E2715">
        <v>124.89749999999999</v>
      </c>
      <c r="F2715">
        <v>106.75</v>
      </c>
      <c r="G2715">
        <v>-49.913029284400103</v>
      </c>
      <c r="H2715">
        <v>-28.146035269483299</v>
      </c>
      <c r="I2715">
        <v>-39.6780041333162</v>
      </c>
      <c r="J2715">
        <v>-11.844953287535899</v>
      </c>
      <c r="M2715">
        <v>19.738010640201601</v>
      </c>
      <c r="O2715">
        <v>49.320843091334901</v>
      </c>
      <c r="P2715">
        <v>1.6666666666666601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72</v>
      </c>
      <c r="E2716">
        <v>124.846230527999</v>
      </c>
      <c r="F2716">
        <v>91.64</v>
      </c>
      <c r="G2716">
        <v>23.763365019902999</v>
      </c>
      <c r="H2716">
        <v>-12.3479135115047</v>
      </c>
      <c r="I2716">
        <v>-9.4921677303451499</v>
      </c>
      <c r="J2716">
        <v>-3.5437994779434598</v>
      </c>
      <c r="K2716">
        <v>95.028925456091002</v>
      </c>
      <c r="L2716">
        <v>87.2114450268311</v>
      </c>
      <c r="M2716">
        <v>37.426358970777201</v>
      </c>
      <c r="N2716">
        <v>9.9924631615675594E-2</v>
      </c>
      <c r="O2716">
        <v>46.115233522479201</v>
      </c>
      <c r="P2716">
        <v>54.6666666666666</v>
      </c>
      <c r="Q2716">
        <v>-9.6022376295040006E-3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D2717" t="s">
        <v>380</v>
      </c>
      <c r="E2717">
        <v>124.624107795</v>
      </c>
      <c r="F2717">
        <v>4.7300000000000004</v>
      </c>
      <c r="G2717">
        <v>-17.394218571806</v>
      </c>
      <c r="H2717">
        <v>-19.419951664115199</v>
      </c>
      <c r="I2717">
        <v>-43.377254178108799</v>
      </c>
      <c r="J2717">
        <v>0.29334097618327798</v>
      </c>
      <c r="K2717">
        <v>5.5647941262322398</v>
      </c>
      <c r="L2717">
        <v>6.3484744012984002</v>
      </c>
      <c r="M2717">
        <v>37.954263263255697</v>
      </c>
      <c r="N2717">
        <v>1.1543783281422</v>
      </c>
      <c r="O2717">
        <v>106.131078224101</v>
      </c>
      <c r="P2717">
        <v>37.101449275362299</v>
      </c>
      <c r="Q2717">
        <v>-7.8653234186798995E-2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266</v>
      </c>
      <c r="E2718">
        <v>123.72068</v>
      </c>
      <c r="F2718">
        <v>151.1</v>
      </c>
      <c r="G2718">
        <v>89.353394952466701</v>
      </c>
      <c r="H2718">
        <v>39.286110737148597</v>
      </c>
      <c r="I2718">
        <v>40.481027086040299</v>
      </c>
      <c r="J2718">
        <v>9.7448823573883008</v>
      </c>
      <c r="K2718">
        <v>119.70216682461</v>
      </c>
      <c r="L2718">
        <v>99.426366468116896</v>
      </c>
      <c r="M2718">
        <v>81.769451507416804</v>
      </c>
      <c r="N2718">
        <v>2.2408811938372</v>
      </c>
      <c r="O2718">
        <v>1.9192587690271401</v>
      </c>
      <c r="P2718">
        <v>160.51724137931001</v>
      </c>
      <c r="Q2718">
        <v>0.148078321478474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130</v>
      </c>
      <c r="E2719">
        <v>123.71293884000001</v>
      </c>
      <c r="F2719">
        <v>136.19999999999999</v>
      </c>
      <c r="G2719">
        <v>27.798464748217999</v>
      </c>
      <c r="H2719">
        <v>6.1488772438634101</v>
      </c>
      <c r="I2719">
        <v>-18.802266403676999</v>
      </c>
      <c r="J2719">
        <v>2.3826633581134602</v>
      </c>
      <c r="K2719">
        <v>130.83727093457401</v>
      </c>
      <c r="L2719">
        <v>122.381083193229</v>
      </c>
      <c r="M2719">
        <v>44.6252932732517</v>
      </c>
      <c r="N2719">
        <v>0.71907560072438304</v>
      </c>
      <c r="O2719">
        <v>42.988252569750301</v>
      </c>
      <c r="P2719">
        <v>53.033707865168502</v>
      </c>
      <c r="Q2719">
        <v>6.7739791583907999E-2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E2720">
        <v>123.64598312</v>
      </c>
      <c r="F2720">
        <v>401.15</v>
      </c>
      <c r="G2720">
        <v>61.629152109283098</v>
      </c>
      <c r="H2720">
        <v>1.2427907024699101</v>
      </c>
      <c r="I2720">
        <v>13.897878097023399</v>
      </c>
      <c r="J2720">
        <v>8.3906264763029199</v>
      </c>
      <c r="K2720">
        <v>372.09076073916202</v>
      </c>
      <c r="L2720">
        <v>365.57548925332202</v>
      </c>
      <c r="M2720">
        <v>75.595112171637695</v>
      </c>
      <c r="N2720">
        <v>1.4432554634513901</v>
      </c>
      <c r="O2720">
        <v>63.966097469774397</v>
      </c>
      <c r="P2720">
        <v>97.610837438423601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62</v>
      </c>
      <c r="E2721">
        <v>123.468</v>
      </c>
      <c r="F2721">
        <v>1028.9000000000001</v>
      </c>
      <c r="G2721">
        <v>3.6527555076243399</v>
      </c>
      <c r="H2721">
        <v>5.2029315800915503</v>
      </c>
      <c r="I2721">
        <v>-25.889096857774099</v>
      </c>
      <c r="J2721">
        <v>-0.214897617496284</v>
      </c>
      <c r="K2721">
        <v>942.66273782364999</v>
      </c>
      <c r="L2721">
        <v>894.95584797837398</v>
      </c>
      <c r="M2721">
        <v>65.077797798376594</v>
      </c>
      <c r="N2721">
        <v>1.01597938144329</v>
      </c>
      <c r="O2721">
        <v>26.640101078821999</v>
      </c>
      <c r="P2721">
        <v>45.119887165021098</v>
      </c>
      <c r="Q2721">
        <v>2.7110520055906001E-2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412</v>
      </c>
      <c r="E2722">
        <v>123.35568840000001</v>
      </c>
      <c r="F2722">
        <v>81.41</v>
      </c>
      <c r="G2722">
        <v>112.147945553859</v>
      </c>
      <c r="H2722">
        <v>47.001750547575099</v>
      </c>
      <c r="I2722">
        <v>52.2181874173327</v>
      </c>
      <c r="J2722">
        <v>5.9839527373504602</v>
      </c>
      <c r="K2722">
        <v>60.472352786004002</v>
      </c>
      <c r="L2722">
        <v>49.277194036306703</v>
      </c>
      <c r="M2722">
        <v>99.202282964884503</v>
      </c>
      <c r="N2722">
        <v>0.68439217078773196</v>
      </c>
      <c r="O2722">
        <v>0</v>
      </c>
      <c r="P2722">
        <v>169.123966942148</v>
      </c>
      <c r="Q2722">
        <v>5.9850351322468E-2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405</v>
      </c>
      <c r="E2723">
        <v>122.80257</v>
      </c>
      <c r="F2723">
        <v>68.489999999999995</v>
      </c>
      <c r="G2723">
        <v>-50.770787515070602</v>
      </c>
      <c r="H2723">
        <v>10.510308927859899</v>
      </c>
      <c r="I2723">
        <v>-57.971376854855997</v>
      </c>
      <c r="J2723">
        <v>1.4420622807105701</v>
      </c>
      <c r="K2723">
        <v>73.799397341373904</v>
      </c>
      <c r="L2723">
        <v>90.753652525935493</v>
      </c>
      <c r="M2723">
        <v>34.4136729821426</v>
      </c>
      <c r="N2723">
        <v>0.94974023647438199</v>
      </c>
      <c r="O2723">
        <v>146.02131698058099</v>
      </c>
      <c r="P2723">
        <v>16.459785750722599</v>
      </c>
      <c r="Q2723">
        <v>0.228225363754266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D2724" t="s">
        <v>632</v>
      </c>
      <c r="E2724">
        <v>122.12607</v>
      </c>
      <c r="F2724">
        <v>179.65</v>
      </c>
      <c r="G2724">
        <v>-18.3506747166645</v>
      </c>
      <c r="H2724">
        <v>0.96103161154799099</v>
      </c>
      <c r="I2724">
        <v>-63.290780995446902</v>
      </c>
      <c r="J2724">
        <v>7.3598491102477102</v>
      </c>
      <c r="K2724">
        <v>180.069257391245</v>
      </c>
      <c r="L2724">
        <v>194.65019345696399</v>
      </c>
      <c r="M2724">
        <v>62.428704538476097</v>
      </c>
      <c r="N2724">
        <v>1.060292979295</v>
      </c>
      <c r="O2724">
        <v>109.852490954633</v>
      </c>
      <c r="P2724">
        <v>16.6558441558441</v>
      </c>
      <c r="Q2724">
        <v>1.4737245104966001E-2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632</v>
      </c>
      <c r="E2725">
        <v>121.99066500000001</v>
      </c>
      <c r="F2725">
        <v>3.65</v>
      </c>
      <c r="G2725">
        <v>332.56364659673301</v>
      </c>
      <c r="H2725">
        <v>-19.629010055453101</v>
      </c>
      <c r="I2725">
        <v>16.9058146049599</v>
      </c>
      <c r="J2725">
        <v>-10.2158588093742</v>
      </c>
      <c r="K2725">
        <v>3.7119864866797498</v>
      </c>
      <c r="L2725">
        <v>2.92769789165455</v>
      </c>
      <c r="M2725">
        <v>28.288804924949201</v>
      </c>
      <c r="N2725">
        <v>0.60644328742783005</v>
      </c>
      <c r="O2725">
        <v>23.013698630137</v>
      </c>
      <c r="P2725">
        <v>386.666666666666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E2726">
        <v>121.846273725</v>
      </c>
      <c r="F2726">
        <v>52.25</v>
      </c>
      <c r="G2726">
        <v>140.60297386026301</v>
      </c>
      <c r="H2726">
        <v>-2.6586421403056999</v>
      </c>
      <c r="I2726">
        <v>68.098359030652304</v>
      </c>
      <c r="J2726">
        <v>0.58077656566063596</v>
      </c>
      <c r="K2726">
        <v>48.443808769890403</v>
      </c>
      <c r="L2726">
        <v>36.787022087791399</v>
      </c>
      <c r="M2726">
        <v>45.6968635770059</v>
      </c>
      <c r="N2726">
        <v>0.63917851215438204</v>
      </c>
      <c r="O2726">
        <v>17.129186602870799</v>
      </c>
      <c r="P2726">
        <v>219.37652811735899</v>
      </c>
      <c r="Q2726">
        <v>0.103830641050941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E2727">
        <v>121.84382625000001</v>
      </c>
      <c r="F2727">
        <v>242.15</v>
      </c>
      <c r="G2727">
        <v>98.062730845817399</v>
      </c>
      <c r="H2727">
        <v>32.748331987928204</v>
      </c>
      <c r="I2727">
        <v>69.856771672116807</v>
      </c>
      <c r="J2727">
        <v>13.231500567415701</v>
      </c>
      <c r="K2727">
        <v>196.983003318486</v>
      </c>
      <c r="L2727">
        <v>155.79510132164901</v>
      </c>
      <c r="M2727">
        <v>66.920468666668597</v>
      </c>
      <c r="N2727">
        <v>0.35670436061467398</v>
      </c>
      <c r="O2727">
        <v>9.2917613049762409</v>
      </c>
      <c r="P2727">
        <v>130.39961941008499</v>
      </c>
      <c r="Q2727">
        <v>0.162710807296789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1423</v>
      </c>
      <c r="E2728">
        <v>121.67959949999999</v>
      </c>
      <c r="F2728">
        <v>135.15</v>
      </c>
      <c r="G2728">
        <v>51.8538704967592</v>
      </c>
      <c r="H2728">
        <v>10.850281429122001</v>
      </c>
      <c r="I2728">
        <v>-6.27448447740099</v>
      </c>
      <c r="J2728">
        <v>2.1933636780565902</v>
      </c>
      <c r="K2728">
        <v>121.361691303557</v>
      </c>
      <c r="L2728">
        <v>112.160637947515</v>
      </c>
      <c r="M2728">
        <v>58.334904436625699</v>
      </c>
      <c r="N2728">
        <v>2.9689731416428899</v>
      </c>
      <c r="O2728">
        <v>13.7254901960784</v>
      </c>
      <c r="P2728">
        <v>87.552039966694394</v>
      </c>
      <c r="Q2728">
        <v>0.115708568085382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138</v>
      </c>
      <c r="E2729">
        <v>121.352</v>
      </c>
      <c r="F2729">
        <v>43.34</v>
      </c>
      <c r="G2729">
        <v>6.0741256386494298</v>
      </c>
      <c r="H2729">
        <v>38.246715002551397</v>
      </c>
      <c r="I2729">
        <v>-28.320705584730501</v>
      </c>
      <c r="J2729">
        <v>-14.365456942638399</v>
      </c>
      <c r="K2729">
        <v>41.9650283538301</v>
      </c>
      <c r="L2729">
        <v>38.621714242000401</v>
      </c>
      <c r="M2729">
        <v>36.573610350944499</v>
      </c>
      <c r="N2729">
        <v>3.5561171742245201</v>
      </c>
      <c r="O2729">
        <v>57.129672358098702</v>
      </c>
      <c r="P2729">
        <v>54.454739843193103</v>
      </c>
      <c r="Q2729">
        <v>7.8879628891916007E-2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632</v>
      </c>
      <c r="E2730">
        <v>121.29947423</v>
      </c>
      <c r="F2730">
        <v>42.13</v>
      </c>
      <c r="G2730">
        <v>20.841948483525702</v>
      </c>
      <c r="H2730">
        <v>-1.0861199256782099</v>
      </c>
      <c r="I2730">
        <v>1.8154296137541599</v>
      </c>
      <c r="J2730">
        <v>0.48886526998103502</v>
      </c>
      <c r="K2730">
        <v>40.898048280462099</v>
      </c>
      <c r="L2730">
        <v>37.210080191574001</v>
      </c>
      <c r="M2730">
        <v>43.596317464274001</v>
      </c>
      <c r="N2730">
        <v>0.58478948700341904</v>
      </c>
      <c r="O2730">
        <v>16.021837170662199</v>
      </c>
      <c r="P2730">
        <v>55.748613678373303</v>
      </c>
      <c r="Q2730">
        <v>-3.9328683646301002E-2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72</v>
      </c>
      <c r="E2731">
        <v>121.2967548</v>
      </c>
      <c r="F2731">
        <v>65.08</v>
      </c>
      <c r="G2731">
        <v>88.646468967024802</v>
      </c>
      <c r="H2731">
        <v>-23.559067320619999</v>
      </c>
      <c r="I2731">
        <v>13.0152883039377</v>
      </c>
      <c r="J2731">
        <v>-5.8557332663591</v>
      </c>
      <c r="K2731">
        <v>72.541612735977694</v>
      </c>
      <c r="L2731">
        <v>55.063442105130498</v>
      </c>
      <c r="M2731">
        <v>16.342503895361201</v>
      </c>
      <c r="N2731">
        <v>0.48600318579886598</v>
      </c>
      <c r="O2731">
        <v>39.336201598033099</v>
      </c>
      <c r="P2731">
        <v>171.30956656585701</v>
      </c>
      <c r="Q2731">
        <v>0.19186576950230499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D2732" t="s">
        <v>632</v>
      </c>
      <c r="E2732">
        <v>121.28295232000001</v>
      </c>
      <c r="F2732">
        <v>56.12</v>
      </c>
      <c r="G2732">
        <v>-16.770750431271999</v>
      </c>
      <c r="H2732">
        <v>-6.8755408882775102</v>
      </c>
      <c r="I2732">
        <v>-22.4065521327799</v>
      </c>
      <c r="J2732">
        <v>-1.01388836602446</v>
      </c>
      <c r="K2732">
        <v>59.475178633542598</v>
      </c>
      <c r="L2732">
        <v>58.967174049974297</v>
      </c>
      <c r="M2732">
        <v>28.223455163297601</v>
      </c>
      <c r="N2732">
        <v>0.44156037941779702</v>
      </c>
      <c r="O2732">
        <v>63.898788310762598</v>
      </c>
      <c r="P2732">
        <v>19.404255319148898</v>
      </c>
      <c r="Q2732">
        <v>2.7173040851845999E-2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E2733">
        <v>121.24265788</v>
      </c>
      <c r="F2733">
        <v>117.8</v>
      </c>
      <c r="G2733">
        <v>-40.110617326643798</v>
      </c>
      <c r="H2733">
        <v>-17.201447429390399</v>
      </c>
      <c r="I2733">
        <v>-25.573670661731601</v>
      </c>
      <c r="J2733">
        <v>-6.55008517989822</v>
      </c>
      <c r="K2733">
        <v>128.99638808309999</v>
      </c>
      <c r="L2733">
        <v>135.50824984720799</v>
      </c>
      <c r="M2733">
        <v>30.765390533523</v>
      </c>
      <c r="N2733">
        <v>1.6211815661147799</v>
      </c>
      <c r="O2733">
        <v>41.383701188454999</v>
      </c>
      <c r="P2733">
        <v>5.88764044943819</v>
      </c>
      <c r="Q2733">
        <v>9.9264495184736998E-2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D2734" t="s">
        <v>72</v>
      </c>
      <c r="E2734">
        <v>121.1543719</v>
      </c>
      <c r="F2734">
        <v>2.27</v>
      </c>
      <c r="G2734">
        <v>-20.6030851910587</v>
      </c>
      <c r="H2734">
        <v>9.6842150025514293</v>
      </c>
      <c r="I2734">
        <v>-75.992582377595397</v>
      </c>
      <c r="J2734">
        <v>-0.55401786459396196</v>
      </c>
      <c r="K2734">
        <v>2.2543162678562201</v>
      </c>
      <c r="L2734">
        <v>2.7657679735001901</v>
      </c>
      <c r="M2734">
        <v>50.724489025056798</v>
      </c>
      <c r="N2734">
        <v>0.84996813897018597</v>
      </c>
      <c r="O2734">
        <v>222.02643171806099</v>
      </c>
      <c r="P2734">
        <v>21.058642384443601</v>
      </c>
      <c r="Q2734">
        <v>-3.4835272991277998E-2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D2735" t="s">
        <v>198</v>
      </c>
      <c r="E2735">
        <v>120.892689459999</v>
      </c>
      <c r="F2735">
        <v>504.2</v>
      </c>
      <c r="G2735">
        <v>3.9592162169864</v>
      </c>
      <c r="H2735">
        <v>-6.1634040450676002</v>
      </c>
      <c r="I2735">
        <v>-24.054165131615498</v>
      </c>
      <c r="J2735">
        <v>-2.8909215475469101</v>
      </c>
      <c r="K2735">
        <v>516.03968044696398</v>
      </c>
      <c r="L2735">
        <v>495.66356834609002</v>
      </c>
      <c r="M2735">
        <v>41.029789416725599</v>
      </c>
      <c r="N2735">
        <v>1.29901304990151</v>
      </c>
      <c r="O2735">
        <v>38.218960729869103</v>
      </c>
      <c r="P2735">
        <v>32.684210526315702</v>
      </c>
      <c r="Q2735">
        <v>6.1362822047826997E-2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412</v>
      </c>
      <c r="E2736">
        <v>120.817855464</v>
      </c>
      <c r="F2736">
        <v>24.72</v>
      </c>
      <c r="G2736">
        <v>123.513646596733</v>
      </c>
      <c r="H2736">
        <v>7.6382379910572</v>
      </c>
      <c r="I2736">
        <v>98.737512949533794</v>
      </c>
      <c r="J2736">
        <v>-5.73749168064621</v>
      </c>
      <c r="K2736">
        <v>21.875255838716299</v>
      </c>
      <c r="L2736">
        <v>15.5207860269179</v>
      </c>
      <c r="M2736">
        <v>43.887880983842599</v>
      </c>
      <c r="N2736">
        <v>8.8630318962326399E-2</v>
      </c>
      <c r="O2736">
        <v>8.0097087378640808</v>
      </c>
      <c r="P2736">
        <v>199.636363636363</v>
      </c>
      <c r="Q2736">
        <v>0.12508779284684901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182</v>
      </c>
      <c r="E2737">
        <v>120.8124</v>
      </c>
      <c r="F2737">
        <v>9.07</v>
      </c>
      <c r="G2737">
        <v>-24.2333993551267</v>
      </c>
      <c r="H2737">
        <v>-12.673993952672401</v>
      </c>
      <c r="I2737">
        <v>-40.482703956124901</v>
      </c>
      <c r="J2737">
        <v>-6.1377448051518302</v>
      </c>
      <c r="K2737">
        <v>9.6375700308498509</v>
      </c>
      <c r="L2737">
        <v>9.6550834064359208</v>
      </c>
      <c r="M2737">
        <v>17.987914169886398</v>
      </c>
      <c r="N2737">
        <v>1.18521983075402</v>
      </c>
      <c r="O2737">
        <v>57.111356119073797</v>
      </c>
      <c r="P2737">
        <v>18.717277486911001</v>
      </c>
      <c r="Q2737">
        <v>0.118901957067542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E2738">
        <v>120.8</v>
      </c>
      <c r="F2738">
        <v>80</v>
      </c>
      <c r="G2738">
        <v>-23.0574225856566</v>
      </c>
      <c r="H2738">
        <v>-9.6099026445073701</v>
      </c>
      <c r="I2738">
        <v>-42.711209762484401</v>
      </c>
      <c r="J2738">
        <v>-5.4114542889453503</v>
      </c>
      <c r="K2738">
        <v>87.670894910657196</v>
      </c>
      <c r="L2738">
        <v>95.918926692808995</v>
      </c>
      <c r="M2738">
        <v>37.941065928613703</v>
      </c>
      <c r="N2738">
        <v>0.642612011439466</v>
      </c>
      <c r="O2738">
        <v>83.749999999999901</v>
      </c>
      <c r="P2738">
        <v>3.82868267358857</v>
      </c>
      <c r="Q2738">
        <v>7.2154286571040005E-2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72</v>
      </c>
      <c r="E2739">
        <v>120.34250650499899</v>
      </c>
      <c r="F2739">
        <v>195.15</v>
      </c>
      <c r="G2739">
        <v>79.2566582439878</v>
      </c>
      <c r="H2739">
        <v>52.239093051331899</v>
      </c>
      <c r="I2739">
        <v>58.638618837764099</v>
      </c>
      <c r="J2739">
        <v>30.710688835820399</v>
      </c>
      <c r="K2739">
        <v>131.95230286033399</v>
      </c>
      <c r="L2739">
        <v>111.79107733214499</v>
      </c>
      <c r="M2739">
        <v>69.471492183146694</v>
      </c>
      <c r="N2739">
        <v>4.3035325358735097</v>
      </c>
      <c r="O2739">
        <v>22.956699974378601</v>
      </c>
      <c r="P2739">
        <v>160.19999999999999</v>
      </c>
      <c r="Q2739">
        <v>5.0044412862126998E-2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E2740">
        <v>120.29562</v>
      </c>
      <c r="F2740">
        <v>69.98</v>
      </c>
      <c r="G2740">
        <v>-34.797464514377801</v>
      </c>
      <c r="H2740">
        <v>-9.6491183307818797</v>
      </c>
      <c r="I2740">
        <v>-24.587836188690801</v>
      </c>
      <c r="J2740">
        <v>-3.5186971861042098</v>
      </c>
      <c r="M2740">
        <v>28.796956478157501</v>
      </c>
      <c r="O2740">
        <v>19.176907687910798</v>
      </c>
      <c r="P2740">
        <v>5.1698226630597999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692</v>
      </c>
      <c r="E2741">
        <v>120.01649999999999</v>
      </c>
      <c r="F2741">
        <v>25.81</v>
      </c>
      <c r="G2741">
        <v>-22.668740878804901</v>
      </c>
      <c r="H2741">
        <v>24.588528339189999</v>
      </c>
      <c r="I2741">
        <v>-45.530275620603902</v>
      </c>
      <c r="J2741">
        <v>-7.2270186711826998</v>
      </c>
      <c r="K2741">
        <v>23.9070358048006</v>
      </c>
      <c r="L2741">
        <v>26.1506778869499</v>
      </c>
      <c r="M2741">
        <v>45.976076799129601</v>
      </c>
      <c r="N2741">
        <v>3.00317250091237</v>
      </c>
      <c r="O2741">
        <v>58.4657109647423</v>
      </c>
      <c r="P2741">
        <v>35.842105263157897</v>
      </c>
      <c r="Q2741">
        <v>-0.111915503721936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1010</v>
      </c>
      <c r="E2742">
        <v>119.790271303</v>
      </c>
      <c r="F2742">
        <v>6.53</v>
      </c>
      <c r="G2742">
        <v>-73.261642978556296</v>
      </c>
      <c r="H2742">
        <v>-34.8189296515366</v>
      </c>
      <c r="I2742">
        <v>-70.490801936393396</v>
      </c>
      <c r="J2742">
        <v>-5.2675512341612096</v>
      </c>
      <c r="K2742">
        <v>8.16991173817941</v>
      </c>
      <c r="L2742">
        <v>11.0734987375165</v>
      </c>
      <c r="M2742">
        <v>8.0300749739447799</v>
      </c>
      <c r="N2742">
        <v>0.44742012538805997</v>
      </c>
      <c r="O2742">
        <v>240.73506891271001</v>
      </c>
      <c r="P2742">
        <v>0.461538461538468</v>
      </c>
      <c r="Q2742">
        <v>-7.2073071850276005E-2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E2743">
        <v>119.65148000000001</v>
      </c>
      <c r="F2743">
        <v>70.849999999999994</v>
      </c>
      <c r="G2743">
        <v>-34.901892250384499</v>
      </c>
      <c r="H2743">
        <v>12.2976335329028</v>
      </c>
      <c r="I2743">
        <v>-34.746595970467702</v>
      </c>
      <c r="J2743">
        <v>-3.4285949200322201</v>
      </c>
      <c r="K2743">
        <v>67.405445843936604</v>
      </c>
      <c r="M2743">
        <v>50.100052922217301</v>
      </c>
      <c r="N2743">
        <v>1.6987160120845901</v>
      </c>
      <c r="O2743">
        <v>36.796047988708501</v>
      </c>
      <c r="P2743">
        <v>53.189189189189101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412</v>
      </c>
      <c r="E2744">
        <v>119.42059999999999</v>
      </c>
      <c r="F2744">
        <v>92</v>
      </c>
      <c r="G2744">
        <v>612.31364659673295</v>
      </c>
      <c r="H2744">
        <v>-8.76787444397287</v>
      </c>
      <c r="I2744">
        <v>622.54867174781702</v>
      </c>
      <c r="J2744">
        <v>0.25468716763728999</v>
      </c>
      <c r="K2744">
        <v>83.722244749344199</v>
      </c>
      <c r="M2744">
        <v>44.165458674620702</v>
      </c>
      <c r="N2744">
        <v>0.68727272727272704</v>
      </c>
      <c r="O2744">
        <v>11.445652173913</v>
      </c>
      <c r="P2744">
        <v>636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D2745" t="s">
        <v>538</v>
      </c>
      <c r="E2745">
        <v>119.167484909999</v>
      </c>
      <c r="F2745">
        <v>118.05</v>
      </c>
      <c r="G2745">
        <v>48.901365894978802</v>
      </c>
      <c r="H2745">
        <v>11.349239633093299</v>
      </c>
      <c r="I2745">
        <v>13.5387750180408</v>
      </c>
      <c r="J2745">
        <v>1.8366364367066099</v>
      </c>
      <c r="K2745">
        <v>105.775182198536</v>
      </c>
      <c r="L2745">
        <v>95.159888682047594</v>
      </c>
      <c r="M2745">
        <v>73.814136072904603</v>
      </c>
      <c r="N2745">
        <v>2.6313091516327001</v>
      </c>
      <c r="O2745">
        <v>3.0495552731893301</v>
      </c>
      <c r="P2745">
        <v>72.587719298245503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632</v>
      </c>
      <c r="E2746">
        <v>119.13042575</v>
      </c>
      <c r="F2746">
        <v>202.75</v>
      </c>
      <c r="G2746">
        <v>126.622288572041</v>
      </c>
      <c r="H2746">
        <v>-19.2937585657304</v>
      </c>
      <c r="I2746">
        <v>19.4994914199482</v>
      </c>
      <c r="J2746">
        <v>-6.6095847039020299</v>
      </c>
      <c r="K2746">
        <v>222.78943660196401</v>
      </c>
      <c r="L2746">
        <v>173.232542354739</v>
      </c>
      <c r="M2746">
        <v>37.393082082972199</v>
      </c>
      <c r="N2746">
        <v>0.91283095723014196</v>
      </c>
      <c r="O2746">
        <v>38.594327990135596</v>
      </c>
      <c r="P2746">
        <v>211.923076923076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D2747" t="s">
        <v>380</v>
      </c>
      <c r="E2747">
        <v>118.98270872499999</v>
      </c>
      <c r="F2747">
        <v>32.770000000000003</v>
      </c>
      <c r="G2747">
        <v>97.882274047713594</v>
      </c>
      <c r="H2747">
        <v>4.59946923983959</v>
      </c>
      <c r="I2747">
        <v>35.098082445913199</v>
      </c>
      <c r="J2747">
        <v>7.9189780857530199</v>
      </c>
      <c r="K2747">
        <v>28.8502019106628</v>
      </c>
      <c r="L2747">
        <v>22.913199422537499</v>
      </c>
      <c r="M2747">
        <v>72.104110921430703</v>
      </c>
      <c r="N2747">
        <v>1.0842323823953199</v>
      </c>
      <c r="O2747">
        <v>11.4128776319804</v>
      </c>
      <c r="P2747">
        <v>142.74074074073999</v>
      </c>
      <c r="Q2747">
        <v>0.10579293200788301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127</v>
      </c>
      <c r="E2748">
        <v>118.96263999999999</v>
      </c>
      <c r="F2748">
        <v>109.1</v>
      </c>
      <c r="G2748">
        <v>41.616676899763497</v>
      </c>
      <c r="H2748">
        <v>4.6752239935604303</v>
      </c>
      <c r="I2748">
        <v>-38.209948941838</v>
      </c>
      <c r="J2748">
        <v>-8.4366643729789601</v>
      </c>
      <c r="K2748">
        <v>115.294167794324</v>
      </c>
      <c r="L2748">
        <v>115.277653055724</v>
      </c>
      <c r="M2748">
        <v>38.0742133541127</v>
      </c>
      <c r="N2748">
        <v>0.97602862254025002</v>
      </c>
      <c r="O2748">
        <v>87.580201649862502</v>
      </c>
      <c r="P2748">
        <v>94.821428571428498</v>
      </c>
      <c r="Q2748">
        <v>0.25420400917192998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62</v>
      </c>
      <c r="E2749">
        <v>118.9609</v>
      </c>
      <c r="F2749">
        <v>27.55</v>
      </c>
      <c r="G2749">
        <v>3.4479336294974301</v>
      </c>
      <c r="H2749">
        <v>-14.7238837003906</v>
      </c>
      <c r="I2749">
        <v>-27.4382155453455</v>
      </c>
      <c r="J2749">
        <v>-1.4413784537332099</v>
      </c>
      <c r="K2749">
        <v>29.551611672056101</v>
      </c>
      <c r="L2749">
        <v>29.4216649066808</v>
      </c>
      <c r="M2749">
        <v>27.662934816875701</v>
      </c>
      <c r="N2749">
        <v>0.95547157787773396</v>
      </c>
      <c r="O2749">
        <v>59.310344827586199</v>
      </c>
      <c r="P2749">
        <v>31.190476190476101</v>
      </c>
      <c r="Q2749">
        <v>-4.6757878648591003E-2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632</v>
      </c>
      <c r="E2750">
        <v>118.7124135</v>
      </c>
      <c r="F2750">
        <v>1668.95</v>
      </c>
      <c r="G2750">
        <v>95.623764862173402</v>
      </c>
      <c r="H2750">
        <v>-2.1523234589870102</v>
      </c>
      <c r="I2750">
        <v>82.837998416443895</v>
      </c>
      <c r="J2750">
        <v>-5.5704664213698498</v>
      </c>
      <c r="K2750">
        <v>1560.8988552301801</v>
      </c>
      <c r="L2750">
        <v>1119.6529649179699</v>
      </c>
      <c r="M2750">
        <v>22.343983412713001</v>
      </c>
      <c r="N2750">
        <v>0.66161538461538405</v>
      </c>
      <c r="O2750">
        <v>34.4228407082297</v>
      </c>
      <c r="P2750">
        <v>125.869535796454</v>
      </c>
      <c r="Q2750">
        <v>6.1251137475652001E-2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380</v>
      </c>
      <c r="E2751">
        <v>118.59069375</v>
      </c>
      <c r="F2751">
        <v>56.25</v>
      </c>
      <c r="G2751">
        <v>-10.279095338750601</v>
      </c>
      <c r="H2751">
        <v>-2.0519703806927598</v>
      </c>
      <c r="I2751">
        <v>-29.0552292274267</v>
      </c>
      <c r="J2751">
        <v>-0.96420840130581897</v>
      </c>
      <c r="K2751">
        <v>56.778450360512899</v>
      </c>
      <c r="L2751">
        <v>58.574726059812299</v>
      </c>
      <c r="M2751">
        <v>38.257577294273197</v>
      </c>
      <c r="N2751">
        <v>0.35829270697865501</v>
      </c>
      <c r="O2751">
        <v>41.155555555555502</v>
      </c>
      <c r="P2751">
        <v>25</v>
      </c>
      <c r="Q2751">
        <v>-8.6636736375363996E-2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632</v>
      </c>
      <c r="E2752">
        <v>118.55965449999999</v>
      </c>
      <c r="F2752">
        <v>37.94</v>
      </c>
      <c r="G2752">
        <v>26.626437673081</v>
      </c>
      <c r="H2752">
        <v>16.909597934717699</v>
      </c>
      <c r="I2752">
        <v>-21.2139337280604</v>
      </c>
      <c r="J2752">
        <v>6.9801502401902402</v>
      </c>
      <c r="K2752">
        <v>33.940677358167598</v>
      </c>
      <c r="L2752">
        <v>32.391668037884898</v>
      </c>
      <c r="M2752">
        <v>65.608867876209501</v>
      </c>
      <c r="N2752">
        <v>2.5850985302480201</v>
      </c>
      <c r="O2752">
        <v>30.996309963099598</v>
      </c>
      <c r="P2752">
        <v>72.483927760108998</v>
      </c>
      <c r="Q2752">
        <v>6.8728788202763999E-2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4008</v>
      </c>
      <c r="E2753">
        <v>118.54201875</v>
      </c>
      <c r="F2753">
        <v>188.05</v>
      </c>
      <c r="G2753">
        <v>11.7963555304508</v>
      </c>
      <c r="H2753">
        <v>30.421057107814601</v>
      </c>
      <c r="I2753">
        <v>9.8601471576531505</v>
      </c>
      <c r="J2753">
        <v>-4.6424485265210302</v>
      </c>
      <c r="K2753">
        <v>171.68883593151401</v>
      </c>
      <c r="L2753">
        <v>143.51685634000799</v>
      </c>
      <c r="M2753">
        <v>42.7914330969394</v>
      </c>
      <c r="N2753">
        <v>1.45682382133995</v>
      </c>
      <c r="O2753">
        <v>29.938846051582001</v>
      </c>
      <c r="P2753">
        <v>78.500237304224001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130</v>
      </c>
      <c r="E2754">
        <v>118.50807444</v>
      </c>
      <c r="F2754">
        <v>59.86</v>
      </c>
      <c r="G2754">
        <v>13.4499581660345</v>
      </c>
      <c r="H2754">
        <v>-19.012043355678699</v>
      </c>
      <c r="I2754">
        <v>-44.607164939934499</v>
      </c>
      <c r="J2754">
        <v>-5.6028347503354503</v>
      </c>
      <c r="K2754">
        <v>62.118850684061698</v>
      </c>
      <c r="L2754">
        <v>61.964346574568602</v>
      </c>
      <c r="M2754">
        <v>35.691980131920403</v>
      </c>
      <c r="N2754">
        <v>1.00552395371471</v>
      </c>
      <c r="O2754">
        <v>57.450718342799803</v>
      </c>
      <c r="P2754">
        <v>37.609195402298802</v>
      </c>
      <c r="Q2754">
        <v>0.110916758188063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412</v>
      </c>
      <c r="E2755">
        <v>118.33250199299999</v>
      </c>
      <c r="F2755">
        <v>5.31</v>
      </c>
      <c r="G2755">
        <v>33.078352479086199</v>
      </c>
      <c r="H2755">
        <v>-10.7443564260199</v>
      </c>
      <c r="I2755">
        <v>-13.451328252182901</v>
      </c>
      <c r="J2755">
        <v>-5.7029222274720999</v>
      </c>
      <c r="K2755">
        <v>5.4762188230641904</v>
      </c>
      <c r="L2755">
        <v>5.2960677639527498</v>
      </c>
      <c r="M2755">
        <v>39.138345171993301</v>
      </c>
      <c r="N2755">
        <v>1.20161478893049</v>
      </c>
      <c r="O2755">
        <v>78.531073446327696</v>
      </c>
      <c r="P2755">
        <v>65.937499999999901</v>
      </c>
      <c r="Q2755">
        <v>7.8015769553152994E-2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222</v>
      </c>
      <c r="E2756">
        <v>118.23161900999899</v>
      </c>
      <c r="F2756">
        <v>381.9</v>
      </c>
      <c r="G2756">
        <v>27.262263197523701</v>
      </c>
      <c r="H2756">
        <v>14.477163912022601</v>
      </c>
      <c r="I2756">
        <v>9.3855968041052709</v>
      </c>
      <c r="J2756">
        <v>-9.5272249991432894</v>
      </c>
      <c r="K2756">
        <v>385.57573489191799</v>
      </c>
      <c r="L2756">
        <v>335.36257191210899</v>
      </c>
      <c r="M2756">
        <v>29.7309481360831</v>
      </c>
      <c r="N2756">
        <v>0.51004628835933397</v>
      </c>
      <c r="O2756">
        <v>37.4705420267085</v>
      </c>
      <c r="P2756">
        <v>58.893280632410999</v>
      </c>
      <c r="Q2756">
        <v>-1.063260600636E-3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E2757">
        <v>118.0724335</v>
      </c>
      <c r="F2757">
        <v>50.89</v>
      </c>
      <c r="G2757">
        <v>896.15332595544999</v>
      </c>
      <c r="H2757">
        <v>46.850528240964003</v>
      </c>
      <c r="I2757">
        <v>770.05561619226103</v>
      </c>
      <c r="J2757">
        <v>5.9625953309025803</v>
      </c>
      <c r="K2757">
        <v>34.306654610742498</v>
      </c>
      <c r="M2757">
        <v>99.999434165421604</v>
      </c>
      <c r="N2757">
        <v>5.7957524224868697</v>
      </c>
      <c r="O2757">
        <v>0</v>
      </c>
      <c r="P2757">
        <v>919.83967935871704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549</v>
      </c>
      <c r="E2758">
        <v>117.96</v>
      </c>
      <c r="F2758">
        <v>147.44999999999999</v>
      </c>
      <c r="G2758">
        <v>240.432673637108</v>
      </c>
      <c r="H2758">
        <v>-12.912498018940299</v>
      </c>
      <c r="I2758">
        <v>76.991035325472794</v>
      </c>
      <c r="J2758">
        <v>0.36911228097656301</v>
      </c>
      <c r="K2758">
        <v>134.91798628596499</v>
      </c>
      <c r="L2758">
        <v>98.160412225758606</v>
      </c>
      <c r="M2758">
        <v>66.931441292493602</v>
      </c>
      <c r="N2758">
        <v>0.22137306092711201</v>
      </c>
      <c r="O2758">
        <v>10.444218379111501</v>
      </c>
      <c r="P2758">
        <v>404.10256410256397</v>
      </c>
      <c r="Q2758">
        <v>0.123942541612428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62</v>
      </c>
      <c r="E2759">
        <v>117.938316606</v>
      </c>
      <c r="F2759">
        <v>23.54</v>
      </c>
      <c r="G2759">
        <v>-8.3592505995284192</v>
      </c>
      <c r="H2759">
        <v>2.2932862768494999</v>
      </c>
      <c r="I2759">
        <v>-41.353319063821502</v>
      </c>
      <c r="J2759">
        <v>3.1030732284606</v>
      </c>
      <c r="K2759">
        <v>23.815614964944199</v>
      </c>
      <c r="L2759">
        <v>25.883093108139899</v>
      </c>
      <c r="M2759">
        <v>43.746381676011502</v>
      </c>
      <c r="N2759">
        <v>2.0696748728766998</v>
      </c>
      <c r="O2759">
        <v>75.021240441801197</v>
      </c>
      <c r="P2759">
        <v>23.8947368421052</v>
      </c>
      <c r="Q2759">
        <v>-0.11636477795800799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266</v>
      </c>
      <c r="E2760">
        <v>117.662208225</v>
      </c>
      <c r="F2760">
        <v>1525.25</v>
      </c>
      <c r="G2760">
        <v>83.492402369621004</v>
      </c>
      <c r="H2760">
        <v>4.4834018763716701</v>
      </c>
      <c r="I2760">
        <v>6.6470969446674699</v>
      </c>
      <c r="J2760">
        <v>3.2343874960445</v>
      </c>
      <c r="K2760">
        <v>1440.1464551137601</v>
      </c>
      <c r="L2760">
        <v>1310.53214943388</v>
      </c>
      <c r="M2760">
        <v>61.457658344303901</v>
      </c>
      <c r="N2760">
        <v>1.14980194454447</v>
      </c>
      <c r="O2760">
        <v>23.635469595148301</v>
      </c>
      <c r="P2760">
        <v>114.823943661971</v>
      </c>
      <c r="Q2760">
        <v>5.8650444115121998E-2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40</v>
      </c>
      <c r="E2761">
        <v>117.546425</v>
      </c>
      <c r="F2761">
        <v>444.2</v>
      </c>
      <c r="G2761">
        <v>112.213805916966</v>
      </c>
      <c r="H2761">
        <v>-7.0343351040583597</v>
      </c>
      <c r="I2761">
        <v>13.5536753217984</v>
      </c>
      <c r="J2761">
        <v>-5.9383708043387902</v>
      </c>
      <c r="K2761">
        <v>439.13948576884701</v>
      </c>
      <c r="L2761">
        <v>388.21810528666998</v>
      </c>
      <c r="M2761">
        <v>38.912672683714497</v>
      </c>
      <c r="N2761">
        <v>1.44801582699153</v>
      </c>
      <c r="O2761">
        <v>18.3588473660513</v>
      </c>
      <c r="P2761">
        <v>145.27885146327901</v>
      </c>
      <c r="Q2761">
        <v>8.0492165587735004E-2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97</v>
      </c>
      <c r="E2762">
        <v>117.42307049999999</v>
      </c>
      <c r="F2762">
        <v>55.5</v>
      </c>
      <c r="G2762">
        <v>-22.260914806775499</v>
      </c>
      <c r="H2762">
        <v>-13.147790422096801</v>
      </c>
      <c r="I2762">
        <v>6.6265601078343899</v>
      </c>
      <c r="J2762">
        <v>-6.5869018592778303</v>
      </c>
      <c r="K2762">
        <v>59.791267385839802</v>
      </c>
      <c r="L2762">
        <v>60.402430157796502</v>
      </c>
      <c r="M2762">
        <v>43.533873771738001</v>
      </c>
      <c r="N2762">
        <v>1.1405287516079901</v>
      </c>
      <c r="O2762">
        <v>84.612612612612594</v>
      </c>
      <c r="P2762">
        <v>32.775119617224803</v>
      </c>
      <c r="Q2762">
        <v>5.1686968953416998E-2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E2763">
        <v>117.30960334</v>
      </c>
      <c r="F2763">
        <v>72.89</v>
      </c>
      <c r="G2763">
        <v>-14.0773308468757</v>
      </c>
      <c r="H2763">
        <v>17.357282292583101</v>
      </c>
      <c r="I2763">
        <v>-3.8423056957919401</v>
      </c>
      <c r="J2763">
        <v>8.6438573879642195</v>
      </c>
      <c r="K2763">
        <v>62.2199340665073</v>
      </c>
      <c r="M2763">
        <v>65.947377712311905</v>
      </c>
      <c r="N2763">
        <v>1.2553883692557899</v>
      </c>
      <c r="O2763">
        <v>9.0684593222664294</v>
      </c>
      <c r="P2763">
        <v>86.897435897435898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1661</v>
      </c>
      <c r="E2764">
        <v>117.17000280000001</v>
      </c>
      <c r="F2764">
        <v>7.2</v>
      </c>
      <c r="G2764">
        <v>-75.525818286209898</v>
      </c>
      <c r="H2764">
        <v>-10.6933360178567</v>
      </c>
      <c r="I2764">
        <v>-36.031973413473203</v>
      </c>
      <c r="J2764">
        <v>-5.5297077759071396</v>
      </c>
      <c r="K2764">
        <v>7.7879485256028298</v>
      </c>
      <c r="L2764">
        <v>9.4025171033196102</v>
      </c>
      <c r="M2764">
        <v>11.2864525865337</v>
      </c>
      <c r="N2764">
        <v>0.92814440151620503</v>
      </c>
      <c r="O2764">
        <v>117.361111111111</v>
      </c>
      <c r="P2764">
        <v>3.5971223021582701</v>
      </c>
      <c r="Q2764">
        <v>3.9171527993241001E-2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E2765">
        <v>116.9680812</v>
      </c>
      <c r="F2765">
        <v>114</v>
      </c>
      <c r="G2765">
        <v>1535.7022928849401</v>
      </c>
      <c r="H2765">
        <v>-21.833026376758902</v>
      </c>
      <c r="I2765">
        <v>171.33508194017199</v>
      </c>
      <c r="J2765">
        <v>-7.4041583473128796</v>
      </c>
      <c r="K2765">
        <v>133.251944171606</v>
      </c>
      <c r="M2765">
        <v>17.972999520040499</v>
      </c>
      <c r="N2765">
        <v>0.50301850048685404</v>
      </c>
      <c r="O2765">
        <v>67.543859649122794</v>
      </c>
      <c r="P2765">
        <v>1559.3886462882001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D2766" t="s">
        <v>198</v>
      </c>
      <c r="E2766">
        <v>116.9420284</v>
      </c>
      <c r="F2766">
        <v>108.4</v>
      </c>
      <c r="G2766">
        <v>3.0593337226574402</v>
      </c>
      <c r="H2766">
        <v>0.83197477376211504</v>
      </c>
      <c r="I2766">
        <v>-38.949610039124501</v>
      </c>
      <c r="J2766">
        <v>1.07532390857218</v>
      </c>
      <c r="K2766">
        <v>109.322778925072</v>
      </c>
      <c r="L2766">
        <v>111.343761519818</v>
      </c>
      <c r="M2766">
        <v>50.662039675664403</v>
      </c>
      <c r="N2766">
        <v>1.6718991607778799</v>
      </c>
      <c r="O2766">
        <v>56.549815498154899</v>
      </c>
      <c r="P2766">
        <v>35.061051582357301</v>
      </c>
      <c r="Q2766">
        <v>0.12978867644361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E2767">
        <v>116.89877069000001</v>
      </c>
      <c r="F2767">
        <v>37.299999999999997</v>
      </c>
      <c r="G2767">
        <v>-32.107664476185903</v>
      </c>
      <c r="H2767">
        <v>-25.258193374411899</v>
      </c>
      <c r="I2767">
        <v>18.6308247223213</v>
      </c>
      <c r="J2767">
        <v>-9.3007740695987593</v>
      </c>
      <c r="K2767">
        <v>45.3342838749737</v>
      </c>
      <c r="L2767">
        <v>38.015726479913397</v>
      </c>
      <c r="M2767">
        <v>13.8463654095934</v>
      </c>
      <c r="N2767">
        <v>1.635858715725</v>
      </c>
      <c r="O2767">
        <v>47.935656836461099</v>
      </c>
      <c r="P2767">
        <v>141.11182934712301</v>
      </c>
    </row>
    <row r="2768" spans="1:17" hidden="1" x14ac:dyDescent="0.3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D2768" t="s">
        <v>924</v>
      </c>
      <c r="E2768">
        <v>116.5317615</v>
      </c>
      <c r="F2768">
        <v>229.95</v>
      </c>
      <c r="G2768">
        <v>-6.0648700273076699</v>
      </c>
      <c r="H2768">
        <v>-21.193579334259201</v>
      </c>
      <c r="I2768">
        <v>-35.948800446318401</v>
      </c>
      <c r="J2768">
        <v>-9.3155458400957194</v>
      </c>
      <c r="K2768">
        <v>245.175509319106</v>
      </c>
      <c r="L2768">
        <v>249.33378496079601</v>
      </c>
      <c r="M2768">
        <v>42.539477275666101</v>
      </c>
      <c r="N2768">
        <v>1.7128038910326699</v>
      </c>
      <c r="O2768">
        <v>53.250706675364199</v>
      </c>
      <c r="P2768">
        <v>23.962264150943302</v>
      </c>
      <c r="Q2768">
        <v>3.8551556759049997E-2</v>
      </c>
    </row>
    <row r="2769" spans="1:17" hidden="1" x14ac:dyDescent="0.3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531</v>
      </c>
      <c r="E2769">
        <v>116.51896410000001</v>
      </c>
      <c r="F2769">
        <v>41.69</v>
      </c>
      <c r="G2769">
        <v>53.944664917994402</v>
      </c>
      <c r="H2769">
        <v>-16.272306736578901</v>
      </c>
      <c r="I2769">
        <v>-5.6416566721467198</v>
      </c>
      <c r="J2769">
        <v>-9.4727529355302096</v>
      </c>
      <c r="K2769">
        <v>39.696822112559801</v>
      </c>
      <c r="L2769">
        <v>34.699365279570401</v>
      </c>
      <c r="M2769">
        <v>43.967034934498002</v>
      </c>
      <c r="N2769">
        <v>0.37226759422686601</v>
      </c>
      <c r="O2769">
        <v>25.713600383785</v>
      </c>
      <c r="P2769">
        <v>88.131768953068502</v>
      </c>
      <c r="Q2769">
        <v>-3.5865804470839998E-3</v>
      </c>
    </row>
    <row r="2770" spans="1:17" hidden="1" x14ac:dyDescent="0.3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D2770" t="s">
        <v>543</v>
      </c>
      <c r="E2770">
        <v>116.47896</v>
      </c>
      <c r="F2770">
        <v>100.9</v>
      </c>
      <c r="G2770">
        <v>-16.402993488327802</v>
      </c>
      <c r="H2770">
        <v>-10.343334225515401</v>
      </c>
      <c r="I2770">
        <v>-20.6697190567806</v>
      </c>
      <c r="J2770">
        <v>1.27917208629302</v>
      </c>
      <c r="K2770">
        <v>103.332935038176</v>
      </c>
      <c r="L2770">
        <v>102.955654579395</v>
      </c>
      <c r="M2770">
        <v>47.518798743168098</v>
      </c>
      <c r="N2770">
        <v>0.53615116570086396</v>
      </c>
      <c r="O2770">
        <v>32.259663032705603</v>
      </c>
      <c r="P2770">
        <v>23.8036809815951</v>
      </c>
      <c r="Q2770">
        <v>-7.5004834318512001E-2</v>
      </c>
    </row>
    <row r="2771" spans="1:17" hidden="1" x14ac:dyDescent="0.3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232</v>
      </c>
      <c r="E2771">
        <v>116.315808</v>
      </c>
      <c r="F2771">
        <v>7.84</v>
      </c>
      <c r="G2771">
        <v>-17.883384442402999</v>
      </c>
      <c r="H2771">
        <v>-8.9864436800832799</v>
      </c>
      <c r="I2771">
        <v>-18.3056971842217</v>
      </c>
      <c r="J2771">
        <v>-1.48040975217153</v>
      </c>
      <c r="K2771">
        <v>8.1115471184374393</v>
      </c>
      <c r="L2771">
        <v>8.3368907632420708</v>
      </c>
      <c r="M2771">
        <v>28.468101882434102</v>
      </c>
      <c r="N2771">
        <v>0.426020008214537</v>
      </c>
      <c r="O2771">
        <v>65.816326530612201</v>
      </c>
      <c r="P2771">
        <v>24.840764331210099</v>
      </c>
      <c r="Q2771">
        <v>0.15138633517538699</v>
      </c>
    </row>
    <row r="2772" spans="1:17" hidden="1" x14ac:dyDescent="0.3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1237</v>
      </c>
      <c r="E2772">
        <v>116.16894120000001</v>
      </c>
      <c r="F2772">
        <v>161.19999999999999</v>
      </c>
      <c r="G2772">
        <v>20.242218025304599</v>
      </c>
      <c r="H2772">
        <v>2.4391818899686499</v>
      </c>
      <c r="I2772">
        <v>-23.895772696627301</v>
      </c>
      <c r="J2772">
        <v>-0.117336641886528</v>
      </c>
      <c r="K2772">
        <v>167.537942428842</v>
      </c>
      <c r="L2772">
        <v>133.12505873456499</v>
      </c>
      <c r="M2772">
        <v>51.463415809528897</v>
      </c>
      <c r="N2772">
        <v>2.7916666666666599</v>
      </c>
      <c r="O2772">
        <v>37.562034739454099</v>
      </c>
      <c r="P2772">
        <v>67.829255596043694</v>
      </c>
    </row>
    <row r="2773" spans="1:17" hidden="1" x14ac:dyDescent="0.3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D2773" t="s">
        <v>549</v>
      </c>
      <c r="E2773">
        <v>116.10155358999999</v>
      </c>
      <c r="F2773">
        <v>129.1</v>
      </c>
      <c r="G2773">
        <v>102.80487466690801</v>
      </c>
      <c r="H2773">
        <v>12.875124093460499</v>
      </c>
      <c r="I2773">
        <v>-5.64339505802843</v>
      </c>
      <c r="J2773">
        <v>-1.7202677158503401</v>
      </c>
      <c r="K2773">
        <v>119.643895326408</v>
      </c>
      <c r="L2773">
        <v>101.316118841771</v>
      </c>
      <c r="M2773">
        <v>46.631163639222301</v>
      </c>
      <c r="N2773">
        <v>1.5705597170027401</v>
      </c>
      <c r="O2773">
        <v>27.846630518977499</v>
      </c>
      <c r="P2773">
        <v>143.35532516493799</v>
      </c>
      <c r="Q2773">
        <v>6.7977221846663993E-2</v>
      </c>
    </row>
    <row r="2774" spans="1:17" hidden="1" x14ac:dyDescent="0.3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E2774">
        <v>115.5</v>
      </c>
      <c r="F2774">
        <v>770</v>
      </c>
      <c r="G2774">
        <v>11.2002192515462</v>
      </c>
      <c r="H2774">
        <v>34.235721975110998</v>
      </c>
      <c r="I2774">
        <v>-10.784661585516201</v>
      </c>
      <c r="J2774">
        <v>4.6445681200182296</v>
      </c>
      <c r="K2774">
        <v>668.03530774583601</v>
      </c>
      <c r="M2774">
        <v>97.423463064216904</v>
      </c>
      <c r="N2774">
        <v>4.01022644265887E-2</v>
      </c>
      <c r="O2774">
        <v>0</v>
      </c>
      <c r="P2774">
        <v>45.8333333333333</v>
      </c>
    </row>
    <row r="2775" spans="1:17" hidden="1" x14ac:dyDescent="0.3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924</v>
      </c>
      <c r="E2775">
        <v>115.37855999999999</v>
      </c>
      <c r="F2775">
        <v>194.24</v>
      </c>
      <c r="G2775">
        <v>57.592228024637997</v>
      </c>
      <c r="H2775">
        <v>-6.1717129614305399</v>
      </c>
      <c r="I2775">
        <v>-25.559925537250699</v>
      </c>
      <c r="J2775">
        <v>-4.4148976174962797</v>
      </c>
      <c r="K2775">
        <v>197.39219757211001</v>
      </c>
      <c r="L2775">
        <v>188.66159779284101</v>
      </c>
      <c r="M2775">
        <v>33.071372960449999</v>
      </c>
      <c r="N2775">
        <v>1.0530264008679699</v>
      </c>
      <c r="O2775">
        <v>34.627265238879701</v>
      </c>
      <c r="P2775">
        <v>86.500240038406105</v>
      </c>
      <c r="Q2775">
        <v>0.119588657201934</v>
      </c>
    </row>
    <row r="2776" spans="1:17" hidden="1" x14ac:dyDescent="0.3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D2776" t="s">
        <v>103</v>
      </c>
      <c r="E2776">
        <v>114.9975</v>
      </c>
      <c r="F2776">
        <v>24.21</v>
      </c>
      <c r="G2776">
        <v>16.661472683689698</v>
      </c>
      <c r="H2776">
        <v>7.4541265069762197</v>
      </c>
      <c r="I2776">
        <v>-17.570140133371002</v>
      </c>
      <c r="J2776">
        <v>-4.0351761245795501</v>
      </c>
      <c r="K2776">
        <v>23.746431804593801</v>
      </c>
      <c r="L2776">
        <v>22.729441285333799</v>
      </c>
      <c r="M2776">
        <v>43.866930639686103</v>
      </c>
      <c r="N2776">
        <v>2.1938120566360899</v>
      </c>
      <c r="O2776">
        <v>52.003304419661198</v>
      </c>
      <c r="P2776">
        <v>55.192307692307601</v>
      </c>
      <c r="Q2776">
        <v>6.4183326644702998E-2</v>
      </c>
    </row>
    <row r="2777" spans="1:17" hidden="1" x14ac:dyDescent="0.3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D2777" t="s">
        <v>72</v>
      </c>
      <c r="E2777">
        <v>114.99512</v>
      </c>
      <c r="F2777">
        <v>445</v>
      </c>
      <c r="G2777">
        <v>-14.134408548515299</v>
      </c>
      <c r="H2777">
        <v>2.1740963703113998</v>
      </c>
      <c r="I2777">
        <v>-37.848202190341198</v>
      </c>
      <c r="J2777">
        <v>2.29877074066381</v>
      </c>
      <c r="K2777">
        <v>429.927875175726</v>
      </c>
      <c r="L2777">
        <v>437.165838183728</v>
      </c>
      <c r="M2777">
        <v>52.766830191794902</v>
      </c>
      <c r="N2777">
        <v>2.4679905833417499</v>
      </c>
      <c r="O2777">
        <v>54.269662921348299</v>
      </c>
      <c r="P2777">
        <v>26.780626780626701</v>
      </c>
      <c r="Q2777">
        <v>2.0549628020845999E-2</v>
      </c>
    </row>
    <row r="2778" spans="1:17" hidden="1" x14ac:dyDescent="0.3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D2778" t="s">
        <v>72</v>
      </c>
      <c r="E2778">
        <v>114.97199999999999</v>
      </c>
      <c r="F2778">
        <v>4.0199999999999996</v>
      </c>
      <c r="G2778">
        <v>12.0688549300666</v>
      </c>
      <c r="H2778">
        <v>30.788927044436299</v>
      </c>
      <c r="I2778">
        <v>-5.9204640546520402</v>
      </c>
      <c r="J2778">
        <v>9.2490545426864799</v>
      </c>
      <c r="K2778">
        <v>3.2482034774504398</v>
      </c>
      <c r="L2778">
        <v>3.2745654092846102</v>
      </c>
      <c r="M2778">
        <v>71.393922897921797</v>
      </c>
      <c r="N2778">
        <v>3.21902084398292</v>
      </c>
      <c r="O2778">
        <v>16.915422885572099</v>
      </c>
      <c r="P2778">
        <v>68.580645161290306</v>
      </c>
      <c r="Q2778">
        <v>4.6986802908192002E-2</v>
      </c>
    </row>
    <row r="2779" spans="1:17" hidden="1" x14ac:dyDescent="0.3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D2779" t="s">
        <v>924</v>
      </c>
      <c r="E2779">
        <v>114.7421695</v>
      </c>
      <c r="F2779">
        <v>41</v>
      </c>
      <c r="G2779">
        <v>-14.904183066307301</v>
      </c>
      <c r="H2779">
        <v>-12.1809535367743</v>
      </c>
      <c r="I2779">
        <v>-2.9689784812316899</v>
      </c>
      <c r="J2779">
        <v>-2.2653080022683798</v>
      </c>
      <c r="K2779">
        <v>41.754938389692001</v>
      </c>
      <c r="L2779">
        <v>41.265073223799597</v>
      </c>
      <c r="M2779">
        <v>40.075238263670798</v>
      </c>
      <c r="N2779">
        <v>1.2167463138177801</v>
      </c>
      <c r="O2779">
        <v>37.170731707317003</v>
      </c>
      <c r="P2779">
        <v>19.116792562463601</v>
      </c>
      <c r="Q2779">
        <v>-2.8185149754466999E-2</v>
      </c>
    </row>
    <row r="2780" spans="1:17" hidden="1" x14ac:dyDescent="0.3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632</v>
      </c>
      <c r="E2780">
        <v>114.51949999999999</v>
      </c>
      <c r="F2780">
        <v>49.15</v>
      </c>
      <c r="G2780">
        <v>-16.954540156795499</v>
      </c>
      <c r="H2780">
        <v>-3.1393144092132501</v>
      </c>
      <c r="I2780">
        <v>-33.727078454940397</v>
      </c>
      <c r="J2780">
        <v>-2.2046231694007599</v>
      </c>
      <c r="K2780">
        <v>50.730477453698697</v>
      </c>
      <c r="L2780">
        <v>50.738572187502299</v>
      </c>
      <c r="M2780">
        <v>29.774903626891799</v>
      </c>
      <c r="N2780">
        <v>1.1680589469984799</v>
      </c>
      <c r="O2780">
        <v>39.572736520854498</v>
      </c>
      <c r="P2780">
        <v>19.5863746958637</v>
      </c>
      <c r="Q2780">
        <v>-1.8460120518581001E-2</v>
      </c>
    </row>
    <row r="2781" spans="1:17" hidden="1" x14ac:dyDescent="0.3">
      <c r="A2781" t="s">
        <v>5725</v>
      </c>
      <c r="B2781" t="s">
        <v>5726</v>
      </c>
      <c r="C2781" t="str">
        <f>IFERROR(VLOOKUP(Table1[[#This Row],[Ticker]],[1]!Table1[[Symbol]:[Industry]],2,FALSE),"-")</f>
        <v>-</v>
      </c>
      <c r="D2781" t="s">
        <v>412</v>
      </c>
      <c r="E2781">
        <v>114.460122392</v>
      </c>
      <c r="F2781">
        <v>9.9700000000000006</v>
      </c>
      <c r="G2781">
        <v>353.34713941969898</v>
      </c>
      <c r="H2781">
        <v>8.68421500255144</v>
      </c>
      <c r="I2781">
        <v>126.212133286278</v>
      </c>
      <c r="J2781">
        <v>7.9591777045534204</v>
      </c>
      <c r="K2781">
        <v>7.8661593383226096</v>
      </c>
      <c r="L2781">
        <v>5.16262382288489</v>
      </c>
      <c r="M2781">
        <v>71.691334929085599</v>
      </c>
      <c r="N2781">
        <v>2.81555079715829</v>
      </c>
      <c r="O2781">
        <v>4.0120361083249598</v>
      </c>
      <c r="P2781">
        <v>424.73684210526301</v>
      </c>
      <c r="Q2781">
        <v>0.119504287634533</v>
      </c>
    </row>
    <row r="2782" spans="1:17" hidden="1" x14ac:dyDescent="0.3">
      <c r="A2782" t="s">
        <v>5727</v>
      </c>
      <c r="B2782" t="s">
        <v>5728</v>
      </c>
      <c r="C2782" t="str">
        <f>IFERROR(VLOOKUP(Table1[[#This Row],[Ticker]],[1]!Table1[[Symbol]:[Industry]],2,FALSE),"-")</f>
        <v>-</v>
      </c>
      <c r="E2782">
        <v>114.30800000000001</v>
      </c>
      <c r="F2782">
        <v>168.1</v>
      </c>
      <c r="G2782">
        <v>-16.956194673108001</v>
      </c>
      <c r="H2782">
        <v>9.5198759314244601</v>
      </c>
      <c r="I2782">
        <v>-6.7211695220241898</v>
      </c>
      <c r="J2782">
        <v>1.1832413927955501</v>
      </c>
      <c r="M2782">
        <v>37.273065726750502</v>
      </c>
      <c r="O2782">
        <v>51.100535395597802</v>
      </c>
      <c r="P2782">
        <v>18.421979570271201</v>
      </c>
    </row>
    <row r="2783" spans="1:17" hidden="1" x14ac:dyDescent="0.3">
      <c r="A2783" t="s">
        <v>5729</v>
      </c>
      <c r="B2783" t="s">
        <v>5730</v>
      </c>
      <c r="C2783" t="str">
        <f>IFERROR(VLOOKUP(Table1[[#This Row],[Ticker]],[1]!Table1[[Symbol]:[Industry]],2,FALSE),"-")</f>
        <v>-</v>
      </c>
      <c r="D2783" t="s">
        <v>266</v>
      </c>
      <c r="E2783">
        <v>114.30170010000001</v>
      </c>
      <c r="F2783">
        <v>19.88</v>
      </c>
      <c r="G2783">
        <v>-67.149039970430906</v>
      </c>
      <c r="H2783">
        <v>25.4102423998117</v>
      </c>
      <c r="I2783">
        <v>-34.248141001186902</v>
      </c>
      <c r="J2783">
        <v>8.1112347866848999</v>
      </c>
      <c r="K2783">
        <v>16.565082462372501</v>
      </c>
      <c r="L2783">
        <v>21.271966683249001</v>
      </c>
      <c r="M2783">
        <v>82.5751042452777</v>
      </c>
      <c r="N2783">
        <v>2.8816556374812099</v>
      </c>
      <c r="O2783">
        <v>128.873239436619</v>
      </c>
      <c r="P2783">
        <v>52.923076923076898</v>
      </c>
      <c r="Q2783">
        <v>0.14418169038278</v>
      </c>
    </row>
    <row r="2784" spans="1:17" hidden="1" x14ac:dyDescent="0.3">
      <c r="A2784" t="s">
        <v>5731</v>
      </c>
      <c r="B2784" t="s">
        <v>5732</v>
      </c>
      <c r="C2784" t="str">
        <f>IFERROR(VLOOKUP(Table1[[#This Row],[Ticker]],[1]!Table1[[Symbol]:[Industry]],2,FALSE),"-")</f>
        <v>-</v>
      </c>
      <c r="E2784">
        <v>113.99295119999999</v>
      </c>
      <c r="F2784">
        <v>1048</v>
      </c>
      <c r="G2784">
        <v>160.902920188043</v>
      </c>
      <c r="H2784">
        <v>-8.7539820663028305</v>
      </c>
      <c r="I2784">
        <v>104.428089627234</v>
      </c>
      <c r="J2784">
        <v>6.4290895438182103</v>
      </c>
      <c r="K2784">
        <v>919.80551649044605</v>
      </c>
      <c r="L2784">
        <v>695.92193725602306</v>
      </c>
      <c r="M2784">
        <v>67.175443818611697</v>
      </c>
      <c r="N2784">
        <v>0.44807258791704202</v>
      </c>
      <c r="O2784">
        <v>12.208969465648799</v>
      </c>
      <c r="P2784">
        <v>184.58927359130999</v>
      </c>
      <c r="Q2784">
        <v>8.0429638439160997E-2</v>
      </c>
    </row>
    <row r="2785" spans="1:17" hidden="1" x14ac:dyDescent="0.3">
      <c r="A2785" t="s">
        <v>5733</v>
      </c>
      <c r="B2785" t="s">
        <v>5734</v>
      </c>
      <c r="C2785" t="str">
        <f>IFERROR(VLOOKUP(Table1[[#This Row],[Ticker]],[1]!Table1[[Symbol]:[Industry]],2,FALSE),"-")</f>
        <v>-</v>
      </c>
      <c r="D2785" t="s">
        <v>21</v>
      </c>
      <c r="E2785">
        <v>113.885189459999</v>
      </c>
      <c r="F2785">
        <v>93.1</v>
      </c>
      <c r="G2785">
        <v>-62.6571826395827</v>
      </c>
      <c r="H2785">
        <v>-26.7647645892852</v>
      </c>
      <c r="I2785">
        <v>-69.598290098626606</v>
      </c>
      <c r="J2785">
        <v>-7.8843269331486603</v>
      </c>
      <c r="K2785">
        <v>112.856663654879</v>
      </c>
      <c r="L2785">
        <v>138.36128374282001</v>
      </c>
      <c r="M2785">
        <v>17.2496215704499</v>
      </c>
      <c r="N2785">
        <v>0.53366441978006796</v>
      </c>
      <c r="O2785">
        <v>147.04618689581</v>
      </c>
      <c r="P2785">
        <v>0</v>
      </c>
      <c r="Q2785">
        <v>-3.416832301721E-3</v>
      </c>
    </row>
    <row r="2786" spans="1:17" hidden="1" x14ac:dyDescent="0.3">
      <c r="A2786" t="s">
        <v>5735</v>
      </c>
      <c r="B2786" t="s">
        <v>5736</v>
      </c>
      <c r="C2786" t="str">
        <f>IFERROR(VLOOKUP(Table1[[#This Row],[Ticker]],[1]!Table1[[Symbol]:[Industry]],2,FALSE),"-")</f>
        <v>-</v>
      </c>
      <c r="E2786">
        <v>113.7973824</v>
      </c>
      <c r="F2786">
        <v>86.32</v>
      </c>
      <c r="G2786">
        <v>-21.314436894727798</v>
      </c>
      <c r="H2786">
        <v>-2.25015704655147</v>
      </c>
      <c r="I2786">
        <v>-22.5786048076098</v>
      </c>
      <c r="J2786">
        <v>-5.0953586199084997</v>
      </c>
      <c r="K2786">
        <v>83.712816182570407</v>
      </c>
      <c r="L2786">
        <v>86.279490011265906</v>
      </c>
      <c r="M2786">
        <v>54.075712015864603</v>
      </c>
      <c r="N2786">
        <v>1.4623414011604601</v>
      </c>
      <c r="O2786">
        <v>49.443929564411498</v>
      </c>
      <c r="P2786">
        <v>27.371993507451599</v>
      </c>
      <c r="Q2786">
        <v>8.9012427192342994E-2</v>
      </c>
    </row>
    <row r="2787" spans="1:17" hidden="1" x14ac:dyDescent="0.3">
      <c r="A2787" t="s">
        <v>5737</v>
      </c>
      <c r="B2787" t="s">
        <v>5738</v>
      </c>
      <c r="C2787" t="str">
        <f>IFERROR(VLOOKUP(Table1[[#This Row],[Ticker]],[1]!Table1[[Symbol]:[Industry]],2,FALSE),"-")</f>
        <v>-</v>
      </c>
      <c r="D2787" t="s">
        <v>380</v>
      </c>
      <c r="E2787">
        <v>113.79644710999899</v>
      </c>
      <c r="M2787">
        <v>50</v>
      </c>
    </row>
    <row r="2788" spans="1:17" hidden="1" x14ac:dyDescent="0.3">
      <c r="A2788" t="s">
        <v>5739</v>
      </c>
      <c r="B2788" t="s">
        <v>5740</v>
      </c>
      <c r="C2788" t="str">
        <f>IFERROR(VLOOKUP(Table1[[#This Row],[Ticker]],[1]!Table1[[Symbol]:[Industry]],2,FALSE),"-")</f>
        <v>-</v>
      </c>
      <c r="D2788" t="s">
        <v>127</v>
      </c>
      <c r="E2788">
        <v>113.32871</v>
      </c>
      <c r="F2788">
        <v>102.19</v>
      </c>
      <c r="G2788">
        <v>32.926673416656598</v>
      </c>
      <c r="H2788">
        <v>19.607199358748801</v>
      </c>
      <c r="I2788">
        <v>6.0411881182567404</v>
      </c>
      <c r="J2788">
        <v>11.8783131677926</v>
      </c>
      <c r="K2788">
        <v>92.3485080149255</v>
      </c>
      <c r="L2788">
        <v>82.757167244407498</v>
      </c>
      <c r="M2788">
        <v>74.036547136695205</v>
      </c>
      <c r="N2788">
        <v>0.67856946268186302</v>
      </c>
      <c r="O2788">
        <v>24.278305117917501</v>
      </c>
      <c r="P2788">
        <v>96.859949913311496</v>
      </c>
      <c r="Q2788">
        <v>0.12050604752239299</v>
      </c>
    </row>
    <row r="2789" spans="1:17" hidden="1" x14ac:dyDescent="0.3">
      <c r="A2789" t="s">
        <v>5741</v>
      </c>
      <c r="B2789" t="s">
        <v>5742</v>
      </c>
      <c r="C2789" t="str">
        <f>IFERROR(VLOOKUP(Table1[[#This Row],[Ticker]],[1]!Table1[[Symbol]:[Industry]],2,FALSE),"-")</f>
        <v>-</v>
      </c>
      <c r="D2789" t="s">
        <v>632</v>
      </c>
      <c r="E2789">
        <v>113.165175</v>
      </c>
      <c r="F2789">
        <v>216.75</v>
      </c>
      <c r="G2789">
        <v>-18.950910059463801</v>
      </c>
      <c r="H2789">
        <v>2.8746911930276302</v>
      </c>
      <c r="I2789">
        <v>-8.63991625991987</v>
      </c>
      <c r="J2789">
        <v>0.98304512321564497</v>
      </c>
      <c r="K2789">
        <v>217.37869426565001</v>
      </c>
      <c r="L2789">
        <v>212.310133224672</v>
      </c>
      <c r="M2789">
        <v>44.513871418520203</v>
      </c>
      <c r="N2789">
        <v>0.42526957531519499</v>
      </c>
      <c r="O2789">
        <v>13.0103806228373</v>
      </c>
      <c r="P2789">
        <v>17.035637149027998</v>
      </c>
      <c r="Q2789">
        <v>-7.4442849830993002E-2</v>
      </c>
    </row>
    <row r="2790" spans="1:17" hidden="1" x14ac:dyDescent="0.3">
      <c r="A2790" t="s">
        <v>5743</v>
      </c>
      <c r="B2790" t="s">
        <v>5744</v>
      </c>
      <c r="C2790" t="str">
        <f>IFERROR(VLOOKUP(Table1[[#This Row],[Ticker]],[1]!Table1[[Symbol]:[Industry]],2,FALSE),"-")</f>
        <v>-</v>
      </c>
      <c r="D2790" t="s">
        <v>632</v>
      </c>
      <c r="E2790">
        <v>113.104992</v>
      </c>
      <c r="F2790">
        <v>34.24</v>
      </c>
      <c r="G2790">
        <v>9.5432185811690502</v>
      </c>
      <c r="H2790">
        <v>-9.4005307601604002</v>
      </c>
      <c r="I2790">
        <v>50.376422943989297</v>
      </c>
      <c r="J2790">
        <v>-4.1173366418865198</v>
      </c>
      <c r="K2790">
        <v>33.895642025220603</v>
      </c>
      <c r="L2790">
        <v>28.9949372394682</v>
      </c>
      <c r="M2790">
        <v>52.247545292418899</v>
      </c>
      <c r="N2790">
        <v>0.488276823566894</v>
      </c>
      <c r="O2790">
        <v>23.2476635514018</v>
      </c>
      <c r="P2790">
        <v>88.131868131868103</v>
      </c>
      <c r="Q2790">
        <v>0.110775201367786</v>
      </c>
    </row>
    <row r="2791" spans="1:17" hidden="1" x14ac:dyDescent="0.3">
      <c r="A2791" t="s">
        <v>5745</v>
      </c>
      <c r="B2791" t="s">
        <v>5746</v>
      </c>
      <c r="C2791" t="str">
        <f>IFERROR(VLOOKUP(Table1[[#This Row],[Ticker]],[1]!Table1[[Symbol]:[Industry]],2,FALSE),"-")</f>
        <v>-</v>
      </c>
      <c r="D2791" t="s">
        <v>62</v>
      </c>
      <c r="E2791">
        <v>113.03250835999999</v>
      </c>
      <c r="F2791">
        <v>175.6</v>
      </c>
      <c r="G2791">
        <v>65.762346564367306</v>
      </c>
      <c r="H2791">
        <v>37.481586770249599</v>
      </c>
      <c r="I2791">
        <v>71.390777010974901</v>
      </c>
      <c r="J2791">
        <v>-0.385672956734464</v>
      </c>
      <c r="K2791">
        <v>127.84969257783</v>
      </c>
      <c r="L2791">
        <v>104.565150952959</v>
      </c>
      <c r="M2791">
        <v>68.434735344623405</v>
      </c>
      <c r="N2791">
        <v>0.93676436581702105</v>
      </c>
      <c r="O2791">
        <v>13.3257403189066</v>
      </c>
      <c r="P2791">
        <v>135.704697986577</v>
      </c>
      <c r="Q2791">
        <v>1.2139261124844E-2</v>
      </c>
    </row>
    <row r="2792" spans="1:17" hidden="1" x14ac:dyDescent="0.3">
      <c r="A2792" t="s">
        <v>5747</v>
      </c>
      <c r="B2792" t="s">
        <v>5748</v>
      </c>
      <c r="C2792" t="str">
        <f>IFERROR(VLOOKUP(Table1[[#This Row],[Ticker]],[1]!Table1[[Symbol]:[Industry]],2,FALSE),"-")</f>
        <v>-</v>
      </c>
      <c r="D2792" t="s">
        <v>335</v>
      </c>
      <c r="E2792">
        <v>112.9990548</v>
      </c>
      <c r="F2792">
        <v>112.02</v>
      </c>
      <c r="G2792">
        <v>-25.509315717026599</v>
      </c>
      <c r="H2792">
        <v>-11.2013522603743</v>
      </c>
      <c r="I2792">
        <v>-24.085552424500399</v>
      </c>
      <c r="J2792">
        <v>0.50049213128205305</v>
      </c>
      <c r="K2792">
        <v>118.54110538846901</v>
      </c>
      <c r="L2792">
        <v>121.337547248417</v>
      </c>
      <c r="M2792">
        <v>36.983456688257</v>
      </c>
      <c r="N2792">
        <v>0.31496221410035802</v>
      </c>
      <c r="O2792">
        <v>52.517407605784598</v>
      </c>
      <c r="P2792">
        <v>19.170212765957402</v>
      </c>
      <c r="Q2792">
        <v>0.119920441048189</v>
      </c>
    </row>
    <row r="2793" spans="1:17" hidden="1" x14ac:dyDescent="0.3">
      <c r="A2793" t="s">
        <v>5749</v>
      </c>
      <c r="B2793" t="s">
        <v>5750</v>
      </c>
      <c r="C2793" t="str">
        <f>IFERROR(VLOOKUP(Table1[[#This Row],[Ticker]],[1]!Table1[[Symbol]:[Industry]],2,FALSE),"-")</f>
        <v>-</v>
      </c>
      <c r="E2793">
        <v>112.83753</v>
      </c>
      <c r="F2793">
        <v>31.8</v>
      </c>
      <c r="G2793">
        <v>-42.667245123011902</v>
      </c>
      <c r="H2793">
        <v>-13.922771897011801</v>
      </c>
      <c r="I2793">
        <v>-20.387236944017801</v>
      </c>
      <c r="J2793">
        <v>7.9413909274446199</v>
      </c>
      <c r="K2793">
        <v>33.950326229238001</v>
      </c>
      <c r="L2793">
        <v>33.966394152711601</v>
      </c>
      <c r="M2793">
        <v>44.755293859146697</v>
      </c>
      <c r="N2793">
        <v>0.65680439565437299</v>
      </c>
      <c r="O2793">
        <v>64.371069182389903</v>
      </c>
      <c r="P2793">
        <v>27.098321342925601</v>
      </c>
      <c r="Q2793">
        <v>8.5948043468782001E-2</v>
      </c>
    </row>
    <row r="2794" spans="1:17" hidden="1" x14ac:dyDescent="0.3">
      <c r="A2794" t="s">
        <v>5751</v>
      </c>
      <c r="B2794" t="s">
        <v>5752</v>
      </c>
      <c r="C2794" t="str">
        <f>IFERROR(VLOOKUP(Table1[[#This Row],[Ticker]],[1]!Table1[[Symbol]:[Industry]],2,FALSE),"-")</f>
        <v>-</v>
      </c>
      <c r="D2794" t="s">
        <v>549</v>
      </c>
      <c r="E2794">
        <v>112.662136</v>
      </c>
      <c r="F2794">
        <v>116.3</v>
      </c>
      <c r="G2794">
        <v>81.681826006939801</v>
      </c>
      <c r="H2794">
        <v>-1.9264044664750899</v>
      </c>
      <c r="I2794">
        <v>-25.604814165016201</v>
      </c>
      <c r="J2794">
        <v>-1.2284477529976301</v>
      </c>
      <c r="K2794">
        <v>117.666384641066</v>
      </c>
      <c r="L2794">
        <v>107.853365054138</v>
      </c>
      <c r="M2794">
        <v>49.032304547282699</v>
      </c>
      <c r="N2794">
        <v>0.80842114212838301</v>
      </c>
      <c r="O2794">
        <v>28.0309544282029</v>
      </c>
      <c r="P2794">
        <v>109.17266187050301</v>
      </c>
      <c r="Q2794">
        <v>4.6448383994273E-2</v>
      </c>
    </row>
    <row r="2795" spans="1:17" hidden="1" x14ac:dyDescent="0.3">
      <c r="A2795" t="s">
        <v>5753</v>
      </c>
      <c r="B2795" t="s">
        <v>5754</v>
      </c>
      <c r="C2795" t="str">
        <f>IFERROR(VLOOKUP(Table1[[#This Row],[Ticker]],[1]!Table1[[Symbol]:[Industry]],2,FALSE),"-")</f>
        <v>-</v>
      </c>
      <c r="D2795" t="s">
        <v>1550</v>
      </c>
      <c r="E2795">
        <v>112.607760465</v>
      </c>
      <c r="F2795">
        <v>76.95</v>
      </c>
      <c r="G2795">
        <v>12.508336862219901</v>
      </c>
      <c r="H2795">
        <v>-12.75509135583</v>
      </c>
      <c r="I2795">
        <v>-0.28956354630056302</v>
      </c>
      <c r="J2795">
        <v>-3.3549664525157099</v>
      </c>
      <c r="K2795">
        <v>88.240648056209196</v>
      </c>
      <c r="L2795">
        <v>85.028616414039902</v>
      </c>
      <c r="M2795">
        <v>22.576278547956001</v>
      </c>
      <c r="N2795">
        <v>0.95019157088122597</v>
      </c>
      <c r="O2795">
        <v>93.307342430149404</v>
      </c>
      <c r="P2795">
        <v>46.292775665399198</v>
      </c>
      <c r="Q2795">
        <v>2.7872761046557001E-2</v>
      </c>
    </row>
    <row r="2796" spans="1:17" hidden="1" x14ac:dyDescent="0.3">
      <c r="A2796" t="s">
        <v>5755</v>
      </c>
      <c r="B2796" t="s">
        <v>5756</v>
      </c>
      <c r="C2796" t="str">
        <f>IFERROR(VLOOKUP(Table1[[#This Row],[Ticker]],[1]!Table1[[Symbol]:[Industry]],2,FALSE),"-")</f>
        <v>-</v>
      </c>
      <c r="D2796" t="s">
        <v>119</v>
      </c>
      <c r="E2796">
        <v>112.40175000000001</v>
      </c>
      <c r="F2796">
        <v>7.3</v>
      </c>
      <c r="G2796">
        <v>-70.401681870420006</v>
      </c>
      <c r="H2796">
        <v>-14.2793329925882</v>
      </c>
      <c r="I2796">
        <v>-49.695869736898999</v>
      </c>
      <c r="J2796">
        <v>-3.8835704081202902</v>
      </c>
      <c r="K2796">
        <v>8.05363779226745</v>
      </c>
      <c r="L2796">
        <v>10.0248527573708</v>
      </c>
      <c r="M2796">
        <v>18.573077592238999</v>
      </c>
      <c r="N2796">
        <v>0.57189342941726495</v>
      </c>
      <c r="O2796">
        <v>97.945205479452</v>
      </c>
      <c r="P2796">
        <v>0.68965517241379404</v>
      </c>
      <c r="Q2796">
        <v>-7.0740114550997005E-2</v>
      </c>
    </row>
    <row r="2797" spans="1:17" hidden="1" x14ac:dyDescent="0.3">
      <c r="A2797" t="s">
        <v>5757</v>
      </c>
      <c r="B2797" t="s">
        <v>2965</v>
      </c>
      <c r="C2797" t="str">
        <f>IFERROR(VLOOKUP(Table1[[#This Row],[Ticker]],[1]!Table1[[Symbol]:[Industry]],2,FALSE),"-")</f>
        <v>-</v>
      </c>
      <c r="D2797" t="s">
        <v>4029</v>
      </c>
      <c r="E2797">
        <v>112.3785</v>
      </c>
      <c r="F2797">
        <v>864.45</v>
      </c>
      <c r="G2797">
        <v>26.9146918929005</v>
      </c>
      <c r="H2797">
        <v>4.2475061417919502</v>
      </c>
      <c r="I2797">
        <v>-4.5785322824096104</v>
      </c>
      <c r="J2797">
        <v>7.5420367459263393E-2</v>
      </c>
      <c r="K2797">
        <v>806.58083788812803</v>
      </c>
      <c r="L2797">
        <v>751.35732264241199</v>
      </c>
      <c r="M2797">
        <v>60.591086722648697</v>
      </c>
      <c r="N2797">
        <v>1.3193978261774799</v>
      </c>
      <c r="O2797">
        <v>38.324946497773098</v>
      </c>
      <c r="P2797">
        <v>69.168297455968698</v>
      </c>
      <c r="Q2797">
        <v>7.0292376742360996E-2</v>
      </c>
    </row>
    <row r="2798" spans="1:17" hidden="1" x14ac:dyDescent="0.3">
      <c r="A2798" t="s">
        <v>5758</v>
      </c>
      <c r="B2798" t="s">
        <v>5759</v>
      </c>
      <c r="C2798" t="str">
        <f>IFERROR(VLOOKUP(Table1[[#This Row],[Ticker]],[1]!Table1[[Symbol]:[Industry]],2,FALSE),"-")</f>
        <v>-</v>
      </c>
      <c r="D2798" t="s">
        <v>54</v>
      </c>
      <c r="E2798">
        <v>112.35230300000001</v>
      </c>
      <c r="F2798">
        <v>14</v>
      </c>
      <c r="G2798">
        <v>-19.519686736600001</v>
      </c>
      <c r="H2798">
        <v>-10.9511737373949</v>
      </c>
      <c r="I2798">
        <v>-50.074234544622897</v>
      </c>
      <c r="J2798">
        <v>-2.6365808686185002</v>
      </c>
      <c r="K2798">
        <v>15.382183881152301</v>
      </c>
      <c r="L2798">
        <v>17.336464927892401</v>
      </c>
      <c r="M2798">
        <v>43.151622201044802</v>
      </c>
      <c r="N2798">
        <v>0.44364994567142402</v>
      </c>
      <c r="O2798">
        <v>122.142857142857</v>
      </c>
      <c r="P2798">
        <v>14.0994295028525</v>
      </c>
      <c r="Q2798">
        <v>1.4061613029646E-2</v>
      </c>
    </row>
    <row r="2799" spans="1:17" hidden="1" x14ac:dyDescent="0.3">
      <c r="A2799" t="s">
        <v>5760</v>
      </c>
      <c r="B2799" t="s">
        <v>5761</v>
      </c>
      <c r="C2799" t="str">
        <f>IFERROR(VLOOKUP(Table1[[#This Row],[Ticker]],[1]!Table1[[Symbol]:[Industry]],2,FALSE),"-")</f>
        <v>-</v>
      </c>
      <c r="D2799" t="s">
        <v>446</v>
      </c>
      <c r="E2799">
        <v>112.339128</v>
      </c>
      <c r="F2799">
        <v>224.4</v>
      </c>
      <c r="G2799">
        <v>94.601584339923903</v>
      </c>
      <c r="H2799">
        <v>-5.9258028865362</v>
      </c>
      <c r="I2799">
        <v>96.759444581540706</v>
      </c>
      <c r="J2799">
        <v>2.7344632646118301</v>
      </c>
      <c r="K2799">
        <v>197.56353629828499</v>
      </c>
      <c r="L2799">
        <v>152.151316563937</v>
      </c>
      <c r="M2799">
        <v>56.492825830478701</v>
      </c>
      <c r="N2799">
        <v>0.32151148183508299</v>
      </c>
      <c r="O2799">
        <v>12.1434937611408</v>
      </c>
      <c r="P2799">
        <v>135.22012578616301</v>
      </c>
      <c r="Q2799">
        <v>0.140396271746727</v>
      </c>
    </row>
    <row r="2800" spans="1:17" hidden="1" x14ac:dyDescent="0.3">
      <c r="A2800" t="s">
        <v>5762</v>
      </c>
      <c r="B2800" t="s">
        <v>5763</v>
      </c>
      <c r="C2800" t="str">
        <f>IFERROR(VLOOKUP(Table1[[#This Row],[Ticker]],[1]!Table1[[Symbol]:[Industry]],2,FALSE),"-")</f>
        <v>-</v>
      </c>
      <c r="D2800" t="s">
        <v>543</v>
      </c>
      <c r="E2800">
        <v>112.136629075</v>
      </c>
      <c r="F2800">
        <v>2775.35</v>
      </c>
      <c r="G2800">
        <v>70.400852443091495</v>
      </c>
      <c r="H2800">
        <v>-11.194979628321001</v>
      </c>
      <c r="I2800">
        <v>-24.2275575363931</v>
      </c>
      <c r="J2800">
        <v>-4.5594854022171001</v>
      </c>
      <c r="K2800">
        <v>2842.31677845379</v>
      </c>
      <c r="L2800">
        <v>2573.3445454968801</v>
      </c>
      <c r="M2800">
        <v>37.677364964127001</v>
      </c>
      <c r="N2800">
        <v>1.4455742501828801</v>
      </c>
      <c r="O2800">
        <v>20.345181688796</v>
      </c>
      <c r="P2800">
        <v>102.211293260473</v>
      </c>
      <c r="Q2800">
        <v>0.11975552891048299</v>
      </c>
    </row>
    <row r="2801" spans="1:17" hidden="1" x14ac:dyDescent="0.3">
      <c r="A2801" t="s">
        <v>5764</v>
      </c>
      <c r="B2801" t="s">
        <v>5765</v>
      </c>
      <c r="C2801" t="str">
        <f>IFERROR(VLOOKUP(Table1[[#This Row],[Ticker]],[1]!Table1[[Symbol]:[Industry]],2,FALSE),"-")</f>
        <v>-</v>
      </c>
      <c r="D2801" t="s">
        <v>62</v>
      </c>
      <c r="E2801">
        <v>111.795843792</v>
      </c>
      <c r="F2801">
        <v>20.64</v>
      </c>
      <c r="G2801">
        <v>38.195999537909699</v>
      </c>
      <c r="H2801">
        <v>-5.0493934339455704</v>
      </c>
      <c r="I2801">
        <v>0.58182091908779299</v>
      </c>
      <c r="J2801">
        <v>12.701840012621</v>
      </c>
      <c r="K2801">
        <v>21.160316581306301</v>
      </c>
      <c r="L2801">
        <v>19.195299479648501</v>
      </c>
      <c r="M2801">
        <v>47.542429091549799</v>
      </c>
      <c r="N2801">
        <v>2.9684454165660199</v>
      </c>
      <c r="O2801">
        <v>51.162790697674403</v>
      </c>
      <c r="P2801">
        <v>74.915254237288096</v>
      </c>
      <c r="Q2801">
        <v>0.11037323678364799</v>
      </c>
    </row>
    <row r="2802" spans="1:17" hidden="1" x14ac:dyDescent="0.3">
      <c r="A2802" t="s">
        <v>5766</v>
      </c>
      <c r="B2802" t="s">
        <v>5767</v>
      </c>
      <c r="C2802" t="str">
        <f>IFERROR(VLOOKUP(Table1[[#This Row],[Ticker]],[1]!Table1[[Symbol]:[Industry]],2,FALSE),"-")</f>
        <v>-</v>
      </c>
      <c r="D2802" t="s">
        <v>271</v>
      </c>
      <c r="E2802">
        <v>111.676350922</v>
      </c>
      <c r="F2802">
        <v>53.26</v>
      </c>
      <c r="G2802">
        <v>-21.831314198829901</v>
      </c>
      <c r="H2802">
        <v>-8.9697642362028702</v>
      </c>
      <c r="I2802">
        <v>-27.6864329220702</v>
      </c>
      <c r="J2802">
        <v>-2.5775136330369701</v>
      </c>
      <c r="K2802">
        <v>54.830964400621198</v>
      </c>
      <c r="L2802">
        <v>55.9075422018784</v>
      </c>
      <c r="M2802">
        <v>22.1820792803688</v>
      </c>
      <c r="N2802">
        <v>0.65361869224607805</v>
      </c>
      <c r="O2802">
        <v>34.810364250844898</v>
      </c>
      <c r="P2802">
        <v>19.336768989468901</v>
      </c>
      <c r="Q2802">
        <v>-3.1707822540642999E-2</v>
      </c>
    </row>
    <row r="2803" spans="1:17" hidden="1" x14ac:dyDescent="0.3">
      <c r="A2803" t="s">
        <v>5768</v>
      </c>
      <c r="B2803" t="s">
        <v>5769</v>
      </c>
      <c r="C2803" t="str">
        <f>IFERROR(VLOOKUP(Table1[[#This Row],[Ticker]],[1]!Table1[[Symbol]:[Industry]],2,FALSE),"-")</f>
        <v>-</v>
      </c>
      <c r="D2803" t="s">
        <v>143</v>
      </c>
      <c r="E2803">
        <v>111.61715907999999</v>
      </c>
      <c r="F2803">
        <v>5.32</v>
      </c>
      <c r="G2803">
        <v>12.7239030069896</v>
      </c>
      <c r="H2803">
        <v>-10.8184212013149</v>
      </c>
      <c r="I2803">
        <v>-46.951328252182897</v>
      </c>
      <c r="J2803">
        <v>-3.2138758039994499</v>
      </c>
      <c r="K2803">
        <v>5.5545844167155796</v>
      </c>
      <c r="L2803">
        <v>5.8690854137391604</v>
      </c>
      <c r="M2803">
        <v>38.7106121250645</v>
      </c>
      <c r="N2803">
        <v>1.3551191518051799</v>
      </c>
      <c r="O2803">
        <v>97.368421052631504</v>
      </c>
      <c r="P2803">
        <v>47.7777777777777</v>
      </c>
      <c r="Q2803">
        <v>-0.114885137547971</v>
      </c>
    </row>
    <row r="2804" spans="1:17" hidden="1" x14ac:dyDescent="0.3">
      <c r="A2804" t="s">
        <v>5770</v>
      </c>
      <c r="B2804" t="s">
        <v>5771</v>
      </c>
      <c r="C2804" t="str">
        <f>IFERROR(VLOOKUP(Table1[[#This Row],[Ticker]],[1]!Table1[[Symbol]:[Industry]],2,FALSE),"-")</f>
        <v>-</v>
      </c>
      <c r="D2804" t="s">
        <v>709</v>
      </c>
      <c r="E2804">
        <v>110.88097019999999</v>
      </c>
      <c r="F2804">
        <v>74.099999999999994</v>
      </c>
      <c r="G2804">
        <v>38.174721301844599</v>
      </c>
      <c r="H2804">
        <v>-2.08174244425707</v>
      </c>
      <c r="I2804">
        <v>18.0715684464326</v>
      </c>
      <c r="J2804">
        <v>-0.27318079773068998</v>
      </c>
      <c r="K2804">
        <v>72.6036313354698</v>
      </c>
      <c r="L2804">
        <v>62.2431997012187</v>
      </c>
      <c r="M2804">
        <v>46.511713315869002</v>
      </c>
      <c r="N2804">
        <v>1.4456653205753001</v>
      </c>
      <c r="O2804">
        <v>7.9622132253711104</v>
      </c>
      <c r="P2804">
        <v>68.792710706150302</v>
      </c>
      <c r="Q2804">
        <v>1.7417697266181999E-2</v>
      </c>
    </row>
    <row r="2805" spans="1:17" hidden="1" x14ac:dyDescent="0.3">
      <c r="A2805" t="s">
        <v>5772</v>
      </c>
      <c r="B2805" t="s">
        <v>5773</v>
      </c>
      <c r="C2805" t="str">
        <f>IFERROR(VLOOKUP(Table1[[#This Row],[Ticker]],[1]!Table1[[Symbol]:[Industry]],2,FALSE),"-")</f>
        <v>-</v>
      </c>
      <c r="D2805" t="s">
        <v>412</v>
      </c>
      <c r="E2805">
        <v>110.79449100999901</v>
      </c>
      <c r="F2805">
        <v>87.29</v>
      </c>
      <c r="G2805">
        <v>364.78594654077301</v>
      </c>
      <c r="H2805">
        <v>59.755643573980002</v>
      </c>
      <c r="I2805">
        <v>148.44486136677901</v>
      </c>
      <c r="J2805">
        <v>16.5556792311293</v>
      </c>
      <c r="K2805">
        <v>60.803483921065201</v>
      </c>
      <c r="L2805">
        <v>44.935222410126002</v>
      </c>
      <c r="M2805">
        <v>75.761153168329798</v>
      </c>
      <c r="N2805">
        <v>0.82976072731560002</v>
      </c>
      <c r="O2805">
        <v>5.5103677397181503</v>
      </c>
      <c r="P2805">
        <v>395.96590909090901</v>
      </c>
      <c r="Q2805">
        <v>0.13156497969761699</v>
      </c>
    </row>
    <row r="2806" spans="1:17" hidden="1" x14ac:dyDescent="0.3">
      <c r="A2806" t="s">
        <v>5774</v>
      </c>
      <c r="B2806" t="s">
        <v>5775</v>
      </c>
      <c r="C2806" t="str">
        <f>IFERROR(VLOOKUP(Table1[[#This Row],[Ticker]],[1]!Table1[[Symbol]:[Industry]],2,FALSE),"-")</f>
        <v>-</v>
      </c>
      <c r="D2806" t="s">
        <v>692</v>
      </c>
      <c r="E2806">
        <v>110.74791479</v>
      </c>
      <c r="F2806">
        <v>102.65</v>
      </c>
      <c r="G2806">
        <v>25.060205066520201</v>
      </c>
      <c r="H2806">
        <v>-11.6581273397909</v>
      </c>
      <c r="I2806">
        <v>-51.325806252546002</v>
      </c>
      <c r="J2806">
        <v>0.71599669144679901</v>
      </c>
      <c r="K2806">
        <v>101.73993592754999</v>
      </c>
      <c r="L2806">
        <v>98.924482889261199</v>
      </c>
      <c r="M2806">
        <v>49.4083835158035</v>
      </c>
      <c r="N2806">
        <v>1.1368572013931499</v>
      </c>
      <c r="O2806">
        <v>86.322454943984297</v>
      </c>
      <c r="P2806">
        <v>50.955882352941103</v>
      </c>
      <c r="Q2806">
        <v>2.1492983763621E-2</v>
      </c>
    </row>
    <row r="2807" spans="1:17" hidden="1" x14ac:dyDescent="0.3">
      <c r="A2807" t="s">
        <v>5776</v>
      </c>
      <c r="B2807" t="s">
        <v>5777</v>
      </c>
      <c r="C2807" t="str">
        <f>IFERROR(VLOOKUP(Table1[[#This Row],[Ticker]],[1]!Table1[[Symbol]:[Industry]],2,FALSE),"-")</f>
        <v>-</v>
      </c>
      <c r="D2807" t="s">
        <v>46</v>
      </c>
      <c r="E2807">
        <v>110.69974999999999</v>
      </c>
      <c r="F2807">
        <v>59.5</v>
      </c>
      <c r="G2807">
        <v>-77.598049762678002</v>
      </c>
      <c r="H2807">
        <v>35.572483158975999</v>
      </c>
      <c r="I2807">
        <v>-42.911909165045898</v>
      </c>
      <c r="J2807">
        <v>-14.3639119843522</v>
      </c>
      <c r="K2807">
        <v>57.587270059640502</v>
      </c>
      <c r="L2807">
        <v>97.752723963728698</v>
      </c>
      <c r="M2807">
        <v>28.085688544788301</v>
      </c>
      <c r="N2807">
        <v>0.53020454030698405</v>
      </c>
      <c r="O2807">
        <v>139.74789915966301</v>
      </c>
      <c r="P2807">
        <v>120.37037037037</v>
      </c>
    </row>
    <row r="2808" spans="1:17" hidden="1" x14ac:dyDescent="0.3">
      <c r="A2808" t="s">
        <v>5778</v>
      </c>
      <c r="B2808" t="s">
        <v>5779</v>
      </c>
      <c r="C2808" t="str">
        <f>IFERROR(VLOOKUP(Table1[[#This Row],[Ticker]],[1]!Table1[[Symbol]:[Industry]],2,FALSE),"-")</f>
        <v>-</v>
      </c>
      <c r="D2808" t="s">
        <v>412</v>
      </c>
      <c r="E2808">
        <v>110.63810835</v>
      </c>
      <c r="F2808">
        <v>110.55</v>
      </c>
      <c r="G2808">
        <v>-74.012122893268995</v>
      </c>
      <c r="H2808">
        <v>-16.884091008377499</v>
      </c>
      <c r="I2808">
        <v>-15.2283162575138</v>
      </c>
      <c r="J2808">
        <v>-5.9601277305792504</v>
      </c>
      <c r="K2808">
        <v>124.026306892238</v>
      </c>
      <c r="L2808">
        <v>126.376938067488</v>
      </c>
      <c r="M2808">
        <v>27.006947430379501</v>
      </c>
      <c r="N2808">
        <v>0.72423322438513404</v>
      </c>
      <c r="O2808">
        <v>112.573496155585</v>
      </c>
      <c r="P2808">
        <v>20.424836601307099</v>
      </c>
      <c r="Q2808">
        <v>7.7819143283417005E-2</v>
      </c>
    </row>
    <row r="2809" spans="1:17" hidden="1" x14ac:dyDescent="0.3">
      <c r="A2809" t="s">
        <v>5780</v>
      </c>
      <c r="B2809" t="s">
        <v>5781</v>
      </c>
      <c r="C2809" t="str">
        <f>IFERROR(VLOOKUP(Table1[[#This Row],[Ticker]],[1]!Table1[[Symbol]:[Industry]],2,FALSE),"-")</f>
        <v>-</v>
      </c>
      <c r="D2809" t="s">
        <v>222</v>
      </c>
      <c r="E2809">
        <v>110.6189461</v>
      </c>
      <c r="F2809">
        <v>951.7</v>
      </c>
      <c r="G2809">
        <v>-18.804272733220401</v>
      </c>
      <c r="H2809">
        <v>0.86544935544139001</v>
      </c>
      <c r="I2809">
        <v>-18.014104024344899</v>
      </c>
      <c r="J2809">
        <v>-3.3227859056349001</v>
      </c>
      <c r="K2809">
        <v>944.46456471902502</v>
      </c>
      <c r="L2809">
        <v>922.22850002528196</v>
      </c>
      <c r="M2809">
        <v>39.978433843180198</v>
      </c>
      <c r="N2809">
        <v>1.2313261271407401</v>
      </c>
      <c r="O2809">
        <v>14.2166649154145</v>
      </c>
      <c r="P2809">
        <v>27.6507276507276</v>
      </c>
      <c r="Q2809">
        <v>-5.2638122515717999E-2</v>
      </c>
    </row>
    <row r="2810" spans="1:17" hidden="1" x14ac:dyDescent="0.3">
      <c r="A2810" t="s">
        <v>5782</v>
      </c>
      <c r="B2810" t="s">
        <v>5783</v>
      </c>
      <c r="C2810" t="str">
        <f>IFERROR(VLOOKUP(Table1[[#This Row],[Ticker]],[1]!Table1[[Symbol]:[Industry]],2,FALSE),"-")</f>
        <v>-</v>
      </c>
      <c r="D2810" t="s">
        <v>138</v>
      </c>
      <c r="E2810">
        <v>110.6145516</v>
      </c>
      <c r="F2810">
        <v>15.26</v>
      </c>
      <c r="G2810">
        <v>-33.0687762061171</v>
      </c>
      <c r="H2810">
        <v>-6.1284738192008197</v>
      </c>
      <c r="I2810">
        <v>-33.346341375542501</v>
      </c>
      <c r="J2810">
        <v>-5.0880968758046601</v>
      </c>
      <c r="K2810">
        <v>16.531102896735501</v>
      </c>
      <c r="L2810">
        <v>16.474506678223101</v>
      </c>
      <c r="M2810">
        <v>32.127867865450199</v>
      </c>
      <c r="N2810">
        <v>0.87103825761807496</v>
      </c>
      <c r="O2810">
        <v>51.703800786369499</v>
      </c>
      <c r="P2810">
        <v>20.632411067193601</v>
      </c>
      <c r="Q2810">
        <v>-5.3668208805085001E-2</v>
      </c>
    </row>
    <row r="2811" spans="1:17" hidden="1" x14ac:dyDescent="0.3">
      <c r="A2811" t="s">
        <v>5784</v>
      </c>
      <c r="B2811" t="s">
        <v>5785</v>
      </c>
      <c r="C2811" t="str">
        <f>IFERROR(VLOOKUP(Table1[[#This Row],[Ticker]],[1]!Table1[[Symbol]:[Industry]],2,FALSE),"-")</f>
        <v>-</v>
      </c>
      <c r="E2811">
        <v>110.375</v>
      </c>
      <c r="F2811">
        <v>44.15</v>
      </c>
      <c r="G2811">
        <v>88.064246117116895</v>
      </c>
      <c r="H2811">
        <v>7.23100355198613</v>
      </c>
      <c r="I2811">
        <v>38.528017703066602</v>
      </c>
      <c r="J2811">
        <v>-0.37545666769854003</v>
      </c>
      <c r="K2811">
        <v>52.976381211171002</v>
      </c>
      <c r="L2811">
        <v>48.143205726492702</v>
      </c>
      <c r="M2811">
        <v>30.8492025999637</v>
      </c>
      <c r="N2811">
        <v>0.86799999999999999</v>
      </c>
      <c r="O2811">
        <v>110.23782559456301</v>
      </c>
      <c r="P2811">
        <v>156.91009601396499</v>
      </c>
      <c r="Q2811">
        <v>0.18272544272166399</v>
      </c>
    </row>
    <row r="2812" spans="1:17" hidden="1" x14ac:dyDescent="0.3">
      <c r="A2812" t="s">
        <v>5786</v>
      </c>
      <c r="B2812" t="s">
        <v>5787</v>
      </c>
      <c r="C2812" t="str">
        <f>IFERROR(VLOOKUP(Table1[[#This Row],[Ticker]],[1]!Table1[[Symbol]:[Industry]],2,FALSE),"-")</f>
        <v>-</v>
      </c>
      <c r="D2812" t="s">
        <v>138</v>
      </c>
      <c r="E2812">
        <v>110.325</v>
      </c>
      <c r="F2812">
        <v>4413</v>
      </c>
      <c r="G2812">
        <v>5.3487343160314902</v>
      </c>
      <c r="H2812">
        <v>5.5150792000823001</v>
      </c>
      <c r="I2812">
        <v>-2.0119343127889802</v>
      </c>
      <c r="J2812">
        <v>-1.0924142807738699</v>
      </c>
      <c r="K2812">
        <v>4165.1769261448799</v>
      </c>
      <c r="L2812">
        <v>3971.7117172556</v>
      </c>
      <c r="M2812">
        <v>51.329491809759702</v>
      </c>
      <c r="N2812">
        <v>0.83633720930232502</v>
      </c>
      <c r="O2812">
        <v>12.9163834126444</v>
      </c>
      <c r="P2812">
        <v>34.748091603053403</v>
      </c>
      <c r="Q2812">
        <v>-0.10075077547018201</v>
      </c>
    </row>
    <row r="2813" spans="1:17" hidden="1" x14ac:dyDescent="0.3">
      <c r="A2813" t="s">
        <v>5788</v>
      </c>
      <c r="B2813" t="s">
        <v>5789</v>
      </c>
      <c r="C2813" t="str">
        <f>IFERROR(VLOOKUP(Table1[[#This Row],[Ticker]],[1]!Table1[[Symbol]:[Industry]],2,FALSE),"-")</f>
        <v>-</v>
      </c>
      <c r="D2813" t="s">
        <v>62</v>
      </c>
      <c r="E2813">
        <v>110.2619136</v>
      </c>
      <c r="F2813">
        <v>96</v>
      </c>
      <c r="G2813">
        <v>10.748599684536</v>
      </c>
      <c r="H2813">
        <v>-19.000059966837998</v>
      </c>
      <c r="I2813">
        <v>-12.441227242081901</v>
      </c>
      <c r="J2813">
        <v>-0.57652031535591897</v>
      </c>
      <c r="K2813">
        <v>105.041024227073</v>
      </c>
      <c r="L2813">
        <v>100.680255599147</v>
      </c>
      <c r="M2813">
        <v>30.663278653477899</v>
      </c>
      <c r="N2813">
        <v>0.467108930761511</v>
      </c>
      <c r="O2813">
        <v>74.8958333333333</v>
      </c>
      <c r="P2813">
        <v>40.948465717222099</v>
      </c>
      <c r="Q2813">
        <v>0.102795657790898</v>
      </c>
    </row>
    <row r="2814" spans="1:17" hidden="1" x14ac:dyDescent="0.3">
      <c r="A2814" t="s">
        <v>5790</v>
      </c>
      <c r="B2814" t="s">
        <v>5791</v>
      </c>
      <c r="C2814" t="str">
        <f>IFERROR(VLOOKUP(Table1[[#This Row],[Ticker]],[1]!Table1[[Symbol]:[Industry]],2,FALSE),"-")</f>
        <v>-</v>
      </c>
      <c r="D2814" t="s">
        <v>1550</v>
      </c>
      <c r="E2814">
        <v>110.00756800000001</v>
      </c>
      <c r="F2814">
        <v>1018.4</v>
      </c>
      <c r="G2814">
        <v>3.6136465967332398</v>
      </c>
      <c r="H2814">
        <v>-4.2848475941279398</v>
      </c>
      <c r="I2814">
        <v>-18.273758158724899</v>
      </c>
      <c r="J2814">
        <v>-3.9825497241461898</v>
      </c>
      <c r="K2814">
        <v>973.14059273190401</v>
      </c>
      <c r="L2814">
        <v>952.38474114170299</v>
      </c>
      <c r="M2814">
        <v>55.4953819041041</v>
      </c>
      <c r="N2814">
        <v>3.2047713717693802</v>
      </c>
      <c r="O2814">
        <v>14.8811861743912</v>
      </c>
      <c r="P2814">
        <v>27.299999999999901</v>
      </c>
      <c r="Q2814">
        <v>6.2801490904550006E-2</v>
      </c>
    </row>
    <row r="2815" spans="1:17" hidden="1" x14ac:dyDescent="0.3">
      <c r="A2815" t="s">
        <v>5792</v>
      </c>
      <c r="B2815" t="s">
        <v>5793</v>
      </c>
      <c r="C2815" t="str">
        <f>IFERROR(VLOOKUP(Table1[[#This Row],[Ticker]],[1]!Table1[[Symbol]:[Industry]],2,FALSE),"-")</f>
        <v>-</v>
      </c>
      <c r="D2815" t="s">
        <v>924</v>
      </c>
      <c r="E2815">
        <v>109.968</v>
      </c>
      <c r="F2815">
        <v>174</v>
      </c>
      <c r="G2815">
        <v>-28.5003577796343</v>
      </c>
      <c r="H2815">
        <v>-4.2300707117342604</v>
      </c>
      <c r="I2815">
        <v>-30.986873275879599</v>
      </c>
      <c r="J2815">
        <v>8.2892191065413498E-2</v>
      </c>
      <c r="K2815">
        <v>175.17176391057899</v>
      </c>
      <c r="L2815">
        <v>180.49120802285299</v>
      </c>
      <c r="M2815">
        <v>53.017952001271802</v>
      </c>
      <c r="N2815">
        <v>1.8460444629417601</v>
      </c>
      <c r="O2815">
        <v>33.3333333333333</v>
      </c>
      <c r="P2815">
        <v>20.7913918778201</v>
      </c>
      <c r="Q2815">
        <v>-8.3772893857791006E-2</v>
      </c>
    </row>
    <row r="2816" spans="1:17" hidden="1" x14ac:dyDescent="0.3">
      <c r="A2816" t="s">
        <v>5794</v>
      </c>
      <c r="B2816" t="s">
        <v>5795</v>
      </c>
      <c r="C2816" t="str">
        <f>IFERROR(VLOOKUP(Table1[[#This Row],[Ticker]],[1]!Table1[[Symbol]:[Industry]],2,FALSE),"-")</f>
        <v>-</v>
      </c>
      <c r="D2816" t="s">
        <v>441</v>
      </c>
      <c r="E2816">
        <v>109.865706125</v>
      </c>
      <c r="F2816">
        <v>100.55</v>
      </c>
      <c r="G2816">
        <v>121.79704503423299</v>
      </c>
      <c r="H2816">
        <v>-8.3063953260870491</v>
      </c>
      <c r="I2816">
        <v>-7.60922298902502</v>
      </c>
      <c r="J2816">
        <v>-5.9211137031486096</v>
      </c>
      <c r="K2816">
        <v>99.925123856001903</v>
      </c>
      <c r="L2816">
        <v>82.336752167714394</v>
      </c>
      <c r="M2816">
        <v>32.587393428963999</v>
      </c>
      <c r="N2816">
        <v>0.33833535468541098</v>
      </c>
      <c r="O2816">
        <v>33.117851815017403</v>
      </c>
      <c r="P2816">
        <v>168.13333333333301</v>
      </c>
      <c r="Q2816">
        <v>4.6892289193818999E-2</v>
      </c>
    </row>
    <row r="2817" spans="1:17" hidden="1" x14ac:dyDescent="0.3">
      <c r="A2817" t="s">
        <v>5796</v>
      </c>
      <c r="B2817" t="s">
        <v>5797</v>
      </c>
      <c r="C2817" t="str">
        <f>IFERROR(VLOOKUP(Table1[[#This Row],[Ticker]],[1]!Table1[[Symbol]:[Industry]],2,FALSE),"-")</f>
        <v>-</v>
      </c>
      <c r="D2817" t="s">
        <v>271</v>
      </c>
      <c r="E2817">
        <v>109.81257984</v>
      </c>
      <c r="F2817">
        <v>166.8</v>
      </c>
      <c r="G2817">
        <v>12.476911902855701</v>
      </c>
      <c r="H2817">
        <v>-1.6499082201973601</v>
      </c>
      <c r="I2817">
        <v>-22.552145690875001</v>
      </c>
      <c r="J2817">
        <v>-0.86189563386819001</v>
      </c>
      <c r="K2817">
        <v>173.08321438777301</v>
      </c>
      <c r="L2817">
        <v>167.26518819754099</v>
      </c>
      <c r="M2817">
        <v>30.417153375633799</v>
      </c>
      <c r="N2817">
        <v>0.83849322899213496</v>
      </c>
      <c r="O2817">
        <v>40.8872901678657</v>
      </c>
      <c r="P2817">
        <v>37.737407101568898</v>
      </c>
      <c r="Q2817">
        <v>1.0114094003818999E-2</v>
      </c>
    </row>
    <row r="2818" spans="1:17" hidden="1" x14ac:dyDescent="0.3">
      <c r="A2818" t="s">
        <v>5798</v>
      </c>
      <c r="B2818" t="s">
        <v>5799</v>
      </c>
      <c r="C2818" t="str">
        <f>IFERROR(VLOOKUP(Table1[[#This Row],[Ticker]],[1]!Table1[[Symbol]:[Industry]],2,FALSE),"-")</f>
        <v>-</v>
      </c>
      <c r="E2818">
        <v>109.726126425</v>
      </c>
      <c r="F2818">
        <v>15705.45</v>
      </c>
      <c r="G2818">
        <v>233.255692051278</v>
      </c>
      <c r="H2818">
        <v>44.012362429988897</v>
      </c>
      <c r="I2818">
        <v>277.231507568712</v>
      </c>
      <c r="J2818">
        <v>6.0064485948630697</v>
      </c>
      <c r="K2818">
        <v>11371.8266000814</v>
      </c>
      <c r="L2818">
        <v>7620.5636677697003</v>
      </c>
      <c r="M2818">
        <v>92.403191148559301</v>
      </c>
      <c r="N2818">
        <v>0.66483916970369195</v>
      </c>
      <c r="O2818">
        <v>0</v>
      </c>
      <c r="P2818">
        <v>348.72714285714198</v>
      </c>
      <c r="Q2818">
        <v>0.17466506284597699</v>
      </c>
    </row>
    <row r="2819" spans="1:17" hidden="1" x14ac:dyDescent="0.3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E2819">
        <v>109.08</v>
      </c>
      <c r="F2819">
        <v>202</v>
      </c>
      <c r="G2819">
        <v>44.7171480556744</v>
      </c>
      <c r="H2819">
        <v>23.528715634662699</v>
      </c>
      <c r="I2819">
        <v>54.952173206758303</v>
      </c>
      <c r="J2819">
        <v>-0.14205241054693901</v>
      </c>
      <c r="K2819">
        <v>176.28327595684601</v>
      </c>
      <c r="M2819">
        <v>51.033903055216001</v>
      </c>
      <c r="N2819">
        <v>0.78665955176093905</v>
      </c>
      <c r="O2819">
        <v>16.361386138613799</v>
      </c>
      <c r="P2819">
        <v>79.078014184397105</v>
      </c>
    </row>
    <row r="2820" spans="1:17" hidden="1" x14ac:dyDescent="0.3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271</v>
      </c>
      <c r="E2820">
        <v>109.0200645</v>
      </c>
      <c r="F2820">
        <v>352.85</v>
      </c>
      <c r="G2820">
        <v>-44.231828439894699</v>
      </c>
      <c r="H2820">
        <v>2.0469031265269901</v>
      </c>
      <c r="I2820">
        <v>-19.9191877617919</v>
      </c>
      <c r="J2820">
        <v>4.8532515934075802</v>
      </c>
      <c r="K2820">
        <v>348.87143987616201</v>
      </c>
      <c r="L2820">
        <v>378.48655856333602</v>
      </c>
      <c r="M2820">
        <v>64.640561968760494</v>
      </c>
      <c r="N2820">
        <v>0.96862155786827098</v>
      </c>
      <c r="O2820">
        <v>34.051296584950997</v>
      </c>
      <c r="P2820">
        <v>10.265625</v>
      </c>
      <c r="Q2820">
        <v>3.1328915057327003E-2</v>
      </c>
    </row>
    <row r="2821" spans="1:17" hidden="1" x14ac:dyDescent="0.3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E2821">
        <v>108.878366439</v>
      </c>
      <c r="F2821">
        <v>49.71</v>
      </c>
      <c r="G2821">
        <v>27.361960179230898</v>
      </c>
      <c r="H2821">
        <v>-1.30822947458453E-2</v>
      </c>
      <c r="I2821">
        <v>17.709621615890899</v>
      </c>
      <c r="J2821">
        <v>-3.7337202582701301</v>
      </c>
      <c r="K2821">
        <v>48.210936596871399</v>
      </c>
      <c r="L2821">
        <v>41.485777712696503</v>
      </c>
      <c r="M2821">
        <v>51.232431194506603</v>
      </c>
      <c r="N2821">
        <v>0.49591992158577203</v>
      </c>
      <c r="O2821">
        <v>15.851941259303899</v>
      </c>
      <c r="P2821">
        <v>113.347639484978</v>
      </c>
      <c r="Q2821">
        <v>0.164234906425239</v>
      </c>
    </row>
    <row r="2822" spans="1:17" hidden="1" x14ac:dyDescent="0.3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E2822">
        <v>108.87139999999999</v>
      </c>
      <c r="F2822">
        <v>78.099999999999994</v>
      </c>
      <c r="G2822">
        <v>52.412857419732099</v>
      </c>
      <c r="H2822">
        <v>-7.9004574325536199</v>
      </c>
      <c r="I2822">
        <v>26.764111604190401</v>
      </c>
      <c r="J2822">
        <v>-0.24537761499791599</v>
      </c>
      <c r="K2822">
        <v>77.908208742330899</v>
      </c>
      <c r="L2822">
        <v>67.203270107088599</v>
      </c>
      <c r="M2822">
        <v>40.534559397514698</v>
      </c>
      <c r="N2822">
        <v>0.4</v>
      </c>
      <c r="O2822">
        <v>12.0358514724711</v>
      </c>
      <c r="P2822">
        <v>100.051229508196</v>
      </c>
    </row>
    <row r="2823" spans="1:17" hidden="1" x14ac:dyDescent="0.3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E2823">
        <v>108.67655999999999</v>
      </c>
      <c r="F2823">
        <v>43.8</v>
      </c>
      <c r="G2823">
        <v>578.23672351980997</v>
      </c>
      <c r="H2823">
        <v>39.9295630383888</v>
      </c>
      <c r="I2823">
        <v>671.49490830695595</v>
      </c>
      <c r="J2823">
        <v>27.387993848518501</v>
      </c>
      <c r="K2823">
        <v>28.012369617993699</v>
      </c>
      <c r="L2823">
        <v>13.979775138233499</v>
      </c>
      <c r="M2823">
        <v>74.736693268179394</v>
      </c>
      <c r="N2823">
        <v>0.64577131258457299</v>
      </c>
      <c r="O2823">
        <v>0.31963470319635801</v>
      </c>
      <c r="P2823">
        <v>1162.2478386167099</v>
      </c>
    </row>
    <row r="2824" spans="1:17" hidden="1" x14ac:dyDescent="0.3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D2824" t="s">
        <v>632</v>
      </c>
      <c r="E2824">
        <v>108.64355999999999</v>
      </c>
      <c r="F2824">
        <v>120</v>
      </c>
      <c r="G2824">
        <v>132.72390300698899</v>
      </c>
      <c r="H2824">
        <v>-2.6632426245671899</v>
      </c>
      <c r="I2824">
        <v>2.3340827860262601</v>
      </c>
      <c r="J2824">
        <v>-0.159003308553192</v>
      </c>
      <c r="K2824">
        <v>119.810879992938</v>
      </c>
      <c r="L2824">
        <v>104.45129483121799</v>
      </c>
      <c r="M2824">
        <v>48.884337752423399</v>
      </c>
      <c r="N2824">
        <v>0.72886776538090403</v>
      </c>
      <c r="O2824">
        <v>33.25</v>
      </c>
      <c r="P2824">
        <v>169.05829596412499</v>
      </c>
      <c r="Q2824">
        <v>0.14153750670661699</v>
      </c>
    </row>
    <row r="2825" spans="1:17" hidden="1" x14ac:dyDescent="0.3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D2825" t="s">
        <v>46</v>
      </c>
      <c r="E2825">
        <v>108.5484</v>
      </c>
      <c r="F2825">
        <v>266.05</v>
      </c>
      <c r="G2825">
        <v>3.6407583459555601</v>
      </c>
      <c r="H2825">
        <v>2.7514208565857299</v>
      </c>
      <c r="I2825">
        <v>13.875783497039301</v>
      </c>
      <c r="J2825">
        <v>-8.1352474919985401E-2</v>
      </c>
      <c r="K2825">
        <v>276.11338834901301</v>
      </c>
      <c r="M2825">
        <v>39.104140878108701</v>
      </c>
      <c r="N2825">
        <v>0.50689655172413794</v>
      </c>
      <c r="O2825">
        <v>43.356511933846903</v>
      </c>
      <c r="P2825">
        <v>43.037634408602102</v>
      </c>
    </row>
    <row r="2826" spans="1:17" hidden="1" x14ac:dyDescent="0.3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E2826">
        <v>108.48878000000001</v>
      </c>
      <c r="F2826">
        <v>98.95</v>
      </c>
      <c r="G2826">
        <v>222.59536138238499</v>
      </c>
      <c r="H2826">
        <v>12.571145986398699</v>
      </c>
      <c r="I2826">
        <v>63.403005974805403</v>
      </c>
      <c r="J2826">
        <v>-14.1190652503567</v>
      </c>
      <c r="K2826">
        <v>84.320144429078596</v>
      </c>
      <c r="L2826">
        <v>61.543982696541903</v>
      </c>
      <c r="M2826">
        <v>54.232420208148199</v>
      </c>
      <c r="N2826">
        <v>1.5157894736842099</v>
      </c>
      <c r="O2826">
        <v>16.927741283476401</v>
      </c>
      <c r="P2826">
        <v>256.57657657657597</v>
      </c>
      <c r="Q2826">
        <v>0.15775727046789001</v>
      </c>
    </row>
    <row r="2827" spans="1:17" hidden="1" x14ac:dyDescent="0.3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51</v>
      </c>
      <c r="E2827">
        <v>108.3405648</v>
      </c>
      <c r="F2827">
        <v>208</v>
      </c>
      <c r="G2827">
        <v>191.083622383658</v>
      </c>
      <c r="H2827">
        <v>4.60075206838866</v>
      </c>
      <c r="I2827">
        <v>38.4843912511041</v>
      </c>
      <c r="J2827">
        <v>-4.6173366418865296</v>
      </c>
      <c r="K2827">
        <v>199.69474037742799</v>
      </c>
      <c r="L2827">
        <v>161.489737468794</v>
      </c>
      <c r="M2827">
        <v>40.750624962302098</v>
      </c>
      <c r="N2827">
        <v>0.359180963577237</v>
      </c>
      <c r="O2827">
        <v>17.788461538461501</v>
      </c>
      <c r="P2827">
        <v>246.378018318068</v>
      </c>
      <c r="Q2827">
        <v>0.13606303089191599</v>
      </c>
    </row>
    <row r="2828" spans="1:17" hidden="1" x14ac:dyDescent="0.3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E2828">
        <v>108.331169016</v>
      </c>
      <c r="F2828">
        <v>21.07</v>
      </c>
      <c r="G2828">
        <v>29.773224164103901</v>
      </c>
      <c r="H2828">
        <v>0.31559496474426602</v>
      </c>
      <c r="I2828">
        <v>67.251930752962807</v>
      </c>
      <c r="J2828">
        <v>-7.2871479626412397</v>
      </c>
      <c r="K2828">
        <v>20.808725712842499</v>
      </c>
      <c r="L2828">
        <v>16.838222367081499</v>
      </c>
      <c r="M2828">
        <v>35.555083435935899</v>
      </c>
      <c r="N2828">
        <v>0.98368017764262505</v>
      </c>
      <c r="O2828">
        <v>17.1808258186995</v>
      </c>
      <c r="P2828">
        <v>106.97445972494999</v>
      </c>
      <c r="Q2828">
        <v>0.111567484161418</v>
      </c>
    </row>
    <row r="2829" spans="1:17" hidden="1" x14ac:dyDescent="0.3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D2829" t="s">
        <v>979</v>
      </c>
      <c r="E2829">
        <v>108.31614848</v>
      </c>
      <c r="F2829">
        <v>26.24</v>
      </c>
      <c r="G2829">
        <v>-13.8955584241872</v>
      </c>
      <c r="H2829">
        <v>-18.853366191386002</v>
      </c>
      <c r="I2829">
        <v>-20.401682862112001</v>
      </c>
      <c r="J2829">
        <v>-16.894445075621402</v>
      </c>
      <c r="K2829">
        <v>30.6740088097776</v>
      </c>
      <c r="L2829">
        <v>29.235250945418201</v>
      </c>
      <c r="M2829">
        <v>17.142893321964799</v>
      </c>
      <c r="N2829">
        <v>0.37591767472371002</v>
      </c>
      <c r="O2829">
        <v>46.722560975609703</v>
      </c>
      <c r="P2829">
        <v>12.860215053763399</v>
      </c>
      <c r="Q2829">
        <v>-2.3821654233402999E-2</v>
      </c>
    </row>
    <row r="2830" spans="1:17" hidden="1" x14ac:dyDescent="0.3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D2830" t="s">
        <v>543</v>
      </c>
      <c r="E2830">
        <v>108.1417692</v>
      </c>
      <c r="F2830">
        <v>202.85</v>
      </c>
      <c r="G2830">
        <v>103.723960498078</v>
      </c>
      <c r="H2830">
        <v>11.4331451024087</v>
      </c>
      <c r="I2830">
        <v>26.156379937768801</v>
      </c>
      <c r="K2830">
        <v>149.02935770120101</v>
      </c>
      <c r="M2830">
        <v>98.697270297336502</v>
      </c>
      <c r="N2830">
        <v>0.4</v>
      </c>
      <c r="O2830">
        <v>0</v>
      </c>
      <c r="P2830">
        <v>138.64705882352899</v>
      </c>
    </row>
    <row r="2831" spans="1:17" hidden="1" x14ac:dyDescent="0.3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D2831" t="s">
        <v>1525</v>
      </c>
      <c r="E2831">
        <v>107.8028844</v>
      </c>
      <c r="F2831">
        <v>113.46</v>
      </c>
      <c r="G2831">
        <v>-10.959080675994</v>
      </c>
      <c r="H2831">
        <v>2.9713656344119799</v>
      </c>
      <c r="I2831">
        <v>-11.1429423189097</v>
      </c>
      <c r="J2831">
        <v>-0.66457905317340304</v>
      </c>
      <c r="K2831">
        <v>113.28114137042201</v>
      </c>
      <c r="L2831">
        <v>109.468927033783</v>
      </c>
      <c r="M2831">
        <v>38.863305153811297</v>
      </c>
      <c r="N2831">
        <v>0.429401200834298</v>
      </c>
      <c r="O2831">
        <v>22.289793759915302</v>
      </c>
      <c r="P2831">
        <v>22.1970920840064</v>
      </c>
      <c r="Q2831">
        <v>-1.4911032530312E-2</v>
      </c>
    </row>
    <row r="2832" spans="1:17" hidden="1" x14ac:dyDescent="0.3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D2832" t="s">
        <v>924</v>
      </c>
      <c r="E2832">
        <v>107.49</v>
      </c>
      <c r="F2832">
        <v>71.66</v>
      </c>
      <c r="G2832">
        <v>0.14291910407729699</v>
      </c>
      <c r="H2832">
        <v>-3.3359192256364598</v>
      </c>
      <c r="I2832">
        <v>-21.4970102745106</v>
      </c>
      <c r="J2832">
        <v>4.3687744692245802</v>
      </c>
      <c r="K2832">
        <v>73.420559927358696</v>
      </c>
      <c r="L2832">
        <v>72.827760307740704</v>
      </c>
      <c r="M2832">
        <v>47.679436631121902</v>
      </c>
      <c r="N2832">
        <v>3.0041484763113102</v>
      </c>
      <c r="O2832">
        <v>46.525258163550099</v>
      </c>
      <c r="P2832">
        <v>41.900990099009803</v>
      </c>
      <c r="Q2832">
        <v>-2.161288231531E-2</v>
      </c>
    </row>
    <row r="2833" spans="1:17" hidden="1" x14ac:dyDescent="0.3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D2833" t="s">
        <v>412</v>
      </c>
      <c r="E2833">
        <v>107.46299999999999</v>
      </c>
      <c r="F2833">
        <v>45.2</v>
      </c>
      <c r="G2833">
        <v>90.430179045809496</v>
      </c>
      <c r="H2833">
        <v>-17.226676086557401</v>
      </c>
      <c r="I2833">
        <v>24.859565260668901</v>
      </c>
      <c r="J2833">
        <v>-7.7223786586932599</v>
      </c>
      <c r="K2833">
        <v>46.407129814647703</v>
      </c>
      <c r="L2833">
        <v>37.299088710876099</v>
      </c>
      <c r="M2833">
        <v>40.537792483197101</v>
      </c>
      <c r="N2833">
        <v>0.49559926557835698</v>
      </c>
      <c r="O2833">
        <v>20.022123893805301</v>
      </c>
      <c r="P2833">
        <v>167.45562130177501</v>
      </c>
      <c r="Q2833">
        <v>7.2942766166173997E-2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D2834" t="s">
        <v>46</v>
      </c>
      <c r="E2834">
        <v>107.44799999999999</v>
      </c>
      <c r="F2834">
        <v>48.4</v>
      </c>
      <c r="G2834">
        <v>80.188962519226905</v>
      </c>
      <c r="H2834">
        <v>-1.1881434082685001</v>
      </c>
      <c r="I2834">
        <v>-3.2258670816067299</v>
      </c>
      <c r="J2834">
        <v>-1.57129463865552</v>
      </c>
      <c r="K2834">
        <v>46.018622092543602</v>
      </c>
      <c r="L2834">
        <v>42.0689232709096</v>
      </c>
      <c r="M2834">
        <v>57.603105986477303</v>
      </c>
      <c r="N2834">
        <v>2.2042182359075499</v>
      </c>
      <c r="O2834">
        <v>30.123966942148702</v>
      </c>
      <c r="P2834">
        <v>129.275225011842</v>
      </c>
      <c r="Q2834">
        <v>-7.6048556873350003E-3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D2835" t="s">
        <v>162</v>
      </c>
      <c r="E2835">
        <v>107.184028</v>
      </c>
      <c r="F2835">
        <v>87.85</v>
      </c>
      <c r="G2835">
        <v>19.159175052017702</v>
      </c>
      <c r="H2835">
        <v>11.626243988058601</v>
      </c>
      <c r="I2835">
        <v>-30.220631899743299</v>
      </c>
      <c r="J2835">
        <v>-6.9857883298958399</v>
      </c>
      <c r="K2835">
        <v>77.341552865612002</v>
      </c>
      <c r="L2835">
        <v>76.543414806206897</v>
      </c>
      <c r="M2835">
        <v>70.540380763466501</v>
      </c>
      <c r="N2835">
        <v>2.1538152610441701</v>
      </c>
      <c r="O2835">
        <v>34.3198634035287</v>
      </c>
      <c r="P2835">
        <v>48.772226926333602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E2836">
        <v>107.0384</v>
      </c>
      <c r="F2836">
        <v>2.5</v>
      </c>
      <c r="G2836">
        <v>2.4670491342188399</v>
      </c>
      <c r="H2836">
        <v>-4.7048900558142996</v>
      </c>
      <c r="I2836">
        <v>-46.784661585516197</v>
      </c>
      <c r="J2836">
        <v>-4.2371868291524404</v>
      </c>
      <c r="K2836">
        <v>2.5960376179454898</v>
      </c>
      <c r="L2836">
        <v>2.7328141967579498</v>
      </c>
      <c r="M2836">
        <v>36.199222955894598</v>
      </c>
      <c r="N2836">
        <v>1.5183873233345799</v>
      </c>
      <c r="O2836">
        <v>73.999999999999901</v>
      </c>
      <c r="P2836">
        <v>31.3025210084033</v>
      </c>
      <c r="Q2836">
        <v>2.1471442219190999E-2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4470</v>
      </c>
      <c r="E2837">
        <v>106.92528</v>
      </c>
      <c r="F2837">
        <v>254.1</v>
      </c>
      <c r="G2837">
        <v>83.151253434340006</v>
      </c>
      <c r="H2837">
        <v>53.510301959073097</v>
      </c>
      <c r="I2837">
        <v>74.770893970039296</v>
      </c>
      <c r="J2837">
        <v>11.378933652102001</v>
      </c>
      <c r="K2837">
        <v>184.386480525585</v>
      </c>
      <c r="M2837">
        <v>74.8554849251978</v>
      </c>
      <c r="N2837">
        <v>0.51877661633759198</v>
      </c>
      <c r="O2837">
        <v>0</v>
      </c>
      <c r="P2837">
        <v>156.666666666666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271</v>
      </c>
      <c r="E2838">
        <v>106.83352475</v>
      </c>
      <c r="F2838">
        <v>299.35000000000002</v>
      </c>
      <c r="G2838">
        <v>263.12072761495199</v>
      </c>
      <c r="H2838">
        <v>9.2698723730693793</v>
      </c>
      <c r="I2838">
        <v>296.00018316896302</v>
      </c>
      <c r="J2838">
        <v>15.635809927337901</v>
      </c>
      <c r="K2838">
        <v>204.88234799205301</v>
      </c>
      <c r="L2838">
        <v>125.83243801787501</v>
      </c>
      <c r="M2838">
        <v>94.101753747159407</v>
      </c>
      <c r="N2838">
        <v>1.35037625756336</v>
      </c>
      <c r="O2838">
        <v>0</v>
      </c>
      <c r="P2838">
        <v>560.52515445719303</v>
      </c>
      <c r="Q2838">
        <v>0.210640139248573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E2839">
        <v>106.816126979999</v>
      </c>
      <c r="F2839">
        <v>164.35</v>
      </c>
      <c r="G2839">
        <v>340.57918331989703</v>
      </c>
      <c r="H2839">
        <v>-10.895495142375999</v>
      </c>
      <c r="I2839">
        <v>22.893453562982099</v>
      </c>
      <c r="J2839">
        <v>5.9372865894395703</v>
      </c>
      <c r="K2839">
        <v>162.25486074722701</v>
      </c>
      <c r="L2839">
        <v>130.89617041390099</v>
      </c>
      <c r="M2839">
        <v>69.399324653885898</v>
      </c>
      <c r="N2839">
        <v>0.29391499840484903</v>
      </c>
      <c r="O2839">
        <v>52.144812899300199</v>
      </c>
      <c r="P2839">
        <v>449.665551839464</v>
      </c>
      <c r="Q2839">
        <v>0.15552536369973599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62</v>
      </c>
      <c r="E2840">
        <v>106.7938875</v>
      </c>
      <c r="F2840">
        <v>171.35</v>
      </c>
      <c r="G2840">
        <v>90.073626636653401</v>
      </c>
      <c r="H2840">
        <v>-19.461416065409701</v>
      </c>
      <c r="I2840">
        <v>22.540735239880501</v>
      </c>
      <c r="J2840">
        <v>-4.5982109588264102</v>
      </c>
      <c r="K2840">
        <v>196.696136796812</v>
      </c>
      <c r="L2840">
        <v>167.22057010654899</v>
      </c>
      <c r="M2840">
        <v>18.283742433585999</v>
      </c>
      <c r="N2840">
        <v>0.24481116183686899</v>
      </c>
      <c r="O2840">
        <v>79.282170995039394</v>
      </c>
      <c r="P2840">
        <v>128.101703940362</v>
      </c>
      <c r="Q2840">
        <v>3.5853193893209999E-3</v>
      </c>
    </row>
    <row r="2841" spans="1:17" hidden="1" x14ac:dyDescent="0.3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D2841" t="s">
        <v>775</v>
      </c>
      <c r="E2841">
        <v>106.7863145</v>
      </c>
      <c r="F2841">
        <v>60.05</v>
      </c>
      <c r="G2841">
        <v>-27.220489949451402</v>
      </c>
      <c r="H2841">
        <v>1.0350921955338901</v>
      </c>
      <c r="I2841">
        <v>-20.566564137720398</v>
      </c>
      <c r="J2841">
        <v>-2.7915667877536299</v>
      </c>
      <c r="K2841">
        <v>59.749254310953098</v>
      </c>
      <c r="L2841">
        <v>60.116102241518597</v>
      </c>
      <c r="M2841">
        <v>40.705577088961299</v>
      </c>
      <c r="N2841">
        <v>0.66814381270903</v>
      </c>
      <c r="O2841">
        <v>61.448792672772697</v>
      </c>
      <c r="P2841">
        <v>29.1397849462365</v>
      </c>
      <c r="Q2841">
        <v>6.1694897321434003E-2</v>
      </c>
    </row>
    <row r="2842" spans="1:17" hidden="1" x14ac:dyDescent="0.3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D2842" t="s">
        <v>266</v>
      </c>
      <c r="E2842">
        <v>106.68075</v>
      </c>
      <c r="F2842">
        <v>106.15</v>
      </c>
      <c r="G2842">
        <v>31.277150246368201</v>
      </c>
      <c r="H2842">
        <v>-7.6415253163551604</v>
      </c>
      <c r="I2842">
        <v>-13.4042028987427</v>
      </c>
      <c r="J2842">
        <v>-7.8564670766691398</v>
      </c>
      <c r="K2842">
        <v>107.74745190950399</v>
      </c>
      <c r="M2842">
        <v>37.990751781910099</v>
      </c>
      <c r="N2842">
        <v>0.716702819956616</v>
      </c>
      <c r="O2842">
        <v>44.182760244936397</v>
      </c>
      <c r="P2842">
        <v>63.307692307692299</v>
      </c>
    </row>
    <row r="2843" spans="1:17" hidden="1" x14ac:dyDescent="0.3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D2843" t="s">
        <v>103</v>
      </c>
      <c r="E2843">
        <v>106.315976502</v>
      </c>
      <c r="F2843">
        <v>91.89</v>
      </c>
      <c r="G2843">
        <v>108.765569673656</v>
      </c>
      <c r="H2843">
        <v>40.574835320201998</v>
      </c>
      <c r="I2843">
        <v>-5.7887623470862497</v>
      </c>
      <c r="J2843">
        <v>19.030026591233199</v>
      </c>
      <c r="K2843">
        <v>72.745146967450395</v>
      </c>
      <c r="L2843">
        <v>67.800913321747203</v>
      </c>
      <c r="M2843">
        <v>75.098141190865306</v>
      </c>
      <c r="N2843">
        <v>2.80671758241076</v>
      </c>
      <c r="O2843">
        <v>14.3758842093807</v>
      </c>
      <c r="Q2843">
        <v>0.10847335786802501</v>
      </c>
    </row>
    <row r="2844" spans="1:17" hidden="1" x14ac:dyDescent="0.3">
      <c r="A2844" t="s">
        <v>5850</v>
      </c>
      <c r="B2844" t="s">
        <v>5851</v>
      </c>
      <c r="C2844" t="str">
        <f>IFERROR(VLOOKUP(Table1[[#This Row],[Ticker]],[1]!Table1[[Symbol]:[Industry]],2,FALSE),"-")</f>
        <v>-</v>
      </c>
      <c r="D2844" t="s">
        <v>62</v>
      </c>
      <c r="E2844">
        <v>106.274299966</v>
      </c>
      <c r="F2844">
        <v>6.17</v>
      </c>
      <c r="G2844">
        <v>39.058033992283399</v>
      </c>
      <c r="H2844">
        <v>15.721668186072</v>
      </c>
      <c r="I2844">
        <v>-9.7771259113139202</v>
      </c>
      <c r="J2844">
        <v>-8.4149045961068403</v>
      </c>
      <c r="K2844">
        <v>6.05856280696129</v>
      </c>
      <c r="L2844">
        <v>5.5370472327688596</v>
      </c>
      <c r="M2844">
        <v>38.956377946076103</v>
      </c>
      <c r="N2844">
        <v>1.3802433407801999</v>
      </c>
      <c r="O2844">
        <v>19.935170178282</v>
      </c>
      <c r="P2844">
        <v>81.766458649575497</v>
      </c>
      <c r="Q2844">
        <v>-2.6699148232517001E-2</v>
      </c>
    </row>
    <row r="2845" spans="1:17" hidden="1" x14ac:dyDescent="0.3">
      <c r="A2845" t="s">
        <v>5852</v>
      </c>
      <c r="B2845" t="s">
        <v>5853</v>
      </c>
      <c r="C2845" t="str">
        <f>IFERROR(VLOOKUP(Table1[[#This Row],[Ticker]],[1]!Table1[[Symbol]:[Industry]],2,FALSE),"-")</f>
        <v>-</v>
      </c>
      <c r="D2845" t="s">
        <v>389</v>
      </c>
      <c r="E2845">
        <v>106.0722</v>
      </c>
      <c r="F2845">
        <v>196.43</v>
      </c>
      <c r="G2845">
        <v>2.1093558506557599</v>
      </c>
      <c r="H2845">
        <v>-2.7676740909823199</v>
      </c>
      <c r="I2845">
        <v>-11.832083554821301</v>
      </c>
      <c r="J2845">
        <v>-3.8227886126205299</v>
      </c>
      <c r="K2845">
        <v>198.55443315315301</v>
      </c>
      <c r="L2845">
        <v>189.29698012609401</v>
      </c>
      <c r="M2845">
        <v>37.436907381726002</v>
      </c>
      <c r="N2845">
        <v>0.61420413312487598</v>
      </c>
      <c r="O2845">
        <v>28.239067352237399</v>
      </c>
      <c r="P2845">
        <v>34.864400961208297</v>
      </c>
      <c r="Q2845">
        <v>2.0468747635147999E-2</v>
      </c>
    </row>
    <row r="2846" spans="1:17" hidden="1" x14ac:dyDescent="0.3">
      <c r="A2846" t="s">
        <v>5854</v>
      </c>
      <c r="B2846" t="s">
        <v>5855</v>
      </c>
      <c r="C2846" t="str">
        <f>IFERROR(VLOOKUP(Table1[[#This Row],[Ticker]],[1]!Table1[[Symbol]:[Industry]],2,FALSE),"-")</f>
        <v>-</v>
      </c>
      <c r="D2846" t="s">
        <v>709</v>
      </c>
      <c r="E2846">
        <v>105.953940543</v>
      </c>
      <c r="F2846">
        <v>90.72</v>
      </c>
      <c r="G2846">
        <v>-5.9904530400077904</v>
      </c>
      <c r="H2846">
        <v>-2.3569647414663502</v>
      </c>
      <c r="I2846">
        <v>11.352633778357699</v>
      </c>
      <c r="J2846">
        <v>-2.3165466344134802</v>
      </c>
      <c r="K2846">
        <v>89.717555121601293</v>
      </c>
      <c r="L2846">
        <v>81.353045554891295</v>
      </c>
      <c r="M2846">
        <v>58.050219930369003</v>
      </c>
      <c r="N2846">
        <v>0.82155208363413901</v>
      </c>
      <c r="O2846">
        <v>6.6578483245149904</v>
      </c>
      <c r="P2846">
        <v>33.392148213497997</v>
      </c>
    </row>
    <row r="2847" spans="1:17" hidden="1" x14ac:dyDescent="0.3">
      <c r="A2847" t="s">
        <v>5856</v>
      </c>
      <c r="B2847" t="s">
        <v>5857</v>
      </c>
      <c r="C2847" t="str">
        <f>IFERROR(VLOOKUP(Table1[[#This Row],[Ticker]],[1]!Table1[[Symbol]:[Industry]],2,FALSE),"-")</f>
        <v>-</v>
      </c>
      <c r="D2847" t="s">
        <v>198</v>
      </c>
      <c r="E2847">
        <v>105.7453</v>
      </c>
      <c r="F2847">
        <v>70.03</v>
      </c>
      <c r="G2847">
        <v>162.15038129061</v>
      </c>
      <c r="H2847">
        <v>-14.0499622126384</v>
      </c>
      <c r="I2847">
        <v>49.257779554508502</v>
      </c>
      <c r="J2847">
        <v>-4.6043444104372799</v>
      </c>
      <c r="K2847">
        <v>68.119785603644303</v>
      </c>
      <c r="L2847">
        <v>54.852607638991003</v>
      </c>
      <c r="M2847">
        <v>36.620031081578297</v>
      </c>
      <c r="N2847">
        <v>0.44191608138640098</v>
      </c>
      <c r="O2847">
        <v>19.805797515350498</v>
      </c>
      <c r="P2847">
        <v>208.23063380281599</v>
      </c>
      <c r="Q2847">
        <v>7.3438572153133999E-2</v>
      </c>
    </row>
    <row r="2848" spans="1:17" hidden="1" x14ac:dyDescent="0.3">
      <c r="A2848" t="s">
        <v>5858</v>
      </c>
      <c r="B2848" t="s">
        <v>5859</v>
      </c>
      <c r="C2848" t="str">
        <f>IFERROR(VLOOKUP(Table1[[#This Row],[Ticker]],[1]!Table1[[Symbol]:[Industry]],2,FALSE),"-")</f>
        <v>-</v>
      </c>
      <c r="D2848" t="s">
        <v>232</v>
      </c>
      <c r="E2848">
        <v>105.73341917899999</v>
      </c>
      <c r="F2848">
        <v>24.73</v>
      </c>
      <c r="G2848">
        <v>-2.6388742060078099</v>
      </c>
      <c r="H2848">
        <v>6.63016094849739</v>
      </c>
      <c r="I2848">
        <v>-15.160390255362501</v>
      </c>
      <c r="J2848">
        <v>-6.2887652133151004</v>
      </c>
      <c r="K2848">
        <v>23.457436969755602</v>
      </c>
      <c r="L2848">
        <v>22.5642628086893</v>
      </c>
      <c r="M2848">
        <v>55.786892435637199</v>
      </c>
      <c r="N2848">
        <v>1.1710916625152801</v>
      </c>
      <c r="O2848">
        <v>22.523251112009699</v>
      </c>
      <c r="P2848">
        <v>43.946449359720603</v>
      </c>
      <c r="Q2848">
        <v>9.7212931220127002E-2</v>
      </c>
    </row>
    <row r="2849" spans="1:17" hidden="1" x14ac:dyDescent="0.3">
      <c r="A2849" t="s">
        <v>5860</v>
      </c>
      <c r="B2849" t="s">
        <v>5861</v>
      </c>
      <c r="C2849" t="str">
        <f>IFERROR(VLOOKUP(Table1[[#This Row],[Ticker]],[1]!Table1[[Symbol]:[Industry]],2,FALSE),"-")</f>
        <v>-</v>
      </c>
      <c r="D2849" t="s">
        <v>109</v>
      </c>
      <c r="E2849">
        <v>105.64812993</v>
      </c>
      <c r="F2849">
        <v>2</v>
      </c>
      <c r="G2849">
        <v>-23.6863534032667</v>
      </c>
      <c r="K2849">
        <v>2.1140989605141698</v>
      </c>
      <c r="L2849">
        <v>3.1857726977597598</v>
      </c>
      <c r="M2849">
        <v>71.039956020089093</v>
      </c>
      <c r="O2849">
        <v>5</v>
      </c>
      <c r="P2849">
        <v>8.1081081081080892</v>
      </c>
      <c r="Q2849">
        <v>-6.9211309357390005E-2</v>
      </c>
    </row>
    <row r="2850" spans="1:17" hidden="1" x14ac:dyDescent="0.3">
      <c r="A2850" t="s">
        <v>5862</v>
      </c>
      <c r="B2850" t="s">
        <v>5863</v>
      </c>
      <c r="C2850" t="str">
        <f>IFERROR(VLOOKUP(Table1[[#This Row],[Ticker]],[1]!Table1[[Symbol]:[Industry]],2,FALSE),"-")</f>
        <v>-</v>
      </c>
      <c r="D2850" t="s">
        <v>412</v>
      </c>
      <c r="E2850">
        <v>105.6</v>
      </c>
      <c r="F2850">
        <v>275</v>
      </c>
      <c r="G2850">
        <v>74.511844794931406</v>
      </c>
      <c r="H2850">
        <v>-0.59287334714293505</v>
      </c>
      <c r="I2850">
        <v>12.406795317611101</v>
      </c>
      <c r="J2850">
        <v>-4.8792414037912897</v>
      </c>
      <c r="K2850">
        <v>299.67863538188402</v>
      </c>
      <c r="L2850">
        <v>256.469378226115</v>
      </c>
      <c r="M2850">
        <v>19.950916581763099</v>
      </c>
      <c r="N2850">
        <v>0.18716020742358</v>
      </c>
      <c r="O2850">
        <v>37.818181818181799</v>
      </c>
      <c r="P2850">
        <v>113.178294573643</v>
      </c>
      <c r="Q2850">
        <v>9.8977665895847999E-2</v>
      </c>
    </row>
    <row r="2851" spans="1:17" hidden="1" x14ac:dyDescent="0.3">
      <c r="A2851" t="s">
        <v>5864</v>
      </c>
      <c r="B2851" t="s">
        <v>5865</v>
      </c>
      <c r="C2851" t="str">
        <f>IFERROR(VLOOKUP(Table1[[#This Row],[Ticker]],[1]!Table1[[Symbol]:[Industry]],2,FALSE),"-")</f>
        <v>-</v>
      </c>
      <c r="E2851">
        <v>105.5542706</v>
      </c>
      <c r="F2851">
        <v>96.49</v>
      </c>
      <c r="G2851">
        <v>77.292609312834003</v>
      </c>
      <c r="H2851">
        <v>0.20508447902864599</v>
      </c>
      <c r="I2851">
        <v>-0.51827581772599196</v>
      </c>
      <c r="J2851">
        <v>1.28860395217287</v>
      </c>
      <c r="K2851">
        <v>98.045499959333299</v>
      </c>
      <c r="L2851">
        <v>83.223455165306902</v>
      </c>
      <c r="M2851">
        <v>38.424545653143603</v>
      </c>
      <c r="N2851">
        <v>0.67657768100109394</v>
      </c>
      <c r="O2851">
        <v>25.919784433619999</v>
      </c>
      <c r="P2851">
        <v>107.148990983254</v>
      </c>
      <c r="Q2851">
        <v>2.8127696285582999E-2</v>
      </c>
    </row>
    <row r="2852" spans="1:17" hidden="1" x14ac:dyDescent="0.3">
      <c r="A2852" t="s">
        <v>5866</v>
      </c>
      <c r="B2852" t="s">
        <v>5867</v>
      </c>
      <c r="C2852" t="str">
        <f>IFERROR(VLOOKUP(Table1[[#This Row],[Ticker]],[1]!Table1[[Symbol]:[Industry]],2,FALSE),"-")</f>
        <v>-</v>
      </c>
      <c r="E2852">
        <v>105.4556244</v>
      </c>
      <c r="F2852">
        <v>68.88</v>
      </c>
      <c r="G2852">
        <v>91.362038729109102</v>
      </c>
      <c r="H2852">
        <v>7.2422436194035997</v>
      </c>
      <c r="I2852">
        <v>-12.142312220413499</v>
      </c>
      <c r="J2852">
        <v>9.6948699308834296</v>
      </c>
      <c r="K2852">
        <v>64.553738694170505</v>
      </c>
      <c r="L2852">
        <v>59.547817920616602</v>
      </c>
      <c r="M2852">
        <v>61.635264899381497</v>
      </c>
      <c r="N2852">
        <v>1.5254458475311199</v>
      </c>
      <c r="O2852">
        <v>18.365272938443599</v>
      </c>
      <c r="P2852">
        <v>124.364820846905</v>
      </c>
      <c r="Q2852">
        <v>0.105924267345996</v>
      </c>
    </row>
    <row r="2853" spans="1:17" hidden="1" x14ac:dyDescent="0.3">
      <c r="A2853" t="s">
        <v>5868</v>
      </c>
      <c r="B2853" t="s">
        <v>5869</v>
      </c>
      <c r="C2853" t="str">
        <f>IFERROR(VLOOKUP(Table1[[#This Row],[Ticker]],[1]!Table1[[Symbol]:[Industry]],2,FALSE),"-")</f>
        <v>-</v>
      </c>
      <c r="D2853" t="s">
        <v>130</v>
      </c>
      <c r="E2853">
        <v>105.28054163</v>
      </c>
      <c r="F2853">
        <v>7.81</v>
      </c>
      <c r="G2853">
        <v>-7.1191892241622803</v>
      </c>
      <c r="H2853">
        <v>-8.6102635250559203</v>
      </c>
      <c r="I2853">
        <v>-44.029106029960701</v>
      </c>
      <c r="J2853">
        <v>0.91893278816528601</v>
      </c>
      <c r="K2853">
        <v>8.1271737889057398</v>
      </c>
      <c r="L2853">
        <v>8.4807345852348899</v>
      </c>
      <c r="M2853">
        <v>49.709256578627802</v>
      </c>
      <c r="N2853">
        <v>0.97737972144698104</v>
      </c>
      <c r="O2853">
        <v>124.071702944942</v>
      </c>
      <c r="P2853">
        <v>34.655172413793103</v>
      </c>
      <c r="Q2853">
        <v>-5.831752156914E-3</v>
      </c>
    </row>
    <row r="2854" spans="1:17" hidden="1" x14ac:dyDescent="0.3">
      <c r="A2854" t="s">
        <v>5870</v>
      </c>
      <c r="B2854" t="s">
        <v>5871</v>
      </c>
      <c r="C2854" t="str">
        <f>IFERROR(VLOOKUP(Table1[[#This Row],[Ticker]],[1]!Table1[[Symbol]:[Industry]],2,FALSE),"-")</f>
        <v>-</v>
      </c>
      <c r="D2854" t="s">
        <v>924</v>
      </c>
      <c r="E2854">
        <v>105.123007379999</v>
      </c>
      <c r="F2854">
        <v>131.9</v>
      </c>
      <c r="G2854">
        <v>-34.564731781645101</v>
      </c>
      <c r="H2854">
        <v>-7.0194887011522598</v>
      </c>
      <c r="I2854">
        <v>-35.657167237732899</v>
      </c>
      <c r="J2854">
        <v>-0.83540164566582997</v>
      </c>
      <c r="K2854">
        <v>137.85030516527101</v>
      </c>
      <c r="L2854">
        <v>147.526473826022</v>
      </c>
      <c r="M2854">
        <v>42.237123354714399</v>
      </c>
      <c r="N2854">
        <v>0.711417977761443</v>
      </c>
      <c r="O2854">
        <v>115.883244882486</v>
      </c>
      <c r="P2854">
        <v>9.00826446280991</v>
      </c>
      <c r="Q2854">
        <v>-7.8241580570219994E-3</v>
      </c>
    </row>
    <row r="2855" spans="1:17" hidden="1" x14ac:dyDescent="0.3">
      <c r="A2855" t="s">
        <v>5872</v>
      </c>
      <c r="B2855" t="s">
        <v>5873</v>
      </c>
      <c r="C2855" t="str">
        <f>IFERROR(VLOOKUP(Table1[[#This Row],[Ticker]],[1]!Table1[[Symbol]:[Industry]],2,FALSE),"-")</f>
        <v>-</v>
      </c>
      <c r="D2855" t="s">
        <v>924</v>
      </c>
      <c r="E2855">
        <v>104.92397752799999</v>
      </c>
      <c r="F2855">
        <v>30.84</v>
      </c>
      <c r="G2855">
        <v>74.769245052331698</v>
      </c>
      <c r="H2855">
        <v>-8.7303723295023001</v>
      </c>
      <c r="I2855">
        <v>-6.5906213914760503</v>
      </c>
      <c r="J2855">
        <v>-0.51733664188653095</v>
      </c>
      <c r="K2855">
        <v>27.880247252461601</v>
      </c>
      <c r="L2855">
        <v>24.028134170678499</v>
      </c>
      <c r="M2855">
        <v>61.067849129805097</v>
      </c>
      <c r="N2855">
        <v>1.3088042702417499</v>
      </c>
      <c r="O2855">
        <v>18.2879377431906</v>
      </c>
      <c r="P2855">
        <v>133.45950037850099</v>
      </c>
      <c r="Q2855">
        <v>0.13924566792197399</v>
      </c>
    </row>
    <row r="2856" spans="1:17" hidden="1" x14ac:dyDescent="0.3">
      <c r="A2856" t="s">
        <v>5874</v>
      </c>
      <c r="B2856" t="s">
        <v>5875</v>
      </c>
      <c r="C2856" t="str">
        <f>IFERROR(VLOOKUP(Table1[[#This Row],[Ticker]],[1]!Table1[[Symbol]:[Industry]],2,FALSE),"-")</f>
        <v>-</v>
      </c>
      <c r="D2856" t="s">
        <v>51</v>
      </c>
      <c r="E2856">
        <v>104.745138672</v>
      </c>
      <c r="F2856">
        <v>32.880000000000003</v>
      </c>
      <c r="G2856">
        <v>-20.2901269881724</v>
      </c>
      <c r="H2856">
        <v>-10.278830910102499</v>
      </c>
      <c r="I2856">
        <v>-30.734347120107401</v>
      </c>
      <c r="J2856">
        <v>-8.14033773717677</v>
      </c>
      <c r="K2856">
        <v>35.912084291784502</v>
      </c>
      <c r="L2856">
        <v>35.703137922522401</v>
      </c>
      <c r="M2856">
        <v>25.577560543596601</v>
      </c>
      <c r="N2856">
        <v>1.4057541483801299</v>
      </c>
      <c r="O2856">
        <v>47.5060827250608</v>
      </c>
      <c r="P2856">
        <v>23.1460674157303</v>
      </c>
      <c r="Q2856">
        <v>4.4654862950233999E-2</v>
      </c>
    </row>
    <row r="2857" spans="1:17" hidden="1" x14ac:dyDescent="0.3">
      <c r="A2857" t="s">
        <v>5876</v>
      </c>
      <c r="B2857" t="s">
        <v>5877</v>
      </c>
      <c r="C2857" t="str">
        <f>IFERROR(VLOOKUP(Table1[[#This Row],[Ticker]],[1]!Table1[[Symbol]:[Industry]],2,FALSE),"-")</f>
        <v>-</v>
      </c>
      <c r="E2857">
        <v>104.64421536</v>
      </c>
      <c r="F2857">
        <v>36.72</v>
      </c>
      <c r="G2857">
        <v>80.313646596733193</v>
      </c>
      <c r="H2857">
        <v>-20.730923144650699</v>
      </c>
      <c r="I2857">
        <v>-48.939733030819603</v>
      </c>
      <c r="J2857">
        <v>3.8687985400892102</v>
      </c>
      <c r="K2857">
        <v>40.863971592416299</v>
      </c>
      <c r="L2857">
        <v>44.005547912894997</v>
      </c>
      <c r="M2857">
        <v>61.060341367713001</v>
      </c>
      <c r="N2857">
        <v>1.4483587023370199</v>
      </c>
      <c r="O2857">
        <v>117.674291938997</v>
      </c>
      <c r="P2857">
        <v>137.51617076325999</v>
      </c>
      <c r="Q2857">
        <v>6.9140798326079E-2</v>
      </c>
    </row>
    <row r="2858" spans="1:17" hidden="1" x14ac:dyDescent="0.3">
      <c r="A2858" t="s">
        <v>5878</v>
      </c>
      <c r="B2858" t="s">
        <v>5879</v>
      </c>
      <c r="C2858" t="str">
        <f>IFERROR(VLOOKUP(Table1[[#This Row],[Ticker]],[1]!Table1[[Symbol]:[Industry]],2,FALSE),"-")</f>
        <v>-</v>
      </c>
      <c r="D2858" t="s">
        <v>810</v>
      </c>
      <c r="E2858">
        <v>104.6329625</v>
      </c>
      <c r="F2858">
        <v>57.25</v>
      </c>
      <c r="G2858">
        <v>-69.6514312701851</v>
      </c>
      <c r="H2858">
        <v>30.603008506031699</v>
      </c>
      <c r="I2858">
        <v>-30.359891387161099</v>
      </c>
      <c r="J2858">
        <v>10.539180960396999</v>
      </c>
      <c r="K2858">
        <v>48.304970635398497</v>
      </c>
      <c r="M2858">
        <v>85.672191126608595</v>
      </c>
      <c r="N2858">
        <v>1.9773762765121701</v>
      </c>
      <c r="O2858">
        <v>95.633187772925695</v>
      </c>
      <c r="P2858">
        <v>52.260638297872298</v>
      </c>
    </row>
    <row r="2859" spans="1:17" hidden="1" x14ac:dyDescent="0.3">
      <c r="A2859" t="s">
        <v>5880</v>
      </c>
      <c r="B2859" t="s">
        <v>5881</v>
      </c>
      <c r="C2859" t="str">
        <f>IFERROR(VLOOKUP(Table1[[#This Row],[Ticker]],[1]!Table1[[Symbol]:[Industry]],2,FALSE),"-")</f>
        <v>-</v>
      </c>
      <c r="E2859">
        <v>104.5667424</v>
      </c>
      <c r="F2859">
        <v>1.5</v>
      </c>
      <c r="G2859">
        <v>-28.144952129381402</v>
      </c>
      <c r="H2859">
        <v>-1.5760589700512799</v>
      </c>
      <c r="I2859">
        <v>-29.6524455706186</v>
      </c>
      <c r="J2859">
        <v>-6.9496347785324897</v>
      </c>
      <c r="K2859">
        <v>1.57270925729516</v>
      </c>
      <c r="L2859">
        <v>1.6774173178318399</v>
      </c>
      <c r="M2859">
        <v>38.784469289980201</v>
      </c>
      <c r="N2859">
        <v>1.72466523517807</v>
      </c>
      <c r="O2859">
        <v>106.666666666666</v>
      </c>
      <c r="P2859">
        <v>66.6666666666666</v>
      </c>
      <c r="Q2859">
        <v>-7.0273387248364003E-2</v>
      </c>
    </row>
    <row r="2860" spans="1:17" hidden="1" x14ac:dyDescent="0.3">
      <c r="A2860" t="s">
        <v>5882</v>
      </c>
      <c r="B2860" t="s">
        <v>5883</v>
      </c>
      <c r="C2860" t="str">
        <f>IFERROR(VLOOKUP(Table1[[#This Row],[Ticker]],[1]!Table1[[Symbol]:[Industry]],2,FALSE),"-")</f>
        <v>-</v>
      </c>
      <c r="D2860" t="s">
        <v>775</v>
      </c>
      <c r="E2860">
        <v>104.39950654</v>
      </c>
      <c r="F2860">
        <v>95.45</v>
      </c>
      <c r="G2860">
        <v>134.21691598338501</v>
      </c>
      <c r="H2860">
        <v>-8.7319676531665493</v>
      </c>
      <c r="I2860">
        <v>53.682273568864098</v>
      </c>
      <c r="J2860">
        <v>0.88795436340447997</v>
      </c>
      <c r="K2860">
        <v>83.669380619702693</v>
      </c>
      <c r="L2860">
        <v>61.026102120154903</v>
      </c>
      <c r="M2860">
        <v>66.851549795019693</v>
      </c>
      <c r="N2860">
        <v>0.70225605793333901</v>
      </c>
      <c r="O2860">
        <v>9.8480880041906502</v>
      </c>
      <c r="P2860">
        <v>205.92948717948701</v>
      </c>
      <c r="Q2860">
        <v>0.12393478760937</v>
      </c>
    </row>
    <row r="2861" spans="1:17" hidden="1" x14ac:dyDescent="0.3">
      <c r="A2861" t="s">
        <v>5884</v>
      </c>
      <c r="B2861" t="s">
        <v>5885</v>
      </c>
      <c r="C2861" t="str">
        <f>IFERROR(VLOOKUP(Table1[[#This Row],[Ticker]],[1]!Table1[[Symbol]:[Industry]],2,FALSE),"-")</f>
        <v>-</v>
      </c>
      <c r="D2861" t="s">
        <v>80</v>
      </c>
      <c r="E2861">
        <v>104.39315415</v>
      </c>
      <c r="F2861">
        <v>51.27</v>
      </c>
      <c r="G2861">
        <v>24.9223422489071</v>
      </c>
      <c r="H2861">
        <v>-1.31235826896638</v>
      </c>
      <c r="I2861">
        <v>5.0920243489731503</v>
      </c>
      <c r="J2861">
        <v>-2.1307594606784601</v>
      </c>
      <c r="K2861">
        <v>52.780629554251</v>
      </c>
      <c r="L2861">
        <v>50.863308851879999</v>
      </c>
      <c r="M2861">
        <v>44.118099235496501</v>
      </c>
      <c r="N2861">
        <v>0.59470171475510802</v>
      </c>
      <c r="O2861">
        <v>118.451336063974</v>
      </c>
      <c r="P2861">
        <v>62.761904761904702</v>
      </c>
      <c r="Q2861">
        <v>4.2699761888480001E-2</v>
      </c>
    </row>
    <row r="2862" spans="1:17" hidden="1" x14ac:dyDescent="0.3">
      <c r="A2862" t="s">
        <v>5886</v>
      </c>
      <c r="B2862" t="s">
        <v>5887</v>
      </c>
      <c r="C2862" t="str">
        <f>IFERROR(VLOOKUP(Table1[[#This Row],[Ticker]],[1]!Table1[[Symbol]:[Industry]],2,FALSE),"-")</f>
        <v>-</v>
      </c>
      <c r="D2862" t="s">
        <v>46</v>
      </c>
      <c r="E2862">
        <v>104.332415</v>
      </c>
      <c r="F2862">
        <v>168.85</v>
      </c>
      <c r="G2862">
        <v>53.351654460429103</v>
      </c>
      <c r="H2862">
        <v>7.0791993285702599</v>
      </c>
      <c r="I2862">
        <v>49.6887683661745</v>
      </c>
      <c r="J2862">
        <v>16.3908600794249</v>
      </c>
      <c r="K2862">
        <v>140.73686329933199</v>
      </c>
      <c r="L2862">
        <v>109.5212997382</v>
      </c>
      <c r="M2862">
        <v>66.046886798773002</v>
      </c>
      <c r="N2862">
        <v>2.13857159340025</v>
      </c>
      <c r="O2862">
        <v>10.4826769321883</v>
      </c>
      <c r="P2862">
        <v>97.254672897196201</v>
      </c>
      <c r="Q2862">
        <v>0.161768945435389</v>
      </c>
    </row>
    <row r="2863" spans="1:17" hidden="1" x14ac:dyDescent="0.3">
      <c r="A2863" t="s">
        <v>5888</v>
      </c>
      <c r="B2863" t="s">
        <v>5889</v>
      </c>
      <c r="C2863" t="str">
        <f>IFERROR(VLOOKUP(Table1[[#This Row],[Ticker]],[1]!Table1[[Symbol]:[Industry]],2,FALSE),"-")</f>
        <v>-</v>
      </c>
      <c r="D2863" t="s">
        <v>632</v>
      </c>
      <c r="E2863">
        <v>104.19429239999999</v>
      </c>
      <c r="F2863">
        <v>9.65</v>
      </c>
      <c r="G2863">
        <v>9.7852925165119409</v>
      </c>
      <c r="H2863">
        <v>-10.684606290224201</v>
      </c>
      <c r="I2863">
        <v>-27.059206497482801</v>
      </c>
      <c r="J2863">
        <v>-1.5187380432879301</v>
      </c>
      <c r="K2863">
        <v>9.9744469415138202</v>
      </c>
      <c r="L2863">
        <v>9.5449615974861199</v>
      </c>
      <c r="M2863">
        <v>31.572560571839901</v>
      </c>
      <c r="N2863">
        <v>1.0459902487630099</v>
      </c>
      <c r="O2863">
        <v>32.642487046632098</v>
      </c>
      <c r="P2863">
        <v>41.911764705882298</v>
      </c>
      <c r="Q2863">
        <v>1.7208437532198001E-2</v>
      </c>
    </row>
    <row r="2864" spans="1:17" hidden="1" x14ac:dyDescent="0.3">
      <c r="A2864" t="s">
        <v>5890</v>
      </c>
      <c r="B2864" t="s">
        <v>5891</v>
      </c>
      <c r="C2864" t="str">
        <f>IFERROR(VLOOKUP(Table1[[#This Row],[Ticker]],[1]!Table1[[Symbol]:[Industry]],2,FALSE),"-")</f>
        <v>-</v>
      </c>
      <c r="D2864" t="s">
        <v>138</v>
      </c>
      <c r="E2864">
        <v>103.95</v>
      </c>
      <c r="F2864">
        <v>96.25</v>
      </c>
      <c r="G2864">
        <v>-22.1568175382878</v>
      </c>
      <c r="H2864">
        <v>9.6112637945931301</v>
      </c>
      <c r="I2864">
        <v>-8.3634365609502499</v>
      </c>
      <c r="J2864">
        <v>-2.9456194701693499</v>
      </c>
      <c r="K2864">
        <v>90.546558939852702</v>
      </c>
      <c r="L2864">
        <v>84.233226531210406</v>
      </c>
      <c r="M2864">
        <v>48.2693248297808</v>
      </c>
      <c r="N2864">
        <v>0.75065586526705397</v>
      </c>
      <c r="O2864">
        <v>13.402597402597401</v>
      </c>
      <c r="P2864">
        <v>89.992104224239995</v>
      </c>
      <c r="Q2864">
        <v>0.14847158328728299</v>
      </c>
    </row>
    <row r="2865" spans="1:17" hidden="1" x14ac:dyDescent="0.3">
      <c r="A2865" t="s">
        <v>5892</v>
      </c>
      <c r="B2865" t="s">
        <v>5893</v>
      </c>
      <c r="C2865" t="str">
        <f>IFERROR(VLOOKUP(Table1[[#This Row],[Ticker]],[1]!Table1[[Symbol]:[Industry]],2,FALSE),"-")</f>
        <v>-</v>
      </c>
      <c r="D2865" t="s">
        <v>412</v>
      </c>
      <c r="E2865">
        <v>103.79185977</v>
      </c>
      <c r="F2865">
        <v>99.1</v>
      </c>
      <c r="G2865">
        <v>30.458925800341799</v>
      </c>
      <c r="H2865">
        <v>-18.5062611879247</v>
      </c>
      <c r="I2865">
        <v>-15.108567509898499</v>
      </c>
      <c r="J2865">
        <v>-14.226011570389799</v>
      </c>
      <c r="K2865">
        <v>99.8833733830418</v>
      </c>
      <c r="L2865">
        <v>90.447740942517399</v>
      </c>
      <c r="M2865">
        <v>54.575143186171402</v>
      </c>
      <c r="N2865">
        <v>1.79134282416313</v>
      </c>
      <c r="O2865">
        <v>33.1987891019172</v>
      </c>
      <c r="P2865">
        <v>122.496632240682</v>
      </c>
      <c r="Q2865">
        <v>0.14331438491758</v>
      </c>
    </row>
    <row r="2866" spans="1:17" hidden="1" x14ac:dyDescent="0.3">
      <c r="A2866" t="s">
        <v>5894</v>
      </c>
      <c r="B2866" t="s">
        <v>5895</v>
      </c>
      <c r="C2866" t="str">
        <f>IFERROR(VLOOKUP(Table1[[#This Row],[Ticker]],[1]!Table1[[Symbol]:[Industry]],2,FALSE),"-")</f>
        <v>-</v>
      </c>
      <c r="D2866" t="s">
        <v>412</v>
      </c>
      <c r="E2866">
        <v>103.37844699999999</v>
      </c>
      <c r="F2866">
        <v>148.30000000000001</v>
      </c>
      <c r="G2866">
        <v>6.4013658949788699</v>
      </c>
      <c r="H2866">
        <v>4.2058896968826804</v>
      </c>
      <c r="I2866">
        <v>-4.6072915549352</v>
      </c>
      <c r="J2866">
        <v>-8.0104184028928191</v>
      </c>
      <c r="K2866">
        <v>139.84787477905201</v>
      </c>
      <c r="L2866">
        <v>131.48982301489301</v>
      </c>
      <c r="M2866">
        <v>59.3473803405452</v>
      </c>
      <c r="N2866">
        <v>5.1863346354166602</v>
      </c>
      <c r="O2866">
        <v>21.982467970330401</v>
      </c>
      <c r="P2866">
        <v>48.3</v>
      </c>
      <c r="Q2866">
        <v>-3.1716858639139998E-3</v>
      </c>
    </row>
    <row r="2867" spans="1:17" hidden="1" x14ac:dyDescent="0.3">
      <c r="A2867" t="s">
        <v>5896</v>
      </c>
      <c r="B2867" t="s">
        <v>5897</v>
      </c>
      <c r="C2867" t="str">
        <f>IFERROR(VLOOKUP(Table1[[#This Row],[Ticker]],[1]!Table1[[Symbol]:[Industry]],2,FALSE),"-")</f>
        <v>-</v>
      </c>
      <c r="D2867" t="s">
        <v>389</v>
      </c>
      <c r="E2867">
        <v>103.26</v>
      </c>
      <c r="F2867">
        <v>172.1</v>
      </c>
      <c r="G2867">
        <v>10.5046797351348</v>
      </c>
      <c r="H2867">
        <v>-9.3824516641152194</v>
      </c>
      <c r="I2867">
        <v>-7.1839617810498497</v>
      </c>
      <c r="J2867">
        <v>1.0190269944771</v>
      </c>
      <c r="K2867">
        <v>171.41589807890301</v>
      </c>
      <c r="L2867">
        <v>157.48210807196099</v>
      </c>
      <c r="M2867">
        <v>36.482806734161599</v>
      </c>
      <c r="N2867">
        <v>0.283913983221599</v>
      </c>
      <c r="O2867">
        <v>35.357350377687297</v>
      </c>
      <c r="P2867">
        <v>40.547162106982398</v>
      </c>
      <c r="Q2867">
        <v>-6.8939315042916005E-2</v>
      </c>
    </row>
    <row r="2868" spans="1:17" hidden="1" x14ac:dyDescent="0.3">
      <c r="A2868" t="s">
        <v>5898</v>
      </c>
      <c r="B2868" t="s">
        <v>5899</v>
      </c>
      <c r="C2868" t="str">
        <f>IFERROR(VLOOKUP(Table1[[#This Row],[Ticker]],[1]!Table1[[Symbol]:[Industry]],2,FALSE),"-")</f>
        <v>-</v>
      </c>
      <c r="D2868" t="s">
        <v>253</v>
      </c>
      <c r="E2868">
        <v>103.05744950099999</v>
      </c>
      <c r="F2868">
        <v>42.11</v>
      </c>
      <c r="G2868">
        <v>161.186354792006</v>
      </c>
      <c r="H2868">
        <v>-8.6666621904309995</v>
      </c>
      <c r="I2868">
        <v>-23.167540780931901</v>
      </c>
      <c r="J2868">
        <v>-0.38562932481335599</v>
      </c>
      <c r="K2868">
        <v>41.373596484354799</v>
      </c>
      <c r="L2868">
        <v>37.813237183043903</v>
      </c>
      <c r="M2868">
        <v>52.550066605510096</v>
      </c>
      <c r="N2868">
        <v>1.8142818283225599</v>
      </c>
      <c r="O2868">
        <v>37.2595582996912</v>
      </c>
      <c r="P2868">
        <v>189.25536524443001</v>
      </c>
      <c r="Q2868">
        <v>7.8846323629736995E-2</v>
      </c>
    </row>
    <row r="2869" spans="1:17" hidden="1" x14ac:dyDescent="0.3">
      <c r="A2869" t="s">
        <v>5900</v>
      </c>
      <c r="B2869" t="s">
        <v>5901</v>
      </c>
      <c r="C2869" t="str">
        <f>IFERROR(VLOOKUP(Table1[[#This Row],[Ticker]],[1]!Table1[[Symbol]:[Industry]],2,FALSE),"-")</f>
        <v>-</v>
      </c>
      <c r="D2869" t="s">
        <v>138</v>
      </c>
      <c r="E2869">
        <v>102.93385575000001</v>
      </c>
      <c r="F2869">
        <v>25.59</v>
      </c>
      <c r="G2869">
        <v>111.084288798568</v>
      </c>
      <c r="H2869">
        <v>-17.369398051061602</v>
      </c>
      <c r="I2869">
        <v>40.150112324047498</v>
      </c>
      <c r="J2869">
        <v>4.1142002842611696</v>
      </c>
      <c r="K2869">
        <v>25.0646196445771</v>
      </c>
      <c r="L2869">
        <v>19.315443139905799</v>
      </c>
      <c r="M2869">
        <v>43.303959594745301</v>
      </c>
      <c r="N2869">
        <v>0.31009011203117298</v>
      </c>
      <c r="O2869">
        <v>23.485736615865498</v>
      </c>
      <c r="P2869">
        <v>219.875</v>
      </c>
      <c r="Q2869">
        <v>4.7275295046373997E-2</v>
      </c>
    </row>
    <row r="2870" spans="1:17" hidden="1" x14ac:dyDescent="0.3">
      <c r="A2870" t="s">
        <v>5902</v>
      </c>
      <c r="B2870" t="s">
        <v>5903</v>
      </c>
      <c r="C2870" t="str">
        <f>IFERROR(VLOOKUP(Table1[[#This Row],[Ticker]],[1]!Table1[[Symbol]:[Industry]],2,FALSE),"-")</f>
        <v>-</v>
      </c>
      <c r="D2870" t="s">
        <v>232</v>
      </c>
      <c r="E2870">
        <v>102.76689</v>
      </c>
      <c r="F2870">
        <v>34.590000000000003</v>
      </c>
      <c r="G2870">
        <v>54.337321326532503</v>
      </c>
      <c r="H2870">
        <v>11.0583646624154</v>
      </c>
      <c r="I2870">
        <v>5.4146511292603803</v>
      </c>
      <c r="J2870">
        <v>5.9489547902585604</v>
      </c>
      <c r="K2870">
        <v>29.257520983506399</v>
      </c>
      <c r="L2870">
        <v>26.388417163408398</v>
      </c>
      <c r="M2870">
        <v>91.049171188468094</v>
      </c>
      <c r="N2870">
        <v>0.60470694695961802</v>
      </c>
      <c r="O2870">
        <v>5.1170858629661504</v>
      </c>
      <c r="P2870">
        <v>140.04163775156101</v>
      </c>
      <c r="Q2870">
        <v>-1.0424094385366E-2</v>
      </c>
    </row>
    <row r="2871" spans="1:17" hidden="1" x14ac:dyDescent="0.3">
      <c r="A2871" t="s">
        <v>5904</v>
      </c>
      <c r="B2871" t="s">
        <v>5905</v>
      </c>
      <c r="C2871" t="str">
        <f>IFERROR(VLOOKUP(Table1[[#This Row],[Ticker]],[1]!Table1[[Symbol]:[Industry]],2,FALSE),"-")</f>
        <v>-</v>
      </c>
      <c r="D2871" t="s">
        <v>138</v>
      </c>
      <c r="E2871">
        <v>102.672336915</v>
      </c>
      <c r="F2871">
        <v>139.05000000000001</v>
      </c>
      <c r="G2871">
        <v>60.363944412749099</v>
      </c>
      <c r="H2871">
        <v>3.7412697442631</v>
      </c>
      <c r="I2871">
        <v>-10.5428024972983</v>
      </c>
      <c r="J2871">
        <v>6.0167034944254603</v>
      </c>
      <c r="K2871">
        <v>133.421765824446</v>
      </c>
      <c r="L2871">
        <v>124.592215702776</v>
      </c>
      <c r="M2871">
        <v>58.0481147074765</v>
      </c>
      <c r="N2871">
        <v>1.31216425928136</v>
      </c>
      <c r="O2871">
        <v>37.900035958288299</v>
      </c>
      <c r="P2871">
        <v>101.375814627081</v>
      </c>
      <c r="Q2871">
        <v>4.6575152808977997E-2</v>
      </c>
    </row>
    <row r="2872" spans="1:17" hidden="1" x14ac:dyDescent="0.3">
      <c r="A2872" t="s">
        <v>5906</v>
      </c>
      <c r="B2872" t="s">
        <v>5907</v>
      </c>
      <c r="C2872" t="str">
        <f>IFERROR(VLOOKUP(Table1[[#This Row],[Ticker]],[1]!Table1[[Symbol]:[Industry]],2,FALSE),"-")</f>
        <v>-</v>
      </c>
      <c r="D2872" t="s">
        <v>130</v>
      </c>
      <c r="E2872">
        <v>102.323167415</v>
      </c>
      <c r="F2872">
        <v>41.45</v>
      </c>
      <c r="G2872">
        <v>-69.146879719056201</v>
      </c>
      <c r="H2872">
        <v>-5.0334883467308398</v>
      </c>
      <c r="I2872">
        <v>-32.573279471695102</v>
      </c>
      <c r="J2872">
        <v>-4.05252182707172</v>
      </c>
      <c r="K2872">
        <v>41.287893000097299</v>
      </c>
      <c r="M2872">
        <v>50.278981292567003</v>
      </c>
      <c r="N2872">
        <v>1.2027322404371501</v>
      </c>
      <c r="O2872">
        <v>93.003618817852796</v>
      </c>
      <c r="P2872">
        <v>27.342549923195101</v>
      </c>
    </row>
    <row r="2873" spans="1:17" hidden="1" x14ac:dyDescent="0.3">
      <c r="A2873" t="s">
        <v>5908</v>
      </c>
      <c r="B2873" t="s">
        <v>5909</v>
      </c>
      <c r="C2873" t="str">
        <f>IFERROR(VLOOKUP(Table1[[#This Row],[Ticker]],[1]!Table1[[Symbol]:[Industry]],2,FALSE),"-")</f>
        <v>-</v>
      </c>
      <c r="D2873" t="s">
        <v>122</v>
      </c>
      <c r="E2873">
        <v>101.72925322499999</v>
      </c>
      <c r="F2873">
        <v>5.55</v>
      </c>
      <c r="G2873">
        <v>-28.8145585314718</v>
      </c>
      <c r="H2873">
        <v>-10.0396907213542</v>
      </c>
      <c r="I2873">
        <v>-24.6513282521829</v>
      </c>
      <c r="J2873">
        <v>0.78356425901436899</v>
      </c>
      <c r="K2873">
        <v>5.5948588660039098</v>
      </c>
      <c r="L2873">
        <v>5.6416540905975898</v>
      </c>
      <c r="M2873">
        <v>47.887425104037902</v>
      </c>
      <c r="N2873">
        <v>1.0181600401586699</v>
      </c>
      <c r="O2873">
        <v>23.423423423423401</v>
      </c>
      <c r="P2873">
        <v>35.365853658536501</v>
      </c>
      <c r="Q2873">
        <v>-2.9348977013354999E-2</v>
      </c>
    </row>
    <row r="2874" spans="1:17" hidden="1" x14ac:dyDescent="0.3">
      <c r="A2874" t="s">
        <v>5910</v>
      </c>
      <c r="B2874" t="s">
        <v>5911</v>
      </c>
      <c r="C2874" t="str">
        <f>IFERROR(VLOOKUP(Table1[[#This Row],[Ticker]],[1]!Table1[[Symbol]:[Industry]],2,FALSE),"-")</f>
        <v>-</v>
      </c>
      <c r="D2874" t="s">
        <v>266</v>
      </c>
      <c r="E2874">
        <v>101.65329216000001</v>
      </c>
      <c r="F2874">
        <v>93.68</v>
      </c>
      <c r="G2874">
        <v>-13.149480246924499</v>
      </c>
      <c r="H2874">
        <v>-10.6864220611549</v>
      </c>
      <c r="I2874">
        <v>-18.489341430084501</v>
      </c>
      <c r="J2874">
        <v>-3.2924323084497602</v>
      </c>
      <c r="K2874">
        <v>97.218574735454794</v>
      </c>
      <c r="L2874">
        <v>94.870711203934107</v>
      </c>
      <c r="M2874">
        <v>37.885826305774302</v>
      </c>
      <c r="N2874">
        <v>0.81143213504647305</v>
      </c>
      <c r="O2874">
        <v>41.705807002561897</v>
      </c>
      <c r="P2874">
        <v>22.617801047120398</v>
      </c>
      <c r="Q2874">
        <v>4.6820420735077001E-2</v>
      </c>
    </row>
    <row r="2875" spans="1:17" hidden="1" x14ac:dyDescent="0.3">
      <c r="A2875" t="s">
        <v>5912</v>
      </c>
      <c r="B2875" t="s">
        <v>5913</v>
      </c>
      <c r="C2875" t="str">
        <f>IFERROR(VLOOKUP(Table1[[#This Row],[Ticker]],[1]!Table1[[Symbol]:[Industry]],2,FALSE),"-")</f>
        <v>-</v>
      </c>
      <c r="D2875" t="s">
        <v>103</v>
      </c>
      <c r="E2875">
        <v>100.994916</v>
      </c>
      <c r="F2875">
        <v>51.7</v>
      </c>
      <c r="G2875">
        <v>110.250298180443</v>
      </c>
      <c r="H2875">
        <v>-14.5721952538588</v>
      </c>
      <c r="I2875">
        <v>12.186581832871701</v>
      </c>
      <c r="J2875">
        <v>-7.2791403554143699</v>
      </c>
      <c r="K2875">
        <v>57.460867263051497</v>
      </c>
      <c r="L2875">
        <v>51.656231975322001</v>
      </c>
      <c r="M2875">
        <v>30.8902732347163</v>
      </c>
      <c r="N2875">
        <v>1.09256163811115</v>
      </c>
      <c r="O2875">
        <v>63.829787234042499</v>
      </c>
      <c r="P2875">
        <v>154.679802955665</v>
      </c>
    </row>
    <row r="2876" spans="1:17" hidden="1" x14ac:dyDescent="0.3">
      <c r="A2876" t="s">
        <v>5914</v>
      </c>
      <c r="B2876" t="s">
        <v>5915</v>
      </c>
      <c r="C2876" t="str">
        <f>IFERROR(VLOOKUP(Table1[[#This Row],[Ticker]],[1]!Table1[[Symbol]:[Industry]],2,FALSE),"-")</f>
        <v>-</v>
      </c>
      <c r="D2876" t="s">
        <v>130</v>
      </c>
      <c r="E2876">
        <v>100.9502208</v>
      </c>
      <c r="F2876">
        <v>91.92</v>
      </c>
      <c r="G2876">
        <v>96.481311267391902</v>
      </c>
      <c r="H2876">
        <v>-1.1819438657837</v>
      </c>
      <c r="I2876">
        <v>1.7222088985500701</v>
      </c>
      <c r="J2876">
        <v>-2.4059964357009598</v>
      </c>
      <c r="K2876">
        <v>92.652816340707304</v>
      </c>
      <c r="L2876">
        <v>78.068231366518106</v>
      </c>
      <c r="M2876">
        <v>34.786670998159302</v>
      </c>
      <c r="N2876">
        <v>0.32646383977224203</v>
      </c>
      <c r="O2876">
        <v>25</v>
      </c>
      <c r="P2876">
        <v>138.13471502590599</v>
      </c>
      <c r="Q2876">
        <v>8.0595107489238996E-2</v>
      </c>
    </row>
    <row r="2877" spans="1:17" hidden="1" x14ac:dyDescent="0.3">
      <c r="A2877" t="s">
        <v>5916</v>
      </c>
      <c r="B2877" t="s">
        <v>5917</v>
      </c>
      <c r="C2877" t="str">
        <f>IFERROR(VLOOKUP(Table1[[#This Row],[Ticker]],[1]!Table1[[Symbol]:[Industry]],2,FALSE),"-")</f>
        <v>-</v>
      </c>
      <c r="D2877" t="s">
        <v>5299</v>
      </c>
      <c r="E2877">
        <v>100.72693080000001</v>
      </c>
      <c r="F2877">
        <v>37.11</v>
      </c>
      <c r="G2877">
        <v>-0.39731685841626002</v>
      </c>
      <c r="H2877">
        <v>-4.8669660998107496</v>
      </c>
      <c r="I2877">
        <v>-21.252570488207699</v>
      </c>
      <c r="J2877">
        <v>2.2051046219535899</v>
      </c>
      <c r="K2877">
        <v>37.433535008085101</v>
      </c>
      <c r="L2877">
        <v>35.9731897035401</v>
      </c>
      <c r="M2877">
        <v>52.312590464704201</v>
      </c>
      <c r="N2877">
        <v>1.0742332226828399</v>
      </c>
      <c r="O2877">
        <v>37.1597952034492</v>
      </c>
      <c r="P2877">
        <v>41.371428571428503</v>
      </c>
      <c r="Q2877">
        <v>-1.8709093241587999E-2</v>
      </c>
    </row>
    <row r="2878" spans="1:17" hidden="1" x14ac:dyDescent="0.3">
      <c r="A2878" t="s">
        <v>5918</v>
      </c>
      <c r="B2878" t="s">
        <v>5919</v>
      </c>
      <c r="C2878" t="str">
        <f>IFERROR(VLOOKUP(Table1[[#This Row],[Ticker]],[1]!Table1[[Symbol]:[Industry]],2,FALSE),"-")</f>
        <v>-</v>
      </c>
      <c r="D2878" t="s">
        <v>632</v>
      </c>
      <c r="E2878">
        <v>100.7092</v>
      </c>
      <c r="F2878">
        <v>0.79</v>
      </c>
      <c r="G2878">
        <v>-13.9641311810445</v>
      </c>
      <c r="H2878">
        <v>8.3602713405796205</v>
      </c>
      <c r="I2878">
        <v>-56.616795878082101</v>
      </c>
      <c r="J2878">
        <v>-5.9996895830629899</v>
      </c>
      <c r="K2878">
        <v>0.77084883578966901</v>
      </c>
      <c r="L2878">
        <v>0.82295374419975598</v>
      </c>
      <c r="M2878">
        <v>41.720698345471199</v>
      </c>
      <c r="N2878">
        <v>1.40422307010587</v>
      </c>
      <c r="O2878">
        <v>100</v>
      </c>
      <c r="P2878">
        <v>46.296296296296298</v>
      </c>
    </row>
    <row r="2879" spans="1:17" hidden="1" x14ac:dyDescent="0.3">
      <c r="A2879" t="s">
        <v>5920</v>
      </c>
      <c r="B2879" t="s">
        <v>5921</v>
      </c>
      <c r="C2879" t="str">
        <f>IFERROR(VLOOKUP(Table1[[#This Row],[Ticker]],[1]!Table1[[Symbol]:[Industry]],2,FALSE),"-")</f>
        <v>-</v>
      </c>
      <c r="D2879" t="s">
        <v>21</v>
      </c>
      <c r="E2879">
        <v>100.70661250000001</v>
      </c>
      <c r="F2879">
        <v>97</v>
      </c>
      <c r="G2879">
        <v>-0.90154327668447098</v>
      </c>
      <c r="H2879">
        <v>-11.956342421763701</v>
      </c>
      <c r="I2879">
        <v>-23.636513437368102</v>
      </c>
      <c r="J2879">
        <v>-4.9688217904013801</v>
      </c>
      <c r="K2879">
        <v>102.368535874169</v>
      </c>
      <c r="L2879">
        <v>99.024964632797094</v>
      </c>
      <c r="M2879">
        <v>31.6513087519862</v>
      </c>
      <c r="N2879">
        <v>0.41132056369968401</v>
      </c>
      <c r="O2879">
        <v>49.845360824742201</v>
      </c>
      <c r="P2879">
        <v>35.949544498948804</v>
      </c>
    </row>
    <row r="2880" spans="1:17" hidden="1" x14ac:dyDescent="0.3">
      <c r="A2880" t="s">
        <v>5922</v>
      </c>
      <c r="B2880" t="s">
        <v>5923</v>
      </c>
      <c r="C2880" t="str">
        <f>IFERROR(VLOOKUP(Table1[[#This Row],[Ticker]],[1]!Table1[[Symbol]:[Industry]],2,FALSE),"-")</f>
        <v>-</v>
      </c>
      <c r="D2880" t="s">
        <v>312</v>
      </c>
      <c r="E2880">
        <v>100.6682472</v>
      </c>
      <c r="F2880">
        <v>50.76</v>
      </c>
      <c r="G2880">
        <v>17.157153810939601</v>
      </c>
      <c r="H2880">
        <v>11.627657225857099</v>
      </c>
      <c r="I2880">
        <v>31.660164029120601</v>
      </c>
      <c r="J2880">
        <v>12.584085159061299</v>
      </c>
      <c r="K2880">
        <v>43.178492934793702</v>
      </c>
      <c r="L2880">
        <v>39.288390100736997</v>
      </c>
      <c r="M2880">
        <v>79.834461162173497</v>
      </c>
      <c r="N2880">
        <v>1.5558512983513699</v>
      </c>
      <c r="O2880">
        <v>6.3829787234042499</v>
      </c>
      <c r="P2880">
        <v>81.285714285714207</v>
      </c>
      <c r="Q2880">
        <v>4.0944110481827001E-2</v>
      </c>
    </row>
    <row r="2881" spans="1:17" hidden="1" x14ac:dyDescent="0.3">
      <c r="A2881" t="s">
        <v>5924</v>
      </c>
      <c r="B2881" t="s">
        <v>5925</v>
      </c>
      <c r="C2881" t="str">
        <f>IFERROR(VLOOKUP(Table1[[#This Row],[Ticker]],[1]!Table1[[Symbol]:[Industry]],2,FALSE),"-")</f>
        <v>-</v>
      </c>
      <c r="D2881" t="s">
        <v>5926</v>
      </c>
      <c r="E2881">
        <v>100.63781</v>
      </c>
      <c r="F2881">
        <v>84.5</v>
      </c>
      <c r="G2881">
        <v>-74.271148724904094</v>
      </c>
      <c r="H2881">
        <v>0.56226378303925195</v>
      </c>
      <c r="I2881">
        <v>-44.075301979604902</v>
      </c>
      <c r="J2881">
        <v>-3.5965734544566601</v>
      </c>
      <c r="K2881">
        <v>87.257867583941106</v>
      </c>
      <c r="M2881">
        <v>38.874092516805298</v>
      </c>
      <c r="N2881">
        <v>1.8184280052840101</v>
      </c>
      <c r="O2881">
        <v>118.93491124260299</v>
      </c>
      <c r="P2881">
        <v>11.184210526315701</v>
      </c>
    </row>
    <row r="2882" spans="1:17" hidden="1" x14ac:dyDescent="0.3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1146</v>
      </c>
      <c r="E2882">
        <v>100.6287042</v>
      </c>
      <c r="F2882">
        <v>17.52</v>
      </c>
      <c r="G2882">
        <v>0.56896574566941904</v>
      </c>
      <c r="H2882">
        <v>-3.4189240109014598</v>
      </c>
      <c r="I2882">
        <v>-15.5742332801158</v>
      </c>
      <c r="J2882">
        <v>-1.2162377407876199</v>
      </c>
      <c r="K2882">
        <v>18.4241771387969</v>
      </c>
      <c r="L2882">
        <v>18.068078862378101</v>
      </c>
      <c r="M2882">
        <v>32.122374906971402</v>
      </c>
      <c r="N2882">
        <v>0.93216512341235602</v>
      </c>
      <c r="O2882">
        <v>44.121004566209997</v>
      </c>
      <c r="P2882">
        <v>36.874999999999901</v>
      </c>
      <c r="Q2882">
        <v>1.1480066229488E-2</v>
      </c>
    </row>
    <row r="2883" spans="1:17" hidden="1" x14ac:dyDescent="0.3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271</v>
      </c>
      <c r="E2883">
        <v>100.5515427</v>
      </c>
      <c r="F2883">
        <v>49</v>
      </c>
      <c r="G2883">
        <v>-34.253975232067603</v>
      </c>
      <c r="H2883">
        <v>-10.5025331356956</v>
      </c>
      <c r="I2883">
        <v>-27.6670145266927</v>
      </c>
      <c r="J2883">
        <v>0.27089384442324799</v>
      </c>
      <c r="K2883">
        <v>48.554390984917902</v>
      </c>
      <c r="L2883">
        <v>50.437133439243098</v>
      </c>
      <c r="M2883">
        <v>40.724123926972297</v>
      </c>
      <c r="N2883">
        <v>0.90505314350386201</v>
      </c>
      <c r="O2883">
        <v>35.306122448979501</v>
      </c>
      <c r="P2883">
        <v>39.6011396011396</v>
      </c>
      <c r="Q2883">
        <v>4.3118192943239998E-3</v>
      </c>
    </row>
    <row r="2884" spans="1:17" hidden="1" x14ac:dyDescent="0.3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E2884">
        <v>100.46637</v>
      </c>
      <c r="F2884">
        <v>120.55</v>
      </c>
      <c r="G2884">
        <v>31.063325672471301</v>
      </c>
      <c r="H2884">
        <v>-5.0534899154813404</v>
      </c>
      <c r="I2884">
        <v>8.6864630345445306</v>
      </c>
      <c r="J2884">
        <v>-0.24104798209271799</v>
      </c>
      <c r="K2884">
        <v>128.83220687851599</v>
      </c>
      <c r="M2884">
        <v>36.526336524355699</v>
      </c>
      <c r="N2884">
        <v>0.28674698795180698</v>
      </c>
      <c r="O2884">
        <v>37.7021982579842</v>
      </c>
      <c r="P2884">
        <v>64.911080711354302</v>
      </c>
    </row>
    <row r="2885" spans="1:17" hidden="1" x14ac:dyDescent="0.3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632</v>
      </c>
      <c r="E2885">
        <v>100.19700450000001</v>
      </c>
      <c r="F2885">
        <v>49.85</v>
      </c>
      <c r="G2885">
        <v>84.021979930066493</v>
      </c>
      <c r="H2885">
        <v>-32.866509635129702</v>
      </c>
      <c r="I2885">
        <v>16.029191228336501</v>
      </c>
      <c r="J2885">
        <v>-8.8210403455902302</v>
      </c>
      <c r="K2885">
        <v>50.945448303142797</v>
      </c>
      <c r="L2885">
        <v>41.242640488502097</v>
      </c>
      <c r="M2885">
        <v>36.124945130520302</v>
      </c>
      <c r="N2885">
        <v>0.13821236631686001</v>
      </c>
      <c r="O2885">
        <v>38.415245737211599</v>
      </c>
      <c r="P2885">
        <v>116.833405828621</v>
      </c>
      <c r="Q2885">
        <v>8.4507632473788993E-2</v>
      </c>
    </row>
    <row r="2886" spans="1:17" hidden="1" x14ac:dyDescent="0.3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D2886" t="s">
        <v>1146</v>
      </c>
      <c r="E2886">
        <v>99.995903999999996</v>
      </c>
      <c r="F2886">
        <v>69.12</v>
      </c>
      <c r="G2886">
        <v>61.6219575886903</v>
      </c>
      <c r="H2886">
        <v>4.6362791186863301</v>
      </c>
      <c r="I2886">
        <v>17.3339129966344</v>
      </c>
      <c r="J2886">
        <v>-1.4187065049002301</v>
      </c>
      <c r="K2886">
        <v>65.139951932377102</v>
      </c>
      <c r="L2886">
        <v>56.525131550146099</v>
      </c>
      <c r="M2886">
        <v>50.143910920632997</v>
      </c>
      <c r="N2886">
        <v>1.5296591945464399</v>
      </c>
      <c r="O2886">
        <v>11.328125</v>
      </c>
      <c r="P2886">
        <v>95.530410183875503</v>
      </c>
      <c r="Q2886">
        <v>4.2396464157718999E-2</v>
      </c>
    </row>
    <row r="2887" spans="1:17" hidden="1" x14ac:dyDescent="0.3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380</v>
      </c>
      <c r="E2887">
        <v>99.538679999999999</v>
      </c>
      <c r="F2887">
        <v>10.02</v>
      </c>
      <c r="G2887">
        <v>86.166896072624198</v>
      </c>
      <c r="H2887">
        <v>-15.9537160319313</v>
      </c>
      <c r="I2887">
        <v>21.771343812594399</v>
      </c>
      <c r="J2887">
        <v>-7.6917279854392699</v>
      </c>
      <c r="K2887">
        <v>10.635596061594301</v>
      </c>
      <c r="L2887">
        <v>8.5624797490583298</v>
      </c>
      <c r="M2887">
        <v>21.146179225075802</v>
      </c>
      <c r="N2887">
        <v>0.59746221911716102</v>
      </c>
      <c r="O2887">
        <v>25.149700598802301</v>
      </c>
      <c r="P2887">
        <v>126.696832579185</v>
      </c>
      <c r="Q2887">
        <v>6.1297887364264003E-2</v>
      </c>
    </row>
    <row r="2888" spans="1:17" hidden="1" x14ac:dyDescent="0.3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D2888" t="s">
        <v>1489</v>
      </c>
      <c r="E2888">
        <v>99.260958504000001</v>
      </c>
      <c r="F2888">
        <v>23.46</v>
      </c>
      <c r="G2888">
        <v>20.682877365964</v>
      </c>
      <c r="H2888">
        <v>-3.8467018417982302</v>
      </c>
      <c r="I2888">
        <v>-14.879899680754299</v>
      </c>
      <c r="J2888">
        <v>-10.6036588303363</v>
      </c>
      <c r="K2888">
        <v>24.3735331110977</v>
      </c>
      <c r="L2888">
        <v>22.561342240914598</v>
      </c>
      <c r="M2888">
        <v>31.792430579966702</v>
      </c>
      <c r="N2888">
        <v>1.0912721214494201</v>
      </c>
      <c r="O2888">
        <v>47.69820971867</v>
      </c>
      <c r="P2888">
        <v>55.880398671096302</v>
      </c>
      <c r="Q2888">
        <v>6.4205411874348001E-2</v>
      </c>
    </row>
    <row r="2889" spans="1:17" hidden="1" x14ac:dyDescent="0.3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225</v>
      </c>
      <c r="E2889">
        <v>99.188748899999993</v>
      </c>
      <c r="F2889">
        <v>78.510000000000005</v>
      </c>
      <c r="G2889">
        <v>72.588646596733199</v>
      </c>
      <c r="H2889">
        <v>-10.650788576546599</v>
      </c>
      <c r="I2889">
        <v>3.3790288906742201</v>
      </c>
      <c r="J2889">
        <v>5.9629227825155704</v>
      </c>
      <c r="K2889">
        <v>74.883733587924894</v>
      </c>
      <c r="L2889">
        <v>65.666499989211601</v>
      </c>
      <c r="M2889">
        <v>66.970883966750904</v>
      </c>
      <c r="N2889">
        <v>0.59958456395594995</v>
      </c>
      <c r="O2889">
        <v>10.0242007387593</v>
      </c>
      <c r="P2889">
        <v>116.57931034482699</v>
      </c>
      <c r="Q2889">
        <v>5.4337812732667003E-2</v>
      </c>
    </row>
    <row r="2890" spans="1:17" hidden="1" x14ac:dyDescent="0.3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D2890" t="s">
        <v>266</v>
      </c>
      <c r="E2890">
        <v>99.176000000000002</v>
      </c>
      <c r="F2890">
        <v>88.55</v>
      </c>
      <c r="G2890">
        <v>41.796733870140002</v>
      </c>
      <c r="H2890">
        <v>4.7315487353255596</v>
      </c>
      <c r="I2890">
        <v>-7.09773709196193</v>
      </c>
      <c r="J2890">
        <v>-12.490952433894201</v>
      </c>
      <c r="K2890">
        <v>91.845115178132801</v>
      </c>
      <c r="L2890">
        <v>79.824399208825099</v>
      </c>
      <c r="M2890">
        <v>22.866408996083699</v>
      </c>
      <c r="N2890">
        <v>0.36549687552682197</v>
      </c>
      <c r="O2890">
        <v>43.421795595708602</v>
      </c>
      <c r="P2890">
        <v>79.979674796747901</v>
      </c>
      <c r="Q2890">
        <v>4.9385402974623002E-2</v>
      </c>
    </row>
    <row r="2891" spans="1:17" hidden="1" x14ac:dyDescent="0.3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E2891">
        <v>98.919870000000003</v>
      </c>
      <c r="F2891">
        <v>290</v>
      </c>
      <c r="G2891">
        <v>783.41405322794901</v>
      </c>
      <c r="H2891">
        <v>13.8377419735058</v>
      </c>
      <c r="I2891">
        <v>165.26082936434699</v>
      </c>
      <c r="J2891">
        <v>1.57909192954204</v>
      </c>
      <c r="K2891">
        <v>247.20784435089001</v>
      </c>
      <c r="L2891">
        <v>165.26351894754399</v>
      </c>
      <c r="M2891">
        <v>71.792059866855197</v>
      </c>
      <c r="N2891">
        <v>1.41694320956734</v>
      </c>
      <c r="O2891">
        <v>2.2413793103448199</v>
      </c>
      <c r="P2891">
        <v>807.10040663121595</v>
      </c>
      <c r="Q2891">
        <v>0.33804027515045698</v>
      </c>
    </row>
    <row r="2892" spans="1:17" hidden="1" x14ac:dyDescent="0.3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D2892" t="s">
        <v>62</v>
      </c>
      <c r="E2892">
        <v>98.798239800000005</v>
      </c>
      <c r="F2892">
        <v>60.71</v>
      </c>
      <c r="G2892">
        <v>11.8270394538761</v>
      </c>
      <c r="H2892">
        <v>-1.0899785458356399</v>
      </c>
      <c r="I2892">
        <v>-5.6182909520052897</v>
      </c>
      <c r="J2892">
        <v>-5.3025218270717103</v>
      </c>
      <c r="K2892">
        <v>65.225055135449097</v>
      </c>
      <c r="L2892">
        <v>61.234073632828498</v>
      </c>
      <c r="M2892">
        <v>25.6052355442955</v>
      </c>
      <c r="N2892">
        <v>0.89418185572157305</v>
      </c>
      <c r="O2892">
        <v>30.126832482292802</v>
      </c>
      <c r="P2892">
        <v>37.197740112994303</v>
      </c>
      <c r="Q2892">
        <v>-3.9322041134778003E-2</v>
      </c>
    </row>
    <row r="2893" spans="1:17" hidden="1" x14ac:dyDescent="0.3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D2893" t="s">
        <v>46</v>
      </c>
      <c r="E2893">
        <v>98.748653849999997</v>
      </c>
      <c r="F2893">
        <v>0.7</v>
      </c>
      <c r="G2893">
        <v>51.3136465967332</v>
      </c>
      <c r="H2893">
        <v>-9.72119040285396</v>
      </c>
      <c r="I2893">
        <v>13.8213990205443</v>
      </c>
      <c r="J2893">
        <v>5.9432694187195203</v>
      </c>
      <c r="K2893">
        <v>0.6761871681028</v>
      </c>
      <c r="L2893">
        <v>0.58457954013459901</v>
      </c>
      <c r="M2893">
        <v>59.534507028363798</v>
      </c>
      <c r="N2893">
        <v>0.2217545114469</v>
      </c>
      <c r="O2893">
        <v>35.714285714285701</v>
      </c>
      <c r="P2893">
        <v>133.333333333333</v>
      </c>
      <c r="Q2893">
        <v>8.9552920059402005E-2</v>
      </c>
    </row>
    <row r="2894" spans="1:17" hidden="1" x14ac:dyDescent="0.3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D2894" t="s">
        <v>538</v>
      </c>
      <c r="E2894">
        <v>98.637225000000001</v>
      </c>
      <c r="F2894">
        <v>52.75</v>
      </c>
      <c r="G2894">
        <v>6.2397549711174802</v>
      </c>
      <c r="H2894">
        <v>14.9193106155998</v>
      </c>
      <c r="I2894">
        <v>-22.8933883380198</v>
      </c>
      <c r="J2894">
        <v>-3.7537002782501601</v>
      </c>
      <c r="K2894">
        <v>49.791635055019903</v>
      </c>
      <c r="M2894">
        <v>50.466127826373999</v>
      </c>
      <c r="N2894">
        <v>0.94347826086956499</v>
      </c>
      <c r="O2894">
        <v>24.739336492890899</v>
      </c>
      <c r="P2894">
        <v>42.375168690958098</v>
      </c>
    </row>
    <row r="2895" spans="1:17" hidden="1" x14ac:dyDescent="0.3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632</v>
      </c>
      <c r="E2895">
        <v>98.393619323999999</v>
      </c>
      <c r="F2895">
        <v>1.32</v>
      </c>
      <c r="G2895">
        <v>-109.38076850934</v>
      </c>
      <c r="H2895">
        <v>-25.246017555588001</v>
      </c>
      <c r="I2895">
        <v>-18.921886687162001</v>
      </c>
      <c r="J2895">
        <v>12.2793575729895</v>
      </c>
      <c r="K2895">
        <v>1.5046914866913501</v>
      </c>
      <c r="L2895">
        <v>2.5973479559171202</v>
      </c>
      <c r="M2895">
        <v>37.832952221372103</v>
      </c>
      <c r="N2895">
        <v>4.9906427464620302</v>
      </c>
      <c r="O2895">
        <v>708.59466155378198</v>
      </c>
      <c r="P2895">
        <v>27.519582245430801</v>
      </c>
      <c r="Q2895">
        <v>6.6723298846608006E-2</v>
      </c>
    </row>
    <row r="2896" spans="1:17" hidden="1" x14ac:dyDescent="0.3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E2896">
        <v>97.775999999999996</v>
      </c>
      <c r="F2896">
        <v>90</v>
      </c>
      <c r="G2896">
        <v>-67.295375959657704</v>
      </c>
      <c r="H2896">
        <v>6.5044803825273201</v>
      </c>
      <c r="I2896">
        <v>-31.371984886929798</v>
      </c>
      <c r="J2896">
        <v>-10.4880683492035</v>
      </c>
      <c r="K2896">
        <v>90.878852884926701</v>
      </c>
      <c r="M2896">
        <v>40.738157075273101</v>
      </c>
      <c r="N2896">
        <v>0.99393939393939301</v>
      </c>
      <c r="O2896">
        <v>77.3333333333333</v>
      </c>
      <c r="P2896">
        <v>38.461538461538403</v>
      </c>
    </row>
    <row r="2897" spans="1:17" hidden="1" x14ac:dyDescent="0.3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E2897">
        <v>97.77</v>
      </c>
      <c r="F2897">
        <v>162.94999999999999</v>
      </c>
      <c r="G2897">
        <v>160.84306863270299</v>
      </c>
      <c r="H2897">
        <v>-2.9438337779363501</v>
      </c>
      <c r="I2897">
        <v>52.434857230867003</v>
      </c>
      <c r="J2897">
        <v>1.1619810553416099</v>
      </c>
      <c r="K2897">
        <v>160.431740753838</v>
      </c>
      <c r="L2897">
        <v>115.978664661435</v>
      </c>
      <c r="M2897">
        <v>39.808245413777698</v>
      </c>
      <c r="N2897">
        <v>0.69887280398061202</v>
      </c>
      <c r="O2897">
        <v>15.9251304081006</v>
      </c>
      <c r="P2897">
        <v>208.90995260663499</v>
      </c>
      <c r="Q2897">
        <v>8.8679805098392003E-2</v>
      </c>
    </row>
    <row r="2898" spans="1:17" hidden="1" x14ac:dyDescent="0.3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472</v>
      </c>
      <c r="E2898">
        <v>97.675200000000004</v>
      </c>
      <c r="F2898">
        <v>321.3</v>
      </c>
      <c r="G2898">
        <v>0.99350689941078896</v>
      </c>
      <c r="H2898">
        <v>-4.9311696128331599</v>
      </c>
      <c r="I2898">
        <v>1.5450926497498001</v>
      </c>
      <c r="J2898">
        <v>-3.6706361342723</v>
      </c>
      <c r="K2898">
        <v>305.33317366928901</v>
      </c>
      <c r="L2898">
        <v>268.88830766601899</v>
      </c>
      <c r="M2898">
        <v>49.690817566210299</v>
      </c>
      <c r="N2898">
        <v>1.1119077674962601</v>
      </c>
      <c r="O2898">
        <v>14.985994397759001</v>
      </c>
      <c r="P2898">
        <v>62.272727272727202</v>
      </c>
      <c r="Q2898">
        <v>7.0473339691549994E-2</v>
      </c>
    </row>
    <row r="2899" spans="1:17" hidden="1" x14ac:dyDescent="0.3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E2899">
        <v>97.653711250000001</v>
      </c>
      <c r="F2899">
        <v>104.75</v>
      </c>
      <c r="G2899">
        <v>26.342291684100701</v>
      </c>
      <c r="H2899">
        <v>-13.794243047335099</v>
      </c>
      <c r="I2899">
        <v>33.134174126770297</v>
      </c>
      <c r="J2899">
        <v>-4.1557981803480697</v>
      </c>
      <c r="K2899">
        <v>109.86588362514</v>
      </c>
      <c r="L2899">
        <v>95.664511462914206</v>
      </c>
      <c r="M2899">
        <v>51.6973778729594</v>
      </c>
      <c r="N2899">
        <v>1.04151630966136</v>
      </c>
      <c r="O2899">
        <v>23.293556085918802</v>
      </c>
      <c r="P2899">
        <v>92.131327953044703</v>
      </c>
      <c r="Q2899">
        <v>2.8233348726376999E-2</v>
      </c>
    </row>
    <row r="2900" spans="1:17" hidden="1" x14ac:dyDescent="0.3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E2900">
        <v>97.594200000000001</v>
      </c>
      <c r="F2900">
        <v>82.15</v>
      </c>
      <c r="G2900">
        <v>112.444718743902</v>
      </c>
      <c r="H2900">
        <v>26.557230875567299</v>
      </c>
      <c r="I2900">
        <v>37.809949597200202</v>
      </c>
      <c r="J2900">
        <v>5.6013452404060802</v>
      </c>
      <c r="K2900">
        <v>73.125574739242296</v>
      </c>
      <c r="L2900">
        <v>62.757232804078001</v>
      </c>
      <c r="M2900">
        <v>63.103410923279803</v>
      </c>
      <c r="N2900">
        <v>0.37847379119693603</v>
      </c>
      <c r="O2900">
        <v>10.8338405356055</v>
      </c>
      <c r="P2900">
        <v>165</v>
      </c>
    </row>
    <row r="2901" spans="1:17" hidden="1" x14ac:dyDescent="0.3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979</v>
      </c>
      <c r="E2901">
        <v>97.375200000000007</v>
      </c>
      <c r="F2901">
        <v>39</v>
      </c>
      <c r="G2901">
        <v>-24.069495165718799</v>
      </c>
      <c r="H2901">
        <v>-5.7064297509251496</v>
      </c>
      <c r="I2901">
        <v>-35.059368453187901</v>
      </c>
      <c r="J2901">
        <v>-11.581581817822901</v>
      </c>
      <c r="K2901">
        <v>40.5207936902002</v>
      </c>
      <c r="L2901">
        <v>42.161990973108097</v>
      </c>
      <c r="M2901">
        <v>43.221700497547097</v>
      </c>
      <c r="N2901">
        <v>1.68</v>
      </c>
      <c r="O2901">
        <v>48.461538461538403</v>
      </c>
      <c r="P2901">
        <v>21.306376360808699</v>
      </c>
    </row>
    <row r="2902" spans="1:17" hidden="1" x14ac:dyDescent="0.3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D2902" t="s">
        <v>21</v>
      </c>
      <c r="E2902">
        <v>97.262900000000002</v>
      </c>
      <c r="F2902">
        <v>177.5</v>
      </c>
      <c r="G2902">
        <v>8.7763331638974194</v>
      </c>
      <c r="H2902">
        <v>36.197035515371901</v>
      </c>
      <c r="I2902">
        <v>-12.254064854235301</v>
      </c>
      <c r="J2902">
        <v>15.494477704105</v>
      </c>
      <c r="K2902">
        <v>153.65559477004501</v>
      </c>
      <c r="L2902">
        <v>155.353744458655</v>
      </c>
      <c r="M2902">
        <v>63.581618858521601</v>
      </c>
      <c r="N2902">
        <v>1.5811764705882301</v>
      </c>
      <c r="O2902">
        <v>35.154929577464799</v>
      </c>
      <c r="P2902">
        <v>59.694107062528097</v>
      </c>
    </row>
    <row r="2903" spans="1:17" hidden="1" x14ac:dyDescent="0.3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E2903">
        <v>97.162629999999993</v>
      </c>
      <c r="F2903">
        <v>47</v>
      </c>
      <c r="G2903">
        <v>3.68492030947038</v>
      </c>
      <c r="H2903">
        <v>11.5933059116423</v>
      </c>
      <c r="I2903">
        <v>1.46309717568992</v>
      </c>
      <c r="J2903">
        <v>-12.110434139729399</v>
      </c>
      <c r="K2903">
        <v>47.5674360972424</v>
      </c>
      <c r="L2903">
        <v>41.140240444384602</v>
      </c>
      <c r="M2903">
        <v>39.285297194818703</v>
      </c>
      <c r="N2903">
        <v>0.674433748584371</v>
      </c>
      <c r="O2903">
        <v>42.659574468085097</v>
      </c>
      <c r="P2903">
        <v>66.019074531967405</v>
      </c>
      <c r="Q2903">
        <v>0.16477322833106001</v>
      </c>
    </row>
    <row r="2904" spans="1:17" hidden="1" x14ac:dyDescent="0.3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D2904" t="s">
        <v>80</v>
      </c>
      <c r="E2904">
        <v>97.042613489999994</v>
      </c>
      <c r="F2904">
        <v>121.05</v>
      </c>
      <c r="G2904">
        <v>-33.719798219320197</v>
      </c>
      <c r="H2904">
        <v>-9.5303858799194696</v>
      </c>
      <c r="I2904">
        <v>-22.299219818447899</v>
      </c>
      <c r="J2904">
        <v>-8.4215663663723497</v>
      </c>
      <c r="K2904">
        <v>120.99098784476701</v>
      </c>
      <c r="L2904">
        <v>126.442082388739</v>
      </c>
      <c r="M2904">
        <v>47.854595354688499</v>
      </c>
      <c r="N2904">
        <v>2.80943222842139</v>
      </c>
      <c r="O2904">
        <v>25.5679471292854</v>
      </c>
      <c r="P2904">
        <v>17.524271844660099</v>
      </c>
      <c r="Q2904">
        <v>-4.3365850976461999E-2</v>
      </c>
    </row>
    <row r="2905" spans="1:17" hidden="1" x14ac:dyDescent="0.3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D2905" t="s">
        <v>621</v>
      </c>
      <c r="E2905">
        <v>97.010237155999903</v>
      </c>
      <c r="F2905">
        <v>9.83</v>
      </c>
      <c r="G2905">
        <v>-36.308575625488899</v>
      </c>
      <c r="H2905">
        <v>-10.9512990161401</v>
      </c>
      <c r="I2905">
        <v>-36.353289036496598</v>
      </c>
      <c r="J2905">
        <v>-0.21733664188652599</v>
      </c>
      <c r="K2905">
        <v>10.4524536825336</v>
      </c>
      <c r="L2905">
        <v>11.5770946982302</v>
      </c>
      <c r="M2905">
        <v>19.078000990560898</v>
      </c>
      <c r="N2905">
        <v>1.8609992425317401</v>
      </c>
      <c r="O2905">
        <v>59.206510681586899</v>
      </c>
      <c r="P2905">
        <v>46.716417910447703</v>
      </c>
      <c r="Q2905">
        <v>-0.124667542951605</v>
      </c>
    </row>
    <row r="2906" spans="1:17" hidden="1" x14ac:dyDescent="0.3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D2906" t="s">
        <v>472</v>
      </c>
      <c r="E2906">
        <v>96.986806909999999</v>
      </c>
      <c r="F2906">
        <v>17.149999999999999</v>
      </c>
      <c r="G2906">
        <v>8.2367235198101607</v>
      </c>
      <c r="H2906">
        <v>-5.5120873356758402</v>
      </c>
      <c r="I2906">
        <v>-17.908152764717698</v>
      </c>
      <c r="J2906">
        <v>-11.353291698066201</v>
      </c>
      <c r="K2906">
        <v>18.7168169521881</v>
      </c>
      <c r="L2906">
        <v>18.1412070921692</v>
      </c>
      <c r="M2906">
        <v>25.656672107512598</v>
      </c>
      <c r="N2906">
        <v>0.92418060930958201</v>
      </c>
      <c r="O2906">
        <v>39.650145772594698</v>
      </c>
      <c r="P2906">
        <v>42.9166666666666</v>
      </c>
      <c r="Q2906">
        <v>4.2574027439117999E-2</v>
      </c>
    </row>
    <row r="2907" spans="1:17" hidden="1" x14ac:dyDescent="0.3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D2907" t="s">
        <v>266</v>
      </c>
      <c r="E2907">
        <v>96.895339199999995</v>
      </c>
      <c r="F2907">
        <v>99</v>
      </c>
      <c r="G2907">
        <v>13.4327601701404</v>
      </c>
      <c r="H2907">
        <v>-2.84365040228555</v>
      </c>
      <c r="I2907">
        <v>-21.996362894215199</v>
      </c>
      <c r="J2907">
        <v>-1.64794888678448</v>
      </c>
      <c r="K2907">
        <v>99.117810250684698</v>
      </c>
      <c r="L2907">
        <v>93.793325865763194</v>
      </c>
      <c r="M2907">
        <v>50.109538181174401</v>
      </c>
      <c r="N2907">
        <v>0.93320261437908503</v>
      </c>
      <c r="O2907">
        <v>25.151515151515099</v>
      </c>
      <c r="P2907">
        <v>64.999999999999901</v>
      </c>
    </row>
    <row r="2908" spans="1:17" hidden="1" x14ac:dyDescent="0.3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174</v>
      </c>
      <c r="E2908">
        <v>96.856399844999999</v>
      </c>
      <c r="F2908">
        <v>49.99</v>
      </c>
      <c r="G2908">
        <v>-62.841660121864599</v>
      </c>
      <c r="H2908">
        <v>4.2825413623840802</v>
      </c>
      <c r="I2908">
        <v>-30.6727225227575</v>
      </c>
      <c r="J2908">
        <v>-3.8986156038883899</v>
      </c>
      <c r="K2908">
        <v>49.465676195028003</v>
      </c>
      <c r="L2908">
        <v>54.449650804458102</v>
      </c>
      <c r="M2908">
        <v>41.208771296741297</v>
      </c>
      <c r="N2908">
        <v>1.1768189922721699</v>
      </c>
      <c r="O2908">
        <v>65.273054610922102</v>
      </c>
      <c r="P2908">
        <v>26.556962025316398</v>
      </c>
      <c r="Q2908">
        <v>2.8941274432518999E-2</v>
      </c>
    </row>
    <row r="2909" spans="1:17" hidden="1" x14ac:dyDescent="0.3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130</v>
      </c>
      <c r="E2909">
        <v>96.734700900000007</v>
      </c>
      <c r="F2909">
        <v>169.5</v>
      </c>
      <c r="G2909">
        <v>139.880743471247</v>
      </c>
      <c r="H2909">
        <v>-11.848252529916</v>
      </c>
      <c r="I2909">
        <v>8.2721905988045101</v>
      </c>
      <c r="J2909">
        <v>-4.5725164593851897</v>
      </c>
      <c r="K2909">
        <v>175.66861467079499</v>
      </c>
      <c r="L2909">
        <v>136.66124799066799</v>
      </c>
      <c r="M2909">
        <v>19.3290166888935</v>
      </c>
      <c r="N2909">
        <v>0.59861431870669701</v>
      </c>
      <c r="O2909">
        <v>26.814159292035299</v>
      </c>
      <c r="P2909">
        <v>163.56709687451399</v>
      </c>
      <c r="Q2909">
        <v>5.9140841535253001E-2</v>
      </c>
    </row>
    <row r="2910" spans="1:17" hidden="1" x14ac:dyDescent="0.3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549</v>
      </c>
      <c r="E2910">
        <v>96.480695999999995</v>
      </c>
      <c r="F2910">
        <v>141.69999999999999</v>
      </c>
      <c r="G2910">
        <v>95.561673828668802</v>
      </c>
      <c r="H2910">
        <v>7.5242150025514496</v>
      </c>
      <c r="I2910">
        <v>65.915760355412004</v>
      </c>
      <c r="J2910">
        <v>0.45820292645880301</v>
      </c>
      <c r="K2910">
        <v>132.20360144549301</v>
      </c>
      <c r="L2910">
        <v>105.468264579372</v>
      </c>
      <c r="M2910">
        <v>61.996429449964303</v>
      </c>
      <c r="N2910">
        <v>0.162509299155711</v>
      </c>
      <c r="O2910">
        <v>20.042342978122701</v>
      </c>
      <c r="P2910">
        <v>143.05317324185199</v>
      </c>
      <c r="Q2910">
        <v>0.115487690532686</v>
      </c>
    </row>
    <row r="2911" spans="1:17" hidden="1" x14ac:dyDescent="0.3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D2911" t="s">
        <v>1300</v>
      </c>
      <c r="E2911">
        <v>96.080539380000005</v>
      </c>
      <c r="F2911">
        <v>25.73</v>
      </c>
      <c r="G2911">
        <v>-15.713210306330099</v>
      </c>
      <c r="H2911">
        <v>-0.85240920127021802</v>
      </c>
      <c r="I2911">
        <v>-8.6021024983116803</v>
      </c>
      <c r="J2911">
        <v>1.20819942049163</v>
      </c>
      <c r="K2911">
        <v>25.4999735946936</v>
      </c>
      <c r="L2911">
        <v>24.8649175901147</v>
      </c>
      <c r="M2911">
        <v>53.842876406836702</v>
      </c>
      <c r="N2911">
        <v>1.03646974848617</v>
      </c>
      <c r="O2911">
        <v>8.7057909055576896</v>
      </c>
      <c r="P2911">
        <v>11.385281385281299</v>
      </c>
      <c r="Q2911">
        <v>-6.9436672557021004E-2</v>
      </c>
    </row>
    <row r="2912" spans="1:17" hidden="1" x14ac:dyDescent="0.3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D2912" t="s">
        <v>549</v>
      </c>
      <c r="E2912">
        <v>96.056173786000002</v>
      </c>
      <c r="F2912">
        <v>18.170000000000002</v>
      </c>
      <c r="G2912">
        <v>-27.037417233053901</v>
      </c>
      <c r="H2912">
        <v>-4.2081423709684396</v>
      </c>
      <c r="I2912">
        <v>-45.652820789496303</v>
      </c>
      <c r="J2912">
        <v>-3.1413199578406301</v>
      </c>
      <c r="K2912">
        <v>19.8755409614154</v>
      </c>
      <c r="L2912">
        <v>24.112582755624</v>
      </c>
      <c r="M2912">
        <v>38.580285754918002</v>
      </c>
      <c r="N2912">
        <v>0.46297880100227301</v>
      </c>
      <c r="O2912">
        <v>189.21298844248699</v>
      </c>
      <c r="P2912">
        <v>10.455927051671701</v>
      </c>
      <c r="Q2912">
        <v>4.9811548989055002E-2</v>
      </c>
    </row>
    <row r="2913" spans="1:17" hidden="1" x14ac:dyDescent="0.3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E2913">
        <v>95.984999999999999</v>
      </c>
      <c r="F2913">
        <v>71.099999999999994</v>
      </c>
      <c r="G2913">
        <v>-64.461030621092604</v>
      </c>
      <c r="H2913">
        <v>-9.9457772674820504</v>
      </c>
      <c r="I2913">
        <v>-27.788677649773199</v>
      </c>
      <c r="J2913">
        <v>1.5481734205701001</v>
      </c>
      <c r="K2913">
        <v>77.314021817683397</v>
      </c>
      <c r="L2913">
        <v>83.379901727601194</v>
      </c>
      <c r="M2913">
        <v>27.669361063161201</v>
      </c>
      <c r="N2913">
        <v>1.04860305996388</v>
      </c>
      <c r="O2913">
        <v>77.2151898734177</v>
      </c>
      <c r="P2913">
        <v>12.857142857142801</v>
      </c>
      <c r="Q2913">
        <v>-8.8194378437297993E-2</v>
      </c>
    </row>
    <row r="2914" spans="1:17" hidden="1" x14ac:dyDescent="0.3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266</v>
      </c>
      <c r="E2914">
        <v>95.844633000000002</v>
      </c>
      <c r="F2914">
        <v>155.85</v>
      </c>
      <c r="G2914">
        <v>24.038765080145499</v>
      </c>
      <c r="H2914">
        <v>-11.085841663121</v>
      </c>
      <c r="I2914">
        <v>-25.796660085703699</v>
      </c>
      <c r="J2914">
        <v>-2.6734463675723101</v>
      </c>
      <c r="K2914">
        <v>160.78678655378101</v>
      </c>
      <c r="L2914">
        <v>155.33859820416501</v>
      </c>
      <c r="M2914">
        <v>35.293383609435899</v>
      </c>
      <c r="N2914">
        <v>0.47570290693716299</v>
      </c>
      <c r="O2914">
        <v>33.461661854347099</v>
      </c>
      <c r="P2914">
        <v>49.138755980861198</v>
      </c>
      <c r="Q2914">
        <v>3.298008856836E-3</v>
      </c>
    </row>
    <row r="2915" spans="1:17" hidden="1" x14ac:dyDescent="0.3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D2915" t="s">
        <v>1423</v>
      </c>
      <c r="E2915">
        <v>95.54</v>
      </c>
      <c r="F2915">
        <v>95.54</v>
      </c>
      <c r="G2915">
        <v>26.4157675708102</v>
      </c>
      <c r="H2915">
        <v>-14.459282755296</v>
      </c>
      <c r="I2915">
        <v>-15.5118100563858</v>
      </c>
      <c r="J2915">
        <v>-8.9526414644524994</v>
      </c>
      <c r="K2915">
        <v>100.211788448885</v>
      </c>
      <c r="L2915">
        <v>89.8185785303247</v>
      </c>
      <c r="M2915">
        <v>24.619417483811802</v>
      </c>
      <c r="N2915">
        <v>0.72471147384246504</v>
      </c>
      <c r="O2915">
        <v>37.324680761984403</v>
      </c>
      <c r="P2915">
        <v>56.622950819672099</v>
      </c>
      <c r="Q2915">
        <v>2.96084157402E-3</v>
      </c>
    </row>
    <row r="2916" spans="1:17" hidden="1" x14ac:dyDescent="0.3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D2916" t="s">
        <v>692</v>
      </c>
      <c r="E2916">
        <v>95.263480000000001</v>
      </c>
      <c r="F2916">
        <v>43.42</v>
      </c>
      <c r="G2916">
        <v>497.48675103163998</v>
      </c>
      <c r="H2916">
        <v>9.8006498299599905</v>
      </c>
      <c r="I2916">
        <v>60.576727860041501</v>
      </c>
      <c r="J2916">
        <v>-5.9821900205520704</v>
      </c>
      <c r="K2916">
        <v>42.3339901741506</v>
      </c>
      <c r="L2916">
        <v>31.945632835870999</v>
      </c>
      <c r="M2916">
        <v>38.627875608344297</v>
      </c>
      <c r="N2916">
        <v>0.92306900877114595</v>
      </c>
      <c r="O2916">
        <v>15.568862275449</v>
      </c>
      <c r="P2916">
        <v>743.10679611650403</v>
      </c>
      <c r="Q2916">
        <v>0.17920076075507499</v>
      </c>
    </row>
    <row r="2917" spans="1:17" hidden="1" x14ac:dyDescent="0.3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D2917" t="s">
        <v>286</v>
      </c>
      <c r="E2917">
        <v>95.185908299999994</v>
      </c>
      <c r="F2917">
        <v>126.2</v>
      </c>
      <c r="G2917">
        <v>-6.552512675589</v>
      </c>
      <c r="H2917">
        <v>-10.8737694361295</v>
      </c>
      <c r="I2917">
        <v>-25.292054762835999</v>
      </c>
      <c r="J2917">
        <v>-1.2541457363592801</v>
      </c>
      <c r="K2917">
        <v>133.86597685691001</v>
      </c>
      <c r="L2917">
        <v>130.74582494254301</v>
      </c>
      <c r="M2917">
        <v>42.2178451017923</v>
      </c>
      <c r="N2917">
        <v>1.0358659326280499</v>
      </c>
      <c r="O2917">
        <v>33.993660855784398</v>
      </c>
      <c r="P2917">
        <v>38.301369863013697</v>
      </c>
      <c r="Q2917">
        <v>5.2465614913351999E-2</v>
      </c>
    </row>
    <row r="2918" spans="1:17" hidden="1" x14ac:dyDescent="0.3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130</v>
      </c>
      <c r="E2918">
        <v>95.149650254999997</v>
      </c>
      <c r="F2918">
        <v>92.73</v>
      </c>
      <c r="G2918">
        <v>-15.3217798325076</v>
      </c>
      <c r="H2918">
        <v>-12.2519860607641</v>
      </c>
      <c r="I2918">
        <v>-18.983113093258702</v>
      </c>
      <c r="J2918">
        <v>-3.3287187557076701</v>
      </c>
      <c r="K2918">
        <v>98.5383360821087</v>
      </c>
      <c r="L2918">
        <v>93.809961758449802</v>
      </c>
      <c r="M2918">
        <v>14.7555423457038</v>
      </c>
      <c r="N2918">
        <v>1.09069409184868</v>
      </c>
      <c r="O2918">
        <v>27.779575110535902</v>
      </c>
      <c r="P2918">
        <v>34.352361634308899</v>
      </c>
      <c r="Q2918">
        <v>4.8516476570578997E-2</v>
      </c>
    </row>
    <row r="2919" spans="1:17" hidden="1" x14ac:dyDescent="0.3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D2919" t="s">
        <v>1615</v>
      </c>
      <c r="E2919">
        <v>95.118487040000005</v>
      </c>
      <c r="F2919">
        <v>6724</v>
      </c>
      <c r="G2919">
        <v>-1.12205453886399</v>
      </c>
      <c r="H2919">
        <v>-1.5657094459224099</v>
      </c>
      <c r="I2919">
        <v>4.7624551514739002</v>
      </c>
      <c r="J2919">
        <v>0.99865678557390103</v>
      </c>
      <c r="K2919">
        <v>6588.4485945071401</v>
      </c>
      <c r="L2919">
        <v>6131.9140358795003</v>
      </c>
      <c r="M2919">
        <v>55.282251015972101</v>
      </c>
      <c r="N2919">
        <v>1.0653259492185601</v>
      </c>
      <c r="O2919">
        <v>3.88087447947649</v>
      </c>
      <c r="P2919">
        <v>31.559381725689601</v>
      </c>
      <c r="Q2919">
        <v>-2.1659899071474999E-2</v>
      </c>
    </row>
    <row r="2920" spans="1:17" hidden="1" x14ac:dyDescent="0.3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E2920">
        <v>95.095421189999996</v>
      </c>
      <c r="F2920">
        <v>75.900000000000006</v>
      </c>
      <c r="G2920">
        <v>578.44130617120095</v>
      </c>
      <c r="H2920">
        <v>12.2238135710904</v>
      </c>
      <c r="I2920">
        <v>258.607495277228</v>
      </c>
      <c r="J2920">
        <v>6.0334570089071198</v>
      </c>
      <c r="K2920">
        <v>63.868885738151803</v>
      </c>
      <c r="L2920">
        <v>41.412929314655798</v>
      </c>
      <c r="M2920">
        <v>76.643798459703206</v>
      </c>
      <c r="N2920">
        <v>0.26894339470158701</v>
      </c>
      <c r="O2920">
        <v>0.52700922266137795</v>
      </c>
      <c r="P2920">
        <v>636.89320388349495</v>
      </c>
      <c r="Q2920">
        <v>0.20716049188796601</v>
      </c>
    </row>
    <row r="2921" spans="1:17" hidden="1" x14ac:dyDescent="0.3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D2921" t="s">
        <v>97</v>
      </c>
      <c r="E2921">
        <v>94.974000000000004</v>
      </c>
      <c r="F2921">
        <v>220</v>
      </c>
      <c r="G2921">
        <v>-28.858767196370199</v>
      </c>
      <c r="H2921">
        <v>-3.85916399288234</v>
      </c>
      <c r="I2921">
        <v>-17.799154339139399</v>
      </c>
      <c r="J2921">
        <v>-0.117336641886528</v>
      </c>
      <c r="K2921">
        <v>221.31313793032101</v>
      </c>
      <c r="L2921">
        <v>221.83761479815399</v>
      </c>
      <c r="M2921">
        <v>81.146072576643405</v>
      </c>
      <c r="N2921">
        <v>0.32105263157894698</v>
      </c>
      <c r="O2921">
        <v>5.4545454545454399</v>
      </c>
      <c r="P2921">
        <v>2.32558139534884</v>
      </c>
    </row>
    <row r="2922" spans="1:17" hidden="1" x14ac:dyDescent="0.3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D2922" t="s">
        <v>632</v>
      </c>
      <c r="E2922">
        <v>94.677687577</v>
      </c>
      <c r="F2922">
        <v>4.07</v>
      </c>
      <c r="G2922">
        <v>-20.648378719722398</v>
      </c>
      <c r="H2922">
        <v>-10.158481626662001</v>
      </c>
      <c r="I2922">
        <v>-12.957501091689</v>
      </c>
      <c r="J2922">
        <v>-2.2201403802042798</v>
      </c>
      <c r="K2922">
        <v>4.3199147495253003</v>
      </c>
      <c r="L2922">
        <v>4.5618940252525402</v>
      </c>
      <c r="M2922">
        <v>27.995152317329101</v>
      </c>
      <c r="N2922">
        <v>0.71403358840081499</v>
      </c>
      <c r="O2922">
        <v>37.592137592137497</v>
      </c>
      <c r="P2922">
        <v>66.122448979591795</v>
      </c>
      <c r="Q2922">
        <v>0.12457911475328701</v>
      </c>
    </row>
    <row r="2923" spans="1:17" hidden="1" x14ac:dyDescent="0.3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D2923" t="s">
        <v>266</v>
      </c>
      <c r="E2923">
        <v>94.650457700000004</v>
      </c>
      <c r="F2923">
        <v>71.8</v>
      </c>
      <c r="G2923">
        <v>49.9533080235772</v>
      </c>
      <c r="H2923">
        <v>27.571007455381601</v>
      </c>
      <c r="I2923">
        <v>-13.7291060299607</v>
      </c>
      <c r="J2923">
        <v>1.85202878480932</v>
      </c>
      <c r="K2923">
        <v>59.622025080621398</v>
      </c>
      <c r="L2923">
        <v>60.972907858010899</v>
      </c>
      <c r="M2923">
        <v>83.2620156947971</v>
      </c>
      <c r="N2923">
        <v>2.8673960612691398</v>
      </c>
      <c r="O2923">
        <v>33.704735376044503</v>
      </c>
      <c r="P2923">
        <v>96.712328767123196</v>
      </c>
    </row>
    <row r="2924" spans="1:17" hidden="1" x14ac:dyDescent="0.3">
      <c r="A2924" t="s">
        <v>6011</v>
      </c>
      <c r="B2924" t="s">
        <v>6012</v>
      </c>
      <c r="C2924" t="str">
        <f>IFERROR(VLOOKUP(Table1[[#This Row],[Ticker]],[1]!Table1[[Symbol]:[Industry]],2,FALSE),"-")</f>
        <v>-</v>
      </c>
      <c r="D2924" t="s">
        <v>51</v>
      </c>
      <c r="E2924">
        <v>94.5</v>
      </c>
      <c r="F2924">
        <v>56.16</v>
      </c>
      <c r="G2924">
        <v>61.354832758182901</v>
      </c>
      <c r="H2924">
        <v>-9.9730229342205892</v>
      </c>
      <c r="I2924">
        <v>-19.975962073754101</v>
      </c>
      <c r="J2924">
        <v>-2.0543826467291302</v>
      </c>
      <c r="K2924">
        <v>56.768256436311603</v>
      </c>
      <c r="L2924">
        <v>53.980809149186399</v>
      </c>
      <c r="M2924">
        <v>84.278181043154405</v>
      </c>
      <c r="N2924">
        <v>1.1399900514010901</v>
      </c>
      <c r="O2924">
        <v>84.740028490028493</v>
      </c>
      <c r="P2924">
        <v>93.655172413792997</v>
      </c>
      <c r="Q2924">
        <v>4.6517478921412003E-2</v>
      </c>
    </row>
    <row r="2925" spans="1:17" hidden="1" x14ac:dyDescent="0.3">
      <c r="A2925" t="s">
        <v>6013</v>
      </c>
      <c r="B2925" t="s">
        <v>6014</v>
      </c>
      <c r="C2925" t="str">
        <f>IFERROR(VLOOKUP(Table1[[#This Row],[Ticker]],[1]!Table1[[Symbol]:[Industry]],2,FALSE),"-")</f>
        <v>-</v>
      </c>
      <c r="D2925" t="s">
        <v>1423</v>
      </c>
      <c r="E2925">
        <v>94.411500000000004</v>
      </c>
      <c r="F2925">
        <v>167.1</v>
      </c>
      <c r="G2925">
        <v>-40.136353403266703</v>
      </c>
      <c r="H2925">
        <v>2.1642880174586598</v>
      </c>
      <c r="I2925">
        <v>-17.911019504327001</v>
      </c>
      <c r="J2925">
        <v>-0.68551846006834605</v>
      </c>
      <c r="K2925">
        <v>163.76335489874401</v>
      </c>
      <c r="L2925">
        <v>164.35619561057899</v>
      </c>
      <c r="M2925">
        <v>44.218522040145501</v>
      </c>
      <c r="N2925">
        <v>1.1184466019417401</v>
      </c>
      <c r="O2925">
        <v>23.877917414721701</v>
      </c>
      <c r="P2925">
        <v>17.510548523206701</v>
      </c>
      <c r="Q2925">
        <v>0.107757465553234</v>
      </c>
    </row>
    <row r="2926" spans="1:17" hidden="1" x14ac:dyDescent="0.3">
      <c r="A2926" t="s">
        <v>6015</v>
      </c>
      <c r="B2926" t="s">
        <v>6016</v>
      </c>
      <c r="C2926" t="str">
        <f>IFERROR(VLOOKUP(Table1[[#This Row],[Ticker]],[1]!Table1[[Symbol]:[Industry]],2,FALSE),"-")</f>
        <v>-</v>
      </c>
      <c r="D2926" t="s">
        <v>46</v>
      </c>
      <c r="E2926">
        <v>94.148986864999998</v>
      </c>
      <c r="F2926">
        <v>4.45</v>
      </c>
      <c r="G2926">
        <v>-6.5810902453719997</v>
      </c>
      <c r="H2926">
        <v>-17.845196762154401</v>
      </c>
      <c r="I2926">
        <v>-39.897609243918403</v>
      </c>
      <c r="J2926">
        <v>-4.0389052693374996</v>
      </c>
      <c r="K2926">
        <v>4.63928702444574</v>
      </c>
      <c r="L2926">
        <v>4.7624965897373404</v>
      </c>
      <c r="M2926">
        <v>36.772843423142703</v>
      </c>
      <c r="N2926">
        <v>0.58731270644031897</v>
      </c>
      <c r="O2926">
        <v>59.550561797752799</v>
      </c>
      <c r="P2926">
        <v>53.448275862068897</v>
      </c>
      <c r="Q2926">
        <v>-3.1211878206498001E-2</v>
      </c>
    </row>
    <row r="2927" spans="1:17" hidden="1" x14ac:dyDescent="0.3">
      <c r="A2927" t="s">
        <v>6017</v>
      </c>
      <c r="B2927" t="s">
        <v>6018</v>
      </c>
      <c r="C2927" t="str">
        <f>IFERROR(VLOOKUP(Table1[[#This Row],[Ticker]],[1]!Table1[[Symbol]:[Industry]],2,FALSE),"-")</f>
        <v>-</v>
      </c>
      <c r="D2927" t="s">
        <v>371</v>
      </c>
      <c r="E2927">
        <v>94.052365094999999</v>
      </c>
      <c r="F2927">
        <v>98.15</v>
      </c>
      <c r="G2927">
        <v>-38.375618939989899</v>
      </c>
      <c r="H2927">
        <v>-3.29797329261394</v>
      </c>
      <c r="I2927">
        <v>-32.934511189016298</v>
      </c>
      <c r="J2927">
        <v>-2.8134150732590699</v>
      </c>
      <c r="K2927">
        <v>102.043340378173</v>
      </c>
      <c r="L2927">
        <v>111.03587407162</v>
      </c>
      <c r="M2927">
        <v>31.129436715373199</v>
      </c>
      <c r="N2927">
        <v>0.80820159081811804</v>
      </c>
      <c r="O2927">
        <v>47.733061640346399</v>
      </c>
      <c r="P2927">
        <v>10.2808988764045</v>
      </c>
      <c r="Q2927">
        <v>-3.0288323857903001E-2</v>
      </c>
    </row>
    <row r="2928" spans="1:17" hidden="1" x14ac:dyDescent="0.3">
      <c r="A2928" t="s">
        <v>6019</v>
      </c>
      <c r="B2928" t="s">
        <v>6020</v>
      </c>
      <c r="C2928" t="str">
        <f>IFERROR(VLOOKUP(Table1[[#This Row],[Ticker]],[1]!Table1[[Symbol]:[Industry]],2,FALSE),"-")</f>
        <v>-</v>
      </c>
      <c r="E2928">
        <v>93.974832000000006</v>
      </c>
      <c r="F2928">
        <v>1.44</v>
      </c>
      <c r="G2928">
        <v>54.091424374511</v>
      </c>
      <c r="H2928">
        <v>29.312533586622202</v>
      </c>
      <c r="I2928">
        <v>-18.087089841586899</v>
      </c>
      <c r="J2928">
        <v>11.7345152099653</v>
      </c>
      <c r="K2928">
        <v>1.24874614505679</v>
      </c>
      <c r="L2928">
        <v>1.12901929510304</v>
      </c>
      <c r="M2928">
        <v>56.099746898602497</v>
      </c>
      <c r="N2928">
        <v>2.72329109333671</v>
      </c>
      <c r="O2928">
        <v>28.4722222222222</v>
      </c>
      <c r="P2928">
        <v>111.764705882352</v>
      </c>
      <c r="Q2928">
        <v>5.5129227351688001E-2</v>
      </c>
    </row>
    <row r="2929" spans="1:17" hidden="1" x14ac:dyDescent="0.3">
      <c r="A2929" t="s">
        <v>6021</v>
      </c>
      <c r="B2929" t="s">
        <v>6022</v>
      </c>
      <c r="C2929" t="str">
        <f>IFERROR(VLOOKUP(Table1[[#This Row],[Ticker]],[1]!Table1[[Symbol]:[Industry]],2,FALSE),"-")</f>
        <v>-</v>
      </c>
      <c r="D2929" t="s">
        <v>405</v>
      </c>
      <c r="E2929">
        <v>93.786000000000001</v>
      </c>
      <c r="F2929">
        <v>223.3</v>
      </c>
      <c r="G2929">
        <v>56.176715465037702</v>
      </c>
      <c r="H2929">
        <v>21.771171524290502</v>
      </c>
      <c r="I2929">
        <v>15.6611319964438</v>
      </c>
      <c r="J2929">
        <v>4.3871678626179698</v>
      </c>
      <c r="K2929">
        <v>196.903913875824</v>
      </c>
      <c r="L2929">
        <v>174.70847903766</v>
      </c>
      <c r="M2929">
        <v>57.939582941491999</v>
      </c>
      <c r="N2929">
        <v>1.6460675518511301</v>
      </c>
      <c r="O2929">
        <v>11.1061352440662</v>
      </c>
      <c r="P2929">
        <v>84.469227591904101</v>
      </c>
      <c r="Q2929">
        <v>3.9129157941727999E-2</v>
      </c>
    </row>
    <row r="2930" spans="1:17" hidden="1" x14ac:dyDescent="0.3">
      <c r="A2930" t="s">
        <v>6023</v>
      </c>
      <c r="B2930" t="s">
        <v>6024</v>
      </c>
      <c r="C2930" t="str">
        <f>IFERROR(VLOOKUP(Table1[[#This Row],[Ticker]],[1]!Table1[[Symbol]:[Industry]],2,FALSE),"-")</f>
        <v>-</v>
      </c>
      <c r="D2930" t="s">
        <v>266</v>
      </c>
      <c r="E2930">
        <v>93.751821000000007</v>
      </c>
      <c r="F2930">
        <v>6.29</v>
      </c>
      <c r="G2930">
        <v>129.94267885479701</v>
      </c>
      <c r="H2930">
        <v>-12.9871136687772</v>
      </c>
      <c r="I2930">
        <v>4.3389339201017201</v>
      </c>
      <c r="J2930">
        <v>4.5300992555493602</v>
      </c>
      <c r="K2930">
        <v>6.2663024468273898</v>
      </c>
      <c r="L2930">
        <v>4.6821218266855897</v>
      </c>
      <c r="M2930">
        <v>36.185520016822402</v>
      </c>
      <c r="N2930">
        <v>0.46899942276315598</v>
      </c>
      <c r="O2930">
        <v>29.729729729729701</v>
      </c>
      <c r="P2930">
        <v>158.84773662551399</v>
      </c>
      <c r="Q2930">
        <v>9.2995345201171004E-2</v>
      </c>
    </row>
    <row r="2931" spans="1:17" hidden="1" x14ac:dyDescent="0.3">
      <c r="A2931" t="s">
        <v>6025</v>
      </c>
      <c r="B2931" t="s">
        <v>6026</v>
      </c>
      <c r="C2931" t="str">
        <f>IFERROR(VLOOKUP(Table1[[#This Row],[Ticker]],[1]!Table1[[Symbol]:[Industry]],2,FALSE),"-")</f>
        <v>-</v>
      </c>
      <c r="D2931" t="s">
        <v>138</v>
      </c>
      <c r="E2931">
        <v>93.655349999999999</v>
      </c>
      <c r="F2931">
        <v>60</v>
      </c>
      <c r="G2931">
        <v>-10.6068207986681</v>
      </c>
      <c r="H2931">
        <v>-20.2757849974485</v>
      </c>
      <c r="I2931">
        <v>7.5896239366409599</v>
      </c>
      <c r="J2931">
        <v>-6.4620617533278297</v>
      </c>
      <c r="K2931">
        <v>67.732317455815704</v>
      </c>
      <c r="L2931">
        <v>62.676307441862598</v>
      </c>
      <c r="M2931">
        <v>26.320046202803201</v>
      </c>
      <c r="N2931">
        <v>0.50832894295703801</v>
      </c>
      <c r="O2931">
        <v>26.95</v>
      </c>
      <c r="P2931">
        <v>70.697012802275907</v>
      </c>
      <c r="Q2931">
        <v>0.11429489679702</v>
      </c>
    </row>
    <row r="2932" spans="1:17" hidden="1" x14ac:dyDescent="0.3">
      <c r="A2932" t="s">
        <v>6027</v>
      </c>
      <c r="B2932" t="s">
        <v>6028</v>
      </c>
      <c r="C2932" t="str">
        <f>IFERROR(VLOOKUP(Table1[[#This Row],[Ticker]],[1]!Table1[[Symbol]:[Industry]],2,FALSE),"-")</f>
        <v>-</v>
      </c>
      <c r="D2932" t="s">
        <v>271</v>
      </c>
      <c r="E2932">
        <v>93.496668099999994</v>
      </c>
      <c r="F2932">
        <v>164.6</v>
      </c>
      <c r="G2932">
        <v>-24.619245368358499</v>
      </c>
      <c r="H2932">
        <v>7.0616626730443501</v>
      </c>
      <c r="I2932">
        <v>-10.1242723827541</v>
      </c>
      <c r="J2932">
        <v>-4.3831520800757398</v>
      </c>
      <c r="K2932">
        <v>156.65002345576599</v>
      </c>
      <c r="L2932">
        <v>158.985920655912</v>
      </c>
      <c r="M2932">
        <v>57.248477640514899</v>
      </c>
      <c r="N2932">
        <v>1.25114394939399</v>
      </c>
      <c r="O2932">
        <v>21.385176184690099</v>
      </c>
      <c r="P2932">
        <v>23.065420560747601</v>
      </c>
      <c r="Q2932">
        <v>-7.6563531832216994E-2</v>
      </c>
    </row>
    <row r="2933" spans="1:17" hidden="1" x14ac:dyDescent="0.3">
      <c r="A2933" t="s">
        <v>6029</v>
      </c>
      <c r="B2933" t="s">
        <v>6030</v>
      </c>
      <c r="C2933" t="str">
        <f>IFERROR(VLOOKUP(Table1[[#This Row],[Ticker]],[1]!Table1[[Symbol]:[Industry]],2,FALSE),"-")</f>
        <v>-</v>
      </c>
      <c r="E2933">
        <v>93.385474599999995</v>
      </c>
      <c r="F2933">
        <v>37.33</v>
      </c>
      <c r="G2933">
        <v>95.129590324752002</v>
      </c>
      <c r="H2933">
        <v>-18.308408326171399</v>
      </c>
      <c r="I2933">
        <v>-3.33333415188793</v>
      </c>
      <c r="J2933">
        <v>-5.66164043935487</v>
      </c>
      <c r="K2933">
        <v>39.854603117137998</v>
      </c>
      <c r="L2933">
        <v>33.011488709678098</v>
      </c>
      <c r="M2933">
        <v>16.320652698586098</v>
      </c>
      <c r="N2933">
        <v>0.44072468393428699</v>
      </c>
      <c r="O2933">
        <v>25.609429413340401</v>
      </c>
      <c r="P2933">
        <v>127.48324192565499</v>
      </c>
      <c r="Q2933">
        <v>3.9714244711232E-2</v>
      </c>
    </row>
    <row r="2934" spans="1:17" hidden="1" x14ac:dyDescent="0.3">
      <c r="A2934" t="s">
        <v>6031</v>
      </c>
      <c r="B2934" t="s">
        <v>6032</v>
      </c>
      <c r="C2934" t="str">
        <f>IFERROR(VLOOKUP(Table1[[#This Row],[Ticker]],[1]!Table1[[Symbol]:[Industry]],2,FALSE),"-")</f>
        <v>-</v>
      </c>
      <c r="D2934" t="s">
        <v>198</v>
      </c>
      <c r="E2934">
        <v>93.290999999999997</v>
      </c>
      <c r="F2934">
        <v>121</v>
      </c>
      <c r="G2934">
        <v>-27.654607371520701</v>
      </c>
      <c r="H2934">
        <v>2.29214451796995</v>
      </c>
      <c r="I2934">
        <v>-22.746680576020999</v>
      </c>
      <c r="J2934">
        <v>-4.8417460907054197</v>
      </c>
      <c r="K2934">
        <v>121.034928670984</v>
      </c>
      <c r="L2934">
        <v>122.6793077934</v>
      </c>
      <c r="M2934">
        <v>43.929148618432201</v>
      </c>
      <c r="N2934">
        <v>1.7683473389355699</v>
      </c>
      <c r="O2934">
        <v>37.7685950413223</v>
      </c>
      <c r="P2934">
        <v>17.475728155339699</v>
      </c>
    </row>
    <row r="2935" spans="1:17" hidden="1" x14ac:dyDescent="0.3">
      <c r="A2935" t="s">
        <v>6033</v>
      </c>
      <c r="B2935" t="s">
        <v>6034</v>
      </c>
      <c r="C2935" t="str">
        <f>IFERROR(VLOOKUP(Table1[[#This Row],[Ticker]],[1]!Table1[[Symbol]:[Industry]],2,FALSE),"-")</f>
        <v>-</v>
      </c>
      <c r="D2935" t="s">
        <v>244</v>
      </c>
      <c r="E2935">
        <v>93.131500000000003</v>
      </c>
      <c r="F2935">
        <v>14.35</v>
      </c>
      <c r="G2935">
        <v>35.7580910411776</v>
      </c>
      <c r="H2935">
        <v>-0.93839880067908898</v>
      </c>
      <c r="I2935">
        <v>82.5333753807042</v>
      </c>
      <c r="J2935">
        <v>0.45409192954204303</v>
      </c>
      <c r="K2935">
        <v>12.456007274624101</v>
      </c>
      <c r="L2935">
        <v>9.6870208801317599</v>
      </c>
      <c r="M2935">
        <v>68.485658760064197</v>
      </c>
      <c r="N2935">
        <v>1.0619468685765701</v>
      </c>
      <c r="O2935">
        <v>0.348432055749126</v>
      </c>
      <c r="P2935">
        <v>136.05856226353001</v>
      </c>
    </row>
    <row r="2936" spans="1:17" hidden="1" x14ac:dyDescent="0.3">
      <c r="A2936" t="s">
        <v>6035</v>
      </c>
      <c r="B2936" t="s">
        <v>6036</v>
      </c>
      <c r="C2936" t="str">
        <f>IFERROR(VLOOKUP(Table1[[#This Row],[Ticker]],[1]!Table1[[Symbol]:[Industry]],2,FALSE),"-")</f>
        <v>-</v>
      </c>
      <c r="D2936" t="s">
        <v>412</v>
      </c>
      <c r="E2936">
        <v>93.118536000000006</v>
      </c>
      <c r="F2936">
        <v>0.87</v>
      </c>
      <c r="G2936">
        <v>88.508768547952698</v>
      </c>
      <c r="H2936">
        <v>10.8740884202729</v>
      </c>
      <c r="I2936">
        <v>5.7267539395979004</v>
      </c>
      <c r="J2936">
        <v>-12.617336641886499</v>
      </c>
      <c r="K2936">
        <v>0.92994673104132597</v>
      </c>
      <c r="L2936">
        <v>0.74637814410335201</v>
      </c>
      <c r="M2936">
        <v>23.1061220865686</v>
      </c>
      <c r="N2936">
        <v>1.0237032607211001</v>
      </c>
      <c r="O2936">
        <v>64.367816091953998</v>
      </c>
      <c r="P2936">
        <v>123.07692307692299</v>
      </c>
      <c r="Q2936">
        <v>7.5234241367033994E-2</v>
      </c>
    </row>
    <row r="2937" spans="1:17" hidden="1" x14ac:dyDescent="0.3">
      <c r="A2937" t="s">
        <v>6037</v>
      </c>
      <c r="B2937" t="s">
        <v>6038</v>
      </c>
      <c r="C2937" t="str">
        <f>IFERROR(VLOOKUP(Table1[[#This Row],[Ticker]],[1]!Table1[[Symbol]:[Industry]],2,FALSE),"-")</f>
        <v>-</v>
      </c>
      <c r="D2937" t="s">
        <v>266</v>
      </c>
      <c r="E2937">
        <v>93.047437780999999</v>
      </c>
      <c r="F2937">
        <v>38.93</v>
      </c>
      <c r="G2937">
        <v>-49.424356084914997</v>
      </c>
      <c r="H2937">
        <v>35.087723774481198</v>
      </c>
      <c r="I2937">
        <v>-27.036233912560199</v>
      </c>
      <c r="J2937">
        <v>5.94246047503818</v>
      </c>
      <c r="K2937">
        <v>32.151676953121502</v>
      </c>
      <c r="L2937">
        <v>36.517787296615303</v>
      </c>
      <c r="M2937">
        <v>81.620901075726593</v>
      </c>
      <c r="N2937">
        <v>1.8287218689936899</v>
      </c>
      <c r="O2937">
        <v>57.2881536682956</v>
      </c>
      <c r="P2937">
        <v>74.573991031390094</v>
      </c>
      <c r="Q2937">
        <v>5.0654431536489998E-2</v>
      </c>
    </row>
    <row r="2938" spans="1:17" hidden="1" x14ac:dyDescent="0.3">
      <c r="A2938" t="s">
        <v>6039</v>
      </c>
      <c r="B2938" t="s">
        <v>6040</v>
      </c>
      <c r="C2938" t="str">
        <f>IFERROR(VLOOKUP(Table1[[#This Row],[Ticker]],[1]!Table1[[Symbol]:[Industry]],2,FALSE),"-")</f>
        <v>-</v>
      </c>
      <c r="E2938">
        <v>92.904923999999994</v>
      </c>
      <c r="F2938">
        <v>280</v>
      </c>
      <c r="G2938">
        <v>226.31364659673301</v>
      </c>
      <c r="H2938">
        <v>119.530368848705</v>
      </c>
      <c r="I2938">
        <v>119.687722538824</v>
      </c>
      <c r="J2938">
        <v>3.44138221932343</v>
      </c>
      <c r="K2938">
        <v>181.16437347524399</v>
      </c>
      <c r="L2938">
        <v>116.05268444030099</v>
      </c>
      <c r="M2938">
        <v>65.490758960319397</v>
      </c>
      <c r="N2938">
        <v>1.3411764705882301</v>
      </c>
      <c r="O2938">
        <v>15.3214285714285</v>
      </c>
      <c r="P2938">
        <v>316.047548291233</v>
      </c>
      <c r="Q2938">
        <v>0.19781628909514501</v>
      </c>
    </row>
    <row r="2939" spans="1:17" hidden="1" x14ac:dyDescent="0.3">
      <c r="A2939" t="s">
        <v>6041</v>
      </c>
      <c r="B2939" t="s">
        <v>6042</v>
      </c>
      <c r="C2939" t="str">
        <f>IFERROR(VLOOKUP(Table1[[#This Row],[Ticker]],[1]!Table1[[Symbol]:[Industry]],2,FALSE),"-")</f>
        <v>-</v>
      </c>
      <c r="E2939">
        <v>92.876000000000005</v>
      </c>
      <c r="F2939">
        <v>149.80000000000001</v>
      </c>
      <c r="G2939">
        <v>223.55518577151301</v>
      </c>
      <c r="H2939">
        <v>-16.156827793618799</v>
      </c>
      <c r="I2939">
        <v>98.729974863964401</v>
      </c>
      <c r="J2939">
        <v>-5.9398874736795104</v>
      </c>
      <c r="K2939">
        <v>144.27288154552301</v>
      </c>
      <c r="L2939">
        <v>95.319287331437195</v>
      </c>
      <c r="M2939">
        <v>18.793776558186</v>
      </c>
      <c r="N2939">
        <v>7.0640199015078398E-2</v>
      </c>
      <c r="O2939">
        <v>40.6675567423231</v>
      </c>
      <c r="P2939">
        <v>272.63681592039802</v>
      </c>
      <c r="Q2939">
        <v>0.14880587486525301</v>
      </c>
    </row>
    <row r="2940" spans="1:17" hidden="1" x14ac:dyDescent="0.3">
      <c r="A2940" t="s">
        <v>6043</v>
      </c>
      <c r="B2940" t="s">
        <v>6044</v>
      </c>
      <c r="C2940" t="str">
        <f>IFERROR(VLOOKUP(Table1[[#This Row],[Ticker]],[1]!Table1[[Symbol]:[Industry]],2,FALSE),"-")</f>
        <v>-</v>
      </c>
      <c r="D2940" t="s">
        <v>371</v>
      </c>
      <c r="E2940">
        <v>92.693253779999907</v>
      </c>
      <c r="F2940">
        <v>45.72</v>
      </c>
      <c r="G2940">
        <v>9.8026976916237594</v>
      </c>
      <c r="H2940">
        <v>-5.3894692079748596</v>
      </c>
      <c r="I2940">
        <v>-18.399353200207798</v>
      </c>
      <c r="J2940">
        <v>-2.2215033085531899</v>
      </c>
      <c r="K2940">
        <v>46.107262194778698</v>
      </c>
      <c r="L2940">
        <v>43.488987868113803</v>
      </c>
      <c r="M2940">
        <v>35.872987433518098</v>
      </c>
      <c r="N2940">
        <v>1.35279098163492</v>
      </c>
      <c r="O2940">
        <v>43.810148731408503</v>
      </c>
      <c r="P2940">
        <v>38.966565349543998</v>
      </c>
      <c r="Q2940">
        <v>8.1132569815833999E-2</v>
      </c>
    </row>
    <row r="2941" spans="1:17" hidden="1" x14ac:dyDescent="0.3">
      <c r="A2941" t="s">
        <v>6045</v>
      </c>
      <c r="B2941" t="s">
        <v>6046</v>
      </c>
      <c r="C2941" t="str">
        <f>IFERROR(VLOOKUP(Table1[[#This Row],[Ticker]],[1]!Table1[[Symbol]:[Industry]],2,FALSE),"-")</f>
        <v>-</v>
      </c>
      <c r="D2941" t="s">
        <v>1516</v>
      </c>
      <c r="E2941">
        <v>92.306535719999999</v>
      </c>
      <c r="F2941">
        <v>4.83</v>
      </c>
      <c r="G2941">
        <v>37.3136465967332</v>
      </c>
      <c r="H2941">
        <v>-3.3015862144870698</v>
      </c>
      <c r="I2941">
        <v>-4.9120024094862904</v>
      </c>
      <c r="J2941">
        <v>-4.1635794164529996</v>
      </c>
      <c r="K2941">
        <v>5.01758132519545</v>
      </c>
      <c r="L2941">
        <v>4.6597377900492196</v>
      </c>
      <c r="M2941">
        <v>38.898962381991403</v>
      </c>
      <c r="N2941">
        <v>2.24876334667398</v>
      </c>
      <c r="O2941">
        <v>33.5403726708074</v>
      </c>
      <c r="P2941">
        <v>66.551724137931004</v>
      </c>
      <c r="Q2941">
        <v>2.7435210683402999E-2</v>
      </c>
    </row>
    <row r="2942" spans="1:17" hidden="1" x14ac:dyDescent="0.3">
      <c r="A2942" t="s">
        <v>6047</v>
      </c>
      <c r="B2942" t="s">
        <v>6048</v>
      </c>
      <c r="C2942" t="str">
        <f>IFERROR(VLOOKUP(Table1[[#This Row],[Ticker]],[1]!Table1[[Symbol]:[Industry]],2,FALSE),"-")</f>
        <v>-</v>
      </c>
      <c r="E2942">
        <v>91.941288</v>
      </c>
      <c r="F2942">
        <v>25.88</v>
      </c>
      <c r="G2942">
        <v>7.3516212802775396</v>
      </c>
      <c r="H2942">
        <v>-16.932758214615301</v>
      </c>
      <c r="I2942">
        <v>-32.828275292681298</v>
      </c>
      <c r="J2942">
        <v>-0.55851311247476698</v>
      </c>
      <c r="K2942">
        <v>29.7325540032076</v>
      </c>
      <c r="L2942">
        <v>29.4806593577683</v>
      </c>
      <c r="M2942">
        <v>26.220955516883102</v>
      </c>
      <c r="N2942">
        <v>0.76271477544162403</v>
      </c>
      <c r="O2942">
        <v>73.686244204018493</v>
      </c>
      <c r="P2942">
        <v>50.028985507246297</v>
      </c>
      <c r="Q2942">
        <v>0.17102275250356699</v>
      </c>
    </row>
    <row r="2943" spans="1:17" hidden="1" x14ac:dyDescent="0.3">
      <c r="A2943" t="s">
        <v>6049</v>
      </c>
      <c r="B2943" t="s">
        <v>6050</v>
      </c>
      <c r="C2943" t="str">
        <f>IFERROR(VLOOKUP(Table1[[#This Row],[Ticker]],[1]!Table1[[Symbol]:[Industry]],2,FALSE),"-")</f>
        <v>-</v>
      </c>
      <c r="D2943" t="s">
        <v>174</v>
      </c>
      <c r="E2943">
        <v>91.730288267999995</v>
      </c>
      <c r="F2943">
        <v>87.98</v>
      </c>
      <c r="G2943">
        <v>97.702675283195205</v>
      </c>
      <c r="H2943">
        <v>13.833407517291199</v>
      </c>
      <c r="I2943">
        <v>-5.0481739889990704</v>
      </c>
      <c r="J2943">
        <v>-3.0551064639355801</v>
      </c>
      <c r="K2943">
        <v>88.015365545793301</v>
      </c>
      <c r="L2943">
        <v>75.169598712037299</v>
      </c>
      <c r="M2943">
        <v>38.348373135406099</v>
      </c>
      <c r="N2943">
        <v>0.90716687644853999</v>
      </c>
      <c r="O2943">
        <v>18.208683791770799</v>
      </c>
      <c r="P2943">
        <v>144.388888888888</v>
      </c>
      <c r="Q2943">
        <v>0.13703386018264899</v>
      </c>
    </row>
    <row r="2944" spans="1:17" hidden="1" x14ac:dyDescent="0.3">
      <c r="A2944" t="s">
        <v>6051</v>
      </c>
      <c r="B2944" t="s">
        <v>6052</v>
      </c>
      <c r="C2944" t="str">
        <f>IFERROR(VLOOKUP(Table1[[#This Row],[Ticker]],[1]!Table1[[Symbol]:[Industry]],2,FALSE),"-")</f>
        <v>-</v>
      </c>
      <c r="E2944">
        <v>91.539458719999999</v>
      </c>
      <c r="F2944">
        <v>11.08</v>
      </c>
      <c r="G2944">
        <v>-27.0022347296192</v>
      </c>
      <c r="H2944">
        <v>-4.8563255379890897</v>
      </c>
      <c r="I2944">
        <v>-50.209319119762803</v>
      </c>
      <c r="J2944">
        <v>-4.6156065380803097</v>
      </c>
      <c r="K2944">
        <v>11.461628961739599</v>
      </c>
      <c r="L2944">
        <v>11.8380085051471</v>
      </c>
      <c r="M2944">
        <v>36.330693911090002</v>
      </c>
      <c r="N2944">
        <v>0.93293461615802198</v>
      </c>
      <c r="O2944">
        <v>78.158844765342906</v>
      </c>
      <c r="P2944">
        <v>17.124735729386799</v>
      </c>
      <c r="Q2944">
        <v>0.131862672315332</v>
      </c>
    </row>
    <row r="2945" spans="1:17" hidden="1" x14ac:dyDescent="0.3">
      <c r="A2945" t="s">
        <v>6053</v>
      </c>
      <c r="B2945" t="s">
        <v>6054</v>
      </c>
      <c r="C2945" t="str">
        <f>IFERROR(VLOOKUP(Table1[[#This Row],[Ticker]],[1]!Table1[[Symbol]:[Industry]],2,FALSE),"-")</f>
        <v>-</v>
      </c>
      <c r="E2945">
        <v>91.461299999999994</v>
      </c>
      <c r="F2945">
        <v>42.88</v>
      </c>
      <c r="G2945">
        <v>54.9803132633999</v>
      </c>
      <c r="H2945">
        <v>-4.5380072196707699</v>
      </c>
      <c r="I2945">
        <v>-11.3560901569448</v>
      </c>
      <c r="J2945">
        <v>-0.117336641886528</v>
      </c>
      <c r="K2945">
        <v>44.787013091111298</v>
      </c>
      <c r="L2945">
        <v>40.1175854700058</v>
      </c>
      <c r="M2945">
        <v>53.4643951709661</v>
      </c>
      <c r="N2945">
        <v>0.70384615384615301</v>
      </c>
      <c r="O2945">
        <v>21.968283582089501</v>
      </c>
      <c r="P2945">
        <v>78.6666666666666</v>
      </c>
    </row>
    <row r="2946" spans="1:17" hidden="1" x14ac:dyDescent="0.3">
      <c r="A2946" t="s">
        <v>6055</v>
      </c>
      <c r="B2946" t="s">
        <v>6056</v>
      </c>
      <c r="C2946" t="str">
        <f>IFERROR(VLOOKUP(Table1[[#This Row],[Ticker]],[1]!Table1[[Symbol]:[Industry]],2,FALSE),"-")</f>
        <v>-</v>
      </c>
      <c r="E2946">
        <v>91.399147999999997</v>
      </c>
      <c r="F2946">
        <v>29.36</v>
      </c>
      <c r="G2946">
        <v>72.046979930066499</v>
      </c>
      <c r="H2946">
        <v>2.0389636059034002</v>
      </c>
      <c r="I2946">
        <v>16.116191606598999</v>
      </c>
      <c r="J2946">
        <v>-3.2343849879425002</v>
      </c>
      <c r="K2946">
        <v>28.575620689928801</v>
      </c>
      <c r="L2946">
        <v>24.9224772237468</v>
      </c>
      <c r="M2946">
        <v>40.785077338639198</v>
      </c>
      <c r="N2946">
        <v>1.4299980915863499</v>
      </c>
      <c r="O2946">
        <v>12.397820163487699</v>
      </c>
      <c r="P2946">
        <v>114.30656934306499</v>
      </c>
      <c r="Q2946">
        <v>0.120963737148947</v>
      </c>
    </row>
    <row r="2947" spans="1:17" hidden="1" x14ac:dyDescent="0.3">
      <c r="A2947" t="s">
        <v>6057</v>
      </c>
      <c r="B2947" t="s">
        <v>6058</v>
      </c>
      <c r="C2947" t="str">
        <f>IFERROR(VLOOKUP(Table1[[#This Row],[Ticker]],[1]!Table1[[Symbol]:[Industry]],2,FALSE),"-")</f>
        <v>-</v>
      </c>
      <c r="D2947" t="s">
        <v>21</v>
      </c>
      <c r="E2947">
        <v>91.221628999999993</v>
      </c>
      <c r="F2947">
        <v>76.87</v>
      </c>
      <c r="G2947">
        <v>-85.414010859079497</v>
      </c>
      <c r="H2947">
        <v>-21.907025873360901</v>
      </c>
      <c r="I2947">
        <v>-51.584125032867</v>
      </c>
      <c r="J2947">
        <v>-4.2653051076233401</v>
      </c>
      <c r="K2947">
        <v>88.094109073654707</v>
      </c>
      <c r="L2947">
        <v>123.063993215721</v>
      </c>
      <c r="M2947">
        <v>22.783352898970399</v>
      </c>
      <c r="N2947">
        <v>0.53920109234023095</v>
      </c>
      <c r="O2947">
        <v>166.68401196825801</v>
      </c>
      <c r="P2947">
        <v>5.3013698630136998</v>
      </c>
      <c r="Q2947">
        <v>-5.7860118701126999E-2</v>
      </c>
    </row>
    <row r="2948" spans="1:17" hidden="1" x14ac:dyDescent="0.3">
      <c r="A2948" t="s">
        <v>6059</v>
      </c>
      <c r="B2948" t="s">
        <v>6060</v>
      </c>
      <c r="C2948" t="str">
        <f>IFERROR(VLOOKUP(Table1[[#This Row],[Ticker]],[1]!Table1[[Symbol]:[Industry]],2,FALSE),"-")</f>
        <v>-</v>
      </c>
      <c r="D2948" t="s">
        <v>138</v>
      </c>
      <c r="E2948">
        <v>91.039082296000004</v>
      </c>
      <c r="F2948">
        <v>78.64</v>
      </c>
      <c r="G2948">
        <v>49.529505627570202</v>
      </c>
      <c r="H2948">
        <v>84.011860053745906</v>
      </c>
      <c r="I2948">
        <v>65.235333870061993</v>
      </c>
      <c r="J2948">
        <v>-14.363088817601399</v>
      </c>
      <c r="K2948">
        <v>55.104056719391103</v>
      </c>
      <c r="L2948">
        <v>44.715445500287203</v>
      </c>
      <c r="M2948">
        <v>57.8190176074907</v>
      </c>
      <c r="N2948">
        <v>4.12061341876979</v>
      </c>
      <c r="O2948">
        <v>28.865717192268502</v>
      </c>
      <c r="P2948">
        <v>129.941520467836</v>
      </c>
      <c r="Q2948">
        <v>8.9263419040297998E-2</v>
      </c>
    </row>
    <row r="2949" spans="1:17" hidden="1" x14ac:dyDescent="0.3">
      <c r="A2949" t="s">
        <v>6061</v>
      </c>
      <c r="B2949" t="s">
        <v>6062</v>
      </c>
      <c r="C2949" t="str">
        <f>IFERROR(VLOOKUP(Table1[[#This Row],[Ticker]],[1]!Table1[[Symbol]:[Industry]],2,FALSE),"-")</f>
        <v>-</v>
      </c>
      <c r="D2949" t="s">
        <v>632</v>
      </c>
      <c r="E2949">
        <v>91.022090879999993</v>
      </c>
      <c r="F2949">
        <v>84.49</v>
      </c>
      <c r="G2949">
        <v>-23.353851325128701</v>
      </c>
      <c r="H2949">
        <v>-6.9413031918290198</v>
      </c>
      <c r="I2949">
        <v>-29.481938468839601</v>
      </c>
      <c r="J2949">
        <v>-0.55298953250233396</v>
      </c>
      <c r="K2949">
        <v>84.934660953395394</v>
      </c>
      <c r="L2949">
        <v>85.664816370206495</v>
      </c>
      <c r="M2949">
        <v>45.141252631739498</v>
      </c>
      <c r="N2949">
        <v>0.53549705400256897</v>
      </c>
      <c r="O2949">
        <v>23.919990531423799</v>
      </c>
      <c r="P2949">
        <v>9.7272727272727106</v>
      </c>
      <c r="Q2949">
        <v>-7.5201154945729001E-2</v>
      </c>
    </row>
    <row r="2950" spans="1:17" hidden="1" x14ac:dyDescent="0.3">
      <c r="A2950" t="s">
        <v>6063</v>
      </c>
      <c r="B2950" t="s">
        <v>6064</v>
      </c>
      <c r="C2950" t="str">
        <f>IFERROR(VLOOKUP(Table1[[#This Row],[Ticker]],[1]!Table1[[Symbol]:[Industry]],2,FALSE),"-")</f>
        <v>-</v>
      </c>
      <c r="D2950" t="s">
        <v>632</v>
      </c>
      <c r="E2950">
        <v>91.001609352999907</v>
      </c>
      <c r="F2950">
        <v>115.33</v>
      </c>
      <c r="G2950">
        <v>38.815387786313899</v>
      </c>
      <c r="H2950">
        <v>24.414927920672799</v>
      </c>
      <c r="I2950">
        <v>44.9037452065566</v>
      </c>
      <c r="J2950">
        <v>-7.1905073735938396</v>
      </c>
      <c r="K2950">
        <v>97.732447851304002</v>
      </c>
      <c r="L2950">
        <v>84.725621739350501</v>
      </c>
      <c r="M2950">
        <v>62.590247167258802</v>
      </c>
      <c r="N2950">
        <v>2.1078299240610199</v>
      </c>
      <c r="O2950">
        <v>17.9224833087661</v>
      </c>
      <c r="P2950">
        <v>107.80180180180101</v>
      </c>
      <c r="Q2950">
        <v>3.3760792346604E-2</v>
      </c>
    </row>
    <row r="2951" spans="1:17" hidden="1" x14ac:dyDescent="0.3">
      <c r="A2951" t="s">
        <v>6065</v>
      </c>
      <c r="B2951" t="s">
        <v>6066</v>
      </c>
      <c r="C2951" t="str">
        <f>IFERROR(VLOOKUP(Table1[[#This Row],[Ticker]],[1]!Table1[[Symbol]:[Industry]],2,FALSE),"-")</f>
        <v>-</v>
      </c>
      <c r="E2951">
        <v>90.98792641</v>
      </c>
      <c r="F2951">
        <v>101.9</v>
      </c>
      <c r="G2951">
        <v>49.054789163269902</v>
      </c>
      <c r="H2951">
        <v>-4.5567488528702302</v>
      </c>
      <c r="I2951">
        <v>-20.136309937164601</v>
      </c>
      <c r="J2951">
        <v>-1.45194102701522</v>
      </c>
      <c r="K2951">
        <v>103.505732352782</v>
      </c>
      <c r="L2951">
        <v>94.540680134387003</v>
      </c>
      <c r="M2951">
        <v>48.056767805132999</v>
      </c>
      <c r="N2951">
        <v>1.16379310344827</v>
      </c>
      <c r="O2951">
        <v>34.3375858684985</v>
      </c>
      <c r="P2951">
        <v>85.272727272727195</v>
      </c>
    </row>
    <row r="2952" spans="1:17" hidden="1" x14ac:dyDescent="0.3">
      <c r="A2952" t="s">
        <v>6067</v>
      </c>
      <c r="B2952" t="s">
        <v>6068</v>
      </c>
      <c r="C2952" t="str">
        <f>IFERROR(VLOOKUP(Table1[[#This Row],[Ticker]],[1]!Table1[[Symbol]:[Industry]],2,FALSE),"-")</f>
        <v>-</v>
      </c>
      <c r="D2952" t="s">
        <v>632</v>
      </c>
      <c r="E2952">
        <v>90.984999999999999</v>
      </c>
      <c r="F2952">
        <v>155</v>
      </c>
      <c r="G2952">
        <v>-15.5970925943406</v>
      </c>
      <c r="H2952">
        <v>-7.6188153004788397</v>
      </c>
      <c r="I2952">
        <v>-20.609159938316399</v>
      </c>
      <c r="J2952">
        <v>-2.2339010590644302</v>
      </c>
      <c r="K2952">
        <v>164.50442953790201</v>
      </c>
      <c r="L2952">
        <v>163.02685977543001</v>
      </c>
      <c r="M2952">
        <v>35.696190253793503</v>
      </c>
      <c r="N2952">
        <v>0.939408732206931</v>
      </c>
      <c r="O2952">
        <v>38.387096774193502</v>
      </c>
      <c r="P2952">
        <v>16.104868913857601</v>
      </c>
      <c r="Q2952">
        <v>6.2531361017622994E-2</v>
      </c>
    </row>
    <row r="2953" spans="1:17" hidden="1" x14ac:dyDescent="0.3">
      <c r="A2953" t="s">
        <v>6069</v>
      </c>
      <c r="B2953" t="s">
        <v>6070</v>
      </c>
      <c r="C2953" t="str">
        <f>IFERROR(VLOOKUP(Table1[[#This Row],[Ticker]],[1]!Table1[[Symbol]:[Industry]],2,FALSE),"-")</f>
        <v>-</v>
      </c>
      <c r="D2953" t="s">
        <v>709</v>
      </c>
      <c r="E2953">
        <v>90.884969691999999</v>
      </c>
      <c r="F2953">
        <v>43.61</v>
      </c>
      <c r="G2953">
        <v>9.1090180949061903</v>
      </c>
      <c r="H2953">
        <v>-4.0201960934012497</v>
      </c>
      <c r="I2953">
        <v>9.0830915286543803</v>
      </c>
      <c r="J2953">
        <v>-0.43372082267749001</v>
      </c>
      <c r="K2953">
        <v>43.453747945954703</v>
      </c>
      <c r="L2953">
        <v>39.189315514645799</v>
      </c>
      <c r="M2953">
        <v>59.271834326705303</v>
      </c>
      <c r="N2953">
        <v>0.75993663026290303</v>
      </c>
      <c r="O2953">
        <v>7.5441412520064199</v>
      </c>
      <c r="P2953">
        <v>41.775032509752897</v>
      </c>
    </row>
    <row r="2954" spans="1:17" hidden="1" x14ac:dyDescent="0.3">
      <c r="A2954" t="s">
        <v>6071</v>
      </c>
      <c r="B2954" t="s">
        <v>6072</v>
      </c>
      <c r="C2954" t="str">
        <f>IFERROR(VLOOKUP(Table1[[#This Row],[Ticker]],[1]!Table1[[Symbol]:[Industry]],2,FALSE),"-")</f>
        <v>-</v>
      </c>
      <c r="D2954" t="s">
        <v>21</v>
      </c>
      <c r="E2954">
        <v>90.778400000000005</v>
      </c>
      <c r="F2954">
        <v>107.05</v>
      </c>
      <c r="G2954">
        <v>-71.415845590766693</v>
      </c>
      <c r="H2954">
        <v>1.96202024229439</v>
      </c>
      <c r="I2954">
        <v>-40.628199000482198</v>
      </c>
      <c r="J2954">
        <v>2.26361573906585</v>
      </c>
      <c r="K2954">
        <v>109.33695772457899</v>
      </c>
      <c r="L2954">
        <v>124.20815145191</v>
      </c>
      <c r="M2954">
        <v>47.620669512215102</v>
      </c>
      <c r="N2954">
        <v>0.68223350253807102</v>
      </c>
      <c r="O2954">
        <v>100.84072863148</v>
      </c>
      <c r="P2954">
        <v>10.360824742268001</v>
      </c>
    </row>
    <row r="2955" spans="1:17" hidden="1" x14ac:dyDescent="0.3">
      <c r="A2955" t="s">
        <v>6073</v>
      </c>
      <c r="B2955" t="s">
        <v>6074</v>
      </c>
      <c r="C2955" t="str">
        <f>IFERROR(VLOOKUP(Table1[[#This Row],[Ticker]],[1]!Table1[[Symbol]:[Industry]],2,FALSE),"-")</f>
        <v>-</v>
      </c>
      <c r="E2955">
        <v>90.480984960000001</v>
      </c>
      <c r="F2955">
        <v>65.28</v>
      </c>
      <c r="G2955">
        <v>-2.34806344044146</v>
      </c>
      <c r="H2955">
        <v>23.688247260615899</v>
      </c>
      <c r="I2955">
        <v>-18.842632600009001</v>
      </c>
      <c r="J2955">
        <v>-4.8013180260630701</v>
      </c>
      <c r="K2955">
        <v>54.422038016081203</v>
      </c>
      <c r="L2955">
        <v>56.703107803640997</v>
      </c>
      <c r="M2955">
        <v>67.341115132999306</v>
      </c>
      <c r="N2955">
        <v>3.6465336728409499</v>
      </c>
      <c r="O2955">
        <v>24.571078431372499</v>
      </c>
      <c r="P2955">
        <v>44.745011086474499</v>
      </c>
      <c r="Q2955">
        <v>-8.4680598290590003E-3</v>
      </c>
    </row>
    <row r="2956" spans="1:17" hidden="1" x14ac:dyDescent="0.3">
      <c r="A2956" t="s">
        <v>6075</v>
      </c>
      <c r="B2956" t="s">
        <v>6076</v>
      </c>
      <c r="C2956" t="str">
        <f>IFERROR(VLOOKUP(Table1[[#This Row],[Ticker]],[1]!Table1[[Symbol]:[Industry]],2,FALSE),"-")</f>
        <v>-</v>
      </c>
      <c r="E2956">
        <v>90.131895</v>
      </c>
      <c r="F2956">
        <v>141.65</v>
      </c>
      <c r="G2956">
        <v>11.2184085014951</v>
      </c>
      <c r="H2956">
        <v>4.5148601638417603</v>
      </c>
      <c r="I2956">
        <v>-11.3980141311454</v>
      </c>
      <c r="J2956">
        <v>-5.0821253742809001</v>
      </c>
      <c r="K2956">
        <v>128.77152668972201</v>
      </c>
      <c r="M2956">
        <v>61.708961367092499</v>
      </c>
      <c r="N2956">
        <v>1.40094339622641</v>
      </c>
      <c r="O2956">
        <v>7.4479350511824798</v>
      </c>
      <c r="P2956">
        <v>46.787564766839303</v>
      </c>
    </row>
    <row r="2957" spans="1:17" hidden="1" x14ac:dyDescent="0.3">
      <c r="A2957" t="s">
        <v>6077</v>
      </c>
      <c r="B2957" t="s">
        <v>6078</v>
      </c>
      <c r="C2957" t="str">
        <f>IFERROR(VLOOKUP(Table1[[#This Row],[Ticker]],[1]!Table1[[Symbol]:[Industry]],2,FALSE),"-")</f>
        <v>-</v>
      </c>
      <c r="D2957" t="s">
        <v>549</v>
      </c>
      <c r="E2957">
        <v>90.063056970000005</v>
      </c>
      <c r="F2957">
        <v>126.18</v>
      </c>
      <c r="G2957">
        <v>122.278558877435</v>
      </c>
      <c r="H2957">
        <v>15.1608505165701</v>
      </c>
      <c r="I2957">
        <v>43.880342570759701</v>
      </c>
      <c r="J2957">
        <v>-1.77131002445442</v>
      </c>
      <c r="K2957">
        <v>109.53485651238201</v>
      </c>
      <c r="L2957">
        <v>87.997896927744094</v>
      </c>
      <c r="M2957">
        <v>57.645945233060999</v>
      </c>
      <c r="N2957">
        <v>1.53628421285483</v>
      </c>
      <c r="O2957">
        <v>9.5656997939451394</v>
      </c>
      <c r="P2957">
        <v>166.48363252375901</v>
      </c>
      <c r="Q2957">
        <v>0.11394058028135499</v>
      </c>
    </row>
    <row r="2958" spans="1:17" hidden="1" x14ac:dyDescent="0.3">
      <c r="A2958" t="s">
        <v>6079</v>
      </c>
      <c r="B2958" t="s">
        <v>6080</v>
      </c>
      <c r="C2958" t="str">
        <f>IFERROR(VLOOKUP(Table1[[#This Row],[Ticker]],[1]!Table1[[Symbol]:[Industry]],2,FALSE),"-")</f>
        <v>-</v>
      </c>
      <c r="D2958" t="s">
        <v>266</v>
      </c>
      <c r="E2958">
        <v>90.016864749999996</v>
      </c>
      <c r="F2958">
        <v>37.15</v>
      </c>
      <c r="G2958">
        <v>54.919415827502398</v>
      </c>
      <c r="H2958">
        <v>-1.6379607296661201</v>
      </c>
      <c r="I2958">
        <v>-20.1096197094693</v>
      </c>
      <c r="J2958">
        <v>-4.0828988646884996</v>
      </c>
      <c r="K2958">
        <v>36.088491584937401</v>
      </c>
      <c r="L2958">
        <v>33.972146981541698</v>
      </c>
      <c r="M2958">
        <v>49.401167413298701</v>
      </c>
      <c r="N2958">
        <v>0.84624225742074599</v>
      </c>
      <c r="O2958">
        <v>37.281292059219297</v>
      </c>
      <c r="P2958">
        <v>83.910891089108901</v>
      </c>
      <c r="Q2958">
        <v>5.9263999496621998E-2</v>
      </c>
    </row>
    <row r="2959" spans="1:17" hidden="1" x14ac:dyDescent="0.3">
      <c r="A2959" t="s">
        <v>6081</v>
      </c>
      <c r="B2959" t="s">
        <v>6082</v>
      </c>
      <c r="C2959" t="str">
        <f>IFERROR(VLOOKUP(Table1[[#This Row],[Ticker]],[1]!Table1[[Symbol]:[Industry]],2,FALSE),"-")</f>
        <v>-</v>
      </c>
      <c r="E2959">
        <v>90</v>
      </c>
      <c r="F2959">
        <v>180</v>
      </c>
      <c r="G2959">
        <v>101.31364659673299</v>
      </c>
      <c r="H2959">
        <v>-7.2545825169955904</v>
      </c>
      <c r="I2959">
        <v>55.801140012979197</v>
      </c>
      <c r="J2959">
        <v>-2.9775633013576601</v>
      </c>
      <c r="K2959">
        <v>167.16997580064799</v>
      </c>
      <c r="L2959">
        <v>130.18330395945</v>
      </c>
      <c r="M2959">
        <v>52.622503651796301</v>
      </c>
      <c r="N2959">
        <v>0.44504781077000499</v>
      </c>
      <c r="O2959">
        <v>14.3055555555555</v>
      </c>
      <c r="P2959">
        <v>183.643239836117</v>
      </c>
      <c r="Q2959">
        <v>0.149621472686953</v>
      </c>
    </row>
    <row r="2960" spans="1:17" hidden="1" x14ac:dyDescent="0.3">
      <c r="A2960" t="s">
        <v>6083</v>
      </c>
      <c r="B2960" t="s">
        <v>6084</v>
      </c>
      <c r="C2960" t="str">
        <f>IFERROR(VLOOKUP(Table1[[#This Row],[Ticker]],[1]!Table1[[Symbol]:[Industry]],2,FALSE),"-")</f>
        <v>-</v>
      </c>
      <c r="D2960" t="s">
        <v>632</v>
      </c>
      <c r="E2960">
        <v>89.814999999999998</v>
      </c>
      <c r="F2960">
        <v>7.1</v>
      </c>
      <c r="G2960">
        <v>-43.004535221448499</v>
      </c>
      <c r="H2960">
        <v>6.9871977341056004</v>
      </c>
      <c r="I2960">
        <v>-35.429350230204797</v>
      </c>
      <c r="J2960">
        <v>-11.1587419116481</v>
      </c>
      <c r="K2960">
        <v>7.2165026272684996</v>
      </c>
      <c r="L2960">
        <v>8.89123580447548</v>
      </c>
      <c r="M2960">
        <v>29.754345690851601</v>
      </c>
      <c r="N2960">
        <v>0.677253640026661</v>
      </c>
      <c r="O2960">
        <v>53.521126760563398</v>
      </c>
      <c r="P2960">
        <v>22.413793103448199</v>
      </c>
      <c r="Q2960">
        <v>-0.18907836641494599</v>
      </c>
    </row>
    <row r="2961" spans="1:17" hidden="1" x14ac:dyDescent="0.3">
      <c r="A2961" t="s">
        <v>6085</v>
      </c>
      <c r="B2961" t="s">
        <v>6086</v>
      </c>
      <c r="C2961" t="str">
        <f>IFERROR(VLOOKUP(Table1[[#This Row],[Ticker]],[1]!Table1[[Symbol]:[Industry]],2,FALSE),"-")</f>
        <v>-</v>
      </c>
      <c r="D2961" t="s">
        <v>162</v>
      </c>
      <c r="E2961">
        <v>89.770107870000004</v>
      </c>
      <c r="F2961">
        <v>1406.7</v>
      </c>
      <c r="G2961">
        <v>39.229854831141701</v>
      </c>
      <c r="H2961">
        <v>-1.0468399751602899</v>
      </c>
      <c r="I2961">
        <v>-20.9995521028615</v>
      </c>
      <c r="J2961">
        <v>-2.57347699276372</v>
      </c>
      <c r="K2961">
        <v>1422.59811952984</v>
      </c>
      <c r="L2961">
        <v>1347.8355872075199</v>
      </c>
      <c r="M2961">
        <v>44.648771499007502</v>
      </c>
      <c r="N2961">
        <v>0.32375559690643702</v>
      </c>
      <c r="O2961">
        <v>32.355868344351997</v>
      </c>
      <c r="P2961">
        <v>87.685123415610406</v>
      </c>
      <c r="Q2961">
        <v>8.7889633158781996E-2</v>
      </c>
    </row>
    <row r="2962" spans="1:17" hidden="1" x14ac:dyDescent="0.3">
      <c r="A2962" t="s">
        <v>6087</v>
      </c>
      <c r="B2962" t="s">
        <v>6088</v>
      </c>
      <c r="C2962" t="str">
        <f>IFERROR(VLOOKUP(Table1[[#This Row],[Ticker]],[1]!Table1[[Symbol]:[Industry]],2,FALSE),"-")</f>
        <v>-</v>
      </c>
      <c r="E2962">
        <v>89.768259</v>
      </c>
      <c r="F2962">
        <v>282.45</v>
      </c>
      <c r="G2962">
        <v>87.254647343559199</v>
      </c>
      <c r="H2962">
        <v>14.3243823665681</v>
      </c>
      <c r="I2962">
        <v>26.375404421084401</v>
      </c>
      <c r="J2962">
        <v>-4.6459561705060501</v>
      </c>
      <c r="K2962">
        <v>250.00770594433999</v>
      </c>
      <c r="L2962">
        <v>215.25050614540899</v>
      </c>
      <c r="M2962">
        <v>51.207665589683501</v>
      </c>
      <c r="N2962">
        <v>0.64436660546912705</v>
      </c>
      <c r="O2962">
        <v>10.6744556558683</v>
      </c>
      <c r="P2962">
        <v>114.139499620924</v>
      </c>
      <c r="Q2962">
        <v>7.8934108196139996E-2</v>
      </c>
    </row>
    <row r="2963" spans="1:17" hidden="1" x14ac:dyDescent="0.3">
      <c r="A2963" t="s">
        <v>6089</v>
      </c>
      <c r="B2963" t="s">
        <v>6090</v>
      </c>
      <c r="C2963" t="str">
        <f>IFERROR(VLOOKUP(Table1[[#This Row],[Ticker]],[1]!Table1[[Symbol]:[Industry]],2,FALSE),"-")</f>
        <v>-</v>
      </c>
      <c r="E2963">
        <v>89.757625000000004</v>
      </c>
      <c r="F2963">
        <v>124.75</v>
      </c>
      <c r="G2963">
        <v>33.917564718044297</v>
      </c>
      <c r="H2963">
        <v>-5.91322908690542</v>
      </c>
      <c r="I2963">
        <v>-52.937139554632502</v>
      </c>
      <c r="J2963">
        <v>-1.6361216139089001</v>
      </c>
      <c r="K2963">
        <v>138.128988181766</v>
      </c>
      <c r="L2963">
        <v>154.733321796345</v>
      </c>
      <c r="M2963">
        <v>46.112611548695</v>
      </c>
      <c r="N2963">
        <v>0.61560283687943196</v>
      </c>
      <c r="O2963">
        <v>109.178356713426</v>
      </c>
      <c r="P2963">
        <v>62.012987012986997</v>
      </c>
      <c r="Q2963">
        <v>0.10428640734035401</v>
      </c>
    </row>
    <row r="2964" spans="1:17" hidden="1" x14ac:dyDescent="0.3">
      <c r="A2964" t="s">
        <v>6091</v>
      </c>
      <c r="B2964" t="s">
        <v>6092</v>
      </c>
      <c r="C2964" t="str">
        <f>IFERROR(VLOOKUP(Table1[[#This Row],[Ticker]],[1]!Table1[[Symbol]:[Industry]],2,FALSE),"-")</f>
        <v>-</v>
      </c>
      <c r="E2964">
        <v>89.590355270000003</v>
      </c>
      <c r="F2964">
        <v>126.1</v>
      </c>
      <c r="G2964">
        <v>278.29005718009302</v>
      </c>
      <c r="H2964">
        <v>0.80760117676292797</v>
      </c>
      <c r="I2964">
        <v>163.996416522294</v>
      </c>
      <c r="J2964">
        <v>-5.93724879415592</v>
      </c>
      <c r="K2964">
        <v>121.021331008868</v>
      </c>
      <c r="L2964">
        <v>83.508229748404702</v>
      </c>
      <c r="M2964">
        <v>22.917356993757299</v>
      </c>
      <c r="N2964">
        <v>0.28672978528681298</v>
      </c>
      <c r="O2964">
        <v>22.878667724028499</v>
      </c>
      <c r="P2964">
        <v>332.44170096021901</v>
      </c>
      <c r="Q2964">
        <v>0.121978905071356</v>
      </c>
    </row>
    <row r="2965" spans="1:17" hidden="1" x14ac:dyDescent="0.3">
      <c r="A2965" t="s">
        <v>6093</v>
      </c>
      <c r="B2965" t="s">
        <v>6094</v>
      </c>
      <c r="C2965" t="str">
        <f>IFERROR(VLOOKUP(Table1[[#This Row],[Ticker]],[1]!Table1[[Symbol]:[Industry]],2,FALSE),"-")</f>
        <v>-</v>
      </c>
      <c r="D2965" t="s">
        <v>549</v>
      </c>
      <c r="E2965">
        <v>89.527863788999994</v>
      </c>
      <c r="F2965">
        <v>85.41</v>
      </c>
      <c r="G2965">
        <v>159.97356024668301</v>
      </c>
      <c r="H2965">
        <v>35.4935875204227</v>
      </c>
      <c r="I2965">
        <v>50.609370941055602</v>
      </c>
      <c r="J2965">
        <v>0.121843312555394</v>
      </c>
      <c r="K2965">
        <v>68.923121540323805</v>
      </c>
      <c r="L2965">
        <v>57.104614646830498</v>
      </c>
      <c r="M2965">
        <v>67.197344365954194</v>
      </c>
      <c r="N2965">
        <v>4.5617072463768098</v>
      </c>
      <c r="O2965">
        <v>13.5581313663505</v>
      </c>
      <c r="P2965">
        <v>194.51724137931001</v>
      </c>
      <c r="Q2965">
        <v>3.5820002134383001E-2</v>
      </c>
    </row>
    <row r="2966" spans="1:17" hidden="1" x14ac:dyDescent="0.3">
      <c r="A2966" t="s">
        <v>6095</v>
      </c>
      <c r="B2966" t="s">
        <v>6096</v>
      </c>
      <c r="C2966" t="str">
        <f>IFERROR(VLOOKUP(Table1[[#This Row],[Ticker]],[1]!Table1[[Symbol]:[Industry]],2,FALSE),"-")</f>
        <v>-</v>
      </c>
      <c r="E2966">
        <v>89.309257489999993</v>
      </c>
      <c r="F2966">
        <v>32.86</v>
      </c>
      <c r="G2966">
        <v>49.443256712644697</v>
      </c>
      <c r="H2966">
        <v>-1.0555969096742599</v>
      </c>
      <c r="I2966">
        <v>14.908046747817</v>
      </c>
      <c r="J2966">
        <v>2.65957443455653</v>
      </c>
      <c r="K2966">
        <v>30.931854537836401</v>
      </c>
      <c r="L2966">
        <v>28.0055308529416</v>
      </c>
      <c r="M2966">
        <v>73.106059256254198</v>
      </c>
      <c r="N2966">
        <v>1.7703927393010801</v>
      </c>
      <c r="O2966">
        <v>11.0772976262933</v>
      </c>
      <c r="P2966">
        <v>93.180482069370896</v>
      </c>
      <c r="Q2966">
        <v>4.2363542601199997E-3</v>
      </c>
    </row>
    <row r="2967" spans="1:17" hidden="1" x14ac:dyDescent="0.3">
      <c r="A2967" t="s">
        <v>6097</v>
      </c>
      <c r="B2967" t="s">
        <v>6098</v>
      </c>
      <c r="C2967" t="str">
        <f>IFERROR(VLOOKUP(Table1[[#This Row],[Ticker]],[1]!Table1[[Symbol]:[Industry]],2,FALSE),"-")</f>
        <v>-</v>
      </c>
      <c r="D2967" t="s">
        <v>1423</v>
      </c>
      <c r="E2967">
        <v>89.278090660000004</v>
      </c>
      <c r="F2967">
        <v>20.78</v>
      </c>
      <c r="G2967">
        <v>383.14291488941598</v>
      </c>
      <c r="H2967">
        <v>4.9059634034043098</v>
      </c>
      <c r="I2967">
        <v>393.37794004049999</v>
      </c>
      <c r="J2967">
        <v>4.7444852619005697</v>
      </c>
      <c r="K2967">
        <v>18.642660635743699</v>
      </c>
      <c r="M2967">
        <v>71.681887013868604</v>
      </c>
      <c r="N2967">
        <v>0.34484529060769298</v>
      </c>
      <c r="O2967">
        <v>3.36862367661212</v>
      </c>
      <c r="P2967">
        <v>406.82926829268303</v>
      </c>
    </row>
    <row r="2968" spans="1:17" hidden="1" x14ac:dyDescent="0.3">
      <c r="A2968" t="s">
        <v>6099</v>
      </c>
      <c r="B2968" t="s">
        <v>6100</v>
      </c>
      <c r="C2968" t="str">
        <f>IFERROR(VLOOKUP(Table1[[#This Row],[Ticker]],[1]!Table1[[Symbol]:[Industry]],2,FALSE),"-")</f>
        <v>-</v>
      </c>
      <c r="E2968">
        <v>89.219362308000001</v>
      </c>
      <c r="F2968">
        <v>9.9600000000000009</v>
      </c>
      <c r="G2968">
        <v>-39.172285589188597</v>
      </c>
      <c r="H2968">
        <v>-12.497603179266701</v>
      </c>
      <c r="I2968">
        <v>-42.570022716795798</v>
      </c>
      <c r="J2968">
        <v>1.18657509331907</v>
      </c>
      <c r="K2968">
        <v>10.9762287257432</v>
      </c>
      <c r="L2968">
        <v>12.3932252338385</v>
      </c>
      <c r="M2968">
        <v>39.369713392765597</v>
      </c>
      <c r="N2968">
        <v>0.49426946883734202</v>
      </c>
      <c r="O2968">
        <v>89.015169991707694</v>
      </c>
      <c r="P2968">
        <v>7.5593952483801399</v>
      </c>
      <c r="Q2968">
        <v>7.2933953286108993E-2</v>
      </c>
    </row>
    <row r="2969" spans="1:17" hidden="1" x14ac:dyDescent="0.3">
      <c r="A2969" t="s">
        <v>6101</v>
      </c>
      <c r="B2969" t="s">
        <v>6102</v>
      </c>
      <c r="C2969" t="str">
        <f>IFERROR(VLOOKUP(Table1[[#This Row],[Ticker]],[1]!Table1[[Symbol]:[Industry]],2,FALSE),"-")</f>
        <v>-</v>
      </c>
      <c r="D2969" t="s">
        <v>80</v>
      </c>
      <c r="E2969">
        <v>89.057915461999997</v>
      </c>
      <c r="F2969">
        <v>27.31</v>
      </c>
      <c r="G2969">
        <v>-44.412042808201399</v>
      </c>
      <c r="H2969">
        <v>2.9419469613143399</v>
      </c>
      <c r="I2969">
        <v>4.9275187352466299</v>
      </c>
      <c r="J2969">
        <v>-14.332376219722899</v>
      </c>
      <c r="K2969">
        <v>26.839280885816098</v>
      </c>
      <c r="L2969">
        <v>30.9911691895723</v>
      </c>
      <c r="M2969">
        <v>41.688611330446903</v>
      </c>
      <c r="N2969">
        <v>1.5343497632174901</v>
      </c>
      <c r="O2969">
        <v>38.960087879897401</v>
      </c>
      <c r="P2969">
        <v>30.047619047619001</v>
      </c>
      <c r="Q2969">
        <v>6.5113162356967E-2</v>
      </c>
    </row>
    <row r="2970" spans="1:17" hidden="1" x14ac:dyDescent="0.3">
      <c r="A2970" t="s">
        <v>6103</v>
      </c>
      <c r="B2970" t="s">
        <v>6104</v>
      </c>
      <c r="C2970" t="str">
        <f>IFERROR(VLOOKUP(Table1[[#This Row],[Ticker]],[1]!Table1[[Symbol]:[Industry]],2,FALSE),"-")</f>
        <v>-</v>
      </c>
      <c r="D2970" t="s">
        <v>328</v>
      </c>
      <c r="E2970">
        <v>88.935656249999994</v>
      </c>
      <c r="F2970">
        <v>383.55</v>
      </c>
      <c r="G2970">
        <v>22.511473926636</v>
      </c>
      <c r="H2970">
        <v>-15.731092698912599</v>
      </c>
      <c r="I2970">
        <v>52.587632786778101</v>
      </c>
      <c r="J2970">
        <v>-6.3893769441535202</v>
      </c>
      <c r="K2970">
        <v>388.25836980932201</v>
      </c>
      <c r="L2970">
        <v>290.91782528402598</v>
      </c>
      <c r="M2970">
        <v>47.856521668859102</v>
      </c>
      <c r="N2970">
        <v>0.60208860759493599</v>
      </c>
      <c r="O2970">
        <v>36.709685829748402</v>
      </c>
      <c r="P2970">
        <v>155.69999999999999</v>
      </c>
    </row>
    <row r="2971" spans="1:17" hidden="1" x14ac:dyDescent="0.3">
      <c r="A2971" t="s">
        <v>6105</v>
      </c>
      <c r="B2971" t="s">
        <v>6106</v>
      </c>
      <c r="C2971" t="str">
        <f>IFERROR(VLOOKUP(Table1[[#This Row],[Ticker]],[1]!Table1[[Symbol]:[Industry]],2,FALSE),"-")</f>
        <v>-</v>
      </c>
      <c r="D2971" t="s">
        <v>1381</v>
      </c>
      <c r="E2971">
        <v>88.862399999999994</v>
      </c>
      <c r="F2971">
        <v>58.08</v>
      </c>
      <c r="G2971">
        <v>9.3720658407195003</v>
      </c>
      <c r="H2971">
        <v>-6.7161850641263303</v>
      </c>
      <c r="I2971">
        <v>-14.7597394671361</v>
      </c>
      <c r="J2971">
        <v>-6.1969003249150898</v>
      </c>
      <c r="K2971">
        <v>56.746124078416898</v>
      </c>
      <c r="L2971">
        <v>53.3628639784718</v>
      </c>
      <c r="M2971">
        <v>38.5010786071729</v>
      </c>
      <c r="N2971">
        <v>1.48065908688193</v>
      </c>
      <c r="O2971">
        <v>19.318181818181799</v>
      </c>
      <c r="P2971">
        <v>41.313868613138602</v>
      </c>
      <c r="Q2971">
        <v>-3.9085813718402002E-2</v>
      </c>
    </row>
    <row r="2972" spans="1:17" hidden="1" x14ac:dyDescent="0.3">
      <c r="A2972" t="s">
        <v>6107</v>
      </c>
      <c r="B2972" t="s">
        <v>6108</v>
      </c>
      <c r="C2972" t="str">
        <f>IFERROR(VLOOKUP(Table1[[#This Row],[Ticker]],[1]!Table1[[Symbol]:[Industry]],2,FALSE),"-")</f>
        <v>-</v>
      </c>
      <c r="D2972" t="s">
        <v>549</v>
      </c>
      <c r="E2972">
        <v>88.841953480000001</v>
      </c>
      <c r="F2972">
        <v>8.2100000000000009</v>
      </c>
      <c r="G2972">
        <v>-43.1171679273099</v>
      </c>
      <c r="H2972">
        <v>-9.8330263767588804</v>
      </c>
      <c r="I2972">
        <v>-49.955581925810101</v>
      </c>
      <c r="J2972">
        <v>-1.0811920635732699</v>
      </c>
      <c r="K2972">
        <v>8.8593971188367</v>
      </c>
      <c r="L2972">
        <v>9.3817121076179006</v>
      </c>
      <c r="M2972">
        <v>39.376730851479302</v>
      </c>
      <c r="N2972">
        <v>0.58620390438937797</v>
      </c>
      <c r="O2972">
        <v>75.0304506699147</v>
      </c>
      <c r="P2972">
        <v>7.88436268068331</v>
      </c>
      <c r="Q2972">
        <v>0.188649431964095</v>
      </c>
    </row>
    <row r="2973" spans="1:17" hidden="1" x14ac:dyDescent="0.3">
      <c r="A2973" t="s">
        <v>6109</v>
      </c>
      <c r="B2973" t="s">
        <v>6110</v>
      </c>
      <c r="C2973" t="str">
        <f>IFERROR(VLOOKUP(Table1[[#This Row],[Ticker]],[1]!Table1[[Symbol]:[Industry]],2,FALSE),"-")</f>
        <v>-</v>
      </c>
      <c r="D2973" t="s">
        <v>97</v>
      </c>
      <c r="E2973">
        <v>88.807391025000001</v>
      </c>
      <c r="F2973">
        <v>16.55</v>
      </c>
      <c r="G2973">
        <v>30.267134968826198</v>
      </c>
      <c r="H2973">
        <v>17.350881669218101</v>
      </c>
      <c r="I2973">
        <v>-2.3775027488272098</v>
      </c>
      <c r="J2973">
        <v>19.391531025234801</v>
      </c>
      <c r="K2973">
        <v>15.759492691387999</v>
      </c>
      <c r="L2973">
        <v>16.090461173492599</v>
      </c>
      <c r="M2973">
        <v>57.546884261512098</v>
      </c>
      <c r="N2973">
        <v>2.6250944662450499</v>
      </c>
      <c r="O2973">
        <v>77.945619335347402</v>
      </c>
      <c r="P2973">
        <v>56.132075471698101</v>
      </c>
      <c r="Q2973">
        <v>-3.2047737468338999E-2</v>
      </c>
    </row>
    <row r="2974" spans="1:17" hidden="1" x14ac:dyDescent="0.3">
      <c r="A2974" t="s">
        <v>6111</v>
      </c>
      <c r="B2974" t="s">
        <v>6112</v>
      </c>
      <c r="C2974" t="str">
        <f>IFERROR(VLOOKUP(Table1[[#This Row],[Ticker]],[1]!Table1[[Symbol]:[Industry]],2,FALSE),"-")</f>
        <v>-</v>
      </c>
      <c r="D2974" t="s">
        <v>632</v>
      </c>
      <c r="E2974">
        <v>88.6715272</v>
      </c>
      <c r="F2974">
        <v>32.72</v>
      </c>
      <c r="G2974">
        <v>66.989637272723897</v>
      </c>
      <c r="H2974">
        <v>7.8914073483119198</v>
      </c>
      <c r="I2974">
        <v>-7.2175620184166904</v>
      </c>
      <c r="J2974">
        <v>11.427432134761499</v>
      </c>
      <c r="K2974">
        <v>32.110397747159197</v>
      </c>
      <c r="L2974">
        <v>29.783348806961101</v>
      </c>
      <c r="M2974">
        <v>56.570423359305799</v>
      </c>
      <c r="N2974">
        <v>0.74017906184774196</v>
      </c>
      <c r="O2974">
        <v>22.249388753056198</v>
      </c>
      <c r="P2974">
        <v>102.72614622057</v>
      </c>
      <c r="Q2974">
        <v>2.8730316952698998E-2</v>
      </c>
    </row>
    <row r="2975" spans="1:17" hidden="1" x14ac:dyDescent="0.3">
      <c r="A2975" t="s">
        <v>6113</v>
      </c>
      <c r="B2975" t="s">
        <v>6114</v>
      </c>
      <c r="C2975" t="str">
        <f>IFERROR(VLOOKUP(Table1[[#This Row],[Ticker]],[1]!Table1[[Symbol]:[Industry]],2,FALSE),"-")</f>
        <v>-</v>
      </c>
      <c r="D2975" t="s">
        <v>286</v>
      </c>
      <c r="E2975">
        <v>88.533143999999993</v>
      </c>
      <c r="F2975">
        <v>140</v>
      </c>
      <c r="G2975">
        <v>-19.208741462968199</v>
      </c>
      <c r="H2975">
        <v>16.639464572258799</v>
      </c>
      <c r="I2975">
        <v>-47.599964188213001</v>
      </c>
      <c r="J2975">
        <v>0.34728094210203803</v>
      </c>
      <c r="K2975">
        <v>142.35845318433701</v>
      </c>
      <c r="L2975">
        <v>166.07847732803501</v>
      </c>
      <c r="M2975">
        <v>53.784878105242399</v>
      </c>
      <c r="N2975">
        <v>1.2492857142857099</v>
      </c>
      <c r="O2975">
        <v>95.714285714285694</v>
      </c>
      <c r="P2975">
        <v>33.3333333333333</v>
      </c>
    </row>
    <row r="2976" spans="1:17" hidden="1" x14ac:dyDescent="0.3">
      <c r="A2976" t="s">
        <v>6115</v>
      </c>
      <c r="B2976" t="s">
        <v>6116</v>
      </c>
      <c r="C2976" t="str">
        <f>IFERROR(VLOOKUP(Table1[[#This Row],[Ticker]],[1]!Table1[[Symbol]:[Industry]],2,FALSE),"-")</f>
        <v>-</v>
      </c>
      <c r="D2976" t="s">
        <v>21</v>
      </c>
      <c r="E2976">
        <v>88.521515625000006</v>
      </c>
      <c r="F2976">
        <v>70.75</v>
      </c>
      <c r="G2976">
        <v>24.792135578894801</v>
      </c>
      <c r="H2976">
        <v>-15.0494315460571</v>
      </c>
      <c r="I2976">
        <v>-14.292253269702099</v>
      </c>
      <c r="J2976">
        <v>-5.5175664388991699</v>
      </c>
      <c r="K2976">
        <v>71.376107399725797</v>
      </c>
      <c r="L2976">
        <v>59.3982611029612</v>
      </c>
      <c r="M2976">
        <v>27.104538635405302</v>
      </c>
      <c r="N2976">
        <v>0.160830007037293</v>
      </c>
      <c r="O2976">
        <v>44.8763250883392</v>
      </c>
      <c r="P2976">
        <v>78.436317780579998</v>
      </c>
      <c r="Q2976">
        <v>3.2285713783589999E-3</v>
      </c>
    </row>
    <row r="2977" spans="1:17" hidden="1" x14ac:dyDescent="0.3">
      <c r="A2977" t="s">
        <v>6117</v>
      </c>
      <c r="B2977" t="s">
        <v>6118</v>
      </c>
      <c r="C2977" t="str">
        <f>IFERROR(VLOOKUP(Table1[[#This Row],[Ticker]],[1]!Table1[[Symbol]:[Industry]],2,FALSE),"-")</f>
        <v>-</v>
      </c>
      <c r="D2977" t="s">
        <v>271</v>
      </c>
      <c r="E2977">
        <v>88.488652400000007</v>
      </c>
      <c r="F2977">
        <v>37</v>
      </c>
      <c r="G2977">
        <v>-63.129888591482697</v>
      </c>
      <c r="H2977">
        <v>-16.2543192764083</v>
      </c>
      <c r="I2977">
        <v>-37.319641009384497</v>
      </c>
      <c r="J2977">
        <v>-2.2198333567353998</v>
      </c>
      <c r="K2977">
        <v>38.334888182204999</v>
      </c>
      <c r="M2977">
        <v>41.199328738914801</v>
      </c>
      <c r="N2977">
        <v>1.20958751393534</v>
      </c>
      <c r="O2977">
        <v>70.270270270270203</v>
      </c>
      <c r="P2977">
        <v>18.971061093247499</v>
      </c>
    </row>
    <row r="2978" spans="1:17" hidden="1" x14ac:dyDescent="0.3">
      <c r="A2978" t="s">
        <v>6119</v>
      </c>
      <c r="B2978" t="s">
        <v>6120</v>
      </c>
      <c r="C2978" t="str">
        <f>IFERROR(VLOOKUP(Table1[[#This Row],[Ticker]],[1]!Table1[[Symbol]:[Industry]],2,FALSE),"-")</f>
        <v>-</v>
      </c>
      <c r="D2978" t="s">
        <v>709</v>
      </c>
      <c r="E2978">
        <v>88.390709483999998</v>
      </c>
      <c r="F2978">
        <v>96.98</v>
      </c>
      <c r="G2978">
        <v>19.775185058271699</v>
      </c>
      <c r="H2978">
        <v>-0.45797004710877398</v>
      </c>
      <c r="I2978">
        <v>20.258860635173999</v>
      </c>
      <c r="J2978">
        <v>-0.66794230811938105</v>
      </c>
      <c r="K2978">
        <v>95.921012837181294</v>
      </c>
      <c r="L2978">
        <v>83.497215456769098</v>
      </c>
      <c r="M2978">
        <v>50.698257281001702</v>
      </c>
      <c r="N2978">
        <v>1.35685562664923</v>
      </c>
      <c r="O2978">
        <v>5.9496803464631904</v>
      </c>
      <c r="P2978">
        <v>64.372881355932194</v>
      </c>
    </row>
    <row r="2979" spans="1:17" hidden="1" x14ac:dyDescent="0.3">
      <c r="A2979" t="s">
        <v>6121</v>
      </c>
      <c r="B2979" t="s">
        <v>6122</v>
      </c>
      <c r="C2979" t="str">
        <f>IFERROR(VLOOKUP(Table1[[#This Row],[Ticker]],[1]!Table1[[Symbol]:[Industry]],2,FALSE),"-")</f>
        <v>-</v>
      </c>
      <c r="D2979" t="s">
        <v>232</v>
      </c>
      <c r="E2979">
        <v>88.332750000000004</v>
      </c>
      <c r="F2979">
        <v>62.25</v>
      </c>
      <c r="G2979">
        <v>98.635075168161805</v>
      </c>
      <c r="H2979">
        <v>5.1613391855579804</v>
      </c>
      <c r="I2979">
        <v>-13.739651173855099</v>
      </c>
      <c r="J2979">
        <v>1.39781487326498</v>
      </c>
      <c r="K2979">
        <v>62.229338543682601</v>
      </c>
      <c r="L2979">
        <v>57.872038140716903</v>
      </c>
      <c r="M2979">
        <v>40.267422169572299</v>
      </c>
      <c r="N2979">
        <v>0.53593739703459597</v>
      </c>
      <c r="O2979">
        <v>68.514056224899605</v>
      </c>
      <c r="P2979">
        <v>137.142857142857</v>
      </c>
      <c r="Q2979">
        <v>0.123029279428889</v>
      </c>
    </row>
    <row r="2980" spans="1:17" hidden="1" x14ac:dyDescent="0.3">
      <c r="A2980" t="s">
        <v>6123</v>
      </c>
      <c r="B2980" t="s">
        <v>6124</v>
      </c>
      <c r="C2980" t="str">
        <f>IFERROR(VLOOKUP(Table1[[#This Row],[Ticker]],[1]!Table1[[Symbol]:[Industry]],2,FALSE),"-")</f>
        <v>-</v>
      </c>
      <c r="D2980" t="s">
        <v>138</v>
      </c>
      <c r="E2980">
        <v>88</v>
      </c>
      <c r="F2980">
        <v>80</v>
      </c>
      <c r="G2980">
        <v>47.253817536904201</v>
      </c>
      <c r="H2980">
        <v>-15.238844790344601</v>
      </c>
      <c r="I2980">
        <v>26.531173935043601</v>
      </c>
      <c r="J2980">
        <v>-0.117336641886528</v>
      </c>
      <c r="K2980">
        <v>85.743973487092006</v>
      </c>
      <c r="L2980">
        <v>71.683443731455696</v>
      </c>
      <c r="M2980">
        <v>38.122188083295903</v>
      </c>
      <c r="N2980">
        <v>1.94268292682926</v>
      </c>
      <c r="O2980">
        <v>28.162500000000001</v>
      </c>
      <c r="P2980">
        <v>70.940170940170901</v>
      </c>
    </row>
    <row r="2981" spans="1:17" hidden="1" x14ac:dyDescent="0.3">
      <c r="A2981" t="s">
        <v>6125</v>
      </c>
      <c r="B2981" t="s">
        <v>6126</v>
      </c>
      <c r="C2981" t="str">
        <f>IFERROR(VLOOKUP(Table1[[#This Row],[Ticker]],[1]!Table1[[Symbol]:[Industry]],2,FALSE),"-")</f>
        <v>-</v>
      </c>
      <c r="D2981" t="s">
        <v>921</v>
      </c>
      <c r="E2981">
        <v>87.981385931999995</v>
      </c>
      <c r="F2981">
        <v>7.26</v>
      </c>
      <c r="G2981">
        <v>-10.2488534032667</v>
      </c>
      <c r="H2981">
        <v>1.71003996668344</v>
      </c>
      <c r="I2981">
        <v>-29.520692414032599</v>
      </c>
      <c r="J2981">
        <v>9.6894984249782397</v>
      </c>
      <c r="K2981">
        <v>6.96184325261643</v>
      </c>
      <c r="L2981">
        <v>8.0842028541464899</v>
      </c>
      <c r="M2981">
        <v>70.661317258608193</v>
      </c>
      <c r="N2981">
        <v>2.14891625596605</v>
      </c>
      <c r="O2981">
        <v>70.110192837465505</v>
      </c>
      <c r="P2981">
        <v>57.826086956521699</v>
      </c>
      <c r="Q2981">
        <v>-0.12820519906765801</v>
      </c>
    </row>
    <row r="2982" spans="1:17" hidden="1" x14ac:dyDescent="0.3">
      <c r="A2982" t="s">
        <v>6127</v>
      </c>
      <c r="B2982" t="s">
        <v>6128</v>
      </c>
      <c r="C2982" t="str">
        <f>IFERROR(VLOOKUP(Table1[[#This Row],[Ticker]],[1]!Table1[[Symbol]:[Industry]],2,FALSE),"-")</f>
        <v>-</v>
      </c>
      <c r="D2982" t="s">
        <v>1423</v>
      </c>
      <c r="E2982">
        <v>87.795630000000003</v>
      </c>
      <c r="F2982">
        <v>3.51</v>
      </c>
      <c r="G2982">
        <v>146.31364659673301</v>
      </c>
      <c r="H2982">
        <v>-25.255955937619401</v>
      </c>
      <c r="I2982">
        <v>105.923671747817</v>
      </c>
      <c r="J2982">
        <v>-14.666990221563101</v>
      </c>
      <c r="K2982">
        <v>3.9143752650806101</v>
      </c>
      <c r="L2982">
        <v>2.5570268702764398</v>
      </c>
      <c r="M2982">
        <v>12.7982304672227</v>
      </c>
      <c r="N2982">
        <v>0.67514381405061297</v>
      </c>
      <c r="O2982">
        <v>39.886039886039804</v>
      </c>
      <c r="P2982">
        <v>312.941176470588</v>
      </c>
      <c r="Q2982">
        <v>2.6306026926541E-2</v>
      </c>
    </row>
    <row r="2983" spans="1:17" hidden="1" x14ac:dyDescent="0.3">
      <c r="A2983" t="s">
        <v>6129</v>
      </c>
      <c r="B2983" t="s">
        <v>6130</v>
      </c>
      <c r="C2983" t="str">
        <f>IFERROR(VLOOKUP(Table1[[#This Row],[Ticker]],[1]!Table1[[Symbol]:[Industry]],2,FALSE),"-")</f>
        <v>-</v>
      </c>
      <c r="E2983">
        <v>87.668854800000005</v>
      </c>
      <c r="F2983">
        <v>78.42</v>
      </c>
      <c r="G2983">
        <v>-21.1765494816981</v>
      </c>
      <c r="H2983">
        <v>0.77245029666908505</v>
      </c>
      <c r="I2983">
        <v>-5.8202549609394296</v>
      </c>
      <c r="J2983">
        <v>-0.86733664188653603</v>
      </c>
      <c r="K2983">
        <v>71.116450339106194</v>
      </c>
      <c r="L2983">
        <v>72.036646594494499</v>
      </c>
      <c r="M2983">
        <v>74.970287450733295</v>
      </c>
      <c r="N2983">
        <v>1.68965517241379</v>
      </c>
      <c r="O2983">
        <v>33.894414690129999</v>
      </c>
      <c r="P2983">
        <v>30.591174021648602</v>
      </c>
      <c r="Q2983">
        <v>0.21586834311305</v>
      </c>
    </row>
    <row r="2984" spans="1:17" hidden="1" x14ac:dyDescent="0.3">
      <c r="A2984" t="s">
        <v>6131</v>
      </c>
      <c r="B2984" t="s">
        <v>6132</v>
      </c>
      <c r="C2984" t="str">
        <f>IFERROR(VLOOKUP(Table1[[#This Row],[Ticker]],[1]!Table1[[Symbol]:[Industry]],2,FALSE),"-")</f>
        <v>-</v>
      </c>
      <c r="E2984">
        <v>87.520815999999996</v>
      </c>
      <c r="F2984">
        <v>43.28</v>
      </c>
      <c r="G2984">
        <v>-46.661971840711097</v>
      </c>
      <c r="H2984">
        <v>-14.8034846090152</v>
      </c>
      <c r="I2984">
        <v>-47.716212820834102</v>
      </c>
      <c r="J2984">
        <v>-5.6728921974420903</v>
      </c>
      <c r="K2984">
        <v>43.009087314454597</v>
      </c>
      <c r="L2984">
        <v>45.324490550037503</v>
      </c>
      <c r="M2984">
        <v>52.245521802234897</v>
      </c>
      <c r="N2984">
        <v>0.157036617933282</v>
      </c>
      <c r="O2984">
        <v>58.248613678373303</v>
      </c>
      <c r="P2984">
        <v>23.657142857142802</v>
      </c>
      <c r="Q2984">
        <v>0.123315716008849</v>
      </c>
    </row>
    <row r="2985" spans="1:17" hidden="1" x14ac:dyDescent="0.3">
      <c r="A2985" t="s">
        <v>6133</v>
      </c>
      <c r="B2985" t="s">
        <v>6134</v>
      </c>
      <c r="C2985" t="str">
        <f>IFERROR(VLOOKUP(Table1[[#This Row],[Ticker]],[1]!Table1[[Symbol]:[Industry]],2,FALSE),"-")</f>
        <v>-</v>
      </c>
      <c r="D2985" t="s">
        <v>543</v>
      </c>
      <c r="E2985">
        <v>87.150776800000003</v>
      </c>
      <c r="F2985">
        <v>107.3</v>
      </c>
      <c r="G2985">
        <v>9.6055720625717491</v>
      </c>
      <c r="H2985">
        <v>-2.3834178476900898</v>
      </c>
      <c r="I2985">
        <v>-18.495576039793502</v>
      </c>
      <c r="J2985">
        <v>-0.823218994827704</v>
      </c>
      <c r="K2985">
        <v>114.451861754342</v>
      </c>
      <c r="L2985">
        <v>108.961397356465</v>
      </c>
      <c r="M2985">
        <v>53.436843464992002</v>
      </c>
      <c r="N2985">
        <v>2.4284676833696399</v>
      </c>
      <c r="O2985">
        <v>48.508853681267396</v>
      </c>
      <c r="P2985">
        <v>35.479797979797901</v>
      </c>
      <c r="Q2985">
        <v>-1.1548011998296E-2</v>
      </c>
    </row>
    <row r="2986" spans="1:17" hidden="1" x14ac:dyDescent="0.3">
      <c r="A2986" t="s">
        <v>6135</v>
      </c>
      <c r="B2986" t="s">
        <v>6136</v>
      </c>
      <c r="C2986" t="str">
        <f>IFERROR(VLOOKUP(Table1[[#This Row],[Ticker]],[1]!Table1[[Symbol]:[Industry]],2,FALSE),"-")</f>
        <v>-</v>
      </c>
      <c r="D2986" t="s">
        <v>728</v>
      </c>
      <c r="E2986">
        <v>87.143164784000007</v>
      </c>
      <c r="F2986">
        <v>43.16</v>
      </c>
      <c r="G2986">
        <v>-16.722288967083301</v>
      </c>
      <c r="H2986">
        <v>8.8380611563976004</v>
      </c>
      <c r="I2986">
        <v>-0.46703505846565901</v>
      </c>
      <c r="J2986">
        <v>-2.0506699752198498</v>
      </c>
      <c r="K2986">
        <v>42.579863517365503</v>
      </c>
      <c r="L2986">
        <v>43.000150354845303</v>
      </c>
      <c r="M2986">
        <v>46.165542039768702</v>
      </c>
      <c r="N2986">
        <v>1.0479837408594199</v>
      </c>
      <c r="O2986">
        <v>31.371640407784898</v>
      </c>
      <c r="P2986">
        <v>36.7987321711568</v>
      </c>
      <c r="Q2986">
        <v>0.10096259342655201</v>
      </c>
    </row>
    <row r="2987" spans="1:17" hidden="1" x14ac:dyDescent="0.3">
      <c r="A2987" t="s">
        <v>6137</v>
      </c>
      <c r="B2987" t="s">
        <v>6138</v>
      </c>
      <c r="C2987" t="str">
        <f>IFERROR(VLOOKUP(Table1[[#This Row],[Ticker]],[1]!Table1[[Symbol]:[Industry]],2,FALSE),"-")</f>
        <v>-</v>
      </c>
      <c r="D2987" t="s">
        <v>924</v>
      </c>
      <c r="E2987">
        <v>87.053799999999995</v>
      </c>
      <c r="F2987">
        <v>56.2</v>
      </c>
      <c r="G2987">
        <v>-55.934695778191397</v>
      </c>
      <c r="H2987">
        <v>37.116139885180502</v>
      </c>
      <c r="I2987">
        <v>-45.699670627107501</v>
      </c>
      <c r="J2987">
        <v>6.7089044928652397</v>
      </c>
      <c r="K2987">
        <v>49.488022402171197</v>
      </c>
      <c r="M2987">
        <v>56.5339843671075</v>
      </c>
      <c r="N2987">
        <v>2.4067415730336998</v>
      </c>
      <c r="O2987">
        <v>54.804270462633397</v>
      </c>
      <c r="P2987">
        <v>56.1111111111111</v>
      </c>
    </row>
    <row r="2988" spans="1:17" hidden="1" x14ac:dyDescent="0.3">
      <c r="A2988" t="s">
        <v>6139</v>
      </c>
      <c r="B2988" t="s">
        <v>6140</v>
      </c>
      <c r="C2988" t="str">
        <f>IFERROR(VLOOKUP(Table1[[#This Row],[Ticker]],[1]!Table1[[Symbol]:[Industry]],2,FALSE),"-")</f>
        <v>-</v>
      </c>
      <c r="D2988" t="s">
        <v>709</v>
      </c>
      <c r="E2988">
        <v>86.967899709999998</v>
      </c>
      <c r="F2988">
        <v>53.02</v>
      </c>
      <c r="G2988">
        <v>-8.1743708324606299</v>
      </c>
      <c r="H2988">
        <v>-0.227365592127731</v>
      </c>
      <c r="I2988">
        <v>1.80954131303447</v>
      </c>
      <c r="J2988">
        <v>-6.0924456854559203E-2</v>
      </c>
      <c r="K2988">
        <v>51.487388388442902</v>
      </c>
      <c r="L2988">
        <v>48.253556157254401</v>
      </c>
      <c r="M2988">
        <v>73.635405148885695</v>
      </c>
      <c r="N2988">
        <v>0.24373026425128799</v>
      </c>
      <c r="O2988">
        <v>4.48887212372688</v>
      </c>
      <c r="P2988">
        <v>32.5831457864466</v>
      </c>
      <c r="Q2988">
        <v>-4.1911912161719999E-3</v>
      </c>
    </row>
    <row r="2989" spans="1:17" hidden="1" x14ac:dyDescent="0.3">
      <c r="A2989" t="s">
        <v>6141</v>
      </c>
      <c r="B2989" t="s">
        <v>6142</v>
      </c>
      <c r="C2989" t="str">
        <f>IFERROR(VLOOKUP(Table1[[#This Row],[Ticker]],[1]!Table1[[Symbol]:[Industry]],2,FALSE),"-")</f>
        <v>-</v>
      </c>
      <c r="E2989">
        <v>86.899990000000003</v>
      </c>
      <c r="F2989">
        <v>165.65</v>
      </c>
      <c r="G2989">
        <v>-29.298889015802299</v>
      </c>
      <c r="H2989">
        <v>16.113149935303099</v>
      </c>
      <c r="I2989">
        <v>-28.4808229944245</v>
      </c>
      <c r="J2989">
        <v>-0.117336641886528</v>
      </c>
      <c r="K2989">
        <v>153.26971157030999</v>
      </c>
      <c r="L2989">
        <v>149.30632130799799</v>
      </c>
      <c r="M2989">
        <v>52.956025292992003</v>
      </c>
      <c r="N2989">
        <v>0.234615384615384</v>
      </c>
      <c r="O2989">
        <v>21.943857530938701</v>
      </c>
      <c r="P2989">
        <v>57.761904761904702</v>
      </c>
    </row>
    <row r="2990" spans="1:17" hidden="1" x14ac:dyDescent="0.3">
      <c r="A2990" t="s">
        <v>6143</v>
      </c>
      <c r="B2990" t="s">
        <v>6144</v>
      </c>
      <c r="C2990" t="str">
        <f>IFERROR(VLOOKUP(Table1[[#This Row],[Ticker]],[1]!Table1[[Symbol]:[Industry]],2,FALSE),"-")</f>
        <v>-</v>
      </c>
      <c r="D2990" t="s">
        <v>127</v>
      </c>
      <c r="E2990">
        <v>86.868886304999904</v>
      </c>
      <c r="F2990">
        <v>157.65</v>
      </c>
      <c r="G2990">
        <v>122.98865833198499</v>
      </c>
      <c r="H2990">
        <v>-0.46601973923258599</v>
      </c>
      <c r="I2990">
        <v>36.135919114739899</v>
      </c>
      <c r="J2990">
        <v>-4.7725090556796204</v>
      </c>
      <c r="K2990">
        <v>159.056239068389</v>
      </c>
      <c r="L2990">
        <v>128.36131850232101</v>
      </c>
      <c r="M2990">
        <v>36.108174213551301</v>
      </c>
      <c r="N2990">
        <v>0.48644741092553601</v>
      </c>
      <c r="O2990">
        <v>15.4138915318744</v>
      </c>
      <c r="P2990">
        <v>162.75</v>
      </c>
      <c r="Q2990">
        <v>7.1927930970153001E-2</v>
      </c>
    </row>
    <row r="2991" spans="1:17" hidden="1" x14ac:dyDescent="0.3">
      <c r="A2991" t="s">
        <v>6145</v>
      </c>
      <c r="B2991" t="s">
        <v>6146</v>
      </c>
      <c r="C2991" t="str">
        <f>IFERROR(VLOOKUP(Table1[[#This Row],[Ticker]],[1]!Table1[[Symbol]:[Industry]],2,FALSE),"-")</f>
        <v>-</v>
      </c>
      <c r="E2991">
        <v>86.850161999999997</v>
      </c>
      <c r="F2991">
        <v>579.6</v>
      </c>
      <c r="G2991">
        <v>20.9424675574319</v>
      </c>
      <c r="H2991">
        <v>14.7460399176836</v>
      </c>
      <c r="I2991">
        <v>-14.535038466365</v>
      </c>
      <c r="J2991">
        <v>-1.7073374921543401</v>
      </c>
      <c r="K2991">
        <v>530.63158584952998</v>
      </c>
      <c r="L2991">
        <v>484.28732637490498</v>
      </c>
      <c r="M2991">
        <v>48.962077085450197</v>
      </c>
      <c r="N2991">
        <v>1.30201643632468</v>
      </c>
      <c r="O2991">
        <v>12.991718426501</v>
      </c>
      <c r="P2991">
        <v>71.733333333333306</v>
      </c>
      <c r="Q2991">
        <v>6.2202521362362997E-2</v>
      </c>
    </row>
    <row r="2992" spans="1:17" hidden="1" x14ac:dyDescent="0.3">
      <c r="A2992" t="s">
        <v>6147</v>
      </c>
      <c r="B2992" t="s">
        <v>6148</v>
      </c>
      <c r="C2992" t="str">
        <f>IFERROR(VLOOKUP(Table1[[#This Row],[Ticker]],[1]!Table1[[Symbol]:[Industry]],2,FALSE),"-")</f>
        <v>-</v>
      </c>
      <c r="E2992">
        <v>86.786636310000006</v>
      </c>
      <c r="F2992">
        <v>36.85</v>
      </c>
      <c r="G2992">
        <v>8.5406033134858799</v>
      </c>
      <c r="H2992">
        <v>-32.166947788146203</v>
      </c>
      <c r="I2992">
        <v>-12.371266534370401</v>
      </c>
      <c r="J2992">
        <v>-14.867831256087401</v>
      </c>
      <c r="K2992">
        <v>50.917388241589698</v>
      </c>
      <c r="L2992">
        <v>48.948508023652501</v>
      </c>
      <c r="M2992">
        <v>23.716577490056601</v>
      </c>
      <c r="N2992">
        <v>2.33299617453843</v>
      </c>
      <c r="O2992">
        <v>103.527815468113</v>
      </c>
      <c r="P2992">
        <v>52.746113989637301</v>
      </c>
      <c r="Q2992">
        <v>0.19755443868153</v>
      </c>
    </row>
    <row r="2993" spans="1:17" hidden="1" x14ac:dyDescent="0.3">
      <c r="A2993" t="s">
        <v>6149</v>
      </c>
      <c r="B2993" t="s">
        <v>6150</v>
      </c>
      <c r="C2993" t="str">
        <f>IFERROR(VLOOKUP(Table1[[#This Row],[Ticker]],[1]!Table1[[Symbol]:[Industry]],2,FALSE),"-")</f>
        <v>-</v>
      </c>
      <c r="D2993" t="s">
        <v>271</v>
      </c>
      <c r="E2993">
        <v>86.700320000000005</v>
      </c>
      <c r="F2993">
        <v>79.599999999999994</v>
      </c>
      <c r="G2993">
        <v>-19.2929107803159</v>
      </c>
      <c r="H2993">
        <v>-3.7639762911334</v>
      </c>
      <c r="I2993">
        <v>-30.577824868528499</v>
      </c>
      <c r="J2993">
        <v>-0.36064564431962098</v>
      </c>
      <c r="K2993">
        <v>84.348789662945293</v>
      </c>
      <c r="M2993">
        <v>35.615935946159702</v>
      </c>
      <c r="N2993">
        <v>0.71346704871060096</v>
      </c>
      <c r="O2993">
        <v>56.595477386934597</v>
      </c>
      <c r="P2993">
        <v>13.471133285816</v>
      </c>
    </row>
    <row r="2994" spans="1:17" hidden="1" x14ac:dyDescent="0.3">
      <c r="A2994" t="s">
        <v>6151</v>
      </c>
      <c r="B2994" t="s">
        <v>6152</v>
      </c>
      <c r="C2994" t="str">
        <f>IFERROR(VLOOKUP(Table1[[#This Row],[Ticker]],[1]!Table1[[Symbol]:[Industry]],2,FALSE),"-")</f>
        <v>-</v>
      </c>
      <c r="D2994" t="s">
        <v>6153</v>
      </c>
      <c r="E2994">
        <v>86.632075200000003</v>
      </c>
      <c r="F2994">
        <v>112.4</v>
      </c>
      <c r="G2994">
        <v>-47.223768369253101</v>
      </c>
      <c r="H2994">
        <v>-2.0116375320107598</v>
      </c>
      <c r="I2994">
        <v>-57.096352067675497</v>
      </c>
      <c r="J2994">
        <v>-14.104163453199901</v>
      </c>
      <c r="K2994">
        <v>119.30158891637601</v>
      </c>
      <c r="M2994">
        <v>38.457473300545601</v>
      </c>
      <c r="N2994">
        <v>1.0184898354307801</v>
      </c>
      <c r="O2994">
        <v>86.832740213523095</v>
      </c>
      <c r="P2994">
        <v>24.6810870770937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D2995" t="s">
        <v>924</v>
      </c>
      <c r="E2995">
        <v>86.529935899999998</v>
      </c>
      <c r="F2995">
        <v>53</v>
      </c>
      <c r="G2995">
        <v>-50.279151187200199</v>
      </c>
      <c r="H2995">
        <v>-5.9824516641152101</v>
      </c>
      <c r="I2995">
        <v>-33.571900972604901</v>
      </c>
      <c r="J2995">
        <v>-3.2195264229084102</v>
      </c>
      <c r="K2995">
        <v>54.668893345046897</v>
      </c>
      <c r="M2995">
        <v>38.017030849798502</v>
      </c>
      <c r="N2995">
        <v>1.22099596231493</v>
      </c>
      <c r="O2995">
        <v>52.264150943396203</v>
      </c>
      <c r="P2995">
        <v>9.9585062240663706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D2996" t="s">
        <v>62</v>
      </c>
      <c r="E2996">
        <v>86.498816250000004</v>
      </c>
      <c r="F2996">
        <v>84.35</v>
      </c>
      <c r="G2996">
        <v>22.096570896767801</v>
      </c>
      <c r="H2996">
        <v>1.85705450872428</v>
      </c>
      <c r="I2996">
        <v>-0.214652188281723</v>
      </c>
      <c r="J2996">
        <v>-8.6279749397588592</v>
      </c>
      <c r="K2996">
        <v>84.470470646827906</v>
      </c>
      <c r="L2996">
        <v>73.0499435169842</v>
      </c>
      <c r="M2996">
        <v>27.5102396334911</v>
      </c>
      <c r="N2996">
        <v>0.29742465609576801</v>
      </c>
      <c r="O2996">
        <v>20.628334321280299</v>
      </c>
      <c r="P2996">
        <v>84.775465498356994</v>
      </c>
      <c r="Q2996">
        <v>6.2027067057436998E-2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D2997" t="s">
        <v>709</v>
      </c>
      <c r="E2997">
        <v>86.396236028999994</v>
      </c>
      <c r="F2997">
        <v>999.99</v>
      </c>
      <c r="G2997">
        <v>-23.6863534032667</v>
      </c>
      <c r="H2997">
        <v>-4.3157849974485503</v>
      </c>
      <c r="I2997">
        <v>-13.451328252182901</v>
      </c>
      <c r="J2997">
        <v>-0.117336641886528</v>
      </c>
      <c r="K2997">
        <v>999.99062149949805</v>
      </c>
      <c r="L2997">
        <v>999.98527323081203</v>
      </c>
      <c r="M2997">
        <v>51.871899376974604</v>
      </c>
      <c r="N2997">
        <v>1.1521499306092799</v>
      </c>
      <c r="O2997">
        <v>3.0010300103000902</v>
      </c>
      <c r="P2997">
        <v>3.09175257731959</v>
      </c>
      <c r="Q2997">
        <v>-0.10191571481775601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D2998" t="s">
        <v>872</v>
      </c>
      <c r="E2998">
        <v>86.199988367999893</v>
      </c>
      <c r="F2998">
        <v>68.44</v>
      </c>
      <c r="G2998">
        <v>15.7026486333931</v>
      </c>
      <c r="H2998">
        <v>1.1640684824049199</v>
      </c>
      <c r="I2998">
        <v>-23.339412518147299</v>
      </c>
      <c r="J2998">
        <v>3.3165714040904799</v>
      </c>
      <c r="K2998">
        <v>65.594321992717894</v>
      </c>
      <c r="L2998">
        <v>62.787955018683903</v>
      </c>
      <c r="M2998">
        <v>52.7929088534286</v>
      </c>
      <c r="N2998">
        <v>1.0733531098185201</v>
      </c>
      <c r="O2998">
        <v>42.3144360023378</v>
      </c>
      <c r="P2998">
        <v>53.797752808988697</v>
      </c>
      <c r="Q2998">
        <v>-1.4649561460978001E-2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E2999">
        <v>86.041174999999996</v>
      </c>
      <c r="F2999">
        <v>265.14999999999998</v>
      </c>
      <c r="G2999">
        <v>814.89771739319303</v>
      </c>
      <c r="H2999">
        <v>-8.61935642601998</v>
      </c>
      <c r="I2999">
        <v>252.57572862247099</v>
      </c>
      <c r="J2999">
        <v>-3.3844846563269599</v>
      </c>
      <c r="K2999">
        <v>263.312452984103</v>
      </c>
      <c r="L2999">
        <v>169.51787370490899</v>
      </c>
      <c r="M2999">
        <v>34.7179222020618</v>
      </c>
      <c r="N2999">
        <v>0.399366018024845</v>
      </c>
      <c r="O2999">
        <v>18.404676598151902</v>
      </c>
      <c r="P2999">
        <v>1156.03979156797</v>
      </c>
      <c r="Q2999">
        <v>0.183221411262772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E3000">
        <v>85.997370429999904</v>
      </c>
      <c r="F3000">
        <v>8.57</v>
      </c>
      <c r="G3000">
        <v>91.237148669297397</v>
      </c>
      <c r="H3000">
        <v>1.8144078631796701</v>
      </c>
      <c r="I3000">
        <v>-39.126827315792497</v>
      </c>
      <c r="J3000">
        <v>-1.0507150328489701</v>
      </c>
      <c r="K3000">
        <v>8.6639875068676293</v>
      </c>
      <c r="L3000">
        <v>8.1589120570719</v>
      </c>
      <c r="M3000">
        <v>30.825699825874999</v>
      </c>
      <c r="N3000">
        <v>6.6027897807873796E-3</v>
      </c>
      <c r="O3000">
        <v>51.691948658109602</v>
      </c>
      <c r="P3000">
        <v>180.15691402419</v>
      </c>
      <c r="Q3000">
        <v>0.193121311499836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E3001">
        <v>85.806413570000004</v>
      </c>
      <c r="F3001">
        <v>16.34</v>
      </c>
      <c r="G3001">
        <v>-25.3710706114496</v>
      </c>
      <c r="H3001">
        <v>-13.192189491830501</v>
      </c>
      <c r="I3001">
        <v>-25.222386567517599</v>
      </c>
      <c r="J3001">
        <v>-3.39700271225027</v>
      </c>
      <c r="K3001">
        <v>17.0378599890294</v>
      </c>
      <c r="L3001">
        <v>18.26289507864</v>
      </c>
      <c r="M3001">
        <v>47.227903367979103</v>
      </c>
      <c r="N3001">
        <v>0.743254477924566</v>
      </c>
      <c r="O3001">
        <v>70.746634026927694</v>
      </c>
      <c r="P3001">
        <v>6.7973856209150298</v>
      </c>
      <c r="Q3001">
        <v>6.6643026628494001E-2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D3002" t="s">
        <v>590</v>
      </c>
      <c r="E3002">
        <v>85.752338363999996</v>
      </c>
      <c r="F3002">
        <v>1.26</v>
      </c>
      <c r="G3002">
        <v>-1.92164752091381</v>
      </c>
      <c r="H3002">
        <v>21.314467103391699</v>
      </c>
      <c r="I3002">
        <v>-93.157210605124007</v>
      </c>
      <c r="J3002">
        <v>14.0919834497865</v>
      </c>
      <c r="K3002">
        <v>1.16763881484036</v>
      </c>
      <c r="L3002">
        <v>2.34602138870821</v>
      </c>
      <c r="M3002">
        <v>74.6717984267015</v>
      </c>
      <c r="N3002">
        <v>3.3021670144670501</v>
      </c>
      <c r="O3002">
        <v>748.63123993558702</v>
      </c>
      <c r="P3002">
        <v>46.117647058823501</v>
      </c>
      <c r="Q3002">
        <v>5.6656590533469997E-2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D3003" t="s">
        <v>549</v>
      </c>
      <c r="E3003">
        <v>85.730400000000003</v>
      </c>
      <c r="F3003">
        <v>6.72</v>
      </c>
      <c r="G3003">
        <v>21.7681920512786</v>
      </c>
      <c r="H3003">
        <v>-3.4398725886894201</v>
      </c>
      <c r="I3003">
        <v>-39.523935512908899</v>
      </c>
      <c r="J3003">
        <v>-4.1451144196643002</v>
      </c>
      <c r="K3003">
        <v>6.84815535564175</v>
      </c>
      <c r="L3003">
        <v>6.6456820898032403</v>
      </c>
      <c r="M3003">
        <v>36.667293213057498</v>
      </c>
      <c r="N3003">
        <v>0.84335524747924995</v>
      </c>
      <c r="O3003">
        <v>70.684523809523796</v>
      </c>
      <c r="P3003">
        <v>59.6199524940617</v>
      </c>
      <c r="Q3003">
        <v>-7.50744403337E-4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E3004">
        <v>85.648454000000001</v>
      </c>
      <c r="F3004">
        <v>50.42</v>
      </c>
      <c r="G3004">
        <v>-17.315045386389102</v>
      </c>
      <c r="H3004">
        <v>-4.80063348229704</v>
      </c>
      <c r="I3004">
        <v>-7.0800202353052697</v>
      </c>
      <c r="J3004">
        <v>-1.3008872938424001</v>
      </c>
      <c r="K3004">
        <v>50.022058096504701</v>
      </c>
      <c r="M3004">
        <v>57.135717100390998</v>
      </c>
      <c r="O3004">
        <v>18.742562475208199</v>
      </c>
      <c r="P3004">
        <v>11.7960088691795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E3005">
        <v>85.575250019999999</v>
      </c>
      <c r="F3005">
        <v>5.33</v>
      </c>
      <c r="G3005">
        <v>-91.363733633709401</v>
      </c>
      <c r="H3005">
        <v>-2.4775497033309102</v>
      </c>
      <c r="I3005">
        <v>-83.766003830016402</v>
      </c>
      <c r="J3005">
        <v>0.97755386906236896</v>
      </c>
      <c r="K3005">
        <v>5.8504482817028096</v>
      </c>
      <c r="L3005">
        <v>10.406513774920199</v>
      </c>
      <c r="M3005">
        <v>48.645731342207</v>
      </c>
      <c r="N3005">
        <v>2.9742136772397401</v>
      </c>
      <c r="O3005">
        <v>342.77673545966201</v>
      </c>
      <c r="P3005">
        <v>11.0416666666666</v>
      </c>
      <c r="Q3005">
        <v>0.149996288960623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D3006" t="s">
        <v>405</v>
      </c>
      <c r="E3006">
        <v>85.417426500000005</v>
      </c>
      <c r="F3006">
        <v>20.3</v>
      </c>
      <c r="G3006">
        <v>-4.3447896172585203</v>
      </c>
      <c r="H3006">
        <v>10.047358633987701</v>
      </c>
      <c r="I3006">
        <v>-25.113643308753801</v>
      </c>
      <c r="J3006">
        <v>9.2090882285797893</v>
      </c>
      <c r="K3006">
        <v>18.913163059500899</v>
      </c>
      <c r="L3006">
        <v>18.9820589449564</v>
      </c>
      <c r="M3006">
        <v>58.082637517561899</v>
      </c>
      <c r="N3006">
        <v>1.7835686479355399</v>
      </c>
      <c r="O3006">
        <v>24.6305418719211</v>
      </c>
      <c r="P3006">
        <v>31.221719457013499</v>
      </c>
      <c r="Q3006">
        <v>5.6520657669672E-2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266</v>
      </c>
      <c r="E3007">
        <v>85.080520800000002</v>
      </c>
      <c r="F3007">
        <v>158.4</v>
      </c>
      <c r="G3007">
        <v>111.607764243792</v>
      </c>
      <c r="H3007">
        <v>59.115587551570997</v>
      </c>
      <c r="I3007">
        <v>85.693755982164504</v>
      </c>
      <c r="J3007">
        <v>5.7239331993832998</v>
      </c>
      <c r="K3007">
        <v>122.680165157348</v>
      </c>
      <c r="L3007">
        <v>101.429591276449</v>
      </c>
      <c r="M3007">
        <v>65.145353401983002</v>
      </c>
      <c r="N3007">
        <v>3.5286416847477402</v>
      </c>
      <c r="O3007">
        <v>16.098484848484802</v>
      </c>
      <c r="P3007">
        <v>168.52008815053301</v>
      </c>
      <c r="Q3007">
        <v>0.11376658392840699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80</v>
      </c>
      <c r="E3008">
        <v>84.832497554999904</v>
      </c>
      <c r="F3008">
        <v>9.85</v>
      </c>
      <c r="G3008">
        <v>100.177282960369</v>
      </c>
      <c r="H3008">
        <v>45.380263634770202</v>
      </c>
      <c r="I3008">
        <v>23.3542273033726</v>
      </c>
      <c r="J3008">
        <v>-8.0612618755313807</v>
      </c>
      <c r="K3008">
        <v>8.3699027572937599</v>
      </c>
      <c r="L3008">
        <v>6.8749002821130398</v>
      </c>
      <c r="M3008">
        <v>43.4219704729759</v>
      </c>
      <c r="N3008">
        <v>0.42308055639879599</v>
      </c>
      <c r="O3008">
        <v>31.675126903553299</v>
      </c>
      <c r="P3008">
        <v>137.34939759036101</v>
      </c>
      <c r="Q3008">
        <v>0.115441860550967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D3009" t="s">
        <v>97</v>
      </c>
      <c r="E3009">
        <v>84.821855299999996</v>
      </c>
      <c r="F3009">
        <v>4.42</v>
      </c>
      <c r="G3009">
        <v>95.125527784851997</v>
      </c>
      <c r="H3009">
        <v>-2.9674703907069802</v>
      </c>
      <c r="I3009">
        <v>-16.308471109325701</v>
      </c>
      <c r="J3009">
        <v>-5.1699682208339004</v>
      </c>
      <c r="K3009">
        <v>4.5568225956959996</v>
      </c>
      <c r="L3009">
        <v>4.4505768523166598</v>
      </c>
      <c r="M3009">
        <v>39.752569472185499</v>
      </c>
      <c r="N3009">
        <v>1.5675738696761501</v>
      </c>
      <c r="O3009">
        <v>47.737556561085903</v>
      </c>
      <c r="P3009">
        <v>118.81188118811799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621</v>
      </c>
      <c r="E3010">
        <v>84.233400000000003</v>
      </c>
      <c r="F3010">
        <v>136.30000000000001</v>
      </c>
      <c r="G3010">
        <v>-6.0849729028353297</v>
      </c>
      <c r="H3010">
        <v>11.4736886867619</v>
      </c>
      <c r="I3010">
        <v>42.4983284983891</v>
      </c>
      <c r="J3010">
        <v>10.8070331060126</v>
      </c>
      <c r="K3010">
        <v>107.13311169267899</v>
      </c>
      <c r="M3010">
        <v>80.184677064799004</v>
      </c>
      <c r="N3010">
        <v>1.7028744326777601</v>
      </c>
      <c r="O3010">
        <v>0</v>
      </c>
      <c r="P3010">
        <v>128.49958088851599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E3011">
        <v>84.142799999999994</v>
      </c>
      <c r="F3011">
        <v>259.7</v>
      </c>
      <c r="G3011">
        <v>282.92081741245198</v>
      </c>
      <c r="H3011">
        <v>-2.0347259343120898</v>
      </c>
      <c r="I3011">
        <v>138.684594077914</v>
      </c>
      <c r="J3011">
        <v>-5.3626196607544498</v>
      </c>
      <c r="K3011">
        <v>237.47710724457701</v>
      </c>
      <c r="L3011">
        <v>160.786395937978</v>
      </c>
      <c r="M3011">
        <v>48.041393872745402</v>
      </c>
      <c r="N3011">
        <v>0.41953638338903398</v>
      </c>
      <c r="O3011">
        <v>9.6264921062764603</v>
      </c>
      <c r="P3011">
        <v>345.53096586035298</v>
      </c>
      <c r="Q3011">
        <v>0.12681276158659999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924</v>
      </c>
      <c r="E3012">
        <v>83.953000000000003</v>
      </c>
      <c r="F3012">
        <v>226.9</v>
      </c>
      <c r="G3012">
        <v>-27.806361854566099</v>
      </c>
      <c r="H3012">
        <v>-4.2716348870732697</v>
      </c>
      <c r="I3012">
        <v>-25.2834634765854</v>
      </c>
      <c r="J3012">
        <v>-4.8672315557158701</v>
      </c>
      <c r="K3012">
        <v>223.03468433688499</v>
      </c>
      <c r="L3012">
        <v>233.44840394316799</v>
      </c>
      <c r="M3012">
        <v>53.433317551555803</v>
      </c>
      <c r="N3012">
        <v>3.3266838259427498</v>
      </c>
      <c r="O3012">
        <v>33.957690612604601</v>
      </c>
      <c r="P3012">
        <v>8.5126733620277406</v>
      </c>
      <c r="Q3012">
        <v>-2.0598943515316999E-2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271</v>
      </c>
      <c r="E3013">
        <v>83.826288000000005</v>
      </c>
      <c r="F3013">
        <v>204.75</v>
      </c>
      <c r="G3013">
        <v>-31.039294579737302</v>
      </c>
      <c r="H3013">
        <v>-6.3302092700175701</v>
      </c>
      <c r="I3013">
        <v>-46.735785730188702</v>
      </c>
      <c r="J3013">
        <v>-8.2758448003946796</v>
      </c>
      <c r="K3013">
        <v>211.024499260113</v>
      </c>
      <c r="L3013">
        <v>220.60398189124899</v>
      </c>
      <c r="M3013">
        <v>40.5580520280946</v>
      </c>
      <c r="N3013">
        <v>1.43857142857142</v>
      </c>
      <c r="O3013">
        <v>64.8595848595848</v>
      </c>
      <c r="P3013">
        <v>9.4919786096256704</v>
      </c>
      <c r="Q3013">
        <v>9.5161863073404004E-2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165</v>
      </c>
      <c r="E3014">
        <v>83.728401750000003</v>
      </c>
      <c r="F3014">
        <v>91.5</v>
      </c>
      <c r="G3014">
        <v>125.972582476678</v>
      </c>
      <c r="H3014">
        <v>-12.2953768341832</v>
      </c>
      <c r="I3014">
        <v>-18.039440869492601</v>
      </c>
      <c r="J3014">
        <v>-1.81779445745224</v>
      </c>
      <c r="K3014">
        <v>93.390844504547502</v>
      </c>
      <c r="L3014">
        <v>84.575893288603993</v>
      </c>
      <c r="M3014">
        <v>52.5385421309823</v>
      </c>
      <c r="N3014">
        <v>0.75651370993155298</v>
      </c>
      <c r="O3014">
        <v>38.0983606557377</v>
      </c>
      <c r="P3014">
        <v>175.60240963855401</v>
      </c>
      <c r="Q3014">
        <v>0.163884620172074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E3015">
        <v>83.7068625</v>
      </c>
      <c r="F3015">
        <v>49.75</v>
      </c>
      <c r="G3015">
        <v>-17.8352895734795</v>
      </c>
      <c r="H3015">
        <v>-9.8713405530040994</v>
      </c>
      <c r="I3015">
        <v>-24.928196579584998</v>
      </c>
      <c r="J3015">
        <v>-12.1863021591279</v>
      </c>
      <c r="K3015">
        <v>50.844458856748801</v>
      </c>
      <c r="L3015">
        <v>49.639373886622799</v>
      </c>
      <c r="M3015">
        <v>45.049808519643797</v>
      </c>
      <c r="N3015">
        <v>3.7498583569405102</v>
      </c>
      <c r="O3015">
        <v>22.190954773869301</v>
      </c>
      <c r="P3015">
        <v>23.6639323887646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72</v>
      </c>
      <c r="E3016">
        <v>83.490755935999999</v>
      </c>
      <c r="F3016">
        <v>16.239999999999998</v>
      </c>
      <c r="G3016">
        <v>20.030460756025199</v>
      </c>
      <c r="H3016">
        <v>-8.4660934663212295</v>
      </c>
      <c r="I3016">
        <v>-21.958370505704</v>
      </c>
      <c r="J3016">
        <v>6.6951633581134704</v>
      </c>
      <c r="K3016">
        <v>15.7993122129163</v>
      </c>
      <c r="L3016">
        <v>14.6740310400157</v>
      </c>
      <c r="M3016">
        <v>45.504651538240999</v>
      </c>
      <c r="N3016">
        <v>0.318182375153167</v>
      </c>
      <c r="O3016">
        <v>20.2586206896551</v>
      </c>
      <c r="P3016">
        <v>62.399999999999899</v>
      </c>
      <c r="Q3016">
        <v>6.6866034516815998E-2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D3017" t="s">
        <v>1550</v>
      </c>
      <c r="E3017">
        <v>83.436599999999999</v>
      </c>
      <c r="F3017">
        <v>24.7</v>
      </c>
      <c r="G3017">
        <v>-30.478806233455401</v>
      </c>
      <c r="H3017">
        <v>-6.8474305670688</v>
      </c>
      <c r="I3017">
        <v>-37.568071723765001</v>
      </c>
      <c r="J3017">
        <v>-3.13260381745904</v>
      </c>
      <c r="K3017">
        <v>26.793908725225499</v>
      </c>
      <c r="L3017">
        <v>28.115880304045699</v>
      </c>
      <c r="M3017">
        <v>34.833299079679499</v>
      </c>
      <c r="N3017">
        <v>1.4185731946108999</v>
      </c>
      <c r="O3017">
        <v>72.064777327935204</v>
      </c>
      <c r="P3017">
        <v>12.272727272727201</v>
      </c>
      <c r="Q3017">
        <v>-8.4818896102669995E-3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266</v>
      </c>
      <c r="E3018">
        <v>83.212500000000006</v>
      </c>
      <c r="F3018">
        <v>110.95</v>
      </c>
      <c r="G3018">
        <v>160.800826083912</v>
      </c>
      <c r="H3018">
        <v>-11.5727452895526</v>
      </c>
      <c r="I3018">
        <v>79.505193486947505</v>
      </c>
      <c r="J3018">
        <v>-18.641795342768599</v>
      </c>
      <c r="K3018">
        <v>97.394371024541101</v>
      </c>
      <c r="L3018">
        <v>69.101281205204501</v>
      </c>
      <c r="M3018">
        <v>43.048806286558502</v>
      </c>
      <c r="N3018">
        <v>0.65672340425531905</v>
      </c>
      <c r="O3018">
        <v>25.912573231185199</v>
      </c>
      <c r="P3018">
        <v>192.35836627140901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D3019" t="s">
        <v>405</v>
      </c>
      <c r="E3019">
        <v>82.973145000000002</v>
      </c>
      <c r="F3019">
        <v>69.989999999999995</v>
      </c>
      <c r="G3019">
        <v>23.382358511000898</v>
      </c>
      <c r="H3019">
        <v>46.271947424008999</v>
      </c>
      <c r="I3019">
        <v>42.950906384688501</v>
      </c>
      <c r="J3019">
        <v>5.9971211894387499</v>
      </c>
      <c r="K3019">
        <v>51.138829558650997</v>
      </c>
      <c r="L3019">
        <v>44.650226581791401</v>
      </c>
      <c r="M3019">
        <v>71.446819291146596</v>
      </c>
      <c r="N3019">
        <v>3.77261128865092</v>
      </c>
      <c r="O3019">
        <v>12.801828832690299</v>
      </c>
      <c r="P3019">
        <v>117.360248447204</v>
      </c>
      <c r="Q3019">
        <v>0.15498177900177901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921</v>
      </c>
      <c r="E3020">
        <v>82.960609684999994</v>
      </c>
      <c r="F3020">
        <v>157.44999999999999</v>
      </c>
      <c r="G3020">
        <v>16.1449076979765</v>
      </c>
      <c r="H3020">
        <v>58.949521125000402</v>
      </c>
      <c r="I3020">
        <v>26.379932849060399</v>
      </c>
      <c r="J3020">
        <v>3.7787672542173598</v>
      </c>
      <c r="M3020">
        <v>54.649131142589297</v>
      </c>
      <c r="O3020">
        <v>12.416640203239099</v>
      </c>
      <c r="P3020">
        <v>96.199376947040406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2904</v>
      </c>
      <c r="E3021">
        <v>82.922496539999997</v>
      </c>
      <c r="F3021">
        <v>117.65</v>
      </c>
      <c r="G3021">
        <v>-30.424363708458898</v>
      </c>
      <c r="H3021">
        <v>2.5167941880717999</v>
      </c>
      <c r="I3021">
        <v>-20.189338557375098</v>
      </c>
      <c r="J3021">
        <v>-7.49637605305985E-2</v>
      </c>
      <c r="K3021">
        <v>121.706910214912</v>
      </c>
      <c r="M3021">
        <v>38.637554976796103</v>
      </c>
      <c r="N3021">
        <v>0.44852941176470501</v>
      </c>
      <c r="O3021">
        <v>24.649383765405801</v>
      </c>
      <c r="P3021">
        <v>12.047619047618999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E3022">
        <v>82.892250000000004</v>
      </c>
      <c r="F3022">
        <v>96.95</v>
      </c>
      <c r="G3022">
        <v>66.299929175608398</v>
      </c>
      <c r="H3022">
        <v>-6.2120318042868297</v>
      </c>
      <c r="I3022">
        <v>10.6367301120817</v>
      </c>
      <c r="J3022">
        <v>-1.7429524054333301</v>
      </c>
      <c r="K3022">
        <v>95.950747781226099</v>
      </c>
      <c r="L3022">
        <v>79.406833107931504</v>
      </c>
      <c r="M3022">
        <v>30.731477560023102</v>
      </c>
      <c r="N3022">
        <v>0.226656911936678</v>
      </c>
      <c r="O3022">
        <v>30.479628674574499</v>
      </c>
      <c r="P3022">
        <v>108.047210300429</v>
      </c>
      <c r="Q3022">
        <v>0.13561262406848501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312</v>
      </c>
      <c r="E3023">
        <v>82.643577300000004</v>
      </c>
      <c r="F3023">
        <v>218.2</v>
      </c>
      <c r="G3023">
        <v>10.5492664060226</v>
      </c>
      <c r="H3023">
        <v>4.5827239010603398</v>
      </c>
      <c r="I3023">
        <v>5.0390328664703397</v>
      </c>
      <c r="J3023">
        <v>-8.7901885983205705</v>
      </c>
      <c r="K3023">
        <v>208.951665864223</v>
      </c>
      <c r="L3023">
        <v>186.64023171152499</v>
      </c>
      <c r="M3023">
        <v>43.782891909968299</v>
      </c>
      <c r="N3023">
        <v>2.0977304605762299</v>
      </c>
      <c r="O3023">
        <v>14.9862511457378</v>
      </c>
      <c r="P3023">
        <v>49.349760438056101</v>
      </c>
      <c r="Q3023">
        <v>-1.9668501641245999E-2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924</v>
      </c>
      <c r="E3024">
        <v>82.253749999999997</v>
      </c>
      <c r="F3024">
        <v>143.05000000000001</v>
      </c>
      <c r="G3024">
        <v>-54.6967223446701</v>
      </c>
      <c r="H3024">
        <v>-6.14381478756364</v>
      </c>
      <c r="I3024">
        <v>-32.609282476540002</v>
      </c>
      <c r="J3024">
        <v>0.57710780255791605</v>
      </c>
      <c r="K3024">
        <v>148.804664712549</v>
      </c>
      <c r="L3024">
        <v>172.08844494981599</v>
      </c>
      <c r="M3024">
        <v>39.964960725609501</v>
      </c>
      <c r="N3024">
        <v>0.79436722929236103</v>
      </c>
      <c r="O3024">
        <v>49.598042642432702</v>
      </c>
      <c r="P3024">
        <v>4.41605839416059</v>
      </c>
      <c r="Q3024">
        <v>0.19511853342777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639</v>
      </c>
      <c r="E3025">
        <v>81.964642604999995</v>
      </c>
      <c r="F3025">
        <v>68.17</v>
      </c>
      <c r="G3025">
        <v>86.132052260014206</v>
      </c>
      <c r="H3025">
        <v>-1.2395545052516701</v>
      </c>
      <c r="I3025">
        <v>15.5607837841531</v>
      </c>
      <c r="J3025">
        <v>-3.3572295845545002</v>
      </c>
      <c r="K3025">
        <v>62.840109403063302</v>
      </c>
      <c r="L3025">
        <v>52.282320604657599</v>
      </c>
      <c r="M3025">
        <v>47.034511053223099</v>
      </c>
      <c r="N3025">
        <v>0.66429814499861495</v>
      </c>
      <c r="O3025">
        <v>13.5396802112366</v>
      </c>
      <c r="P3025">
        <v>125.728476821192</v>
      </c>
      <c r="Q3025">
        <v>5.4417385112065002E-2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D3026" t="s">
        <v>549</v>
      </c>
      <c r="E3026">
        <v>81.741264000000001</v>
      </c>
      <c r="F3026">
        <v>75.900000000000006</v>
      </c>
      <c r="G3026">
        <v>-42.379443922816797</v>
      </c>
      <c r="H3026">
        <v>-24.3157849974485</v>
      </c>
      <c r="I3026">
        <v>-32.144418771732902</v>
      </c>
      <c r="J3026">
        <v>-8.5510715816455605</v>
      </c>
      <c r="O3026">
        <v>29.1172595520421</v>
      </c>
      <c r="P3026">
        <v>3.97260273972603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D3027" t="s">
        <v>130</v>
      </c>
      <c r="E3027">
        <v>81.705265600000004</v>
      </c>
      <c r="F3027">
        <v>98</v>
      </c>
      <c r="G3027">
        <v>-76.952924695589104</v>
      </c>
      <c r="H3027">
        <v>4.2711715242905797</v>
      </c>
      <c r="I3027">
        <v>-66.717899544505201</v>
      </c>
      <c r="J3027">
        <v>-4.0596443341942097</v>
      </c>
      <c r="K3027">
        <v>103.32939612157899</v>
      </c>
      <c r="M3027">
        <v>33.629191117485803</v>
      </c>
      <c r="N3027">
        <v>0.65815642458100498</v>
      </c>
      <c r="O3027">
        <v>114.28571428571399</v>
      </c>
      <c r="P3027">
        <v>18.7878787878787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D3028" t="s">
        <v>1489</v>
      </c>
      <c r="E3028">
        <v>81.512783999999996</v>
      </c>
      <c r="F3028">
        <v>80</v>
      </c>
      <c r="G3028">
        <v>-16.6629420320292</v>
      </c>
      <c r="H3028">
        <v>13.6694955913279</v>
      </c>
      <c r="I3028">
        <v>-26.494806513052399</v>
      </c>
      <c r="J3028">
        <v>-3.01954484377926</v>
      </c>
      <c r="K3028">
        <v>75.996697133233198</v>
      </c>
      <c r="L3028">
        <v>76.390950423940694</v>
      </c>
      <c r="M3028">
        <v>56.290988050141998</v>
      </c>
      <c r="N3028">
        <v>1.8502111253901199</v>
      </c>
      <c r="O3028">
        <v>75.8125</v>
      </c>
      <c r="P3028">
        <v>40.969162995594701</v>
      </c>
      <c r="Q3028">
        <v>0.109341985888534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E3029">
        <v>81.490504829999907</v>
      </c>
      <c r="F3029">
        <v>162.05000000000001</v>
      </c>
      <c r="G3029">
        <v>253.174111713012</v>
      </c>
      <c r="H3029">
        <v>71.923082323857599</v>
      </c>
      <c r="I3029">
        <v>245.46340042998699</v>
      </c>
      <c r="J3029">
        <v>-5.48214350883931</v>
      </c>
      <c r="K3029">
        <v>112.521445686059</v>
      </c>
      <c r="L3029">
        <v>71.212851965820505</v>
      </c>
      <c r="M3029">
        <v>59.9094577354169</v>
      </c>
      <c r="N3029">
        <v>1.1617514488087499</v>
      </c>
      <c r="O3029">
        <v>18.080839247145899</v>
      </c>
      <c r="P3029">
        <v>336.79245283018798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E3030">
        <v>81.299232000000003</v>
      </c>
      <c r="F3030">
        <v>27.44</v>
      </c>
      <c r="G3030">
        <v>-94.938317782522901</v>
      </c>
      <c r="H3030">
        <v>11.674272997580401</v>
      </c>
      <c r="I3030">
        <v>-82.386005032438703</v>
      </c>
      <c r="J3030">
        <v>9.8590969794803094</v>
      </c>
      <c r="K3030">
        <v>31.060979296540701</v>
      </c>
      <c r="L3030">
        <v>53.551474118914903</v>
      </c>
      <c r="M3030">
        <v>51.319007290257197</v>
      </c>
      <c r="N3030">
        <v>0.40229489582570699</v>
      </c>
      <c r="O3030">
        <v>275.72886297375999</v>
      </c>
      <c r="P3030">
        <v>21.8472468916518</v>
      </c>
      <c r="Q3030">
        <v>-4.4463157240940999E-2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1423</v>
      </c>
      <c r="E3031">
        <v>81.210975000000005</v>
      </c>
      <c r="F3031">
        <v>36.15</v>
      </c>
      <c r="G3031">
        <v>88.835692452112397</v>
      </c>
      <c r="H3031">
        <v>2.2302180191427001</v>
      </c>
      <c r="I3031">
        <v>2.7866138700035599</v>
      </c>
      <c r="J3031">
        <v>1.4644867690999399</v>
      </c>
      <c r="K3031">
        <v>30.186931320900001</v>
      </c>
      <c r="L3031">
        <v>27.691322634799899</v>
      </c>
      <c r="M3031">
        <v>69.000169123539195</v>
      </c>
      <c r="N3031">
        <v>2.0599064971673302</v>
      </c>
      <c r="O3031">
        <v>10.373443983402399</v>
      </c>
      <c r="P3031">
        <v>119.09090909090899</v>
      </c>
      <c r="Q3031">
        <v>4.7569027102380999E-2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D3032" t="s">
        <v>130</v>
      </c>
      <c r="E3032">
        <v>80.957502677999997</v>
      </c>
      <c r="F3032">
        <v>28.47</v>
      </c>
      <c r="G3032">
        <v>-9.3030669428408803</v>
      </c>
      <c r="H3032">
        <v>-11.6178851589994</v>
      </c>
      <c r="I3032">
        <v>-36.919070187666797</v>
      </c>
      <c r="J3032">
        <v>-3.6803618519705501</v>
      </c>
      <c r="K3032">
        <v>29.488445649660399</v>
      </c>
      <c r="L3032">
        <v>30.139952879661099</v>
      </c>
      <c r="M3032">
        <v>44.932615288095597</v>
      </c>
      <c r="N3032">
        <v>0.63906956689265404</v>
      </c>
      <c r="O3032">
        <v>53.459782226905503</v>
      </c>
      <c r="P3032">
        <v>22.715517241379299</v>
      </c>
      <c r="Q3032">
        <v>1.7599486423052001E-2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51</v>
      </c>
      <c r="E3033">
        <v>80.833500000000001</v>
      </c>
      <c r="F3033">
        <v>234.3</v>
      </c>
      <c r="G3033">
        <v>50.255740137935902</v>
      </c>
      <c r="H3033">
        <v>4.7901362103834897</v>
      </c>
      <c r="I3033">
        <v>18.548671747817</v>
      </c>
      <c r="J3033">
        <v>0.97555953297685905</v>
      </c>
      <c r="K3033">
        <v>209.65311799318599</v>
      </c>
      <c r="L3033">
        <v>188.79962628125199</v>
      </c>
      <c r="M3033">
        <v>69.963578770679803</v>
      </c>
      <c r="N3033">
        <v>0.74557591008935598</v>
      </c>
      <c r="O3033">
        <v>6.7008109261630304</v>
      </c>
      <c r="P3033">
        <v>90.410402275497702</v>
      </c>
      <c r="Q3033">
        <v>6.2399097666160003E-2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621</v>
      </c>
      <c r="E3034">
        <v>80.673599999999993</v>
      </c>
      <c r="F3034">
        <v>294</v>
      </c>
      <c r="G3034">
        <v>143.829570163612</v>
      </c>
      <c r="H3034">
        <v>-14.211458516933</v>
      </c>
      <c r="I3034">
        <v>22.912308111453399</v>
      </c>
      <c r="J3034">
        <v>9.8639367663531594</v>
      </c>
      <c r="K3034">
        <v>291.79961258489402</v>
      </c>
      <c r="L3034">
        <v>235.848526792695</v>
      </c>
      <c r="M3034">
        <v>54.2137932021718</v>
      </c>
      <c r="N3034">
        <v>0.58986556359875897</v>
      </c>
      <c r="O3034">
        <v>36.428571428571402</v>
      </c>
      <c r="P3034">
        <v>187.109375</v>
      </c>
      <c r="Q3034">
        <v>0.141346243792457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130</v>
      </c>
      <c r="E3035">
        <v>80.663337216000002</v>
      </c>
      <c r="F3035">
        <v>22.32</v>
      </c>
      <c r="G3035">
        <v>-26.091250648566199</v>
      </c>
      <c r="H3035">
        <v>-15.063816493511499</v>
      </c>
      <c r="I3035">
        <v>-44.604937135588202</v>
      </c>
      <c r="J3035">
        <v>-1.5092461677673299</v>
      </c>
      <c r="K3035">
        <v>24.419002675232399</v>
      </c>
      <c r="L3035">
        <v>23.5851786016304</v>
      </c>
      <c r="M3035">
        <v>38.246423326417798</v>
      </c>
      <c r="N3035">
        <v>1.36421267658218</v>
      </c>
      <c r="O3035">
        <v>77.822580645161196</v>
      </c>
      <c r="P3035">
        <v>56.083916083916002</v>
      </c>
      <c r="Q3035">
        <v>-8.1887333538719995E-3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D3036" t="s">
        <v>138</v>
      </c>
      <c r="E3036">
        <v>80.535557609999998</v>
      </c>
      <c r="F3036">
        <v>72.63</v>
      </c>
      <c r="G3036">
        <v>28.9297424151824</v>
      </c>
      <c r="H3036">
        <v>-12.146008195399499</v>
      </c>
      <c r="I3036">
        <v>-27.6712408540489</v>
      </c>
      <c r="J3036">
        <v>3.2615963266497201</v>
      </c>
      <c r="K3036">
        <v>80.696500284275103</v>
      </c>
      <c r="L3036">
        <v>78.774549438139701</v>
      </c>
      <c r="M3036">
        <v>36.317225874437803</v>
      </c>
      <c r="N3036">
        <v>0.56325365408038897</v>
      </c>
      <c r="O3036">
        <v>73.963926752030801</v>
      </c>
      <c r="P3036">
        <v>59.626373626373599</v>
      </c>
      <c r="Q3036">
        <v>9.7690299054806001E-2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D3037" t="s">
        <v>632</v>
      </c>
      <c r="E3037">
        <v>80.449551</v>
      </c>
      <c r="F3037">
        <v>143.85</v>
      </c>
      <c r="G3037">
        <v>185.801598403962</v>
      </c>
      <c r="H3037">
        <v>32.692897665234597</v>
      </c>
      <c r="I3037">
        <v>60.785590352468198</v>
      </c>
      <c r="J3037">
        <v>-7.2375898064434896</v>
      </c>
      <c r="K3037">
        <v>118.826304981535</v>
      </c>
      <c r="L3037">
        <v>86.147842801861202</v>
      </c>
      <c r="M3037">
        <v>44.454185805478602</v>
      </c>
      <c r="N3037">
        <v>0.103181180952521</v>
      </c>
      <c r="O3037">
        <v>13.972888425443101</v>
      </c>
      <c r="P3037">
        <v>250.85365853658499</v>
      </c>
      <c r="Q3037">
        <v>7.6383750554546007E-2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D3038" t="s">
        <v>472</v>
      </c>
      <c r="E3038">
        <v>80.422758900000005</v>
      </c>
      <c r="F3038">
        <v>163.35</v>
      </c>
      <c r="G3038">
        <v>-48.909516598505903</v>
      </c>
      <c r="H3038">
        <v>-8.7894692079748697</v>
      </c>
      <c r="I3038">
        <v>-21.681665330834601</v>
      </c>
      <c r="J3038">
        <v>0.715996691446801</v>
      </c>
      <c r="K3038">
        <v>161.364155865702</v>
      </c>
      <c r="L3038">
        <v>172.63319022244099</v>
      </c>
      <c r="M3038">
        <v>47.837343947483298</v>
      </c>
      <c r="N3038">
        <v>0.43508261033572199</v>
      </c>
      <c r="O3038">
        <v>49.617385981022302</v>
      </c>
      <c r="P3038">
        <v>25.6538461538461</v>
      </c>
      <c r="Q3038">
        <v>9.5273339640183002E-2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E3039">
        <v>80.416013000000007</v>
      </c>
      <c r="F3039">
        <v>58.75</v>
      </c>
      <c r="G3039">
        <v>23.2621208338518</v>
      </c>
      <c r="H3039">
        <v>14.180515742403401</v>
      </c>
      <c r="I3039">
        <v>-4.6550319558866198</v>
      </c>
      <c r="J3039">
        <v>-10.1932091760291</v>
      </c>
      <c r="K3039">
        <v>52.3886885212737</v>
      </c>
      <c r="L3039">
        <v>48.887180073473701</v>
      </c>
      <c r="M3039">
        <v>60.586760348868403</v>
      </c>
      <c r="N3039">
        <v>3.5066666666666602</v>
      </c>
      <c r="O3039">
        <v>12.3063829787234</v>
      </c>
      <c r="P3039">
        <v>65.492957746478794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389</v>
      </c>
      <c r="E3040">
        <v>80.325000000000003</v>
      </c>
      <c r="F3040">
        <v>85</v>
      </c>
      <c r="G3040">
        <v>-13.938128742195</v>
      </c>
      <c r="H3040">
        <v>21.6101409284773</v>
      </c>
      <c r="I3040">
        <v>-10.4210252218798</v>
      </c>
      <c r="J3040">
        <v>2.2923019123303301</v>
      </c>
      <c r="K3040">
        <v>74.487605758195002</v>
      </c>
      <c r="L3040">
        <v>68.614662770436297</v>
      </c>
      <c r="M3040">
        <v>67.415866112332097</v>
      </c>
      <c r="N3040">
        <v>2.6184563758389201</v>
      </c>
      <c r="O3040">
        <v>6.3529411764706003</v>
      </c>
      <c r="P3040">
        <v>57.407407407407398</v>
      </c>
      <c r="Q3040">
        <v>9.4634773771467007E-2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E3041">
        <v>80.295199999999994</v>
      </c>
      <c r="F3041">
        <v>173.05</v>
      </c>
      <c r="G3041">
        <v>142.749366381182</v>
      </c>
      <c r="H3041">
        <v>-5.5094909117187703</v>
      </c>
      <c r="I3041">
        <v>-2.66387626754782</v>
      </c>
      <c r="J3041">
        <v>-2.1350928969309102</v>
      </c>
      <c r="K3041">
        <v>188.731165614562</v>
      </c>
      <c r="L3041">
        <v>179.51535545606299</v>
      </c>
      <c r="M3041">
        <v>34.526889569278502</v>
      </c>
      <c r="N3041">
        <v>0.83687901038565804</v>
      </c>
      <c r="O3041">
        <v>58.509101415775703</v>
      </c>
      <c r="P3041">
        <v>187.41072911476499</v>
      </c>
      <c r="Q3041">
        <v>0.118033397154181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211</v>
      </c>
      <c r="E3042">
        <v>80.125592839999996</v>
      </c>
      <c r="F3042">
        <v>51.76</v>
      </c>
      <c r="G3042">
        <v>-40.081119999939297</v>
      </c>
      <c r="H3042">
        <v>-12.224558217974501</v>
      </c>
      <c r="I3042">
        <v>-32.386332167609702</v>
      </c>
      <c r="J3042">
        <v>-1.47667470335224</v>
      </c>
      <c r="K3042">
        <v>51.398952835786801</v>
      </c>
      <c r="L3042">
        <v>53.928723653305497</v>
      </c>
      <c r="M3042">
        <v>55.856627948468002</v>
      </c>
      <c r="N3042">
        <v>1.3793034995642499</v>
      </c>
      <c r="O3042">
        <v>37.055641421947399</v>
      </c>
      <c r="P3042">
        <v>22.770398481973402</v>
      </c>
      <c r="Q3042">
        <v>-4.503712469625E-2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135</v>
      </c>
      <c r="E3043">
        <v>79.964692499999998</v>
      </c>
      <c r="F3043">
        <v>369.95</v>
      </c>
      <c r="G3043">
        <v>175.49397446558501</v>
      </c>
      <c r="H3043">
        <v>-4.1795637741819602</v>
      </c>
      <c r="I3043">
        <v>54.707762656907903</v>
      </c>
      <c r="J3043">
        <v>-4.12621624491603</v>
      </c>
      <c r="K3043">
        <v>351.04163658097099</v>
      </c>
      <c r="L3043">
        <v>282.49258985597402</v>
      </c>
      <c r="M3043">
        <v>46.319595522933596</v>
      </c>
      <c r="N3043">
        <v>0.64469808143476903</v>
      </c>
      <c r="O3043">
        <v>18.232193539667499</v>
      </c>
      <c r="P3043">
        <v>220.02595155709301</v>
      </c>
      <c r="Q3043">
        <v>0.12682938288783999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549</v>
      </c>
      <c r="E3044">
        <v>79.663499999999999</v>
      </c>
      <c r="F3044">
        <v>75.87</v>
      </c>
      <c r="G3044">
        <v>255.663646596733</v>
      </c>
      <c r="H3044">
        <v>26.517117227072902</v>
      </c>
      <c r="I3044">
        <v>88.599270948882307</v>
      </c>
      <c r="J3044">
        <v>-6.5661652485449604</v>
      </c>
      <c r="K3044">
        <v>62.622303163359703</v>
      </c>
      <c r="L3044">
        <v>45.358776638542999</v>
      </c>
      <c r="M3044">
        <v>57.492063939332297</v>
      </c>
      <c r="N3044">
        <v>0.91535553065136099</v>
      </c>
      <c r="O3044">
        <v>6.8933702385659501</v>
      </c>
      <c r="P3044">
        <v>328.64406779660999</v>
      </c>
      <c r="Q3044">
        <v>0.114959635148946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D3045" t="s">
        <v>1381</v>
      </c>
      <c r="E3045">
        <v>79.645439999999994</v>
      </c>
      <c r="F3045">
        <v>268.8</v>
      </c>
      <c r="G3045">
        <v>57.873930284676497</v>
      </c>
      <c r="H3045">
        <v>-11.774676334963299</v>
      </c>
      <c r="I3045">
        <v>-30.870683090892499</v>
      </c>
      <c r="J3045">
        <v>4.3611322576349902</v>
      </c>
      <c r="K3045">
        <v>266.82470958096201</v>
      </c>
      <c r="L3045">
        <v>251.50115937170301</v>
      </c>
      <c r="M3045">
        <v>53.2596039198623</v>
      </c>
      <c r="N3045">
        <v>0.439695676740749</v>
      </c>
      <c r="O3045">
        <v>35.4166666666666</v>
      </c>
      <c r="P3045">
        <v>83.669285958319094</v>
      </c>
      <c r="Q3045">
        <v>6.0011714800874999E-2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D3046" t="s">
        <v>1489</v>
      </c>
      <c r="E3046">
        <v>79.625879999999995</v>
      </c>
      <c r="F3046">
        <v>131.5</v>
      </c>
      <c r="G3046">
        <v>-22.532507249420501</v>
      </c>
      <c r="H3046">
        <v>-6.5514803365921503</v>
      </c>
      <c r="I3046">
        <v>-41.198580999435599</v>
      </c>
      <c r="J3046">
        <v>7.3826633581134704</v>
      </c>
      <c r="K3046">
        <v>131.71172280212701</v>
      </c>
      <c r="L3046">
        <v>137.19322536673499</v>
      </c>
      <c r="M3046">
        <v>68.770443807052104</v>
      </c>
      <c r="N3046">
        <v>1.63043478260869</v>
      </c>
      <c r="O3046">
        <v>52.091254752851697</v>
      </c>
      <c r="P3046">
        <v>25.238095238095202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E3047">
        <v>79.417354743999994</v>
      </c>
      <c r="F3047">
        <v>71.44</v>
      </c>
      <c r="G3047">
        <v>6.2045556876423298</v>
      </c>
      <c r="H3047">
        <v>-7.1845817343622098</v>
      </c>
      <c r="I3047">
        <v>8.7727949300240802</v>
      </c>
      <c r="J3047">
        <v>-4.8640033085531904</v>
      </c>
      <c r="K3047">
        <v>75.834050303911496</v>
      </c>
      <c r="L3047">
        <v>69.117027207391104</v>
      </c>
      <c r="M3047">
        <v>25.223788617929799</v>
      </c>
      <c r="N3047">
        <v>4.6666666666666599</v>
      </c>
      <c r="O3047">
        <v>22.4804031354983</v>
      </c>
      <c r="P3047">
        <v>55.948482864003402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D3048" t="s">
        <v>21</v>
      </c>
      <c r="E3048">
        <v>79.130176335000002</v>
      </c>
      <c r="F3048">
        <v>4.7699999999999996</v>
      </c>
      <c r="G3048">
        <v>148.88507516816099</v>
      </c>
      <c r="H3048">
        <v>12.0256784171855</v>
      </c>
      <c r="I3048">
        <v>77.348671747816994</v>
      </c>
      <c r="J3048">
        <v>-0.117336641886528</v>
      </c>
      <c r="K3048">
        <v>4.5024940896105097</v>
      </c>
      <c r="L3048">
        <v>3.6495826529428301</v>
      </c>
      <c r="M3048">
        <v>24.771444217131201</v>
      </c>
      <c r="N3048">
        <v>0.118305944082656</v>
      </c>
      <c r="O3048">
        <v>50.943396226415103</v>
      </c>
      <c r="P3048">
        <v>189.09090909090901</v>
      </c>
      <c r="Q3048">
        <v>-3.8943030868647997E-2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546</v>
      </c>
      <c r="E3049">
        <v>79.129196280000002</v>
      </c>
      <c r="F3049">
        <v>47.13</v>
      </c>
      <c r="G3049">
        <v>51.322929923877702</v>
      </c>
      <c r="H3049">
        <v>4.5867650936261199</v>
      </c>
      <c r="I3049">
        <v>1.4998912600122001</v>
      </c>
      <c r="J3049">
        <v>6.7892346589628101</v>
      </c>
      <c r="K3049">
        <v>45.006431522071999</v>
      </c>
      <c r="L3049">
        <v>38.647470762631002</v>
      </c>
      <c r="M3049">
        <v>53.280343910261301</v>
      </c>
      <c r="N3049">
        <v>0.429551569123722</v>
      </c>
      <c r="O3049">
        <v>13.940165499681701</v>
      </c>
      <c r="P3049">
        <v>94.270403957131094</v>
      </c>
      <c r="Q3049">
        <v>7.5670140050444007E-2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D3050" t="s">
        <v>51</v>
      </c>
      <c r="E3050">
        <v>78.816631552000004</v>
      </c>
      <c r="F3050">
        <v>88.64</v>
      </c>
      <c r="G3050">
        <v>139.02852507924601</v>
      </c>
      <c r="H3050">
        <v>-1.12429563574642</v>
      </c>
      <c r="I3050">
        <v>-28.343310969417601</v>
      </c>
      <c r="J3050">
        <v>-2.0781209556120102</v>
      </c>
      <c r="K3050">
        <v>96.714258037563198</v>
      </c>
      <c r="L3050">
        <v>88.139901502907506</v>
      </c>
      <c r="M3050">
        <v>34.2902191450518</v>
      </c>
      <c r="N3050">
        <v>9.3417466772881597E-2</v>
      </c>
      <c r="O3050">
        <v>34.081678700361003</v>
      </c>
      <c r="P3050">
        <v>162.714878482513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D3051" t="s">
        <v>312</v>
      </c>
      <c r="E3051">
        <v>78.784999999999997</v>
      </c>
      <c r="F3051">
        <v>112.55</v>
      </c>
      <c r="G3051">
        <v>150.49147850903501</v>
      </c>
      <c r="H3051">
        <v>6.4773876933145003</v>
      </c>
      <c r="I3051">
        <v>56.975685678768002</v>
      </c>
      <c r="J3051">
        <v>3.8393284546749298</v>
      </c>
      <c r="K3051">
        <v>107.095812416518</v>
      </c>
      <c r="L3051">
        <v>81.716857675891802</v>
      </c>
      <c r="M3051">
        <v>53.0251130261884</v>
      </c>
      <c r="N3051">
        <v>0.41413639958795201</v>
      </c>
      <c r="O3051">
        <v>26.166148378498399</v>
      </c>
      <c r="P3051">
        <v>181.44536134033501</v>
      </c>
      <c r="Q3051">
        <v>0.101962326529642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D3052" t="s">
        <v>1146</v>
      </c>
      <c r="E3052">
        <v>78.738799999999998</v>
      </c>
      <c r="F3052">
        <v>61</v>
      </c>
      <c r="G3052">
        <v>-56.133750966943303</v>
      </c>
      <c r="H3052">
        <v>15.7832249035415</v>
      </c>
      <c r="I3052">
        <v>-52.451328252182897</v>
      </c>
      <c r="J3052">
        <v>-2.1367227485101101</v>
      </c>
      <c r="K3052">
        <v>59.735339955201702</v>
      </c>
      <c r="L3052">
        <v>82.337342795447896</v>
      </c>
      <c r="M3052">
        <v>66.505494327365597</v>
      </c>
      <c r="N3052">
        <v>2.0643939393939301</v>
      </c>
      <c r="O3052">
        <v>168.77049180327799</v>
      </c>
      <c r="P3052">
        <v>26.687435098649999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543</v>
      </c>
      <c r="E3053">
        <v>78.622227859999995</v>
      </c>
      <c r="F3053">
        <v>29.59</v>
      </c>
      <c r="G3053">
        <v>-15.0991974399639</v>
      </c>
      <c r="H3053">
        <v>25.554344872681298</v>
      </c>
      <c r="I3053">
        <v>-3.65540988483597</v>
      </c>
      <c r="J3053">
        <v>15.6234040988542</v>
      </c>
      <c r="K3053">
        <v>24.6991629122282</v>
      </c>
      <c r="L3053">
        <v>24.345282985660901</v>
      </c>
      <c r="M3053">
        <v>84.087958361835305</v>
      </c>
      <c r="N3053">
        <v>2.4486043264623398</v>
      </c>
      <c r="O3053">
        <v>8.1446434606285898</v>
      </c>
      <c r="Q3053">
        <v>-7.0413827579714997E-2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E3054">
        <v>78.434600000000003</v>
      </c>
      <c r="F3054">
        <v>2306.9</v>
      </c>
      <c r="G3054">
        <v>188.05688983997601</v>
      </c>
      <c r="H3054">
        <v>73.932738401006702</v>
      </c>
      <c r="I3054">
        <v>175.27207600313599</v>
      </c>
      <c r="J3054">
        <v>0.82391550219579601</v>
      </c>
      <c r="K3054">
        <v>1517.0510022543101</v>
      </c>
      <c r="L3054">
        <v>1065.4841327992499</v>
      </c>
      <c r="M3054">
        <v>75.697168063483701</v>
      </c>
      <c r="N3054">
        <v>2.0201581632652998</v>
      </c>
      <c r="O3054">
        <v>6.2443105466209996</v>
      </c>
      <c r="P3054">
        <v>234.333333333333</v>
      </c>
      <c r="Q3054">
        <v>0.142931429289052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D3055" t="s">
        <v>632</v>
      </c>
      <c r="E3055">
        <v>78.363215999999994</v>
      </c>
      <c r="F3055">
        <v>78.16</v>
      </c>
      <c r="G3055">
        <v>957.36482225371697</v>
      </c>
      <c r="H3055">
        <v>24.625826983032599</v>
      </c>
      <c r="I3055">
        <v>251.95306632472199</v>
      </c>
      <c r="J3055">
        <v>1.8792026899383001</v>
      </c>
      <c r="K3055">
        <v>62.750382984969299</v>
      </c>
      <c r="M3055">
        <v>100</v>
      </c>
      <c r="N3055">
        <v>5.2406956521739101</v>
      </c>
      <c r="O3055">
        <v>0</v>
      </c>
      <c r="P3055">
        <v>981.05117565698401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D3056" t="s">
        <v>543</v>
      </c>
      <c r="E3056">
        <v>78.33</v>
      </c>
      <c r="F3056">
        <v>130.55000000000001</v>
      </c>
      <c r="G3056">
        <v>443.42919829091198</v>
      </c>
      <c r="H3056">
        <v>6.7589201139538</v>
      </c>
      <c r="I3056">
        <v>19.912651725342801</v>
      </c>
      <c r="J3056">
        <v>1.7992360751371299</v>
      </c>
      <c r="K3056">
        <v>119.04839336397499</v>
      </c>
      <c r="L3056">
        <v>91.297621846654394</v>
      </c>
      <c r="M3056">
        <v>43.521978117259401</v>
      </c>
      <c r="N3056">
        <v>1.88075665540524</v>
      </c>
      <c r="O3056">
        <v>31.328992723094501</v>
      </c>
      <c r="P3056">
        <v>514.06396989651898</v>
      </c>
      <c r="Q3056">
        <v>0.101663895655625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E3057">
        <v>78.204754879999996</v>
      </c>
      <c r="F3057">
        <v>94.4</v>
      </c>
      <c r="G3057">
        <v>5.1873667332520199</v>
      </c>
      <c r="H3057">
        <v>-6.12126592168282</v>
      </c>
      <c r="I3057">
        <v>3.8303216422139101</v>
      </c>
      <c r="J3057">
        <v>-6.8064706288146297</v>
      </c>
      <c r="K3057">
        <v>93.094418457883094</v>
      </c>
      <c r="L3057">
        <v>88.115943360193</v>
      </c>
      <c r="M3057">
        <v>50.248894089746003</v>
      </c>
      <c r="N3057">
        <v>0.55782573618394504</v>
      </c>
      <c r="O3057">
        <v>16.419491525423702</v>
      </c>
      <c r="P3057">
        <v>39.976275207591897</v>
      </c>
      <c r="Q3057">
        <v>7.3240183432360002E-3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472</v>
      </c>
      <c r="E3058">
        <v>78.027294800000007</v>
      </c>
      <c r="F3058">
        <v>33.26</v>
      </c>
      <c r="G3058">
        <v>22.833470385279401</v>
      </c>
      <c r="H3058">
        <v>2.3508816692180998</v>
      </c>
      <c r="I3058">
        <v>1.63517693812849</v>
      </c>
      <c r="J3058">
        <v>-0.96979565827997605</v>
      </c>
      <c r="K3058">
        <v>28.078883138130301</v>
      </c>
      <c r="L3058">
        <v>27.121434642021601</v>
      </c>
      <c r="M3058">
        <v>72.266375855460893</v>
      </c>
      <c r="N3058">
        <v>2.1250077620051999</v>
      </c>
      <c r="O3058">
        <v>28.382441371016199</v>
      </c>
      <c r="P3058">
        <v>64.653465346534603</v>
      </c>
      <c r="Q3058">
        <v>2.0826365863561999E-2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D3059" t="s">
        <v>1381</v>
      </c>
      <c r="E3059">
        <v>77.992067649999996</v>
      </c>
      <c r="F3059">
        <v>75.95</v>
      </c>
      <c r="G3059">
        <v>-9.8182874362502499</v>
      </c>
      <c r="H3059">
        <v>1.29532611366256</v>
      </c>
      <c r="I3059">
        <v>-14.9301192756619</v>
      </c>
      <c r="J3059">
        <v>-2.0012076096284499</v>
      </c>
      <c r="K3059">
        <v>76.017261055974799</v>
      </c>
      <c r="L3059">
        <v>75.662873371699305</v>
      </c>
      <c r="M3059">
        <v>46.377550156611598</v>
      </c>
      <c r="N3059">
        <v>0.64910052377115202</v>
      </c>
      <c r="O3059">
        <v>29.4272547728768</v>
      </c>
      <c r="P3059">
        <v>26.058091286307</v>
      </c>
      <c r="Q3059">
        <v>-2.8479771915830001E-3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D3060" t="s">
        <v>295</v>
      </c>
      <c r="E3060">
        <v>77.890119999999996</v>
      </c>
      <c r="F3060">
        <v>114.95</v>
      </c>
      <c r="G3060">
        <v>-49.260973021265997</v>
      </c>
      <c r="H3060">
        <v>-14.691724847072599</v>
      </c>
      <c r="I3060">
        <v>-56.262273525814699</v>
      </c>
      <c r="J3060">
        <v>-7.2100880058771804</v>
      </c>
      <c r="K3060">
        <v>138.03465608969</v>
      </c>
      <c r="M3060">
        <v>22.7414519916255</v>
      </c>
      <c r="N3060">
        <v>1.0720461095100799</v>
      </c>
      <c r="O3060">
        <v>99.608525445845999</v>
      </c>
      <c r="P3060">
        <v>0.96618357487923101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D3061" t="s">
        <v>380</v>
      </c>
      <c r="E3061">
        <v>77.793189600000005</v>
      </c>
      <c r="F3061">
        <v>126.35</v>
      </c>
      <c r="G3061">
        <v>-49.362823991501998</v>
      </c>
      <c r="H3061">
        <v>-12.0249556222201</v>
      </c>
      <c r="I3061">
        <v>-5.69013422233217</v>
      </c>
      <c r="J3061">
        <v>-1.75285066057812</v>
      </c>
      <c r="K3061">
        <v>132.26722055588601</v>
      </c>
      <c r="L3061">
        <v>140.37452746560101</v>
      </c>
      <c r="M3061">
        <v>35.740830763422998</v>
      </c>
      <c r="N3061">
        <v>0.27657180675049597</v>
      </c>
      <c r="O3061">
        <v>85.674713098535804</v>
      </c>
      <c r="P3061">
        <v>70.743243243243199</v>
      </c>
      <c r="Q3061">
        <v>0.120648320562144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177</v>
      </c>
      <c r="E3062">
        <v>77.637040150000004</v>
      </c>
      <c r="F3062">
        <v>47.75</v>
      </c>
      <c r="G3062">
        <v>-2.9531043514336099</v>
      </c>
      <c r="H3062">
        <v>-6.0719833445559903</v>
      </c>
      <c r="I3062">
        <v>-8.0429397312116109</v>
      </c>
      <c r="J3062">
        <v>-6.8820425242394698</v>
      </c>
      <c r="K3062">
        <v>48.789329271647297</v>
      </c>
      <c r="L3062">
        <v>46.201331175137597</v>
      </c>
      <c r="M3062">
        <v>35.152618718735198</v>
      </c>
      <c r="N3062">
        <v>0.81451187335092301</v>
      </c>
      <c r="O3062">
        <v>45.130890052356001</v>
      </c>
      <c r="P3062">
        <v>42.324888226527499</v>
      </c>
      <c r="Q3062">
        <v>-1.8743848004602999E-2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D3063" t="s">
        <v>380</v>
      </c>
      <c r="E3063">
        <v>77.499853000000002</v>
      </c>
      <c r="F3063">
        <v>63.85</v>
      </c>
      <c r="G3063">
        <v>-43.923705058482199</v>
      </c>
      <c r="H3063">
        <v>30.194810360775399</v>
      </c>
      <c r="I3063">
        <v>-17.795897540572401</v>
      </c>
      <c r="J3063">
        <v>7.4694268770803802</v>
      </c>
      <c r="K3063">
        <v>55.348899825959101</v>
      </c>
      <c r="M3063">
        <v>50.8241774731409</v>
      </c>
      <c r="N3063">
        <v>4.3000768639507996</v>
      </c>
      <c r="O3063">
        <v>47.846515270164403</v>
      </c>
      <c r="P3063">
        <v>67.805519053876395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D3064" t="s">
        <v>412</v>
      </c>
      <c r="E3064">
        <v>77.459399079999997</v>
      </c>
      <c r="F3064">
        <v>71.959999999999994</v>
      </c>
      <c r="G3064">
        <v>61.6342749768517</v>
      </c>
      <c r="H3064">
        <v>-14.954336343648199</v>
      </c>
      <c r="I3064">
        <v>-37.512113393592799</v>
      </c>
      <c r="J3064">
        <v>-0.117336641886528</v>
      </c>
      <c r="K3064">
        <v>73.040497802467797</v>
      </c>
      <c r="L3064">
        <v>67.505175200079194</v>
      </c>
      <c r="M3064">
        <v>25.098727272663702</v>
      </c>
      <c r="N3064">
        <v>1.6703987190115399</v>
      </c>
      <c r="O3064">
        <v>36.1867704280155</v>
      </c>
      <c r="P3064">
        <v>99.8888888888888</v>
      </c>
      <c r="Q3064">
        <v>6.5629145842971998E-2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E3065">
        <v>77.413027999999997</v>
      </c>
      <c r="F3065">
        <v>103.6</v>
      </c>
      <c r="G3065">
        <v>17.361978795507898</v>
      </c>
      <c r="H3065">
        <v>2.97588166921811</v>
      </c>
      <c r="I3065">
        <v>-1.39075496932733</v>
      </c>
      <c r="J3065">
        <v>-4.7027928716225196</v>
      </c>
      <c r="K3065">
        <v>101.84347945642899</v>
      </c>
      <c r="L3065">
        <v>93.792975032913503</v>
      </c>
      <c r="M3065">
        <v>46.497927199233601</v>
      </c>
      <c r="N3065">
        <v>0.79569265362048902</v>
      </c>
      <c r="O3065">
        <v>38.996138996139003</v>
      </c>
      <c r="P3065">
        <v>49.064748201438803</v>
      </c>
      <c r="Q3065">
        <v>0.112563754087351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1423</v>
      </c>
      <c r="E3066">
        <v>77.250200000000007</v>
      </c>
      <c r="F3066">
        <v>116</v>
      </c>
      <c r="G3066">
        <v>14.2446810794918</v>
      </c>
      <c r="H3066">
        <v>0.85662879565489602</v>
      </c>
      <c r="I3066">
        <v>0.207303924967773</v>
      </c>
      <c r="J3066">
        <v>7.2297817039119696</v>
      </c>
      <c r="K3066">
        <v>116.944270885576</v>
      </c>
      <c r="L3066">
        <v>105.962224176836</v>
      </c>
      <c r="M3066">
        <v>44.708236093460698</v>
      </c>
      <c r="N3066">
        <v>0.174982172498307</v>
      </c>
      <c r="O3066">
        <v>55.129310344827502</v>
      </c>
      <c r="P3066">
        <v>54.6666666666666</v>
      </c>
      <c r="Q3066">
        <v>0.118329012112652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E3067">
        <v>77.210809999999995</v>
      </c>
      <c r="F3067">
        <v>275.95</v>
      </c>
      <c r="G3067">
        <v>378.04091932400598</v>
      </c>
      <c r="H3067">
        <v>44.187039861308499</v>
      </c>
      <c r="I3067">
        <v>61.200570481994198</v>
      </c>
      <c r="J3067">
        <v>21.4036989568189</v>
      </c>
      <c r="K3067">
        <v>198.776626914882</v>
      </c>
      <c r="L3067">
        <v>160.33649651302699</v>
      </c>
      <c r="M3067">
        <v>89.740571079899894</v>
      </c>
      <c r="N3067">
        <v>3.1952380952380901</v>
      </c>
      <c r="O3067">
        <v>0</v>
      </c>
      <c r="P3067">
        <v>529.30444697833502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62</v>
      </c>
      <c r="E3068">
        <v>77.112319999999997</v>
      </c>
      <c r="F3068">
        <v>102.4</v>
      </c>
      <c r="G3068">
        <v>-14.645782644029101</v>
      </c>
      <c r="H3068">
        <v>0.68421500255144496</v>
      </c>
      <c r="I3068">
        <v>-13.714306726907701</v>
      </c>
      <c r="J3068">
        <v>3.8023105898626102</v>
      </c>
      <c r="K3068">
        <v>100.417348948593</v>
      </c>
      <c r="L3068">
        <v>97.321087724999799</v>
      </c>
      <c r="M3068">
        <v>44.3014116431332</v>
      </c>
      <c r="N3068">
        <v>1.6768727502910199</v>
      </c>
      <c r="O3068">
        <v>11.328125</v>
      </c>
      <c r="P3068">
        <v>24.7259439707673</v>
      </c>
      <c r="Q3068">
        <v>5.9087561003620002E-3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E3069">
        <v>77.056200000000004</v>
      </c>
      <c r="F3069">
        <v>178</v>
      </c>
      <c r="G3069">
        <v>194.477897804462</v>
      </c>
      <c r="H3069">
        <v>14.8965437696747</v>
      </c>
      <c r="I3069">
        <v>17.623782204370801</v>
      </c>
      <c r="J3069">
        <v>-8.8601009702613698E-2</v>
      </c>
      <c r="K3069">
        <v>160.77806362506601</v>
      </c>
      <c r="L3069">
        <v>137.63599621223401</v>
      </c>
      <c r="M3069">
        <v>56.680668299631201</v>
      </c>
      <c r="N3069">
        <v>1.5517396184062799</v>
      </c>
      <c r="O3069">
        <v>16.825842696629199</v>
      </c>
      <c r="P3069">
        <v>254.08602150537601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D3070" t="s">
        <v>709</v>
      </c>
      <c r="E3070">
        <v>77.053211959999999</v>
      </c>
      <c r="F3070">
        <v>59.96</v>
      </c>
      <c r="G3070">
        <v>29.821071071899599</v>
      </c>
      <c r="H3070">
        <v>-1.26720878304319</v>
      </c>
      <c r="I3070">
        <v>4.5105053106736603</v>
      </c>
      <c r="J3070">
        <v>0.32347968464408899</v>
      </c>
      <c r="K3070">
        <v>58.164399410801103</v>
      </c>
      <c r="L3070">
        <v>51.561438753799202</v>
      </c>
      <c r="M3070">
        <v>51.880968766981397</v>
      </c>
      <c r="N3070">
        <v>1.16551569606352</v>
      </c>
      <c r="O3070">
        <v>6.0707138092061399</v>
      </c>
      <c r="P3070">
        <v>54.536082474226802</v>
      </c>
      <c r="Q3070">
        <v>6.5320406444950005E-2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924</v>
      </c>
      <c r="E3071">
        <v>76.958600000000004</v>
      </c>
      <c r="F3071">
        <v>44.9</v>
      </c>
      <c r="G3071">
        <v>-39.208460646916798</v>
      </c>
      <c r="H3071">
        <v>-9.5445431673831802</v>
      </c>
      <c r="I3071">
        <v>-20.490665726303</v>
      </c>
      <c r="J3071">
        <v>-8.4418888020551304</v>
      </c>
      <c r="K3071">
        <v>43.972151568570403</v>
      </c>
      <c r="L3071">
        <v>43.685387126049697</v>
      </c>
      <c r="M3071">
        <v>45.803211995701098</v>
      </c>
      <c r="N3071">
        <v>1.3176128093158599</v>
      </c>
      <c r="O3071">
        <v>24.6102449888641</v>
      </c>
      <c r="P3071">
        <v>23.013698630136901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D3072" t="s">
        <v>72</v>
      </c>
      <c r="E3072">
        <v>76.708654464000006</v>
      </c>
      <c r="F3072">
        <v>24.14</v>
      </c>
      <c r="G3072">
        <v>-37.1630559122273</v>
      </c>
      <c r="H3072">
        <v>-13.329390439625399</v>
      </c>
      <c r="I3072">
        <v>-10.7279239968637</v>
      </c>
      <c r="J3072">
        <v>0.163825494945705</v>
      </c>
      <c r="K3072">
        <v>21.699960712385401</v>
      </c>
      <c r="L3072">
        <v>22.923996510010401</v>
      </c>
      <c r="M3072">
        <v>80.327673979600704</v>
      </c>
      <c r="N3072">
        <v>1.74710847321328</v>
      </c>
      <c r="O3072">
        <v>35.045567522783699</v>
      </c>
      <c r="P3072">
        <v>37.159090909090899</v>
      </c>
      <c r="Q3072">
        <v>6.5868134089543007E-2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198</v>
      </c>
      <c r="E3073">
        <v>76.655067200000005</v>
      </c>
      <c r="F3073">
        <v>67.180000000000007</v>
      </c>
      <c r="G3073">
        <v>-52.925873099917197</v>
      </c>
      <c r="H3073">
        <v>-11.839465646974899</v>
      </c>
      <c r="I3073">
        <v>-38.4066454997253</v>
      </c>
      <c r="J3073">
        <v>-3.8366942073979402</v>
      </c>
      <c r="K3073">
        <v>71.347588157363205</v>
      </c>
      <c r="L3073">
        <v>78.585033129528497</v>
      </c>
      <c r="M3073">
        <v>39.957985886847801</v>
      </c>
      <c r="N3073">
        <v>1.0938327669332499</v>
      </c>
      <c r="O3073">
        <v>67.907115212860901</v>
      </c>
      <c r="P3073">
        <v>3.0368098159509298</v>
      </c>
      <c r="Q3073">
        <v>7.5321010501197994E-2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543</v>
      </c>
      <c r="E3074">
        <v>76.548164999999997</v>
      </c>
      <c r="F3074">
        <v>65.95</v>
      </c>
      <c r="G3074">
        <v>-11.3354164356347</v>
      </c>
      <c r="H3074">
        <v>3.6745297725272299</v>
      </c>
      <c r="I3074">
        <v>-1.1003912845508901</v>
      </c>
      <c r="J3074">
        <v>6.07313954858967</v>
      </c>
      <c r="M3074">
        <v>64.189426527505901</v>
      </c>
      <c r="O3074">
        <v>13.570887035633</v>
      </c>
      <c r="P3074">
        <v>43.058568329718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872</v>
      </c>
      <c r="E3075">
        <v>76.217661000000007</v>
      </c>
      <c r="F3075">
        <v>75.010000000000005</v>
      </c>
      <c r="G3075">
        <v>-22.866460930148399</v>
      </c>
      <c r="H3075">
        <v>-6.9131875948511397</v>
      </c>
      <c r="I3075">
        <v>-6.44704865161229</v>
      </c>
      <c r="J3075">
        <v>1.0972382568989001</v>
      </c>
      <c r="K3075">
        <v>76.457318420768999</v>
      </c>
      <c r="L3075">
        <v>73.533908781756097</v>
      </c>
      <c r="M3075">
        <v>47.157698987993598</v>
      </c>
      <c r="N3075">
        <v>0.43565448832876802</v>
      </c>
      <c r="O3075">
        <v>52.9129449406745</v>
      </c>
      <c r="P3075">
        <v>29.662921348314601</v>
      </c>
      <c r="Q3075">
        <v>0.13519766981619599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D3076" t="s">
        <v>1489</v>
      </c>
      <c r="E3076">
        <v>76.081918000000002</v>
      </c>
      <c r="F3076">
        <v>262</v>
      </c>
      <c r="G3076">
        <v>94.556045597149705</v>
      </c>
      <c r="H3076">
        <v>11.244654562990901</v>
      </c>
      <c r="I3076">
        <v>28.7853709877736</v>
      </c>
      <c r="J3076">
        <v>-7.5469141066752599</v>
      </c>
      <c r="K3076">
        <v>234.58610899093301</v>
      </c>
      <c r="L3076">
        <v>205.799505759119</v>
      </c>
      <c r="M3076">
        <v>55.586172824068299</v>
      </c>
      <c r="N3076">
        <v>3.6895637862875099</v>
      </c>
      <c r="O3076">
        <v>12.5954198473282</v>
      </c>
      <c r="P3076">
        <v>127.430555555555</v>
      </c>
      <c r="Q3076">
        <v>8.6903495954952004E-2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43</v>
      </c>
      <c r="E3077">
        <v>76.034807036000004</v>
      </c>
      <c r="F3077">
        <v>43.18</v>
      </c>
      <c r="G3077">
        <v>-19.638160632182402</v>
      </c>
      <c r="H3077">
        <v>-10.837524127883301</v>
      </c>
      <c r="I3077">
        <v>-31.825619367494799</v>
      </c>
      <c r="J3077">
        <v>2.7288723990127699</v>
      </c>
      <c r="K3077">
        <v>44.443936615796297</v>
      </c>
      <c r="L3077">
        <v>49.490630633853698</v>
      </c>
      <c r="M3077">
        <v>53.1028559167544</v>
      </c>
      <c r="N3077">
        <v>0.41621613248028699</v>
      </c>
      <c r="O3077">
        <v>47.058823529411697</v>
      </c>
      <c r="P3077">
        <v>17.0189701897019</v>
      </c>
      <c r="Q3077">
        <v>9.3044812855450007E-3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E3078">
        <v>76.016846999999999</v>
      </c>
      <c r="F3078">
        <v>194.9</v>
      </c>
      <c r="G3078">
        <v>78.471099143149601</v>
      </c>
      <c r="H3078">
        <v>9.3567562191517695</v>
      </c>
      <c r="I3078">
        <v>-6.1866061828378296</v>
      </c>
      <c r="J3078">
        <v>-3.5231337433358001</v>
      </c>
      <c r="K3078">
        <v>188.35437255161901</v>
      </c>
      <c r="L3078">
        <v>162.36924729416401</v>
      </c>
      <c r="M3078">
        <v>42.907108640886598</v>
      </c>
      <c r="N3078">
        <v>2.31613635935823</v>
      </c>
      <c r="O3078">
        <v>16.8804515135967</v>
      </c>
      <c r="P3078">
        <v>111.732753938077</v>
      </c>
      <c r="Q3078">
        <v>0.100529003085706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692</v>
      </c>
      <c r="E3079">
        <v>75.994747860000004</v>
      </c>
      <c r="F3079">
        <v>23.55</v>
      </c>
      <c r="G3079">
        <v>7.3207128966479198</v>
      </c>
      <c r="H3079">
        <v>-12.3535208465051</v>
      </c>
      <c r="I3079">
        <v>-32.351715780807098</v>
      </c>
      <c r="J3079">
        <v>-1.4134079258071399</v>
      </c>
      <c r="K3079">
        <v>25.161558785128701</v>
      </c>
      <c r="L3079">
        <v>24.618442737266601</v>
      </c>
      <c r="M3079">
        <v>30.3245714236112</v>
      </c>
      <c r="N3079">
        <v>0.62901343380577301</v>
      </c>
      <c r="O3079">
        <v>66.168370791499399</v>
      </c>
      <c r="P3079">
        <v>36.247348951911199</v>
      </c>
      <c r="Q3079">
        <v>3.3227197275454E-2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46</v>
      </c>
      <c r="E3080">
        <v>75.981646665</v>
      </c>
      <c r="F3080">
        <v>97.95</v>
      </c>
      <c r="G3080">
        <v>29.4801829532617</v>
      </c>
      <c r="H3080">
        <v>-12.0561696128331</v>
      </c>
      <c r="I3080">
        <v>43.268671747817002</v>
      </c>
      <c r="J3080">
        <v>-1.1998108686906399</v>
      </c>
      <c r="K3080">
        <v>94.955401824898303</v>
      </c>
      <c r="L3080">
        <v>72.284249999999901</v>
      </c>
      <c r="M3080">
        <v>33.803894377356698</v>
      </c>
      <c r="N3080">
        <v>0.372093023255813</v>
      </c>
      <c r="O3080">
        <v>16.385911179173</v>
      </c>
      <c r="P3080">
        <v>117.666666666666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632</v>
      </c>
      <c r="E3081">
        <v>75.909641472000004</v>
      </c>
      <c r="F3081">
        <v>87.84</v>
      </c>
      <c r="G3081">
        <v>1.3527925042065601</v>
      </c>
      <c r="H3081">
        <v>-8.8991183307818904</v>
      </c>
      <c r="I3081">
        <v>-21.712424857927001</v>
      </c>
      <c r="J3081">
        <v>-0.18279594801788501</v>
      </c>
      <c r="K3081">
        <v>92.585411683481198</v>
      </c>
      <c r="L3081">
        <v>90.935377805015193</v>
      </c>
      <c r="M3081">
        <v>26.023367333674599</v>
      </c>
      <c r="N3081">
        <v>0.15333659278161299</v>
      </c>
      <c r="O3081">
        <v>35.872040072859697</v>
      </c>
      <c r="P3081">
        <v>28.797653958944199</v>
      </c>
      <c r="Q3081">
        <v>7.7752551097400003E-4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632</v>
      </c>
      <c r="E3082">
        <v>75.622799999999998</v>
      </c>
      <c r="F3082">
        <v>44</v>
      </c>
      <c r="G3082">
        <v>-34.797464514377801</v>
      </c>
      <c r="H3082">
        <v>11.017548335884699</v>
      </c>
      <c r="I3082">
        <v>-24.562439363294001</v>
      </c>
      <c r="J3082">
        <v>-7.1065839537144804</v>
      </c>
      <c r="K3082">
        <v>44.677460912266298</v>
      </c>
      <c r="M3082">
        <v>45.695456284232598</v>
      </c>
      <c r="N3082">
        <v>0.69583627381792501</v>
      </c>
      <c r="O3082">
        <v>32.727272727272698</v>
      </c>
      <c r="P3082">
        <v>23.943661971830899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E3083">
        <v>75.424402499999999</v>
      </c>
      <c r="F3083">
        <v>152.05000000000001</v>
      </c>
      <c r="G3083">
        <v>115.762465494371</v>
      </c>
      <c r="H3083">
        <v>34.8146497851601</v>
      </c>
      <c r="I3083">
        <v>139.965338414483</v>
      </c>
      <c r="J3083">
        <v>1.1805424337703301</v>
      </c>
      <c r="K3083">
        <v>136.79076976608499</v>
      </c>
      <c r="L3083">
        <v>102.31002812016</v>
      </c>
      <c r="M3083">
        <v>42.814386168787799</v>
      </c>
      <c r="N3083">
        <v>0.98952879581151798</v>
      </c>
      <c r="O3083">
        <v>22.459717198290001</v>
      </c>
      <c r="P3083">
        <v>192.40384615384599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62</v>
      </c>
      <c r="E3084">
        <v>75.288797759999994</v>
      </c>
      <c r="F3084">
        <v>127.6</v>
      </c>
      <c r="G3084">
        <v>-9.70689828937663</v>
      </c>
      <c r="H3084">
        <v>-5.9384265068825099</v>
      </c>
      <c r="I3084">
        <v>-18.369361039068099</v>
      </c>
      <c r="J3084">
        <v>-3.5617810863309698</v>
      </c>
      <c r="K3084">
        <v>132.56559351716601</v>
      </c>
      <c r="L3084">
        <v>128.23256109617401</v>
      </c>
      <c r="M3084">
        <v>35.778827910067299</v>
      </c>
      <c r="N3084">
        <v>1.3282426293343199</v>
      </c>
      <c r="O3084">
        <v>23.040752351097101</v>
      </c>
      <c r="P3084">
        <v>30.137684854665899</v>
      </c>
      <c r="Q3084">
        <v>-7.7456626213240995E-2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E3085">
        <v>75.136934400000001</v>
      </c>
      <c r="F3085">
        <v>32.96</v>
      </c>
      <c r="G3085">
        <v>170.33684017389601</v>
      </c>
      <c r="H3085">
        <v>-17.192497326215602</v>
      </c>
      <c r="I3085">
        <v>55.314672771882599</v>
      </c>
      <c r="J3085">
        <v>-13.468835279488699</v>
      </c>
      <c r="K3085">
        <v>32.124592374628797</v>
      </c>
      <c r="L3085">
        <v>24.56624924346</v>
      </c>
      <c r="M3085">
        <v>40.298166827124</v>
      </c>
      <c r="N3085">
        <v>0.665375272832053</v>
      </c>
      <c r="O3085">
        <v>15.503640776698999</v>
      </c>
      <c r="P3085">
        <v>229.6</v>
      </c>
      <c r="Q3085">
        <v>0.13116814427446599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1146</v>
      </c>
      <c r="E3086">
        <v>74.999482305999905</v>
      </c>
      <c r="F3086">
        <v>0.82</v>
      </c>
      <c r="G3086">
        <v>47.1469799300665</v>
      </c>
      <c r="H3086">
        <v>-0.36841657639591702</v>
      </c>
      <c r="I3086">
        <v>-9.6538598977525503</v>
      </c>
      <c r="J3086">
        <v>-7.1761601712982799</v>
      </c>
      <c r="K3086">
        <v>0.80624807823954803</v>
      </c>
      <c r="L3086">
        <v>0.74426765318467503</v>
      </c>
      <c r="M3086">
        <v>47.885594099134899</v>
      </c>
      <c r="N3086">
        <v>1.11369269896388</v>
      </c>
      <c r="O3086">
        <v>46.341463414634099</v>
      </c>
      <c r="P3086">
        <v>104.99999999999901</v>
      </c>
      <c r="Q3086">
        <v>-2.2160855083243999E-2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D3087" t="s">
        <v>405</v>
      </c>
      <c r="E3087">
        <v>74.943420000000003</v>
      </c>
      <c r="F3087">
        <v>50</v>
      </c>
      <c r="G3087">
        <v>7.6022834357015498E-2</v>
      </c>
      <c r="H3087">
        <v>-9.5868130348317298</v>
      </c>
      <c r="I3087">
        <v>-10.887225688080299</v>
      </c>
      <c r="J3087">
        <v>-1.0168282335955601</v>
      </c>
      <c r="K3087">
        <v>52.842781057303498</v>
      </c>
      <c r="L3087">
        <v>50.607970140246799</v>
      </c>
      <c r="M3087">
        <v>30.7201402550266</v>
      </c>
      <c r="N3087">
        <v>0.14805678664838301</v>
      </c>
      <c r="O3087">
        <v>66.400000000000006</v>
      </c>
      <c r="P3087">
        <v>27.713920817369001</v>
      </c>
      <c r="Q3087">
        <v>-2.2304154517306E-2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709</v>
      </c>
      <c r="E3088">
        <v>74.910257103000006</v>
      </c>
      <c r="F3088">
        <v>727.22</v>
      </c>
      <c r="G3088">
        <v>38.1734698734587</v>
      </c>
      <c r="H3088">
        <v>-5.7020609984625699</v>
      </c>
      <c r="I3088">
        <v>9.4293260118545401</v>
      </c>
      <c r="J3088">
        <v>1.91192895722998</v>
      </c>
      <c r="K3088">
        <v>727.069010505145</v>
      </c>
      <c r="L3088">
        <v>646.232964881047</v>
      </c>
      <c r="M3088">
        <v>87.496234820458398</v>
      </c>
      <c r="N3088">
        <v>0.58473349065776303</v>
      </c>
      <c r="O3088">
        <v>23.345067517395002</v>
      </c>
      <c r="P3088">
        <v>69.780309574393499</v>
      </c>
      <c r="Q3088">
        <v>2.3985275242898001E-2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E3089">
        <v>74.793194999999997</v>
      </c>
      <c r="F3089">
        <v>63.09</v>
      </c>
      <c r="G3089">
        <v>-25.092823164166798</v>
      </c>
      <c r="H3089">
        <v>3.90437320344894E-3</v>
      </c>
      <c r="I3089">
        <v>-40.116445071896898</v>
      </c>
      <c r="J3089">
        <v>-0.61116380238034496</v>
      </c>
      <c r="K3089">
        <v>64.8269173673865</v>
      </c>
      <c r="L3089">
        <v>65.947652710317797</v>
      </c>
      <c r="M3089">
        <v>35.955432421147499</v>
      </c>
      <c r="N3089">
        <v>0.28841426009961801</v>
      </c>
      <c r="O3089">
        <v>83.832620066571494</v>
      </c>
      <c r="P3089">
        <v>14.066172482372</v>
      </c>
      <c r="Q3089">
        <v>0.14627052957703601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D3090" t="s">
        <v>1103</v>
      </c>
      <c r="E3090">
        <v>74.590823999999998</v>
      </c>
      <c r="F3090">
        <v>63.35</v>
      </c>
      <c r="G3090">
        <v>72.747755123864906</v>
      </c>
      <c r="H3090">
        <v>-11.1540202915661</v>
      </c>
      <c r="I3090">
        <v>-41.503571295908003</v>
      </c>
      <c r="J3090">
        <v>-3.3997793899781201</v>
      </c>
      <c r="K3090">
        <v>69.046625979189102</v>
      </c>
      <c r="L3090">
        <v>66.705234653060302</v>
      </c>
      <c r="M3090">
        <v>34.246560346031202</v>
      </c>
      <c r="N3090">
        <v>0.61375661375661295</v>
      </c>
      <c r="O3090">
        <v>55.801104972375597</v>
      </c>
      <c r="P3090">
        <v>104.080536912751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312</v>
      </c>
      <c r="E3091">
        <v>74.400000000000006</v>
      </c>
      <c r="F3091">
        <v>0.93</v>
      </c>
      <c r="G3091">
        <v>-3.3015424015839598</v>
      </c>
      <c r="H3091">
        <v>-5.8192986044820296</v>
      </c>
      <c r="I3091">
        <v>-7.9315411205063597</v>
      </c>
      <c r="J3091">
        <v>-4.1119395226449003</v>
      </c>
      <c r="K3091">
        <v>0.90598555805330205</v>
      </c>
      <c r="L3091">
        <v>0.76072990319329503</v>
      </c>
      <c r="M3091">
        <v>23.189131939054899</v>
      </c>
      <c r="N3091">
        <v>1.2576532858912399</v>
      </c>
      <c r="O3091">
        <v>27.9569892473118</v>
      </c>
      <c r="P3091">
        <v>40.909090909090899</v>
      </c>
      <c r="Q3091">
        <v>8.9173887407014998E-2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122</v>
      </c>
      <c r="E3092">
        <v>74.366</v>
      </c>
      <c r="F3092">
        <v>1859.15</v>
      </c>
      <c r="G3092">
        <v>120.328609190249</v>
      </c>
      <c r="H3092">
        <v>-2.3687444990061799</v>
      </c>
      <c r="I3092">
        <v>8.9819941054068106</v>
      </c>
      <c r="J3092">
        <v>2.14828835811347</v>
      </c>
      <c r="K3092">
        <v>1862.78988904726</v>
      </c>
      <c r="L3092">
        <v>1538.62059791255</v>
      </c>
      <c r="M3092">
        <v>37.601151917209897</v>
      </c>
      <c r="N3092">
        <v>0.289032138507968</v>
      </c>
      <c r="O3092">
        <v>33.071564962482803</v>
      </c>
      <c r="P3092">
        <v>197.202461833586</v>
      </c>
      <c r="Q3092">
        <v>7.9976542028504002E-2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E3093">
        <v>74.35458457</v>
      </c>
      <c r="F3093">
        <v>43.9</v>
      </c>
      <c r="G3093">
        <v>-16.639291710996499</v>
      </c>
      <c r="H3093">
        <v>5.8483100307170099</v>
      </c>
      <c r="I3093">
        <v>-37.865928803147099</v>
      </c>
      <c r="J3093">
        <v>-3.38615384618761</v>
      </c>
      <c r="K3093">
        <v>42.366881354031797</v>
      </c>
      <c r="L3093">
        <v>42.054647438509399</v>
      </c>
      <c r="M3093">
        <v>45.106874354974202</v>
      </c>
      <c r="N3093">
        <v>0.86509979008184001</v>
      </c>
      <c r="O3093">
        <v>39.635535307517003</v>
      </c>
      <c r="P3093">
        <v>41.293852590923699</v>
      </c>
      <c r="Q3093">
        <v>-2.0660294192007E-2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21</v>
      </c>
      <c r="E3094">
        <v>74.278582599999993</v>
      </c>
      <c r="F3094">
        <v>46.6</v>
      </c>
      <c r="G3094">
        <v>-80.148523037009696</v>
      </c>
      <c r="H3094">
        <v>14.244326562010199</v>
      </c>
      <c r="I3094">
        <v>-51.047104727214503</v>
      </c>
      <c r="J3094">
        <v>6.40440248854825</v>
      </c>
      <c r="K3094">
        <v>43.126260040147997</v>
      </c>
      <c r="L3094">
        <v>58.542976790158498</v>
      </c>
      <c r="M3094">
        <v>71.804422553213499</v>
      </c>
      <c r="N3094">
        <v>1.7731006388722299</v>
      </c>
      <c r="O3094">
        <v>171.107275085981</v>
      </c>
      <c r="P3094">
        <v>33.723336124932203</v>
      </c>
      <c r="Q3094">
        <v>3.8746868541440001E-2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1840</v>
      </c>
      <c r="E3095">
        <v>74.265000000000001</v>
      </c>
      <c r="F3095">
        <v>50</v>
      </c>
      <c r="G3095">
        <v>560.49536526121005</v>
      </c>
      <c r="H3095">
        <v>-8.7399029739279204</v>
      </c>
      <c r="I3095">
        <v>13.452225047309399</v>
      </c>
      <c r="J3095">
        <v>4.3724592764808197</v>
      </c>
      <c r="K3095">
        <v>51.652717449413799</v>
      </c>
      <c r="L3095">
        <v>43.4584919006736</v>
      </c>
      <c r="M3095">
        <v>50.697073707456298</v>
      </c>
      <c r="N3095">
        <v>2.3473995376554102</v>
      </c>
      <c r="O3095">
        <v>40.68</v>
      </c>
      <c r="P3095">
        <v>635.29411764705799</v>
      </c>
      <c r="Q3095">
        <v>0.19820122468731199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1615</v>
      </c>
      <c r="E3096">
        <v>74.215319454999999</v>
      </c>
      <c r="F3096">
        <v>6514.3</v>
      </c>
      <c r="G3096">
        <v>-1.4679877218941499</v>
      </c>
      <c r="H3096">
        <v>-1.4601108179309501</v>
      </c>
      <c r="I3096">
        <v>4.2404721832241599</v>
      </c>
      <c r="J3096">
        <v>0.47121710908021802</v>
      </c>
      <c r="K3096">
        <v>6375.7213112596501</v>
      </c>
      <c r="L3096">
        <v>5935.1669407718</v>
      </c>
      <c r="M3096">
        <v>54.002539861815002</v>
      </c>
      <c r="N3096">
        <v>1.0729456510859701</v>
      </c>
      <c r="O3096">
        <v>1.9449518751055199</v>
      </c>
      <c r="P3096">
        <v>30.1558441558441</v>
      </c>
      <c r="Q3096">
        <v>-2.6802431944266999E-2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D3097" t="s">
        <v>130</v>
      </c>
      <c r="E3097">
        <v>74.123490423000007</v>
      </c>
      <c r="F3097">
        <v>45.39</v>
      </c>
      <c r="G3097">
        <v>53.266924963439102</v>
      </c>
      <c r="H3097">
        <v>-17.954699871162301</v>
      </c>
      <c r="I3097">
        <v>7.9123081114534504</v>
      </c>
      <c r="J3097">
        <v>1.33321280866291</v>
      </c>
      <c r="K3097">
        <v>44.491408902810697</v>
      </c>
      <c r="L3097">
        <v>38.242237844710999</v>
      </c>
      <c r="M3097">
        <v>42.6661224775901</v>
      </c>
      <c r="N3097">
        <v>0.536236041389201</v>
      </c>
      <c r="O3097">
        <v>24.300506719541701</v>
      </c>
      <c r="P3097">
        <v>105.384615384615</v>
      </c>
      <c r="Q3097">
        <v>4.0794303725227E-2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E3098">
        <v>73.92</v>
      </c>
      <c r="F3098">
        <v>14.08</v>
      </c>
      <c r="G3098">
        <v>-20.9126307755295</v>
      </c>
      <c r="H3098">
        <v>-11.928688223255</v>
      </c>
      <c r="I3098">
        <v>-20.575338806272601</v>
      </c>
      <c r="J3098">
        <v>-4.2672697074822397</v>
      </c>
      <c r="K3098">
        <v>15.491846120705899</v>
      </c>
      <c r="L3098">
        <v>15.257273445274301</v>
      </c>
      <c r="M3098">
        <v>35.840437442261198</v>
      </c>
      <c r="N3098">
        <v>0.59010518436499704</v>
      </c>
      <c r="O3098">
        <v>44.176136363636303</v>
      </c>
      <c r="P3098">
        <v>28</v>
      </c>
      <c r="Q3098">
        <v>-7.2136032745768006E-2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D3099" t="s">
        <v>1646</v>
      </c>
      <c r="E3099">
        <v>73.849999999999994</v>
      </c>
      <c r="F3099">
        <v>73.849999999999994</v>
      </c>
      <c r="G3099">
        <v>-35.349032829103997</v>
      </c>
      <c r="H3099">
        <v>-5.6634938923272502</v>
      </c>
      <c r="I3099">
        <v>-25.114007678020201</v>
      </c>
      <c r="J3099">
        <v>1.9462263722238499E-2</v>
      </c>
      <c r="K3099">
        <v>78.006749989426595</v>
      </c>
      <c r="M3099">
        <v>48.794088437280003</v>
      </c>
      <c r="N3099">
        <v>0.54289245982694601</v>
      </c>
      <c r="O3099">
        <v>30.941096817874001</v>
      </c>
      <c r="P3099">
        <v>5.4999999999999902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D3100" t="s">
        <v>549</v>
      </c>
      <c r="E3100">
        <v>73.784199999999998</v>
      </c>
      <c r="F3100">
        <v>245</v>
      </c>
      <c r="G3100">
        <v>28.487559640211501</v>
      </c>
      <c r="H3100">
        <v>-1.1144370614755099</v>
      </c>
      <c r="I3100">
        <v>-16.1905104673476</v>
      </c>
      <c r="J3100">
        <v>-0.50359401127054404</v>
      </c>
      <c r="K3100">
        <v>241.11029772267301</v>
      </c>
      <c r="L3100">
        <v>223.054092470478</v>
      </c>
      <c r="M3100">
        <v>55.840076761634698</v>
      </c>
      <c r="N3100">
        <v>0.39563805104408301</v>
      </c>
      <c r="O3100">
        <v>10.999999999999901</v>
      </c>
      <c r="P3100">
        <v>118.068535825545</v>
      </c>
      <c r="Q3100">
        <v>0.15467532512946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D3101" t="s">
        <v>979</v>
      </c>
      <c r="E3101">
        <v>73.728071999999997</v>
      </c>
      <c r="F3101">
        <v>22.86</v>
      </c>
      <c r="G3101">
        <v>-50.767693116185399</v>
      </c>
      <c r="H3101">
        <v>-18.381295594750998</v>
      </c>
      <c r="I3101">
        <v>-47.667155590312397</v>
      </c>
      <c r="J3101">
        <v>-5.1833221676421601</v>
      </c>
      <c r="K3101">
        <v>23.594820811907201</v>
      </c>
      <c r="M3101">
        <v>52.401094040783398</v>
      </c>
      <c r="N3101">
        <v>0.25611159625858698</v>
      </c>
      <c r="O3101">
        <v>74.540682414698097</v>
      </c>
      <c r="P3101">
        <v>18.4455958549222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872</v>
      </c>
      <c r="E3102">
        <v>73.684799999999996</v>
      </c>
      <c r="F3102">
        <v>71.400000000000006</v>
      </c>
      <c r="G3102">
        <v>-6.0586763027725103</v>
      </c>
      <c r="H3102">
        <v>18.761138079474499</v>
      </c>
      <c r="I3102">
        <v>-14.3534795360135</v>
      </c>
      <c r="J3102">
        <v>14.941885016319899</v>
      </c>
      <c r="K3102">
        <v>57.819708746803798</v>
      </c>
      <c r="L3102">
        <v>54.837773559265699</v>
      </c>
      <c r="M3102">
        <v>92.168234294771693</v>
      </c>
      <c r="N3102">
        <v>2.6735791068155801</v>
      </c>
      <c r="O3102">
        <v>17.647058823529299</v>
      </c>
      <c r="P3102">
        <v>54.880694143166998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D3103" t="s">
        <v>510</v>
      </c>
      <c r="E3103">
        <v>73.648439999999994</v>
      </c>
      <c r="F3103">
        <v>9.7200000000000006</v>
      </c>
      <c r="G3103">
        <v>126.829110514259</v>
      </c>
      <c r="H3103">
        <v>5.6952161026614601</v>
      </c>
      <c r="I3103">
        <v>-27.5096836898487</v>
      </c>
      <c r="J3103">
        <v>-0.117336641886528</v>
      </c>
      <c r="K3103">
        <v>8.5251122793233804</v>
      </c>
      <c r="L3103">
        <v>7.7247722751108503</v>
      </c>
      <c r="M3103">
        <v>56.804356389042802</v>
      </c>
      <c r="N3103">
        <v>1.2490677571151201</v>
      </c>
      <c r="O3103">
        <v>28.189300411522598</v>
      </c>
      <c r="P3103">
        <v>168.50828729281699</v>
      </c>
      <c r="Q3103">
        <v>6.6368296061272994E-2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D3104" t="s">
        <v>266</v>
      </c>
      <c r="E3104">
        <v>73.607636999999997</v>
      </c>
      <c r="F3104">
        <v>211.65</v>
      </c>
      <c r="G3104">
        <v>-8.1883997879870698</v>
      </c>
      <c r="H3104">
        <v>-2.6934007980598902</v>
      </c>
      <c r="I3104">
        <v>-11.0813161602844</v>
      </c>
      <c r="J3104">
        <v>-3.64412235617224</v>
      </c>
      <c r="K3104">
        <v>216.14034996669099</v>
      </c>
      <c r="L3104">
        <v>198.38264109360699</v>
      </c>
      <c r="M3104">
        <v>28.038522156021202</v>
      </c>
      <c r="N3104">
        <v>0.50263077303037695</v>
      </c>
      <c r="O3104">
        <v>26.529648003779801</v>
      </c>
      <c r="P3104">
        <v>44.323218547562199</v>
      </c>
      <c r="Q3104">
        <v>9.7897192442677E-2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E3105">
        <v>73.38</v>
      </c>
      <c r="F3105">
        <v>48.92</v>
      </c>
      <c r="G3105">
        <v>-64.1609021763351</v>
      </c>
      <c r="H3105">
        <v>-13.8840669357745</v>
      </c>
      <c r="I3105">
        <v>-51.631614688577102</v>
      </c>
      <c r="J3105">
        <v>-1.40604600907252</v>
      </c>
      <c r="K3105">
        <v>54.675568297473802</v>
      </c>
      <c r="L3105">
        <v>63.490640740437499</v>
      </c>
      <c r="M3105">
        <v>36.384275241540699</v>
      </c>
      <c r="N3105">
        <v>0.91820689655172405</v>
      </c>
      <c r="O3105">
        <v>94.603434178250197</v>
      </c>
      <c r="P3105">
        <v>4.0851063829787204</v>
      </c>
      <c r="Q3105">
        <v>6.7257857015270003E-3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E3106">
        <v>73.368747549999995</v>
      </c>
      <c r="F3106">
        <v>6.23</v>
      </c>
      <c r="G3106">
        <v>48.8898238820518</v>
      </c>
      <c r="H3106">
        <v>-4.94176308821537</v>
      </c>
      <c r="I3106">
        <v>28.139580838726101</v>
      </c>
      <c r="J3106">
        <v>-5.7636962258389897</v>
      </c>
      <c r="K3106">
        <v>6.1953856121785202</v>
      </c>
      <c r="L3106">
        <v>4.9144035694282504</v>
      </c>
      <c r="M3106">
        <v>20.478924248447399</v>
      </c>
      <c r="N3106">
        <v>0.82946882153153401</v>
      </c>
      <c r="O3106">
        <v>34.028892455858703</v>
      </c>
      <c r="P3106">
        <v>111.904761904761</v>
      </c>
      <c r="Q3106">
        <v>4.9789507502558998E-2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412</v>
      </c>
      <c r="E3107">
        <v>73.307883000000004</v>
      </c>
      <c r="F3107">
        <v>32.31</v>
      </c>
      <c r="G3107">
        <v>39.248593646657604</v>
      </c>
      <c r="H3107">
        <v>-8.75523428095517</v>
      </c>
      <c r="I3107">
        <v>-17.003567058152999</v>
      </c>
      <c r="J3107">
        <v>-5.1173366418865198</v>
      </c>
      <c r="K3107">
        <v>33.645469296888898</v>
      </c>
      <c r="L3107">
        <v>30.638864537753001</v>
      </c>
      <c r="M3107">
        <v>27.071967311283601</v>
      </c>
      <c r="N3107">
        <v>0.73608407940832998</v>
      </c>
      <c r="O3107">
        <v>21.2937171154441</v>
      </c>
      <c r="P3107">
        <v>80.805819809737002</v>
      </c>
      <c r="Q3107">
        <v>9.4669027237661005E-2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E3108">
        <v>73.085677590000003</v>
      </c>
      <c r="F3108">
        <v>149.15</v>
      </c>
      <c r="G3108">
        <v>-2.16932553948965</v>
      </c>
      <c r="H3108">
        <v>21.183815322295601</v>
      </c>
      <c r="I3108">
        <v>8.0656996115941695</v>
      </c>
      <c r="J3108">
        <v>3.1721370423239899</v>
      </c>
      <c r="K3108">
        <v>138.192613257331</v>
      </c>
      <c r="M3108">
        <v>49.603721310043497</v>
      </c>
      <c r="N3108">
        <v>0.92760736196319005</v>
      </c>
      <c r="O3108">
        <v>9.2859537378477892</v>
      </c>
      <c r="P3108">
        <v>44.064522360668398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D3109" t="s">
        <v>109</v>
      </c>
      <c r="E3109">
        <v>72.974356615999994</v>
      </c>
      <c r="F3109">
        <v>64.33</v>
      </c>
      <c r="G3109">
        <v>591.09142437451101</v>
      </c>
      <c r="H3109">
        <v>46.931217400632903</v>
      </c>
      <c r="I3109">
        <v>218.14660989214599</v>
      </c>
      <c r="J3109">
        <v>5.9718139047913397</v>
      </c>
      <c r="K3109">
        <v>43.814100691492001</v>
      </c>
      <c r="L3109">
        <v>26.829357487628901</v>
      </c>
      <c r="M3109">
        <v>99.9992385792238</v>
      </c>
      <c r="N3109">
        <v>1.73155235966773</v>
      </c>
      <c r="O3109">
        <v>0</v>
      </c>
      <c r="P3109">
        <v>665.83333333333303</v>
      </c>
      <c r="Q3109">
        <v>0.102529628099036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632</v>
      </c>
      <c r="E3110">
        <v>72.937085719999999</v>
      </c>
      <c r="F3110">
        <v>75.56</v>
      </c>
      <c r="G3110">
        <v>22.584042867129501</v>
      </c>
      <c r="H3110">
        <v>-4.8030269515452204</v>
      </c>
      <c r="I3110">
        <v>-15.588357134452</v>
      </c>
      <c r="J3110">
        <v>-8.8007111565353</v>
      </c>
      <c r="K3110">
        <v>78.9431136455798</v>
      </c>
      <c r="L3110">
        <v>73.095790052230299</v>
      </c>
      <c r="M3110">
        <v>31.851538074098301</v>
      </c>
      <c r="N3110">
        <v>1.02322764342843</v>
      </c>
      <c r="O3110">
        <v>25.595553202752701</v>
      </c>
      <c r="P3110">
        <v>61.452991452991398</v>
      </c>
      <c r="Q3110">
        <v>4.0909758592317998E-2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E3111">
        <v>72.644217299999994</v>
      </c>
      <c r="F3111">
        <v>73.900000000000006</v>
      </c>
      <c r="G3111">
        <v>189.98087919435599</v>
      </c>
      <c r="H3111">
        <v>56.602989969262502</v>
      </c>
      <c r="I3111">
        <v>85.793751284080201</v>
      </c>
      <c r="J3111">
        <v>4.2286124155318197</v>
      </c>
      <c r="K3111">
        <v>50.393440253174703</v>
      </c>
      <c r="L3111">
        <v>29.7630096750786</v>
      </c>
      <c r="M3111">
        <v>65.752345320018904</v>
      </c>
      <c r="N3111">
        <v>1.88120495399253</v>
      </c>
      <c r="O3111">
        <v>8.1190798376183899</v>
      </c>
      <c r="P3111">
        <v>229.76349843819699</v>
      </c>
      <c r="Q3111">
        <v>0.25670988832295799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D3112" t="s">
        <v>119</v>
      </c>
      <c r="E3112">
        <v>72.494749999999996</v>
      </c>
      <c r="F3112">
        <v>92.35</v>
      </c>
      <c r="G3112">
        <v>-21.811008670779099</v>
      </c>
      <c r="H3112">
        <v>3.4021494833954198</v>
      </c>
      <c r="I3112">
        <v>-35.846286235376198</v>
      </c>
      <c r="J3112">
        <v>1.45334398638572</v>
      </c>
      <c r="K3112">
        <v>96.973696483885604</v>
      </c>
      <c r="L3112">
        <v>98.850958126037298</v>
      </c>
      <c r="M3112">
        <v>31.008328010864801</v>
      </c>
      <c r="N3112">
        <v>0.99854014598540097</v>
      </c>
      <c r="O3112">
        <v>54.899837574445002</v>
      </c>
      <c r="P3112">
        <v>21.5131578947368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D3113" t="s">
        <v>174</v>
      </c>
      <c r="E3113">
        <v>72.396567539999893</v>
      </c>
      <c r="F3113">
        <v>35.53</v>
      </c>
      <c r="G3113">
        <v>3.6613168476293101</v>
      </c>
      <c r="H3113">
        <v>0.74859268495486997</v>
      </c>
      <c r="I3113">
        <v>-0.29846201014469598</v>
      </c>
      <c r="J3113">
        <v>-1.1415954019943499</v>
      </c>
      <c r="K3113">
        <v>32.113979770539302</v>
      </c>
      <c r="L3113">
        <v>30.0538650078724</v>
      </c>
      <c r="M3113">
        <v>43.275402811410402</v>
      </c>
      <c r="N3113">
        <v>0.904022460926036</v>
      </c>
      <c r="O3113">
        <v>18.209963411201802</v>
      </c>
      <c r="P3113">
        <v>73.317073170731703</v>
      </c>
      <c r="Q3113">
        <v>2.1802002141556E-2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E3114">
        <v>72.348266550000005</v>
      </c>
      <c r="F3114">
        <v>44.13</v>
      </c>
      <c r="G3114">
        <v>-31.034663291992299</v>
      </c>
      <c r="H3114">
        <v>1.4928710389979201</v>
      </c>
      <c r="I3114">
        <v>-8.1291325481256305</v>
      </c>
      <c r="J3114">
        <v>4.0306454208937401</v>
      </c>
      <c r="K3114">
        <v>43.609274749363699</v>
      </c>
      <c r="L3114">
        <v>42.5104032427842</v>
      </c>
      <c r="M3114">
        <v>42.529061866348897</v>
      </c>
      <c r="N3114">
        <v>1.0451923270871499</v>
      </c>
      <c r="O3114">
        <v>22.818944029005198</v>
      </c>
      <c r="P3114">
        <v>37.262830482115</v>
      </c>
      <c r="Q3114">
        <v>6.5352017336779006E-2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394</v>
      </c>
      <c r="E3115">
        <v>72.280900000000003</v>
      </c>
      <c r="F3115">
        <v>59</v>
      </c>
      <c r="G3115">
        <v>0.91765926832775302</v>
      </c>
      <c r="H3115">
        <v>-5.7360022071394399</v>
      </c>
      <c r="I3115">
        <v>-19.726149538918399</v>
      </c>
      <c r="J3115">
        <v>2.4913590102873799</v>
      </c>
      <c r="K3115">
        <v>57.101143117156496</v>
      </c>
      <c r="L3115">
        <v>53.958976475068297</v>
      </c>
      <c r="M3115">
        <v>50.296523632573503</v>
      </c>
      <c r="N3115">
        <v>1.54957627118644</v>
      </c>
      <c r="O3115">
        <v>23.559322033898301</v>
      </c>
      <c r="P3115">
        <v>58.602150537634401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389</v>
      </c>
      <c r="E3116">
        <v>72.202170879999997</v>
      </c>
      <c r="F3116">
        <v>35.840000000000003</v>
      </c>
      <c r="G3116">
        <v>94.850231962586903</v>
      </c>
      <c r="H3116">
        <v>-12.882084048487201</v>
      </c>
      <c r="I3116">
        <v>4.5210219782318397</v>
      </c>
      <c r="J3116">
        <v>7.5540617271862498</v>
      </c>
      <c r="K3116">
        <v>35.474297521875002</v>
      </c>
      <c r="L3116">
        <v>30.301210371316099</v>
      </c>
      <c r="M3116">
        <v>58.321186341275997</v>
      </c>
      <c r="N3116">
        <v>1.0573856965005299</v>
      </c>
      <c r="O3116">
        <v>36.439732142857103</v>
      </c>
      <c r="P3116">
        <v>145.479452054794</v>
      </c>
      <c r="Q3116">
        <v>5.7639988742182E-2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D3117" t="s">
        <v>472</v>
      </c>
      <c r="E3117">
        <v>72.198229999999995</v>
      </c>
      <c r="F3117">
        <v>43.73</v>
      </c>
      <c r="G3117">
        <v>113.07596386798301</v>
      </c>
      <c r="H3117">
        <v>12.180766726689299</v>
      </c>
      <c r="I3117">
        <v>13.0090534713566</v>
      </c>
      <c r="J3117">
        <v>-6.6467744462247298</v>
      </c>
      <c r="K3117">
        <v>41.627190174112798</v>
      </c>
      <c r="L3117">
        <v>35.524781058441597</v>
      </c>
      <c r="M3117">
        <v>44.425166235611201</v>
      </c>
      <c r="N3117">
        <v>1.3834920977398899</v>
      </c>
      <c r="O3117">
        <v>30.848387834438601</v>
      </c>
      <c r="P3117">
        <v>155.581531268264</v>
      </c>
      <c r="Q3117">
        <v>0.23676277013723601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E3118">
        <v>72.1977136</v>
      </c>
      <c r="F3118">
        <v>91.03</v>
      </c>
      <c r="G3118">
        <v>65.172567758558898</v>
      </c>
      <c r="H3118">
        <v>-15.971928756554901</v>
      </c>
      <c r="I3118">
        <v>-13.7798073937574</v>
      </c>
      <c r="J3118">
        <v>-2.32163771715534</v>
      </c>
      <c r="K3118">
        <v>93.062796351837903</v>
      </c>
      <c r="L3118">
        <v>83.720980578089396</v>
      </c>
      <c r="M3118">
        <v>45.108809124103999</v>
      </c>
      <c r="N3118">
        <v>0.84267892317793802</v>
      </c>
      <c r="O3118">
        <v>27.749093705371799</v>
      </c>
      <c r="P3118">
        <v>116.738095238095</v>
      </c>
      <c r="Q3118">
        <v>8.3826411372512996E-2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E3119">
        <v>71.619304679999999</v>
      </c>
      <c r="F3119">
        <v>76.23</v>
      </c>
      <c r="G3119">
        <v>192.62070053864099</v>
      </c>
      <c r="H3119">
        <v>-10.2046738863374</v>
      </c>
      <c r="I3119">
        <v>167.840184662946</v>
      </c>
      <c r="J3119">
        <v>-5.5391728701743501</v>
      </c>
      <c r="K3119">
        <v>73.665285087804406</v>
      </c>
      <c r="L3119">
        <v>47.653623118976903</v>
      </c>
      <c r="M3119">
        <v>31.424727681511399</v>
      </c>
      <c r="N3119">
        <v>0.114199395770392</v>
      </c>
      <c r="O3119">
        <v>32.4937688574052</v>
      </c>
      <c r="P3119">
        <v>233.173076923076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D3120" t="s">
        <v>222</v>
      </c>
      <c r="E3120">
        <v>71.475926999999999</v>
      </c>
      <c r="F3120">
        <v>103.9</v>
      </c>
      <c r="G3120">
        <v>22.240612888868</v>
      </c>
      <c r="H3120">
        <v>0.85596336225812397</v>
      </c>
      <c r="I3120">
        <v>4.8858015883637798</v>
      </c>
      <c r="J3120">
        <v>-0.117336641886528</v>
      </c>
      <c r="K3120">
        <v>100.22017274562501</v>
      </c>
      <c r="L3120">
        <v>88.432188744108799</v>
      </c>
      <c r="M3120">
        <v>40.582014625659902</v>
      </c>
      <c r="N3120">
        <v>0.704136937812326</v>
      </c>
      <c r="O3120">
        <v>14.9470644850818</v>
      </c>
      <c r="P3120">
        <v>60.339506172839499</v>
      </c>
      <c r="Q3120">
        <v>4.0323810937662997E-2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493</v>
      </c>
      <c r="E3121">
        <v>71.389393901999995</v>
      </c>
      <c r="F3121">
        <v>7.83</v>
      </c>
      <c r="G3121">
        <v>-12.6716846285962</v>
      </c>
      <c r="H3121">
        <v>0.76663258496903097</v>
      </c>
      <c r="I3121">
        <v>11.036833627233399</v>
      </c>
      <c r="J3121">
        <v>9.1683776438277604</v>
      </c>
      <c r="K3121">
        <v>6.6220054911678004</v>
      </c>
      <c r="L3121">
        <v>7.3043976915097097</v>
      </c>
      <c r="M3121">
        <v>60.941264954155798</v>
      </c>
      <c r="N3121">
        <v>1.1707875983132201</v>
      </c>
      <c r="O3121">
        <v>4.7254150702426401</v>
      </c>
      <c r="P3121">
        <v>90.229101298883407</v>
      </c>
      <c r="Q3121">
        <v>6.5766510653262E-2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D3122" t="s">
        <v>21</v>
      </c>
      <c r="E3122">
        <v>71.144840000000002</v>
      </c>
      <c r="F3122">
        <v>30.55</v>
      </c>
      <c r="G3122">
        <v>-52.639841775359699</v>
      </c>
      <c r="H3122">
        <v>-8.5947073429319101</v>
      </c>
      <c r="I3122">
        <v>-25.915511633271699</v>
      </c>
      <c r="J3122">
        <v>-3.63171363869164</v>
      </c>
      <c r="K3122">
        <v>30.787748214587602</v>
      </c>
      <c r="L3122">
        <v>34.306693092749299</v>
      </c>
      <c r="M3122">
        <v>47.206753830649703</v>
      </c>
      <c r="N3122">
        <v>0.59782270606531795</v>
      </c>
      <c r="O3122">
        <v>80.032733224222497</v>
      </c>
      <c r="P3122">
        <v>19.5694716242661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543</v>
      </c>
      <c r="E3123">
        <v>70.853899999999996</v>
      </c>
      <c r="F3123">
        <v>10</v>
      </c>
      <c r="G3123">
        <v>-8.7438246676345592</v>
      </c>
      <c r="H3123">
        <v>-21.064151010520401</v>
      </c>
      <c r="I3123">
        <v>-32.2824970833517</v>
      </c>
      <c r="J3123">
        <v>-6.11364660498616</v>
      </c>
      <c r="K3123">
        <v>10.9427129530249</v>
      </c>
      <c r="L3123">
        <v>10.9509773599064</v>
      </c>
      <c r="M3123">
        <v>31.566269698677299</v>
      </c>
      <c r="N3123">
        <v>1.0153425516352601</v>
      </c>
      <c r="O3123">
        <v>42.599999999999902</v>
      </c>
      <c r="P3123">
        <v>28.865979381443299</v>
      </c>
      <c r="Q3123">
        <v>4.8629293491821997E-2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E3124">
        <v>70.818033</v>
      </c>
      <c r="F3124">
        <v>157.30000000000001</v>
      </c>
      <c r="G3124">
        <v>-12.0072621714598</v>
      </c>
      <c r="H3124">
        <v>-5.7634631513770303E-2</v>
      </c>
      <c r="I3124">
        <v>-8.1282616301541104</v>
      </c>
      <c r="J3124">
        <v>1.30661157817818</v>
      </c>
      <c r="K3124">
        <v>151.17088875866099</v>
      </c>
      <c r="L3124">
        <v>144.39710381600199</v>
      </c>
      <c r="M3124">
        <v>72.995717595030499</v>
      </c>
      <c r="N3124">
        <v>1.6316451595486201</v>
      </c>
      <c r="O3124">
        <v>18.881118881118802</v>
      </c>
      <c r="P3124">
        <v>32.630691399662702</v>
      </c>
      <c r="Q3124">
        <v>6.504547596601E-2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709</v>
      </c>
      <c r="E3125">
        <v>70.753706170000001</v>
      </c>
      <c r="F3125">
        <v>24.12</v>
      </c>
      <c r="G3125">
        <v>-6.8824793112570504</v>
      </c>
      <c r="H3125">
        <v>0.922310240646673</v>
      </c>
      <c r="I3125">
        <v>2.6218190047949399</v>
      </c>
      <c r="J3125">
        <v>0.545189238030656</v>
      </c>
      <c r="K3125">
        <v>23.2453311061685</v>
      </c>
      <c r="L3125">
        <v>21.698301341532101</v>
      </c>
      <c r="M3125">
        <v>67.469215611950702</v>
      </c>
      <c r="N3125">
        <v>0.96585824556245403</v>
      </c>
      <c r="O3125">
        <v>3.4411276948590199</v>
      </c>
      <c r="P3125">
        <v>26.947368421052602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E3126">
        <v>70.660352000000003</v>
      </c>
      <c r="F3126">
        <v>280</v>
      </c>
      <c r="G3126">
        <v>251.90050105682701</v>
      </c>
      <c r="H3126">
        <v>-0.20315068844520801</v>
      </c>
      <c r="I3126">
        <v>262.13552620791</v>
      </c>
      <c r="J3126">
        <v>-1.17367467005554</v>
      </c>
      <c r="K3126">
        <v>268.07348419328702</v>
      </c>
      <c r="M3126">
        <v>25.2758221881042</v>
      </c>
      <c r="N3126">
        <v>0.116846986089644</v>
      </c>
      <c r="O3126">
        <v>38.749999999999901</v>
      </c>
      <c r="P3126">
        <v>294.366197183098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549</v>
      </c>
      <c r="E3127">
        <v>70.441417860000001</v>
      </c>
      <c r="F3127">
        <v>50.91</v>
      </c>
      <c r="G3127">
        <v>9.6906442388605605</v>
      </c>
      <c r="H3127">
        <v>-9.6729278545914106</v>
      </c>
      <c r="I3127">
        <v>-22.083776206238898</v>
      </c>
      <c r="J3127">
        <v>1.7657547665089199</v>
      </c>
      <c r="K3127">
        <v>49.734747978184501</v>
      </c>
      <c r="L3127">
        <v>46.6780519593649</v>
      </c>
      <c r="M3127">
        <v>47.096968804543401</v>
      </c>
      <c r="N3127">
        <v>0.69851491621572603</v>
      </c>
      <c r="O3127">
        <v>40.247495580436002</v>
      </c>
      <c r="P3127">
        <v>74.051282051282001</v>
      </c>
      <c r="Q3127">
        <v>4.4038191425022001E-2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72</v>
      </c>
      <c r="E3128">
        <v>70.376633999999996</v>
      </c>
      <c r="F3128">
        <v>167.4</v>
      </c>
      <c r="G3128">
        <v>196.26777503709999</v>
      </c>
      <c r="H3128">
        <v>-8.3738418694864798</v>
      </c>
      <c r="I3128">
        <v>17.329921747817</v>
      </c>
      <c r="J3128">
        <v>1.10141335811346</v>
      </c>
      <c r="K3128">
        <v>164.43324189050099</v>
      </c>
      <c r="L3128">
        <v>129.614448760421</v>
      </c>
      <c r="M3128">
        <v>57.25260054876</v>
      </c>
      <c r="N3128">
        <v>1.00547251570183</v>
      </c>
      <c r="O3128">
        <v>14.4862604540023</v>
      </c>
      <c r="P3128">
        <v>219.95412844036699</v>
      </c>
      <c r="Q3128">
        <v>0.276091290399824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D3129" t="s">
        <v>1550</v>
      </c>
      <c r="E3129">
        <v>70.232541900000001</v>
      </c>
      <c r="F3129">
        <v>39.75</v>
      </c>
      <c r="G3129">
        <v>6.8555185179155202</v>
      </c>
      <c r="H3129">
        <v>-3.30440699492009</v>
      </c>
      <c r="I3129">
        <v>-30.896811118226498</v>
      </c>
      <c r="J3129">
        <v>6.4159966914468098</v>
      </c>
      <c r="K3129">
        <v>42.250364861023201</v>
      </c>
      <c r="M3129">
        <v>59.577512588516598</v>
      </c>
      <c r="N3129">
        <v>1.37345679012345</v>
      </c>
      <c r="O3129">
        <v>88.679245283018801</v>
      </c>
      <c r="P3129">
        <v>41.459074733096003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394</v>
      </c>
      <c r="E3130">
        <v>70.164098620000004</v>
      </c>
      <c r="F3130">
        <v>47.74</v>
      </c>
      <c r="G3130">
        <v>78.174111713012294</v>
      </c>
      <c r="H3130">
        <v>-1.77471161300166</v>
      </c>
      <c r="I3130">
        <v>13.3818279646077</v>
      </c>
      <c r="J3130">
        <v>4.8378203087861102</v>
      </c>
      <c r="K3130">
        <v>43.952486058739602</v>
      </c>
      <c r="L3130">
        <v>37.490975825482899</v>
      </c>
      <c r="M3130">
        <v>77.068366395942206</v>
      </c>
      <c r="N3130">
        <v>0.46793788599883102</v>
      </c>
      <c r="O3130">
        <v>8.2739840804356906</v>
      </c>
      <c r="P3130">
        <v>138.69999999999999</v>
      </c>
      <c r="Q3130">
        <v>7.4991258783091999E-2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E3131">
        <v>70.082300000000004</v>
      </c>
      <c r="F3131">
        <v>202.55</v>
      </c>
      <c r="G3131">
        <v>-27.233972450885702</v>
      </c>
      <c r="H3131">
        <v>-25.1302646354576</v>
      </c>
      <c r="I3131">
        <v>-16.998947299801898</v>
      </c>
      <c r="J3131">
        <v>-4.0074968249528897</v>
      </c>
      <c r="K3131">
        <v>237.135987285402</v>
      </c>
      <c r="M3131">
        <v>23.600018506650802</v>
      </c>
      <c r="N3131">
        <v>0.43360323886639601</v>
      </c>
      <c r="O3131">
        <v>124.61120710935501</v>
      </c>
      <c r="P3131">
        <v>7.3966065747613996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D3132" t="s">
        <v>549</v>
      </c>
      <c r="E3132">
        <v>70.070714249999995</v>
      </c>
      <c r="F3132">
        <v>1.49</v>
      </c>
      <c r="G3132">
        <v>39.144625820092898</v>
      </c>
      <c r="H3132">
        <v>-4.3157849974485503</v>
      </c>
      <c r="I3132">
        <v>-3.9615318778548598</v>
      </c>
      <c r="J3132">
        <v>-2.8570626692837902</v>
      </c>
      <c r="K3132">
        <v>1.29436551292614</v>
      </c>
      <c r="L3132">
        <v>1.1635204530130201</v>
      </c>
      <c r="M3132">
        <v>70.8700454890201</v>
      </c>
      <c r="N3132">
        <v>3.33769836592373</v>
      </c>
      <c r="O3132">
        <v>9.70423409874825</v>
      </c>
      <c r="P3132">
        <v>102.672601799288</v>
      </c>
      <c r="Q3132">
        <v>0.11984113102612801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543</v>
      </c>
      <c r="E3133">
        <v>69.989118000000005</v>
      </c>
      <c r="F3133">
        <v>65.400000000000006</v>
      </c>
      <c r="G3133">
        <v>-19.876829593742901</v>
      </c>
      <c r="H3133">
        <v>13.158263445457999</v>
      </c>
      <c r="I3133">
        <v>-9.7241276177657703</v>
      </c>
      <c r="J3133">
        <v>17.764607802557901</v>
      </c>
      <c r="K3133">
        <v>59.432674001324301</v>
      </c>
      <c r="L3133">
        <v>61.876786798594203</v>
      </c>
      <c r="M3133">
        <v>62.044457052308502</v>
      </c>
      <c r="N3133">
        <v>2.6771523178807901</v>
      </c>
      <c r="O3133">
        <v>16.131498470947999</v>
      </c>
      <c r="P3133">
        <v>28.235294117647001</v>
      </c>
      <c r="Q3133">
        <v>1.3302277730173E-2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E3134">
        <v>69.876584359999995</v>
      </c>
      <c r="F3134">
        <v>15.29</v>
      </c>
      <c r="G3134">
        <v>-40.543340896469502</v>
      </c>
      <c r="H3134">
        <v>6.30921500255144</v>
      </c>
      <c r="I3134">
        <v>1.5110777628546499</v>
      </c>
      <c r="J3134">
        <v>-0.492571163462516</v>
      </c>
      <c r="K3134">
        <v>14.2923531260115</v>
      </c>
      <c r="L3134">
        <v>14.7148933151985</v>
      </c>
      <c r="M3134">
        <v>47.138611244014598</v>
      </c>
      <c r="N3134">
        <v>1.5433643198423801</v>
      </c>
      <c r="O3134">
        <v>69.718770438194895</v>
      </c>
      <c r="P3134">
        <v>47.729468599033801</v>
      </c>
      <c r="Q3134">
        <v>0.129502989804959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103</v>
      </c>
      <c r="E3135">
        <v>69.723978680000002</v>
      </c>
      <c r="F3135">
        <v>169.55</v>
      </c>
      <c r="G3135">
        <v>52.561047844134499</v>
      </c>
      <c r="H3135">
        <v>-5.7058559194343603</v>
      </c>
      <c r="I3135">
        <v>-37.810016630501003</v>
      </c>
      <c r="J3135">
        <v>-2.4494524047412498</v>
      </c>
      <c r="K3135">
        <v>172.43686238296999</v>
      </c>
      <c r="L3135">
        <v>160.982433969959</v>
      </c>
      <c r="M3135">
        <v>32.323865490963001</v>
      </c>
      <c r="N3135">
        <v>1.2118995137850399</v>
      </c>
      <c r="O3135">
        <v>83.013860218224593</v>
      </c>
      <c r="P3135">
        <v>78.379800105207707</v>
      </c>
      <c r="Q3135">
        <v>3.7598551791334998E-2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46</v>
      </c>
      <c r="E3136">
        <v>69.616996716000003</v>
      </c>
      <c r="F3136">
        <v>10.06</v>
      </c>
      <c r="G3136">
        <v>-4.06685280873642</v>
      </c>
      <c r="H3136">
        <v>-10.4268961085596</v>
      </c>
      <c r="I3136">
        <v>-42.255291451050503</v>
      </c>
      <c r="J3136">
        <v>-5.2623319646180402</v>
      </c>
      <c r="K3136">
        <v>10.5785142364255</v>
      </c>
      <c r="L3136">
        <v>11.1513815914644</v>
      </c>
      <c r="M3136">
        <v>33.421991839643297</v>
      </c>
      <c r="N3136">
        <v>1.5028726669514101</v>
      </c>
      <c r="O3136">
        <v>68.389662027832998</v>
      </c>
      <c r="P3136">
        <v>30.310880829015499</v>
      </c>
      <c r="Q3136">
        <v>-5.5099732252444002E-2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E3137">
        <v>69.413943164000003</v>
      </c>
      <c r="F3137">
        <v>95.08</v>
      </c>
      <c r="G3137">
        <v>21.9631564006548</v>
      </c>
      <c r="H3137">
        <v>-8.1883340170563894</v>
      </c>
      <c r="I3137">
        <v>-9.7088296160672698</v>
      </c>
      <c r="J3137">
        <v>-3.9616045638243498</v>
      </c>
      <c r="K3137">
        <v>98.566552923511907</v>
      </c>
      <c r="L3137">
        <v>93.572409490679405</v>
      </c>
      <c r="M3137">
        <v>31.597498121213501</v>
      </c>
      <c r="N3137">
        <v>0.68009203532969098</v>
      </c>
      <c r="O3137">
        <v>60.9066049642406</v>
      </c>
      <c r="P3137">
        <v>60.229187731715498</v>
      </c>
      <c r="Q3137">
        <v>3.2485741434453999E-2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538</v>
      </c>
      <c r="E3138">
        <v>69.288960000000003</v>
      </c>
      <c r="F3138">
        <v>1.04</v>
      </c>
      <c r="G3138">
        <v>-24.638734355647699</v>
      </c>
      <c r="H3138">
        <v>18.156125114910999</v>
      </c>
      <c r="I3138">
        <v>59.882005081150403</v>
      </c>
      <c r="J3138">
        <v>14.6195054633766</v>
      </c>
      <c r="K3138">
        <v>0.90964162923827396</v>
      </c>
      <c r="L3138">
        <v>0.91014921105342494</v>
      </c>
      <c r="M3138">
        <v>52.646578132863098</v>
      </c>
      <c r="N3138">
        <v>0.94828540723164401</v>
      </c>
      <c r="O3138">
        <v>14.4230769230769</v>
      </c>
      <c r="P3138">
        <v>131.111111111111</v>
      </c>
      <c r="Q3138">
        <v>-3.8844958855299998E-4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E3139">
        <v>69.208770000000001</v>
      </c>
      <c r="F3139">
        <v>45.75</v>
      </c>
      <c r="G3139">
        <v>-62.710743647169103</v>
      </c>
      <c r="H3139">
        <v>-15.4268961085596</v>
      </c>
      <c r="I3139">
        <v>-37.353523860965304</v>
      </c>
      <c r="J3139">
        <v>-5.9812315232358104</v>
      </c>
      <c r="K3139">
        <v>52.0767850338312</v>
      </c>
      <c r="L3139">
        <v>56.686667377787799</v>
      </c>
      <c r="M3139">
        <v>22.109300690074299</v>
      </c>
      <c r="N3139">
        <v>1.0263458487572701</v>
      </c>
      <c r="O3139">
        <v>74.863387978142001</v>
      </c>
      <c r="P3139">
        <v>10.0818094321462</v>
      </c>
      <c r="Q3139">
        <v>2.8230228622877E-2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472</v>
      </c>
      <c r="E3140">
        <v>68.991</v>
      </c>
      <c r="F3140">
        <v>145</v>
      </c>
      <c r="G3140">
        <v>-18.2701411168254</v>
      </c>
      <c r="H3140">
        <v>7.2226765410129801</v>
      </c>
      <c r="I3140">
        <v>-8.03511596574163</v>
      </c>
      <c r="J3140">
        <v>-2.1443636689135501</v>
      </c>
      <c r="K3140">
        <v>146.988070750216</v>
      </c>
      <c r="M3140">
        <v>42.592928201165797</v>
      </c>
      <c r="N3140">
        <v>0.376383763837638</v>
      </c>
      <c r="O3140">
        <v>36.551724137930997</v>
      </c>
      <c r="P3140">
        <v>27.248793330407999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271</v>
      </c>
      <c r="E3141">
        <v>68.987880000000004</v>
      </c>
      <c r="F3141">
        <v>31.2</v>
      </c>
      <c r="G3141">
        <v>25.595943247450901</v>
      </c>
      <c r="H3141">
        <v>6.0665369948348404</v>
      </c>
      <c r="I3141">
        <v>-19.4187785234306</v>
      </c>
      <c r="J3141">
        <v>2.0579880334381402</v>
      </c>
      <c r="K3141">
        <v>28.9387148138903</v>
      </c>
      <c r="L3141">
        <v>28.013284461656301</v>
      </c>
      <c r="M3141">
        <v>72.321365049526605</v>
      </c>
      <c r="N3141">
        <v>1.44325989779693</v>
      </c>
      <c r="O3141">
        <v>29.1666666666666</v>
      </c>
      <c r="P3141">
        <v>70.027247956403201</v>
      </c>
      <c r="Q3141">
        <v>2.5138018973450998E-2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472</v>
      </c>
      <c r="E3142">
        <v>68.735715091999893</v>
      </c>
      <c r="F3142">
        <v>39.82</v>
      </c>
      <c r="G3142">
        <v>-72.097803677032203</v>
      </c>
      <c r="H3142">
        <v>-9.63747302042289</v>
      </c>
      <c r="I3142">
        <v>-53.660835188552198</v>
      </c>
      <c r="J3142">
        <v>-6.0214811197749203</v>
      </c>
      <c r="K3142">
        <v>43.552432418296902</v>
      </c>
      <c r="L3142">
        <v>52.667882837536197</v>
      </c>
      <c r="M3142">
        <v>26.779600203281099</v>
      </c>
      <c r="N3142">
        <v>0.61589374951874298</v>
      </c>
      <c r="O3142">
        <v>108.385000397487</v>
      </c>
      <c r="P3142">
        <v>10.2119016878647</v>
      </c>
      <c r="Q3142">
        <v>1.5964705204064001E-2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E3143">
        <v>68.662610400000005</v>
      </c>
      <c r="F3143">
        <v>91.2</v>
      </c>
      <c r="G3143">
        <v>-34.710743647169103</v>
      </c>
      <c r="H3143">
        <v>-2.65370464521959</v>
      </c>
      <c r="I3143">
        <v>-41.640304630135603</v>
      </c>
      <c r="J3143">
        <v>-8.4448800662041403</v>
      </c>
      <c r="K3143">
        <v>98.318817169939905</v>
      </c>
      <c r="L3143">
        <v>112.834551442791</v>
      </c>
      <c r="M3143">
        <v>28.671967664546699</v>
      </c>
      <c r="N3143">
        <v>0.73027681660899602</v>
      </c>
      <c r="O3143">
        <v>91.776315789473699</v>
      </c>
      <c r="P3143">
        <v>35.1111111111111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E3144">
        <v>68.620443699999996</v>
      </c>
      <c r="F3144">
        <v>113.11</v>
      </c>
      <c r="G3144">
        <v>1748.9957658020301</v>
      </c>
      <c r="H3144">
        <v>-3.0834709855818101</v>
      </c>
      <c r="I3144">
        <v>33.273279349321797</v>
      </c>
      <c r="J3144">
        <v>4.5053048675474301</v>
      </c>
      <c r="K3144">
        <v>111.242165817596</v>
      </c>
      <c r="L3144">
        <v>87.384239776611096</v>
      </c>
      <c r="M3144">
        <v>60.445939994607301</v>
      </c>
      <c r="N3144">
        <v>0.71638532612586303</v>
      </c>
      <c r="O3144">
        <v>30.6692600123773</v>
      </c>
      <c r="P3144">
        <v>1772.6821192052901</v>
      </c>
      <c r="Q3144">
        <v>0.24659263230421299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E3145">
        <v>68.319999999999993</v>
      </c>
      <c r="F3145">
        <v>244</v>
      </c>
      <c r="G3145">
        <v>36.839962386206899</v>
      </c>
      <c r="H3145">
        <v>15.1162732048513</v>
      </c>
      <c r="I3145">
        <v>52.591543472893598</v>
      </c>
      <c r="J3145">
        <v>2.5455643062675901</v>
      </c>
      <c r="K3145">
        <v>212.80458112186699</v>
      </c>
      <c r="M3145">
        <v>44.579772941527303</v>
      </c>
      <c r="N3145">
        <v>0.391829268292682</v>
      </c>
      <c r="O3145">
        <v>14.959016393442599</v>
      </c>
      <c r="P3145">
        <v>138.04878048780401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D3146" t="s">
        <v>1146</v>
      </c>
      <c r="E3146">
        <v>68.302499999999995</v>
      </c>
      <c r="F3146">
        <v>13.01</v>
      </c>
      <c r="G3146">
        <v>-22.283391595004801</v>
      </c>
      <c r="H3146">
        <v>-4.7741501616960704</v>
      </c>
      <c r="I3146">
        <v>-13.9864964479015</v>
      </c>
      <c r="J3146">
        <v>-1.1803586616283701</v>
      </c>
      <c r="K3146">
        <v>13.4276768121219</v>
      </c>
      <c r="L3146">
        <v>13.7930297365504</v>
      </c>
      <c r="M3146">
        <v>34.7128856990538</v>
      </c>
      <c r="N3146">
        <v>0.83311538333721002</v>
      </c>
      <c r="O3146">
        <v>57.109915449654103</v>
      </c>
      <c r="P3146">
        <v>27.5490196078431</v>
      </c>
      <c r="Q3146">
        <v>-4.7058107467994E-2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D3147" t="s">
        <v>924</v>
      </c>
      <c r="E3147">
        <v>68.163194050000001</v>
      </c>
      <c r="F3147">
        <v>59.5</v>
      </c>
      <c r="G3147">
        <v>-44.773886559765401</v>
      </c>
      <c r="H3147">
        <v>-3.8174461270166602</v>
      </c>
      <c r="I3147">
        <v>-34.381560810322398</v>
      </c>
      <c r="J3147">
        <v>1.05323191998638</v>
      </c>
      <c r="K3147">
        <v>61.019165874567598</v>
      </c>
      <c r="M3147">
        <v>48.456624757531401</v>
      </c>
      <c r="N3147">
        <v>1.73195876288659</v>
      </c>
      <c r="O3147">
        <v>54.453781512604998</v>
      </c>
      <c r="P3147">
        <v>7.9854809437386498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D3148" t="s">
        <v>271</v>
      </c>
      <c r="E3148">
        <v>68.097409424999995</v>
      </c>
      <c r="F3148">
        <v>135.05000000000001</v>
      </c>
      <c r="G3148">
        <v>34.488863275112202</v>
      </c>
      <c r="H3148">
        <v>-8.5171738863374493</v>
      </c>
      <c r="I3148">
        <v>-3.4309616534048999</v>
      </c>
      <c r="J3148">
        <v>-4.3187255307754198</v>
      </c>
      <c r="K3148">
        <v>140.30965473100201</v>
      </c>
      <c r="L3148">
        <v>128.17709862628701</v>
      </c>
      <c r="M3148">
        <v>29.6368957811999</v>
      </c>
      <c r="N3148">
        <v>0.363998976509322</v>
      </c>
      <c r="O3148">
        <v>36.912254720473797</v>
      </c>
      <c r="P3148">
        <v>63.696969696969703</v>
      </c>
      <c r="Q3148">
        <v>7.4317394752766996E-2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1776</v>
      </c>
      <c r="E3149">
        <v>68.020200144</v>
      </c>
      <c r="F3149">
        <v>0.78</v>
      </c>
      <c r="G3149">
        <v>-19.6863534032667</v>
      </c>
      <c r="H3149">
        <v>14.1457534640899</v>
      </c>
      <c r="I3149">
        <v>-42.542237343091998</v>
      </c>
      <c r="J3149">
        <v>3.9367174121675199</v>
      </c>
      <c r="K3149">
        <v>0.69442088165722404</v>
      </c>
      <c r="L3149">
        <v>0.82514275333215104</v>
      </c>
      <c r="M3149">
        <v>97.716419632389801</v>
      </c>
      <c r="N3149">
        <v>0.68373792324236704</v>
      </c>
      <c r="O3149">
        <v>47.435897435897402</v>
      </c>
      <c r="P3149">
        <v>56</v>
      </c>
      <c r="Q3149">
        <v>-1.4469391947941E-2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E3150">
        <v>68</v>
      </c>
      <c r="F3150">
        <v>34</v>
      </c>
      <c r="G3150">
        <v>-3.96804354411181</v>
      </c>
      <c r="H3150">
        <v>-8.6997391521763401</v>
      </c>
      <c r="I3150">
        <v>7.8905703916429104</v>
      </c>
      <c r="J3150">
        <v>-4.2265320441853698</v>
      </c>
      <c r="K3150">
        <v>33.769903428672301</v>
      </c>
      <c r="L3150">
        <v>32.426803196670697</v>
      </c>
      <c r="M3150">
        <v>52.242693311489298</v>
      </c>
      <c r="N3150">
        <v>0.90402931902870398</v>
      </c>
      <c r="O3150">
        <v>29.088235294117599</v>
      </c>
      <c r="P3150">
        <v>71.717171717171695</v>
      </c>
      <c r="Q3150">
        <v>8.8866366449351003E-2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335</v>
      </c>
      <c r="E3151">
        <v>67.996252999999996</v>
      </c>
      <c r="F3151">
        <v>139.1</v>
      </c>
      <c r="G3151">
        <v>71.377452514556794</v>
      </c>
      <c r="H3151">
        <v>25.1239111089142</v>
      </c>
      <c r="I3151">
        <v>-2.1713282521829198</v>
      </c>
      <c r="J3151">
        <v>8.0572665327166497</v>
      </c>
      <c r="K3151">
        <v>117.44625646196</v>
      </c>
      <c r="L3151">
        <v>112.195427346858</v>
      </c>
      <c r="M3151">
        <v>89.560075312042898</v>
      </c>
      <c r="N3151">
        <v>3.0099774195242301</v>
      </c>
      <c r="O3151">
        <v>30.1222142343637</v>
      </c>
      <c r="P3151">
        <v>97.165131112685998</v>
      </c>
      <c r="Q3151">
        <v>5.8642068426311998E-2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632</v>
      </c>
      <c r="E3152">
        <v>67.887577171000004</v>
      </c>
      <c r="F3152">
        <v>42.61</v>
      </c>
      <c r="G3152">
        <v>23.566881166590999</v>
      </c>
      <c r="H3152">
        <v>-8.1740882465460203</v>
      </c>
      <c r="I3152">
        <v>-14.993773373121099</v>
      </c>
      <c r="J3152">
        <v>-1.9149858698192299</v>
      </c>
      <c r="K3152">
        <v>44.636577280051696</v>
      </c>
      <c r="L3152">
        <v>43.589739797088598</v>
      </c>
      <c r="M3152">
        <v>44.260072864805402</v>
      </c>
      <c r="N3152">
        <v>0.52632728197895196</v>
      </c>
      <c r="O3152">
        <v>63.9755925839005</v>
      </c>
      <c r="P3152">
        <v>52.115580091855499</v>
      </c>
      <c r="Q3152">
        <v>3.4409005961438997E-2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62</v>
      </c>
      <c r="E3153">
        <v>67.767945240000003</v>
      </c>
      <c r="F3153">
        <v>14.45</v>
      </c>
      <c r="G3153">
        <v>22.8653707346642</v>
      </c>
      <c r="H3153">
        <v>7.0049697195325704</v>
      </c>
      <c r="I3153">
        <v>-26.9243821443984</v>
      </c>
      <c r="J3153">
        <v>-9.0679539258371396</v>
      </c>
      <c r="K3153">
        <v>13.9465003736823</v>
      </c>
      <c r="L3153">
        <v>13.890840469180199</v>
      </c>
      <c r="M3153">
        <v>45.054690273765402</v>
      </c>
      <c r="N3153">
        <v>1.02348798026627</v>
      </c>
      <c r="O3153">
        <v>36.332179930795803</v>
      </c>
      <c r="P3153">
        <v>77.955665024630505</v>
      </c>
      <c r="Q3153">
        <v>3.2660634969674002E-2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168</v>
      </c>
      <c r="E3154">
        <v>67.763126400000004</v>
      </c>
      <c r="F3154">
        <v>96</v>
      </c>
      <c r="G3154">
        <v>-47.616622816895898</v>
      </c>
      <c r="H3154">
        <v>-10.198137938625001</v>
      </c>
      <c r="I3154">
        <v>-39.032723601020102</v>
      </c>
      <c r="J3154">
        <v>-2.1581529684171401</v>
      </c>
      <c r="K3154">
        <v>110.547507019539</v>
      </c>
      <c r="L3154">
        <v>112.89057996081399</v>
      </c>
      <c r="M3154">
        <v>36.751135858951301</v>
      </c>
      <c r="N3154">
        <v>0.73920972644376903</v>
      </c>
      <c r="O3154">
        <v>69.7916666666666</v>
      </c>
      <c r="P3154">
        <v>2.89389067524115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1163</v>
      </c>
      <c r="E3155">
        <v>67.665000000000006</v>
      </c>
      <c r="F3155">
        <v>225.55</v>
      </c>
      <c r="G3155">
        <v>103.912032065956</v>
      </c>
      <c r="H3155">
        <v>-9.2372509660349298</v>
      </c>
      <c r="I3155">
        <v>-30.329898364583801</v>
      </c>
      <c r="J3155">
        <v>-5.1382571439785698</v>
      </c>
      <c r="K3155">
        <v>237.44540246535701</v>
      </c>
      <c r="L3155">
        <v>214.478839703782</v>
      </c>
      <c r="M3155">
        <v>35.459524383171598</v>
      </c>
      <c r="N3155">
        <v>0.80374770438857501</v>
      </c>
      <c r="O3155">
        <v>35.646198182221198</v>
      </c>
      <c r="P3155">
        <v>173.02989952790199</v>
      </c>
      <c r="Q3155">
        <v>0.16269386323676799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D3156" t="s">
        <v>692</v>
      </c>
      <c r="E3156">
        <v>67.520511499999998</v>
      </c>
      <c r="F3156">
        <v>39.58</v>
      </c>
      <c r="G3156">
        <v>0.58366229532036495</v>
      </c>
      <c r="H3156">
        <v>9.1925022953691204</v>
      </c>
      <c r="I3156">
        <v>-33.2486940069954</v>
      </c>
      <c r="J3156">
        <v>0.34721103537509701</v>
      </c>
      <c r="K3156">
        <v>38.669293565214097</v>
      </c>
      <c r="L3156">
        <v>39.850427844920603</v>
      </c>
      <c r="M3156">
        <v>47.487805992277799</v>
      </c>
      <c r="N3156">
        <v>3.5684485090350999</v>
      </c>
      <c r="O3156">
        <v>76.604345629105595</v>
      </c>
      <c r="P3156">
        <v>27.266881028938901</v>
      </c>
      <c r="Q3156">
        <v>-1.1340459339831001E-2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21</v>
      </c>
      <c r="E3157">
        <v>67.486540000000005</v>
      </c>
      <c r="F3157">
        <v>12.1</v>
      </c>
      <c r="G3157">
        <v>31.593149702323299</v>
      </c>
      <c r="H3157">
        <v>3.1616924800289201</v>
      </c>
      <c r="I3157">
        <v>-9.5886673079769107</v>
      </c>
      <c r="J3157">
        <v>3.26221275152768</v>
      </c>
      <c r="K3157">
        <v>10.820043745745201</v>
      </c>
      <c r="L3157">
        <v>10.054900935925099</v>
      </c>
      <c r="M3157">
        <v>73.405063078315607</v>
      </c>
      <c r="N3157">
        <v>1.2201500535905601</v>
      </c>
      <c r="O3157">
        <v>24.793388429752</v>
      </c>
      <c r="P3157">
        <v>77.941176470588204</v>
      </c>
      <c r="Q3157">
        <v>8.0382300110552002E-2</v>
      </c>
    </row>
    <row r="3158" spans="1:17" hidden="1" x14ac:dyDescent="0.3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632</v>
      </c>
      <c r="E3158">
        <v>67.386290337000005</v>
      </c>
      <c r="F3158">
        <v>44.97</v>
      </c>
      <c r="G3158">
        <v>-3.95791889847442</v>
      </c>
      <c r="H3158">
        <v>4.8752154812493798</v>
      </c>
      <c r="I3158">
        <v>-1.39052585995766</v>
      </c>
      <c r="J3158">
        <v>-1.4794988040486901</v>
      </c>
      <c r="K3158">
        <v>43.695062648169703</v>
      </c>
      <c r="L3158">
        <v>42.552592137942099</v>
      </c>
      <c r="M3158">
        <v>46.845989593968099</v>
      </c>
      <c r="N3158">
        <v>0.65743023344409701</v>
      </c>
      <c r="O3158">
        <v>44.5185679341783</v>
      </c>
      <c r="P3158">
        <v>36.1489554950045</v>
      </c>
      <c r="Q3158">
        <v>2.9332509180234001E-2</v>
      </c>
    </row>
    <row r="3159" spans="1:17" hidden="1" x14ac:dyDescent="0.3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D3159" t="s">
        <v>198</v>
      </c>
      <c r="E3159">
        <v>67.368125000000006</v>
      </c>
      <c r="F3159">
        <v>112.75</v>
      </c>
      <c r="G3159">
        <v>37.385075168161798</v>
      </c>
      <c r="H3159">
        <v>-4.8402605219240797</v>
      </c>
      <c r="I3159">
        <v>-22.377014843459101</v>
      </c>
      <c r="J3159">
        <v>-2.0138883660244602</v>
      </c>
      <c r="K3159">
        <v>107.476999742503</v>
      </c>
      <c r="L3159">
        <v>100.290757083732</v>
      </c>
      <c r="M3159">
        <v>43.376012940414697</v>
      </c>
      <c r="N3159">
        <v>1.05901559466494</v>
      </c>
      <c r="O3159">
        <v>38.226164079822603</v>
      </c>
      <c r="P3159">
        <v>64.694712240724499</v>
      </c>
      <c r="Q3159">
        <v>3.0701799522731998E-2</v>
      </c>
    </row>
    <row r="3160" spans="1:17" hidden="1" x14ac:dyDescent="0.3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E3160">
        <v>67.360632741999893</v>
      </c>
      <c r="F3160">
        <v>5.33</v>
      </c>
      <c r="G3160">
        <v>-84.204871921785198</v>
      </c>
      <c r="H3160">
        <v>-10.8266364164802</v>
      </c>
      <c r="I3160">
        <v>-48.9234832158633</v>
      </c>
      <c r="J3160">
        <v>-2.21523873978862</v>
      </c>
      <c r="K3160">
        <v>5.8610036435192701</v>
      </c>
      <c r="L3160">
        <v>6.6204522161381298</v>
      </c>
      <c r="M3160">
        <v>25.738288793090099</v>
      </c>
      <c r="N3160">
        <v>0.85479315011571</v>
      </c>
      <c r="O3160">
        <v>153.28330206378899</v>
      </c>
      <c r="P3160">
        <v>11.9747899159663</v>
      </c>
      <c r="Q3160">
        <v>7.5791353645191004E-2</v>
      </c>
    </row>
    <row r="3161" spans="1:17" hidden="1" x14ac:dyDescent="0.3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472</v>
      </c>
      <c r="E3161">
        <v>67.317835967999997</v>
      </c>
      <c r="F3161">
        <v>101.44</v>
      </c>
      <c r="G3161">
        <v>-4.3451769326785099</v>
      </c>
      <c r="H3161">
        <v>3.84038834678692</v>
      </c>
      <c r="I3161">
        <v>-13.3131248958156</v>
      </c>
      <c r="J3161">
        <v>-1.45066997521986</v>
      </c>
      <c r="K3161">
        <v>97.9837722197164</v>
      </c>
      <c r="L3161">
        <v>94.474336918219095</v>
      </c>
      <c r="M3161">
        <v>44.110902202439199</v>
      </c>
      <c r="N3161">
        <v>1.7295390514809099</v>
      </c>
      <c r="O3161">
        <v>18.247239747634001</v>
      </c>
      <c r="P3161">
        <v>24.161566707466299</v>
      </c>
      <c r="Q3161">
        <v>-5.4201672369999997E-4</v>
      </c>
    </row>
    <row r="3162" spans="1:17" hidden="1" x14ac:dyDescent="0.3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D3162" t="s">
        <v>543</v>
      </c>
      <c r="E3162">
        <v>67.109437499999999</v>
      </c>
      <c r="F3162">
        <v>52.5</v>
      </c>
      <c r="G3162">
        <v>-4.3681715850849301</v>
      </c>
      <c r="H3162">
        <v>9.8146497851601406</v>
      </c>
      <c r="I3162">
        <v>6.9615157845143196</v>
      </c>
      <c r="J3162">
        <v>7.68553810143995</v>
      </c>
      <c r="K3162">
        <v>44.614997156357099</v>
      </c>
      <c r="L3162">
        <v>39.0296056172362</v>
      </c>
      <c r="M3162">
        <v>59.318396910504497</v>
      </c>
      <c r="N3162">
        <v>1</v>
      </c>
      <c r="O3162">
        <v>19.714285714285701</v>
      </c>
      <c r="P3162">
        <v>91.605839416058402</v>
      </c>
      <c r="Q3162">
        <v>0.15958219060002399</v>
      </c>
    </row>
    <row r="3163" spans="1:17" hidden="1" x14ac:dyDescent="0.3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D3163" t="s">
        <v>1423</v>
      </c>
      <c r="E3163">
        <v>67.107886660000005</v>
      </c>
      <c r="F3163">
        <v>33.1</v>
      </c>
      <c r="G3163">
        <v>-4.1917685657216097</v>
      </c>
      <c r="H3163">
        <v>2.13582790577725</v>
      </c>
      <c r="I3163">
        <v>-19.283476189594001</v>
      </c>
      <c r="J3163">
        <v>-13.7299020869127</v>
      </c>
      <c r="K3163">
        <v>29.880593609242499</v>
      </c>
      <c r="L3163">
        <v>29.828213305525502</v>
      </c>
      <c r="M3163">
        <v>48.715934958727701</v>
      </c>
      <c r="N3163">
        <v>2.5253895508707598</v>
      </c>
      <c r="O3163">
        <v>41.691842900302099</v>
      </c>
      <c r="P3163">
        <v>37.629937629937601</v>
      </c>
    </row>
    <row r="3164" spans="1:17" hidden="1" x14ac:dyDescent="0.3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632</v>
      </c>
      <c r="E3164">
        <v>66.954220000000007</v>
      </c>
      <c r="F3164">
        <v>157</v>
      </c>
      <c r="G3164">
        <v>-19.054563999734601</v>
      </c>
      <c r="H3164">
        <v>-2.3273308601810698</v>
      </c>
      <c r="I3164">
        <v>-23.737042537897199</v>
      </c>
      <c r="J3164">
        <v>1.6752369816730099</v>
      </c>
      <c r="K3164">
        <v>157.571475098978</v>
      </c>
      <c r="L3164">
        <v>160.617107939395</v>
      </c>
      <c r="M3164">
        <v>44.424404017338802</v>
      </c>
      <c r="N3164">
        <v>1.4095334329145</v>
      </c>
      <c r="O3164">
        <v>32.388535031847098</v>
      </c>
      <c r="P3164">
        <v>13.685734974656</v>
      </c>
      <c r="Q3164">
        <v>-9.3257252550113995E-2</v>
      </c>
    </row>
    <row r="3165" spans="1:17" hidden="1" x14ac:dyDescent="0.3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D3165" t="s">
        <v>412</v>
      </c>
      <c r="E3165">
        <v>66.796579455</v>
      </c>
      <c r="F3165">
        <v>0.95</v>
      </c>
      <c r="G3165">
        <v>192.98031326339901</v>
      </c>
      <c r="H3165">
        <v>-12.887213568877099</v>
      </c>
      <c r="I3165">
        <v>9.9252951244404404</v>
      </c>
      <c r="J3165">
        <v>-4.1173366418865296</v>
      </c>
      <c r="K3165">
        <v>0.94589336916261202</v>
      </c>
      <c r="L3165">
        <v>0.75455201908292402</v>
      </c>
      <c r="M3165">
        <v>31.881009781154599</v>
      </c>
      <c r="N3165">
        <v>0.32417555442564899</v>
      </c>
      <c r="O3165">
        <v>17.8947368421052</v>
      </c>
      <c r="P3165">
        <v>400</v>
      </c>
      <c r="Q3165">
        <v>0.12948331177842601</v>
      </c>
    </row>
    <row r="3166" spans="1:17" hidden="1" x14ac:dyDescent="0.3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21</v>
      </c>
      <c r="E3166">
        <v>66.766356250000001</v>
      </c>
      <c r="F3166">
        <v>64.7</v>
      </c>
      <c r="G3166">
        <v>-88.019319224655902</v>
      </c>
      <c r="H3166">
        <v>-12.2887579704215</v>
      </c>
      <c r="I3166">
        <v>-73.574594816127401</v>
      </c>
      <c r="J3166">
        <v>9.7213730355328103</v>
      </c>
      <c r="K3166">
        <v>70.325947648983401</v>
      </c>
      <c r="L3166">
        <v>116.34800420491599</v>
      </c>
      <c r="M3166">
        <v>45.614314874596197</v>
      </c>
      <c r="N3166">
        <v>0.30243697478991499</v>
      </c>
      <c r="O3166">
        <v>230.44822256568699</v>
      </c>
      <c r="P3166">
        <v>28.500496524329598</v>
      </c>
    </row>
    <row r="3167" spans="1:17" hidden="1" x14ac:dyDescent="0.3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D3167" t="s">
        <v>1146</v>
      </c>
      <c r="E3167">
        <v>66.033919999999995</v>
      </c>
      <c r="F3167">
        <v>44.86</v>
      </c>
      <c r="G3167">
        <v>-33.984293815184301</v>
      </c>
      <c r="H3167">
        <v>-14.942047623711099</v>
      </c>
      <c r="I3167">
        <v>-7.8983870757123302</v>
      </c>
      <c r="J3167">
        <v>5.2159966914468097</v>
      </c>
      <c r="K3167">
        <v>41.6357558920052</v>
      </c>
      <c r="L3167">
        <v>39.974735296274801</v>
      </c>
      <c r="M3167">
        <v>63.115687041257502</v>
      </c>
      <c r="N3167">
        <v>1.2424560105548099</v>
      </c>
      <c r="O3167">
        <v>45.185020062416399</v>
      </c>
      <c r="P3167">
        <v>35.939393939393902</v>
      </c>
    </row>
    <row r="3168" spans="1:17" hidden="1" x14ac:dyDescent="0.3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D3168" t="s">
        <v>632</v>
      </c>
      <c r="E3168">
        <v>65.99736</v>
      </c>
      <c r="F3168">
        <v>2.2000000000000002</v>
      </c>
      <c r="G3168">
        <v>-85.700741892475307</v>
      </c>
      <c r="H3168">
        <v>-13.7275497033308</v>
      </c>
      <c r="I3168">
        <v>-56.677134703795801</v>
      </c>
      <c r="J3168">
        <v>-10.2340681593962</v>
      </c>
      <c r="K3168">
        <v>2.5750334175214098</v>
      </c>
      <c r="L3168">
        <v>3.5432846593196801</v>
      </c>
      <c r="M3168">
        <v>7.8139769026742698</v>
      </c>
      <c r="N3168">
        <v>2.21421514688809</v>
      </c>
      <c r="O3168">
        <v>221.969696969696</v>
      </c>
      <c r="P3168">
        <v>2.32558139534884</v>
      </c>
      <c r="Q3168">
        <v>-8.4463705871676995E-2</v>
      </c>
    </row>
    <row r="3169" spans="1:17" hidden="1" x14ac:dyDescent="0.3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472</v>
      </c>
      <c r="E3169">
        <v>65.97</v>
      </c>
      <c r="F3169">
        <v>7.33</v>
      </c>
      <c r="G3169">
        <v>6.2781856038254498</v>
      </c>
      <c r="H3169">
        <v>3.70713763865459</v>
      </c>
      <c r="I3169">
        <v>-24.169964062170699</v>
      </c>
      <c r="J3169">
        <v>5.93048332998407</v>
      </c>
      <c r="K3169">
        <v>7.2371860018703202</v>
      </c>
      <c r="L3169">
        <v>7.2072767733620102</v>
      </c>
      <c r="M3169">
        <v>56.1418407523593</v>
      </c>
      <c r="N3169">
        <v>1.6846254255713899</v>
      </c>
      <c r="O3169">
        <v>44.6111869031377</v>
      </c>
      <c r="P3169">
        <v>46.599999999999902</v>
      </c>
      <c r="Q3169">
        <v>2.4122109302618999E-2</v>
      </c>
    </row>
    <row r="3170" spans="1:17" hidden="1" x14ac:dyDescent="0.3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E3170">
        <v>65.968159999999997</v>
      </c>
      <c r="F3170">
        <v>307</v>
      </c>
      <c r="G3170">
        <v>143.33982733953499</v>
      </c>
      <c r="H3170">
        <v>-1.9824516641152099</v>
      </c>
      <c r="I3170">
        <v>51.602435188677198</v>
      </c>
      <c r="J3170">
        <v>-1.0850785773703899</v>
      </c>
      <c r="K3170">
        <v>310.27061679101899</v>
      </c>
      <c r="L3170">
        <v>262.73350391124501</v>
      </c>
      <c r="M3170">
        <v>48.5249387253685</v>
      </c>
      <c r="N3170">
        <v>0.59380281690140801</v>
      </c>
      <c r="O3170">
        <v>31.905537459283298</v>
      </c>
      <c r="P3170">
        <v>180.365296803652</v>
      </c>
    </row>
    <row r="3171" spans="1:17" hidden="1" x14ac:dyDescent="0.3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D3171" t="s">
        <v>1550</v>
      </c>
      <c r="E3171">
        <v>65.960167999999996</v>
      </c>
      <c r="F3171">
        <v>35.299999999999997</v>
      </c>
      <c r="G3171">
        <v>-46.443465000640899</v>
      </c>
      <c r="H3171">
        <v>-4.5982708731547701</v>
      </c>
      <c r="I3171">
        <v>-41.776201348629598</v>
      </c>
      <c r="J3171">
        <v>-4.8406834704965096</v>
      </c>
      <c r="K3171">
        <v>36.351035717658299</v>
      </c>
      <c r="L3171">
        <v>42.712051276177903</v>
      </c>
      <c r="M3171">
        <v>38.686424246591898</v>
      </c>
      <c r="N3171">
        <v>1.33666146645865</v>
      </c>
      <c r="O3171">
        <v>80.736543909348399</v>
      </c>
      <c r="P3171">
        <v>17.275747508305599</v>
      </c>
    </row>
    <row r="3172" spans="1:17" hidden="1" x14ac:dyDescent="0.3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D3172" t="s">
        <v>138</v>
      </c>
      <c r="E3172">
        <v>65.946545775000004</v>
      </c>
      <c r="F3172">
        <v>90.75</v>
      </c>
      <c r="G3172">
        <v>-28.310630859914099</v>
      </c>
      <c r="H3172">
        <v>-4.8514212020834497</v>
      </c>
      <c r="I3172">
        <v>-31.841616021966999</v>
      </c>
      <c r="J3172">
        <v>-0.106345215199354</v>
      </c>
      <c r="K3172">
        <v>93.802094454553995</v>
      </c>
      <c r="L3172">
        <v>106.104872127969</v>
      </c>
      <c r="M3172">
        <v>52.4931684318422</v>
      </c>
      <c r="N3172">
        <v>0.51703509698732797</v>
      </c>
      <c r="O3172">
        <v>77.4104683195592</v>
      </c>
      <c r="P3172">
        <v>9.9333737129012807</v>
      </c>
      <c r="Q3172">
        <v>-4.5359411248604001E-2</v>
      </c>
    </row>
    <row r="3173" spans="1:17" hidden="1" x14ac:dyDescent="0.3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D3173" t="s">
        <v>46</v>
      </c>
      <c r="E3173">
        <v>65.928226420000001</v>
      </c>
      <c r="F3173">
        <v>0.7</v>
      </c>
      <c r="G3173">
        <v>3.5863738694605001</v>
      </c>
      <c r="K3173">
        <v>0.813046339516308</v>
      </c>
      <c r="L3173">
        <v>1.2524745064316301</v>
      </c>
      <c r="M3173">
        <v>70.989730741565694</v>
      </c>
      <c r="N3173">
        <v>1</v>
      </c>
      <c r="O3173">
        <v>7.1428571428571397</v>
      </c>
      <c r="P3173">
        <v>39.999999999999901</v>
      </c>
      <c r="Q3173">
        <v>3.7666979515126001E-2</v>
      </c>
    </row>
    <row r="3174" spans="1:17" hidden="1" x14ac:dyDescent="0.3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D3174" t="s">
        <v>6514</v>
      </c>
      <c r="E3174">
        <v>65.902900000000002</v>
      </c>
      <c r="F3174">
        <v>303.7</v>
      </c>
      <c r="G3174">
        <v>-3.1704803873937299</v>
      </c>
      <c r="H3174">
        <v>21.934215002551401</v>
      </c>
      <c r="I3174">
        <v>7.0645447636900904</v>
      </c>
      <c r="J3174">
        <v>-13.4964103983187</v>
      </c>
      <c r="M3174">
        <v>61.253163497217699</v>
      </c>
      <c r="O3174">
        <v>19.525847876193598</v>
      </c>
      <c r="P3174">
        <v>40.439306358381401</v>
      </c>
    </row>
    <row r="3175" spans="1:17" hidden="1" x14ac:dyDescent="0.3">
      <c r="A3175" t="s">
        <v>6515</v>
      </c>
      <c r="B3175" t="s">
        <v>6516</v>
      </c>
      <c r="C3175" t="str">
        <f>IFERROR(VLOOKUP(Table1[[#This Row],[Ticker]],[1]!Table1[[Symbol]:[Industry]],2,FALSE),"-")</f>
        <v>-</v>
      </c>
      <c r="D3175" t="s">
        <v>412</v>
      </c>
      <c r="E3175">
        <v>65.895862500000007</v>
      </c>
      <c r="F3175">
        <v>65</v>
      </c>
      <c r="G3175">
        <v>-47.215765167972599</v>
      </c>
      <c r="H3175">
        <v>-4.3157849974485503</v>
      </c>
      <c r="I3175">
        <v>-21.252746691899201</v>
      </c>
      <c r="J3175">
        <v>3.00766335811347</v>
      </c>
      <c r="K3175">
        <v>65.474144319019601</v>
      </c>
      <c r="L3175">
        <v>69.361663087109505</v>
      </c>
      <c r="M3175">
        <v>51.014494573986902</v>
      </c>
      <c r="N3175">
        <v>4.4677417965598501E-2</v>
      </c>
      <c r="O3175">
        <v>53.292307692307602</v>
      </c>
      <c r="P3175">
        <v>15.8645276292335</v>
      </c>
      <c r="Q3175">
        <v>-2.1422621433782998E-2</v>
      </c>
    </row>
    <row r="3176" spans="1:17" hidden="1" x14ac:dyDescent="0.3">
      <c r="A3176" t="s">
        <v>6517</v>
      </c>
      <c r="B3176" t="s">
        <v>6518</v>
      </c>
      <c r="C3176" t="str">
        <f>IFERROR(VLOOKUP(Table1[[#This Row],[Ticker]],[1]!Table1[[Symbol]:[Industry]],2,FALSE),"-")</f>
        <v>-</v>
      </c>
      <c r="D3176" t="s">
        <v>1423</v>
      </c>
      <c r="E3176">
        <v>65.745949999999993</v>
      </c>
      <c r="F3176">
        <v>47.47</v>
      </c>
      <c r="G3176">
        <v>-64.775953800387597</v>
      </c>
      <c r="H3176">
        <v>4.3560042451420102</v>
      </c>
      <c r="I3176">
        <v>-14.349031801243401</v>
      </c>
      <c r="J3176">
        <v>4.2689982379110196</v>
      </c>
      <c r="K3176">
        <v>48.526145584991603</v>
      </c>
      <c r="L3176">
        <v>50.587522585145699</v>
      </c>
      <c r="M3176">
        <v>45.210012450641102</v>
      </c>
      <c r="N3176">
        <v>0.83566782734380096</v>
      </c>
      <c r="O3176">
        <v>70.634084685064195</v>
      </c>
      <c r="P3176">
        <v>12.4615020137408</v>
      </c>
      <c r="Q3176">
        <v>8.0245583300794995E-2</v>
      </c>
    </row>
    <row r="3177" spans="1:17" hidden="1" x14ac:dyDescent="0.3">
      <c r="A3177" t="s">
        <v>6519</v>
      </c>
      <c r="B3177" t="s">
        <v>6520</v>
      </c>
      <c r="C3177" t="str">
        <f>IFERROR(VLOOKUP(Table1[[#This Row],[Ticker]],[1]!Table1[[Symbol]:[Industry]],2,FALSE),"-")</f>
        <v>-</v>
      </c>
      <c r="E3177">
        <v>65.649978500000003</v>
      </c>
      <c r="F3177">
        <v>173.05</v>
      </c>
      <c r="G3177">
        <v>183.03112266904799</v>
      </c>
      <c r="H3177">
        <v>-2.8107682750405298</v>
      </c>
      <c r="I3177">
        <v>-4.09903757287801</v>
      </c>
      <c r="J3177">
        <v>10.8177836748968</v>
      </c>
      <c r="K3177">
        <v>164.82753934348099</v>
      </c>
      <c r="L3177">
        <v>132.58961105447301</v>
      </c>
      <c r="M3177">
        <v>51.479880977164903</v>
      </c>
      <c r="N3177">
        <v>0.78252427184466</v>
      </c>
      <c r="O3177">
        <v>22.103438312626398</v>
      </c>
      <c r="P3177">
        <v>211.80180180180099</v>
      </c>
      <c r="Q3177">
        <v>0.16501234105090001</v>
      </c>
    </row>
    <row r="3178" spans="1:17" hidden="1" x14ac:dyDescent="0.3">
      <c r="A3178" t="s">
        <v>6521</v>
      </c>
      <c r="B3178" t="s">
        <v>6522</v>
      </c>
      <c r="C3178" t="str">
        <f>IFERROR(VLOOKUP(Table1[[#This Row],[Ticker]],[1]!Table1[[Symbol]:[Industry]],2,FALSE),"-")</f>
        <v>-</v>
      </c>
      <c r="D3178" t="s">
        <v>1237</v>
      </c>
      <c r="E3178">
        <v>65.541449999999998</v>
      </c>
      <c r="F3178">
        <v>57</v>
      </c>
      <c r="G3178">
        <v>-39.304414099047598</v>
      </c>
      <c r="H3178">
        <v>-3.6979562242799702</v>
      </c>
      <c r="I3178">
        <v>-24.388828252182901</v>
      </c>
      <c r="J3178">
        <v>-2.0106240773426398</v>
      </c>
      <c r="K3178">
        <v>58.402159850681798</v>
      </c>
      <c r="M3178">
        <v>43.124739756100396</v>
      </c>
      <c r="N3178">
        <v>0.33716283716283701</v>
      </c>
      <c r="O3178">
        <v>29.824561403508699</v>
      </c>
      <c r="P3178">
        <v>15.736040609137</v>
      </c>
    </row>
    <row r="3179" spans="1:17" hidden="1" x14ac:dyDescent="0.3">
      <c r="A3179" t="s">
        <v>6523</v>
      </c>
      <c r="B3179" t="s">
        <v>6353</v>
      </c>
      <c r="C3179" t="str">
        <f>IFERROR(VLOOKUP(Table1[[#This Row],[Ticker]],[1]!Table1[[Symbol]:[Industry]],2,FALSE),"-")</f>
        <v>-</v>
      </c>
      <c r="D3179" t="s">
        <v>21</v>
      </c>
      <c r="E3179">
        <v>65.371365306000001</v>
      </c>
      <c r="F3179">
        <v>19.02</v>
      </c>
      <c r="G3179">
        <v>0.834695879080118</v>
      </c>
      <c r="H3179">
        <v>1.02530437325478</v>
      </c>
      <c r="I3179">
        <v>-34.953598165513498</v>
      </c>
      <c r="J3179">
        <v>12.936011825763799</v>
      </c>
      <c r="K3179">
        <v>18.643358501908899</v>
      </c>
      <c r="L3179">
        <v>19.4607325787135</v>
      </c>
      <c r="M3179">
        <v>61.088523948072996</v>
      </c>
      <c r="N3179">
        <v>1.8579753306400799</v>
      </c>
      <c r="O3179">
        <v>41.903259726603501</v>
      </c>
      <c r="P3179">
        <v>24.8706093084045</v>
      </c>
      <c r="Q3179">
        <v>-3.9539561993789003E-2</v>
      </c>
    </row>
    <row r="3180" spans="1:17" hidden="1" x14ac:dyDescent="0.3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D3180" t="s">
        <v>97</v>
      </c>
      <c r="E3180">
        <v>65.353696127999996</v>
      </c>
      <c r="F3180">
        <v>8.64</v>
      </c>
      <c r="G3180">
        <v>-25.168679515011299</v>
      </c>
      <c r="H3180">
        <v>-8.5320012136647705</v>
      </c>
      <c r="I3180">
        <v>-21.0449111398834</v>
      </c>
      <c r="J3180">
        <v>-1.4536395372094699</v>
      </c>
      <c r="K3180">
        <v>9.0048259672311506</v>
      </c>
      <c r="L3180">
        <v>9.3719823313870307</v>
      </c>
      <c r="M3180">
        <v>24.695104894522199</v>
      </c>
      <c r="N3180">
        <v>0.49647438967921798</v>
      </c>
      <c r="O3180">
        <v>34.837962962962898</v>
      </c>
      <c r="P3180">
        <v>19.008264462809901</v>
      </c>
      <c r="Q3180">
        <v>2.6236948228604999E-2</v>
      </c>
    </row>
    <row r="3181" spans="1:17" hidden="1" x14ac:dyDescent="0.3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D3181" t="s">
        <v>1381</v>
      </c>
      <c r="E3181">
        <v>65.286000000000001</v>
      </c>
      <c r="F3181">
        <v>35.1</v>
      </c>
      <c r="G3181">
        <v>51.8136465967332</v>
      </c>
      <c r="H3181">
        <v>5.1739474232110503</v>
      </c>
      <c r="I3181">
        <v>47.7797236541101</v>
      </c>
      <c r="J3181">
        <v>1.8531067078671599</v>
      </c>
      <c r="K3181">
        <v>30.53434571212</v>
      </c>
      <c r="L3181">
        <v>25.209703491431199</v>
      </c>
      <c r="M3181">
        <v>54.200223266407299</v>
      </c>
      <c r="N3181">
        <v>0.61317459346820802</v>
      </c>
      <c r="O3181">
        <v>8.9173789173788904</v>
      </c>
      <c r="P3181">
        <v>95</v>
      </c>
      <c r="Q3181">
        <v>4.2972815505450002E-3</v>
      </c>
    </row>
    <row r="3182" spans="1:17" hidden="1" x14ac:dyDescent="0.3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51</v>
      </c>
      <c r="E3182">
        <v>65.25</v>
      </c>
      <c r="F3182">
        <v>65.25</v>
      </c>
      <c r="G3182">
        <v>91.660181250198605</v>
      </c>
      <c r="H3182">
        <v>21.081330211607501</v>
      </c>
      <c r="I3182">
        <v>46.1231398329234</v>
      </c>
      <c r="J3182">
        <v>14.3493300247801</v>
      </c>
      <c r="K3182">
        <v>57.601185688991301</v>
      </c>
      <c r="L3182">
        <v>46.7617752026201</v>
      </c>
      <c r="M3182">
        <v>49.388318365814698</v>
      </c>
      <c r="N3182">
        <v>2.1894156696870599</v>
      </c>
      <c r="O3182">
        <v>34.712643678160902</v>
      </c>
      <c r="P3182">
        <v>130.56537102473499</v>
      </c>
      <c r="Q3182">
        <v>5.2514594756030999E-2</v>
      </c>
    </row>
    <row r="3183" spans="1:17" hidden="1" x14ac:dyDescent="0.3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E3183">
        <v>65.249632500000004</v>
      </c>
      <c r="F3183">
        <v>6.5</v>
      </c>
      <c r="G3183">
        <v>12.0130202919315</v>
      </c>
      <c r="H3183">
        <v>-7.6061998758462597</v>
      </c>
      <c r="I3183">
        <v>1.18711971959838</v>
      </c>
      <c r="J3183">
        <v>-13.116049640599501</v>
      </c>
      <c r="K3183">
        <v>6.4034183300416903</v>
      </c>
      <c r="L3183">
        <v>6.0211418083237902</v>
      </c>
      <c r="M3183">
        <v>40.966780843636897</v>
      </c>
      <c r="N3183">
        <v>3.7145717562914098</v>
      </c>
      <c r="O3183">
        <v>41.846153846153797</v>
      </c>
      <c r="P3183">
        <v>71.957671957671906</v>
      </c>
      <c r="Q3183">
        <v>-4.4072619035699999E-2</v>
      </c>
    </row>
    <row r="3184" spans="1:17" hidden="1" x14ac:dyDescent="0.3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924</v>
      </c>
      <c r="E3184">
        <v>65.114999999999995</v>
      </c>
      <c r="F3184">
        <v>57.88</v>
      </c>
      <c r="G3184">
        <v>106.269943775914</v>
      </c>
      <c r="H3184">
        <v>77.932148886848907</v>
      </c>
      <c r="I3184">
        <v>2.28552437729119</v>
      </c>
      <c r="J3184">
        <v>21.3946757010713</v>
      </c>
      <c r="K3184">
        <v>32.2793178437569</v>
      </c>
      <c r="L3184">
        <v>38.051803115496497</v>
      </c>
      <c r="M3184">
        <v>100</v>
      </c>
      <c r="N3184">
        <v>1</v>
      </c>
      <c r="O3184">
        <v>0</v>
      </c>
      <c r="P3184">
        <v>141.973244147157</v>
      </c>
      <c r="Q3184">
        <v>-2.4887211859611E-2</v>
      </c>
    </row>
    <row r="3185" spans="1:17" hidden="1" x14ac:dyDescent="0.3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1103</v>
      </c>
      <c r="E3185">
        <v>65.108565369000004</v>
      </c>
      <c r="F3185">
        <v>104.49</v>
      </c>
      <c r="G3185">
        <v>-23.504186576804599</v>
      </c>
      <c r="H3185">
        <v>13.075519350377499</v>
      </c>
      <c r="I3185">
        <v>-16.4768502939462</v>
      </c>
      <c r="J3185">
        <v>-10.728941451086699</v>
      </c>
      <c r="K3185">
        <v>101.702734309891</v>
      </c>
      <c r="L3185">
        <v>105.646226759114</v>
      </c>
      <c r="M3185">
        <v>44.503723604308298</v>
      </c>
      <c r="N3185">
        <v>0.93142105957933596</v>
      </c>
      <c r="O3185">
        <v>48.722365776629303</v>
      </c>
      <c r="P3185">
        <v>22.7849588719154</v>
      </c>
      <c r="Q3185">
        <v>5.4983841905568001E-2</v>
      </c>
    </row>
    <row r="3186" spans="1:17" hidden="1" x14ac:dyDescent="0.3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632</v>
      </c>
      <c r="E3186">
        <v>65</v>
      </c>
      <c r="F3186">
        <v>26</v>
      </c>
      <c r="G3186">
        <v>-5.3969994451229804</v>
      </c>
      <c r="H3186">
        <v>1.8066639821432799</v>
      </c>
      <c r="I3186">
        <v>-2.8130303798424898</v>
      </c>
      <c r="J3186">
        <v>8.2159966914468008</v>
      </c>
      <c r="K3186">
        <v>24.3988754343859</v>
      </c>
      <c r="L3186">
        <v>23.929266398405002</v>
      </c>
      <c r="M3186">
        <v>65.987775196242296</v>
      </c>
      <c r="N3186">
        <v>0.96315789473684199</v>
      </c>
      <c r="O3186">
        <v>23.076923076922998</v>
      </c>
      <c r="P3186">
        <v>40.388768898488102</v>
      </c>
    </row>
    <row r="3187" spans="1:17" hidden="1" x14ac:dyDescent="0.3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1146</v>
      </c>
      <c r="E3187">
        <v>64.965668657999998</v>
      </c>
      <c r="F3187">
        <v>0.66</v>
      </c>
      <c r="G3187">
        <v>11.0075241477536</v>
      </c>
      <c r="H3187">
        <v>2.0334213517577999</v>
      </c>
      <c r="I3187">
        <v>-11.9128667137213</v>
      </c>
      <c r="J3187">
        <v>-4.4030509276008001</v>
      </c>
      <c r="K3187">
        <v>0.63804841130174605</v>
      </c>
      <c r="L3187">
        <v>0.56829695171361705</v>
      </c>
      <c r="M3187">
        <v>26.392668688394501</v>
      </c>
      <c r="N3187">
        <v>1.1166894120887501</v>
      </c>
      <c r="O3187">
        <v>15.151515151515101</v>
      </c>
      <c r="P3187">
        <v>34.6938775510204</v>
      </c>
      <c r="Q3187">
        <v>-1.248340089981E-3</v>
      </c>
    </row>
    <row r="3188" spans="1:17" hidden="1" x14ac:dyDescent="0.3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E3188">
        <v>64.900000000000006</v>
      </c>
      <c r="F3188">
        <v>1.18</v>
      </c>
      <c r="G3188">
        <v>112.31364659673299</v>
      </c>
      <c r="H3188">
        <v>29.017548335884701</v>
      </c>
      <c r="I3188">
        <v>2.2349462576209902</v>
      </c>
      <c r="J3188">
        <v>-4.8792414037912897</v>
      </c>
      <c r="K3188">
        <v>1.0540765341634699</v>
      </c>
      <c r="L3188">
        <v>0.87013460072513005</v>
      </c>
      <c r="M3188">
        <v>50.072662999473202</v>
      </c>
      <c r="N3188">
        <v>2.4785897948455302</v>
      </c>
      <c r="O3188">
        <v>16.949152542372801</v>
      </c>
      <c r="P3188">
        <v>162.222222222222</v>
      </c>
      <c r="Q3188">
        <v>0.121685843160799</v>
      </c>
    </row>
    <row r="3189" spans="1:17" hidden="1" x14ac:dyDescent="0.3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D3189" t="s">
        <v>405</v>
      </c>
      <c r="E3189">
        <v>64.719375999999997</v>
      </c>
      <c r="F3189">
        <v>209.15</v>
      </c>
      <c r="G3189">
        <v>136.19187721303501</v>
      </c>
      <c r="H3189">
        <v>25.7175483358847</v>
      </c>
      <c r="I3189">
        <v>40.732232381801602</v>
      </c>
      <c r="J3189">
        <v>15.9838538343039</v>
      </c>
      <c r="K3189">
        <v>157.98510542388601</v>
      </c>
      <c r="L3189">
        <v>134.938757958173</v>
      </c>
      <c r="M3189">
        <v>88.4270109920826</v>
      </c>
      <c r="N3189">
        <v>2.9211500218531401</v>
      </c>
      <c r="O3189">
        <v>11.905331102079799</v>
      </c>
      <c r="P3189">
        <v>174.11533420707701</v>
      </c>
      <c r="Q3189">
        <v>0.20645316454413001</v>
      </c>
    </row>
    <row r="3190" spans="1:17" hidden="1" x14ac:dyDescent="0.3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E3190">
        <v>64.671999999999997</v>
      </c>
      <c r="F3190">
        <v>202.1</v>
      </c>
      <c r="G3190">
        <v>-55.1081382692321</v>
      </c>
      <c r="H3190">
        <v>-8.2056561770393497</v>
      </c>
      <c r="I3190">
        <v>-21.587691888546502</v>
      </c>
      <c r="J3190">
        <v>-3.0510101112742798</v>
      </c>
      <c r="K3190">
        <v>200.70727466197701</v>
      </c>
      <c r="L3190">
        <v>227.224585041013</v>
      </c>
      <c r="M3190">
        <v>69.797254667233105</v>
      </c>
      <c r="N3190">
        <v>1.2156370312065199</v>
      </c>
      <c r="O3190">
        <v>53.389411182582798</v>
      </c>
      <c r="P3190">
        <v>7.4999999999999902</v>
      </c>
      <c r="Q3190">
        <v>7.5299865120477996E-2</v>
      </c>
    </row>
    <row r="3191" spans="1:17" hidden="1" x14ac:dyDescent="0.3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472</v>
      </c>
      <c r="E3191">
        <v>64.640519999999995</v>
      </c>
      <c r="F3191">
        <v>47.67</v>
      </c>
      <c r="G3191">
        <v>-6.7047583112422</v>
      </c>
      <c r="H3191">
        <v>3.89803508077829</v>
      </c>
      <c r="I3191">
        <v>-35.622756823611397</v>
      </c>
      <c r="J3191">
        <v>4.8573682485013201</v>
      </c>
      <c r="K3191">
        <v>48.144191593537997</v>
      </c>
      <c r="L3191">
        <v>49.412367216831797</v>
      </c>
      <c r="M3191">
        <v>45.107373618022798</v>
      </c>
      <c r="N3191">
        <v>2.3511652368463798</v>
      </c>
      <c r="O3191">
        <v>59.009859450387999</v>
      </c>
      <c r="P3191">
        <v>18.434782608695599</v>
      </c>
      <c r="Q3191">
        <v>1.9206140617806001E-2</v>
      </c>
    </row>
    <row r="3192" spans="1:17" hidden="1" x14ac:dyDescent="0.3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D3192" t="s">
        <v>933</v>
      </c>
      <c r="E3192">
        <v>64.581000000000003</v>
      </c>
      <c r="F3192">
        <v>38</v>
      </c>
      <c r="G3192">
        <v>33.989995144451001</v>
      </c>
      <c r="H3192">
        <v>7.44892088490439</v>
      </c>
      <c r="I3192">
        <v>-14.6216793575145</v>
      </c>
      <c r="J3192">
        <v>-5.1173366418865198</v>
      </c>
      <c r="K3192">
        <v>38.066935643528304</v>
      </c>
      <c r="L3192">
        <v>32.459385749646202</v>
      </c>
      <c r="M3192">
        <v>18.312772408091998</v>
      </c>
      <c r="N3192">
        <v>0.44307692307692298</v>
      </c>
      <c r="O3192">
        <v>27.236842105263101</v>
      </c>
      <c r="P3192">
        <v>72.335600907029402</v>
      </c>
      <c r="Q3192">
        <v>0.111709041378326</v>
      </c>
    </row>
    <row r="3193" spans="1:17" hidden="1" x14ac:dyDescent="0.3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E3193">
        <v>64.493173639999995</v>
      </c>
      <c r="F3193">
        <v>74.510000000000005</v>
      </c>
      <c r="G3193">
        <v>-55.777129925322797</v>
      </c>
      <c r="H3193">
        <v>-13.173593855257399</v>
      </c>
      <c r="I3193">
        <v>-45.542104774239</v>
      </c>
      <c r="J3193">
        <v>-3.98949398669291</v>
      </c>
      <c r="K3193">
        <v>80.692262745098006</v>
      </c>
      <c r="M3193">
        <v>44.055155239565302</v>
      </c>
      <c r="O3193">
        <v>62.340625419406699</v>
      </c>
      <c r="P3193">
        <v>29.3576388888888</v>
      </c>
    </row>
    <row r="3194" spans="1:17" hidden="1" x14ac:dyDescent="0.3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E3194">
        <v>64.491569999999996</v>
      </c>
      <c r="F3194">
        <v>71.5</v>
      </c>
      <c r="G3194">
        <v>132.310782293117</v>
      </c>
      <c r="H3194">
        <v>6.3777046347068295E-2</v>
      </c>
      <c r="I3194">
        <v>37.871423070568397</v>
      </c>
      <c r="J3194">
        <v>6.6628306221517102</v>
      </c>
      <c r="K3194">
        <v>71.456311298467995</v>
      </c>
      <c r="L3194">
        <v>62.263878163733096</v>
      </c>
      <c r="M3194">
        <v>68.235497305798702</v>
      </c>
      <c r="N3194">
        <v>0.978301886792452</v>
      </c>
      <c r="O3194">
        <v>265.73426573426502</v>
      </c>
      <c r="P3194">
        <v>190.61102831594599</v>
      </c>
      <c r="Q3194">
        <v>0.143421219390752</v>
      </c>
    </row>
    <row r="3195" spans="1:17" hidden="1" x14ac:dyDescent="0.3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286</v>
      </c>
      <c r="E3195">
        <v>64.389600000000002</v>
      </c>
      <c r="F3195">
        <v>162.6</v>
      </c>
      <c r="G3195">
        <v>100.74428841867901</v>
      </c>
      <c r="H3195">
        <v>31.184215002551401</v>
      </c>
      <c r="I3195">
        <v>46.745716082792399</v>
      </c>
      <c r="J3195">
        <v>-11.987255341073499</v>
      </c>
      <c r="K3195">
        <v>134.46354389430201</v>
      </c>
      <c r="L3195">
        <v>107.048016906523</v>
      </c>
      <c r="M3195">
        <v>53.7936605041454</v>
      </c>
      <c r="N3195">
        <v>2.7474171878619398</v>
      </c>
      <c r="O3195">
        <v>16.758917589175802</v>
      </c>
      <c r="P3195">
        <v>147.67707539984701</v>
      </c>
      <c r="Q3195">
        <v>0.13509837577241901</v>
      </c>
    </row>
    <row r="3196" spans="1:17" hidden="1" x14ac:dyDescent="0.3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D3196" t="s">
        <v>632</v>
      </c>
      <c r="E3196">
        <v>64.325716020000002</v>
      </c>
      <c r="F3196">
        <v>93.51</v>
      </c>
      <c r="G3196">
        <v>-26.300392145195499</v>
      </c>
      <c r="H3196">
        <v>5.8418726602091002</v>
      </c>
      <c r="I3196">
        <v>-13.7604966956797</v>
      </c>
      <c r="J3196">
        <v>1.7148515738119801</v>
      </c>
      <c r="K3196">
        <v>90.363263679905799</v>
      </c>
      <c r="L3196">
        <v>91.595238790201407</v>
      </c>
      <c r="M3196">
        <v>45.547499464997003</v>
      </c>
      <c r="N3196">
        <v>0.80076004732370099</v>
      </c>
      <c r="O3196">
        <v>22.2863864827291</v>
      </c>
      <c r="P3196">
        <v>30.418410041841</v>
      </c>
      <c r="Q3196">
        <v>-2.6656449284493001E-2</v>
      </c>
    </row>
    <row r="3197" spans="1:17" hidden="1" x14ac:dyDescent="0.3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62</v>
      </c>
      <c r="E3197">
        <v>64.220655465999997</v>
      </c>
      <c r="F3197">
        <v>49.18</v>
      </c>
      <c r="G3197">
        <v>-49.831420230117601</v>
      </c>
      <c r="H3197">
        <v>-6.1392015041664001</v>
      </c>
      <c r="I3197">
        <v>-43.9782388327734</v>
      </c>
      <c r="J3197">
        <v>-2.2413320494640199</v>
      </c>
      <c r="K3197">
        <v>53.126270413204203</v>
      </c>
      <c r="L3197">
        <v>62.560872292682802</v>
      </c>
      <c r="M3197">
        <v>20.224489116344301</v>
      </c>
      <c r="N3197">
        <v>1.1895009123306799</v>
      </c>
      <c r="O3197">
        <v>74.989833265555106</v>
      </c>
      <c r="P3197">
        <v>10.541694762868</v>
      </c>
      <c r="Q3197">
        <v>-2.8620878963745999E-2</v>
      </c>
    </row>
    <row r="3198" spans="1:17" hidden="1" x14ac:dyDescent="0.3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D3198" t="s">
        <v>632</v>
      </c>
      <c r="E3198">
        <v>64.145838150000003</v>
      </c>
      <c r="F3198">
        <v>25.02</v>
      </c>
      <c r="G3198">
        <v>-32.4787649319059</v>
      </c>
      <c r="H3198">
        <v>-9.7602294418929905</v>
      </c>
      <c r="I3198">
        <v>-45.462197817400302</v>
      </c>
      <c r="J3198">
        <v>-2.48827354437217</v>
      </c>
      <c r="K3198">
        <v>26.812468059913002</v>
      </c>
      <c r="L3198">
        <v>29.113842730607701</v>
      </c>
      <c r="M3198">
        <v>24.935259178847801</v>
      </c>
      <c r="N3198">
        <v>0.94865206825166104</v>
      </c>
      <c r="O3198">
        <v>67.466027178257306</v>
      </c>
      <c r="P3198">
        <v>10.7079646017699</v>
      </c>
      <c r="Q3198">
        <v>-8.8657543899287997E-2</v>
      </c>
    </row>
    <row r="3199" spans="1:17" hidden="1" x14ac:dyDescent="0.3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21</v>
      </c>
      <c r="E3199">
        <v>63.929641750000002</v>
      </c>
      <c r="F3199">
        <v>5.05</v>
      </c>
      <c r="G3199">
        <v>107.011321015337</v>
      </c>
      <c r="H3199">
        <v>43.345033716001701</v>
      </c>
      <c r="I3199">
        <v>52.122442239620298</v>
      </c>
      <c r="J3199">
        <v>7.5585695414823197</v>
      </c>
      <c r="K3199">
        <v>3.58040716521367</v>
      </c>
      <c r="L3199">
        <v>2.6959498327320399</v>
      </c>
      <c r="M3199">
        <v>99.974949159793994</v>
      </c>
      <c r="N3199">
        <v>1.6464692096354601</v>
      </c>
      <c r="O3199">
        <v>0</v>
      </c>
      <c r="P3199">
        <v>215.62499999999901</v>
      </c>
      <c r="Q3199">
        <v>8.9521248277303997E-2</v>
      </c>
    </row>
    <row r="3200" spans="1:17" hidden="1" x14ac:dyDescent="0.3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E3200">
        <v>63.681750000000001</v>
      </c>
      <c r="F3200">
        <v>139.5</v>
      </c>
      <c r="G3200">
        <v>1243.96070542026</v>
      </c>
      <c r="H3200">
        <v>4.5121639131449802</v>
      </c>
      <c r="I3200">
        <v>129.45307711086701</v>
      </c>
      <c r="J3200">
        <v>5.7671662820900602</v>
      </c>
      <c r="K3200">
        <v>136.77992101072201</v>
      </c>
      <c r="L3200">
        <v>96.386200844327007</v>
      </c>
      <c r="M3200">
        <v>42.311348057283801</v>
      </c>
      <c r="N3200">
        <v>0.40313468131686497</v>
      </c>
      <c r="O3200">
        <v>13.655913978494601</v>
      </c>
      <c r="P3200">
        <v>1274.3842364531999</v>
      </c>
      <c r="Q3200">
        <v>0.15671470428143799</v>
      </c>
    </row>
    <row r="3201" spans="1:17" hidden="1" x14ac:dyDescent="0.3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72</v>
      </c>
      <c r="E3201">
        <v>63.662813999999997</v>
      </c>
      <c r="F3201">
        <v>63.5</v>
      </c>
      <c r="G3201">
        <v>52.7025354856221</v>
      </c>
      <c r="H3201">
        <v>-22.905528587192101</v>
      </c>
      <c r="I3201">
        <v>-3.6467285634400399</v>
      </c>
      <c r="J3201">
        <v>-7.96815655191409</v>
      </c>
      <c r="K3201">
        <v>70.722211542018499</v>
      </c>
      <c r="L3201">
        <v>67.210621301414406</v>
      </c>
      <c r="M3201">
        <v>40.999240305458301</v>
      </c>
      <c r="N3201">
        <v>0.430618077642418</v>
      </c>
      <c r="O3201">
        <v>41.732283464566898</v>
      </c>
      <c r="P3201">
        <v>92.424242424242394</v>
      </c>
      <c r="Q3201">
        <v>9.4482198094090006E-3</v>
      </c>
    </row>
    <row r="3202" spans="1:17" hidden="1" x14ac:dyDescent="0.3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21</v>
      </c>
      <c r="E3202">
        <v>63.654000000000003</v>
      </c>
      <c r="F3202">
        <v>36.869999999999997</v>
      </c>
      <c r="G3202">
        <v>-24.304890912584099</v>
      </c>
      <c r="H3202">
        <v>-24.474993259066402</v>
      </c>
      <c r="I3202">
        <v>-39.504276507297199</v>
      </c>
      <c r="J3202">
        <v>-7.06317415442415</v>
      </c>
      <c r="K3202">
        <v>41.362451843029099</v>
      </c>
      <c r="L3202">
        <v>41.388507973229402</v>
      </c>
      <c r="M3202">
        <v>26.408157102869801</v>
      </c>
      <c r="N3202">
        <v>0.727252804258262</v>
      </c>
      <c r="O3202">
        <v>62.896663954434501</v>
      </c>
      <c r="P3202">
        <v>37.837767541425002</v>
      </c>
      <c r="Q3202">
        <v>0.231919356362906</v>
      </c>
    </row>
    <row r="3203" spans="1:17" hidden="1" x14ac:dyDescent="0.3">
      <c r="A3203" t="s">
        <v>6570</v>
      </c>
      <c r="B3203" t="s">
        <v>6571</v>
      </c>
      <c r="C3203" t="str">
        <f>IFERROR(VLOOKUP(Table1[[#This Row],[Ticker]],[1]!Table1[[Symbol]:[Industry]],2,FALSE),"-")</f>
        <v>-</v>
      </c>
      <c r="D3203" t="s">
        <v>138</v>
      </c>
      <c r="E3203">
        <v>63.612000000000002</v>
      </c>
      <c r="F3203">
        <v>35.340000000000003</v>
      </c>
      <c r="G3203">
        <v>59.422454886888701</v>
      </c>
      <c r="H3203">
        <v>15.8257851441216</v>
      </c>
      <c r="I3203">
        <v>-14.459731613527399</v>
      </c>
      <c r="J3203">
        <v>-2.6493126272689298</v>
      </c>
      <c r="K3203">
        <v>33.997012244388202</v>
      </c>
      <c r="L3203">
        <v>30.4523713001551</v>
      </c>
      <c r="M3203">
        <v>36.9358169925708</v>
      </c>
      <c r="N3203">
        <v>0.91737875215655695</v>
      </c>
      <c r="O3203">
        <v>17.487266553480399</v>
      </c>
      <c r="P3203">
        <v>92.588555858310599</v>
      </c>
      <c r="Q3203">
        <v>6.4350124838066999E-2</v>
      </c>
    </row>
    <row r="3204" spans="1:17" hidden="1" x14ac:dyDescent="0.3">
      <c r="A3204" t="s">
        <v>6572</v>
      </c>
      <c r="B3204" t="s">
        <v>6573</v>
      </c>
      <c r="C3204" t="str">
        <f>IFERROR(VLOOKUP(Table1[[#This Row],[Ticker]],[1]!Table1[[Symbol]:[Industry]],2,FALSE),"-")</f>
        <v>-</v>
      </c>
      <c r="D3204" t="s">
        <v>271</v>
      </c>
      <c r="E3204">
        <v>63.444091927999999</v>
      </c>
      <c r="F3204">
        <v>3.89</v>
      </c>
      <c r="G3204">
        <v>25.929031212117799</v>
      </c>
      <c r="H3204">
        <v>-11.062772949255701</v>
      </c>
      <c r="I3204">
        <v>-17.4019455361335</v>
      </c>
      <c r="J3204">
        <v>-9.0585131124747598</v>
      </c>
      <c r="K3204">
        <v>4.0682384089474199</v>
      </c>
      <c r="L3204">
        <v>3.7936560804022998</v>
      </c>
      <c r="M3204">
        <v>30.375400612012601</v>
      </c>
      <c r="N3204">
        <v>0.58227544046416502</v>
      </c>
      <c r="O3204">
        <v>35.989717223650302</v>
      </c>
      <c r="P3204">
        <v>59.426229508196698</v>
      </c>
      <c r="Q3204">
        <v>3.0536990981864E-2</v>
      </c>
    </row>
    <row r="3205" spans="1:17" hidden="1" x14ac:dyDescent="0.3">
      <c r="A3205" t="s">
        <v>6574</v>
      </c>
      <c r="B3205" t="s">
        <v>6575</v>
      </c>
      <c r="C3205" t="str">
        <f>IFERROR(VLOOKUP(Table1[[#This Row],[Ticker]],[1]!Table1[[Symbol]:[Industry]],2,FALSE),"-")</f>
        <v>-</v>
      </c>
      <c r="D3205" t="s">
        <v>283</v>
      </c>
      <c r="E3205">
        <v>63.408000000000001</v>
      </c>
      <c r="F3205">
        <v>26.42</v>
      </c>
      <c r="G3205">
        <v>113.26431924247299</v>
      </c>
      <c r="H3205">
        <v>-8.1186018988569906</v>
      </c>
      <c r="I3205">
        <v>-12.4188234720681</v>
      </c>
      <c r="J3205">
        <v>-13.934371342201899</v>
      </c>
      <c r="K3205">
        <v>27.353866959429499</v>
      </c>
      <c r="L3205">
        <v>23.577855830872799</v>
      </c>
      <c r="M3205">
        <v>19.293336781470099</v>
      </c>
      <c r="N3205">
        <v>0.66535746736549795</v>
      </c>
      <c r="O3205">
        <v>25.208175624526799</v>
      </c>
      <c r="P3205">
        <v>149.24528301886701</v>
      </c>
      <c r="Q3205">
        <v>3.4757668007562997E-2</v>
      </c>
    </row>
    <row r="3206" spans="1:17" hidden="1" x14ac:dyDescent="0.3">
      <c r="A3206" t="s">
        <v>6576</v>
      </c>
      <c r="B3206" t="s">
        <v>6577</v>
      </c>
      <c r="C3206" t="str">
        <f>IFERROR(VLOOKUP(Table1[[#This Row],[Ticker]],[1]!Table1[[Symbol]:[Industry]],2,FALSE),"-")</f>
        <v>-</v>
      </c>
      <c r="D3206" t="s">
        <v>295</v>
      </c>
      <c r="E3206">
        <v>63.30526905</v>
      </c>
      <c r="F3206">
        <v>45.95</v>
      </c>
      <c r="G3206">
        <v>-13.8894597354053</v>
      </c>
      <c r="H3206">
        <v>-7.6491183307818797</v>
      </c>
      <c r="I3206">
        <v>4.3691845683299002</v>
      </c>
      <c r="J3206">
        <v>2.2356045345840601</v>
      </c>
      <c r="K3206">
        <v>45.043528724164403</v>
      </c>
      <c r="M3206">
        <v>58.074374157104003</v>
      </c>
      <c r="N3206">
        <v>0.56222222222222196</v>
      </c>
      <c r="O3206">
        <v>8.0522306855277392</v>
      </c>
      <c r="P3206">
        <v>27.6388888888889</v>
      </c>
    </row>
    <row r="3207" spans="1:17" hidden="1" x14ac:dyDescent="0.3">
      <c r="A3207" t="s">
        <v>6578</v>
      </c>
      <c r="B3207" t="s">
        <v>6579</v>
      </c>
      <c r="C3207" t="str">
        <f>IFERROR(VLOOKUP(Table1[[#This Row],[Ticker]],[1]!Table1[[Symbol]:[Industry]],2,FALSE),"-")</f>
        <v>-</v>
      </c>
      <c r="D3207" t="s">
        <v>380</v>
      </c>
      <c r="E3207">
        <v>63.294761375999997</v>
      </c>
      <c r="F3207">
        <v>13.64</v>
      </c>
      <c r="G3207">
        <v>3.7902821107519502</v>
      </c>
      <c r="H3207">
        <v>-6.7784715646127296</v>
      </c>
      <c r="I3207">
        <v>-18.399063443820499</v>
      </c>
      <c r="J3207">
        <v>-8.6547754102560095</v>
      </c>
      <c r="K3207">
        <v>13.6905001539041</v>
      </c>
      <c r="L3207">
        <v>13.495279224062999</v>
      </c>
      <c r="M3207">
        <v>49.0105802078983</v>
      </c>
      <c r="N3207">
        <v>0.84280947340169599</v>
      </c>
      <c r="O3207">
        <v>23.900293255131899</v>
      </c>
      <c r="P3207">
        <v>48.260869565217398</v>
      </c>
      <c r="Q3207">
        <v>6.6084057129550001E-3</v>
      </c>
    </row>
    <row r="3208" spans="1:17" hidden="1" x14ac:dyDescent="0.3">
      <c r="A3208" t="s">
        <v>6580</v>
      </c>
      <c r="B3208" t="s">
        <v>6581</v>
      </c>
      <c r="C3208" t="str">
        <f>IFERROR(VLOOKUP(Table1[[#This Row],[Ticker]],[1]!Table1[[Symbol]:[Industry]],2,FALSE),"-")</f>
        <v>-</v>
      </c>
      <c r="D3208" t="s">
        <v>198</v>
      </c>
      <c r="E3208">
        <v>63.061153400000002</v>
      </c>
      <c r="F3208">
        <v>61</v>
      </c>
      <c r="G3208">
        <v>-30.342818590718899</v>
      </c>
      <c r="H3208">
        <v>-8.1917539896966094</v>
      </c>
      <c r="I3208">
        <v>-20.107793439635</v>
      </c>
      <c r="J3208">
        <v>-4.7327212572711401</v>
      </c>
      <c r="M3208">
        <v>39.731731704974599</v>
      </c>
      <c r="O3208">
        <v>21.967213114754099</v>
      </c>
      <c r="P3208">
        <v>23.857868020304501</v>
      </c>
    </row>
    <row r="3209" spans="1:17" hidden="1" x14ac:dyDescent="0.3">
      <c r="A3209" t="s">
        <v>6582</v>
      </c>
      <c r="B3209" t="s">
        <v>6583</v>
      </c>
      <c r="C3209" t="str">
        <f>IFERROR(VLOOKUP(Table1[[#This Row],[Ticker]],[1]!Table1[[Symbol]:[Industry]],2,FALSE),"-")</f>
        <v>-</v>
      </c>
      <c r="E3209">
        <v>63.048677759999997</v>
      </c>
      <c r="F3209">
        <v>14.4</v>
      </c>
      <c r="G3209">
        <v>16.9386465967332</v>
      </c>
      <c r="H3209">
        <v>4.2855613002328203</v>
      </c>
      <c r="I3209">
        <v>-0.59866367538040699</v>
      </c>
      <c r="J3209">
        <v>-5.21537585757281</v>
      </c>
      <c r="K3209">
        <v>13.8316957415991</v>
      </c>
      <c r="L3209">
        <v>12.299430836770499</v>
      </c>
      <c r="M3209">
        <v>43.838442289677602</v>
      </c>
      <c r="N3209">
        <v>0.81106706401004802</v>
      </c>
      <c r="O3209">
        <v>14.236111111111001</v>
      </c>
      <c r="P3209">
        <v>55.675675675675599</v>
      </c>
      <c r="Q3209">
        <v>6.4692312169014998E-2</v>
      </c>
    </row>
    <row r="3210" spans="1:17" hidden="1" x14ac:dyDescent="0.3">
      <c r="A3210" t="s">
        <v>6584</v>
      </c>
      <c r="B3210" t="s">
        <v>6585</v>
      </c>
      <c r="C3210" t="str">
        <f>IFERROR(VLOOKUP(Table1[[#This Row],[Ticker]],[1]!Table1[[Symbol]:[Industry]],2,FALSE),"-")</f>
        <v>-</v>
      </c>
      <c r="D3210" t="s">
        <v>632</v>
      </c>
      <c r="E3210">
        <v>63.033910050000003</v>
      </c>
      <c r="F3210">
        <v>2.13</v>
      </c>
      <c r="G3210">
        <v>27.915070084277701</v>
      </c>
      <c r="H3210">
        <v>-6.5680372497008097</v>
      </c>
      <c r="I3210">
        <v>-16.633146434001102</v>
      </c>
      <c r="J3210">
        <v>3.2159966914467901</v>
      </c>
      <c r="K3210">
        <v>2.0577077493022302</v>
      </c>
      <c r="L3210">
        <v>1.92414714275008</v>
      </c>
      <c r="M3210">
        <v>48.005528961446302</v>
      </c>
      <c r="N3210">
        <v>1.40371612691053</v>
      </c>
      <c r="O3210">
        <v>52.582159624413102</v>
      </c>
      <c r="P3210">
        <v>1131.21387283236</v>
      </c>
      <c r="Q3210">
        <v>5.8193297603394999E-2</v>
      </c>
    </row>
    <row r="3211" spans="1:17" hidden="1" x14ac:dyDescent="0.3">
      <c r="A3211" t="s">
        <v>6586</v>
      </c>
      <c r="B3211" t="s">
        <v>6587</v>
      </c>
      <c r="C3211" t="str">
        <f>IFERROR(VLOOKUP(Table1[[#This Row],[Ticker]],[1]!Table1[[Symbol]:[Industry]],2,FALSE),"-")</f>
        <v>-</v>
      </c>
      <c r="D3211" t="s">
        <v>146</v>
      </c>
      <c r="E3211">
        <v>63.0105</v>
      </c>
      <c r="F3211">
        <v>300.05</v>
      </c>
      <c r="G3211">
        <v>-60.183707900621201</v>
      </c>
      <c r="H3211">
        <v>17.661616132494899</v>
      </c>
      <c r="I3211">
        <v>-41.132697256762299</v>
      </c>
      <c r="J3211">
        <v>11.247862807907101</v>
      </c>
      <c r="K3211">
        <v>303.69443262989398</v>
      </c>
      <c r="M3211">
        <v>62.854291352828</v>
      </c>
      <c r="N3211">
        <v>0.60775862068965503</v>
      </c>
      <c r="O3211">
        <v>66.638893517746993</v>
      </c>
      <c r="P3211">
        <v>21.4531471362072</v>
      </c>
    </row>
    <row r="3212" spans="1:17" hidden="1" x14ac:dyDescent="0.3">
      <c r="A3212" t="s">
        <v>6588</v>
      </c>
      <c r="B3212" t="s">
        <v>6589</v>
      </c>
      <c r="C3212" t="str">
        <f>IFERROR(VLOOKUP(Table1[[#This Row],[Ticker]],[1]!Table1[[Symbol]:[Industry]],2,FALSE),"-")</f>
        <v>-</v>
      </c>
      <c r="E3212">
        <v>63.00369396</v>
      </c>
      <c r="F3212">
        <v>27.96</v>
      </c>
      <c r="G3212">
        <v>22.9313707708286</v>
      </c>
      <c r="H3212">
        <v>-8.7899085366805991</v>
      </c>
      <c r="I3212">
        <v>-20.2202512265076</v>
      </c>
      <c r="J3212">
        <v>-1.7335677285440201</v>
      </c>
      <c r="K3212">
        <v>27.5334980827521</v>
      </c>
      <c r="L3212">
        <v>25.133294026087601</v>
      </c>
      <c r="M3212">
        <v>36.631628605136598</v>
      </c>
      <c r="N3212">
        <v>1.0698274690938701</v>
      </c>
      <c r="O3212">
        <v>27.968526466380499</v>
      </c>
      <c r="P3212">
        <v>76.962025316455595</v>
      </c>
    </row>
    <row r="3213" spans="1:17" hidden="1" x14ac:dyDescent="0.3">
      <c r="A3213" t="s">
        <v>6590</v>
      </c>
      <c r="B3213" t="s">
        <v>6591</v>
      </c>
      <c r="C3213" t="str">
        <f>IFERROR(VLOOKUP(Table1[[#This Row],[Ticker]],[1]!Table1[[Symbol]:[Industry]],2,FALSE),"-")</f>
        <v>-</v>
      </c>
      <c r="D3213" t="s">
        <v>549</v>
      </c>
      <c r="E3213">
        <v>63</v>
      </c>
      <c r="F3213">
        <v>26.25</v>
      </c>
      <c r="G3213">
        <v>-16.104386190151899</v>
      </c>
      <c r="H3213">
        <v>-17.615448297111801</v>
      </c>
      <c r="I3213">
        <v>-19.768244740405599</v>
      </c>
      <c r="J3213">
        <v>2.8003292254196199</v>
      </c>
      <c r="K3213">
        <v>28.479318406367401</v>
      </c>
      <c r="L3213">
        <v>28.671393448780801</v>
      </c>
      <c r="M3213">
        <v>37.696783657660802</v>
      </c>
      <c r="N3213">
        <v>0.90134338954049298</v>
      </c>
      <c r="O3213">
        <v>40.571428571428498</v>
      </c>
      <c r="P3213">
        <v>11.702127659574399</v>
      </c>
      <c r="Q3213">
        <v>8.1002321449058001E-2</v>
      </c>
    </row>
    <row r="3214" spans="1:17" hidden="1" x14ac:dyDescent="0.3">
      <c r="A3214" t="s">
        <v>6592</v>
      </c>
      <c r="B3214" t="s">
        <v>6593</v>
      </c>
      <c r="C3214" t="str">
        <f>IFERROR(VLOOKUP(Table1[[#This Row],[Ticker]],[1]!Table1[[Symbol]:[Industry]],2,FALSE),"-")</f>
        <v>-</v>
      </c>
      <c r="D3214" t="s">
        <v>97</v>
      </c>
      <c r="E3214">
        <v>62.944617205999997</v>
      </c>
      <c r="F3214">
        <v>34.03</v>
      </c>
      <c r="G3214">
        <v>52.4719013573174</v>
      </c>
      <c r="H3214">
        <v>-1.81431354365219</v>
      </c>
      <c r="I3214">
        <v>60.678788706881399</v>
      </c>
      <c r="J3214">
        <v>-3.36733664188653</v>
      </c>
      <c r="K3214">
        <v>34.738402247244203</v>
      </c>
      <c r="L3214">
        <v>27.675427151530101</v>
      </c>
      <c r="M3214">
        <v>29.235732733155</v>
      </c>
      <c r="N3214">
        <v>1.09533558082119</v>
      </c>
      <c r="O3214">
        <v>20.481927710843301</v>
      </c>
      <c r="P3214">
        <v>150.87941021590299</v>
      </c>
      <c r="Q3214">
        <v>-1.1742173031772E-2</v>
      </c>
    </row>
    <row r="3215" spans="1:17" hidden="1" x14ac:dyDescent="0.3">
      <c r="A3215" t="s">
        <v>6594</v>
      </c>
      <c r="B3215" t="s">
        <v>6595</v>
      </c>
      <c r="C3215" t="str">
        <f>IFERROR(VLOOKUP(Table1[[#This Row],[Ticker]],[1]!Table1[[Symbol]:[Industry]],2,FALSE),"-")</f>
        <v>-</v>
      </c>
      <c r="D3215" t="s">
        <v>266</v>
      </c>
      <c r="E3215">
        <v>62.807100964999997</v>
      </c>
      <c r="F3215">
        <v>20.65</v>
      </c>
      <c r="G3215">
        <v>-18.597294879093699</v>
      </c>
      <c r="H3215">
        <v>-6.8101160632081896</v>
      </c>
      <c r="I3215">
        <v>-25.951328252182901</v>
      </c>
      <c r="J3215">
        <v>-6.6390757723213101</v>
      </c>
      <c r="K3215">
        <v>22.1686228507366</v>
      </c>
      <c r="L3215">
        <v>22.386654200634801</v>
      </c>
      <c r="M3215">
        <v>36.512422482934497</v>
      </c>
      <c r="N3215">
        <v>0.912048108453971</v>
      </c>
      <c r="O3215">
        <v>70.460048426150095</v>
      </c>
      <c r="Q3215">
        <v>3.5514770073505002E-2</v>
      </c>
    </row>
    <row r="3216" spans="1:17" hidden="1" x14ac:dyDescent="0.3">
      <c r="A3216" t="s">
        <v>6596</v>
      </c>
      <c r="B3216" t="s">
        <v>6597</v>
      </c>
      <c r="C3216" t="str">
        <f>IFERROR(VLOOKUP(Table1[[#This Row],[Ticker]],[1]!Table1[[Symbol]:[Industry]],2,FALSE),"-")</f>
        <v>-</v>
      </c>
      <c r="E3216">
        <v>62.783639999999998</v>
      </c>
      <c r="F3216">
        <v>5.49</v>
      </c>
      <c r="G3216">
        <v>-78.239333535716995</v>
      </c>
      <c r="H3216">
        <v>-12.578854137414799</v>
      </c>
      <c r="I3216">
        <v>-18.796155838389801</v>
      </c>
      <c r="J3216">
        <v>-22.403050927600798</v>
      </c>
      <c r="K3216">
        <v>5.7769689155590802</v>
      </c>
      <c r="L3216">
        <v>6.5821486075540498</v>
      </c>
      <c r="M3216">
        <v>37.739893659101</v>
      </c>
      <c r="N3216">
        <v>1.95654384300406</v>
      </c>
      <c r="O3216">
        <v>177.59562841530001</v>
      </c>
      <c r="P3216">
        <v>36.567164179104502</v>
      </c>
      <c r="Q3216">
        <v>6.9739139912650003E-2</v>
      </c>
    </row>
    <row r="3217" spans="1:17" hidden="1" x14ac:dyDescent="0.3">
      <c r="A3217" t="s">
        <v>6598</v>
      </c>
      <c r="B3217" t="s">
        <v>6599</v>
      </c>
      <c r="C3217" t="str">
        <f>IFERROR(VLOOKUP(Table1[[#This Row],[Ticker]],[1]!Table1[[Symbol]:[Industry]],2,FALSE),"-")</f>
        <v>-</v>
      </c>
      <c r="D3217" t="s">
        <v>405</v>
      </c>
      <c r="E3217">
        <v>62.6132031</v>
      </c>
      <c r="F3217">
        <v>13.89</v>
      </c>
      <c r="G3217">
        <v>63.007194983829997</v>
      </c>
      <c r="H3217">
        <v>-21.5591202214984</v>
      </c>
      <c r="I3217">
        <v>118.435149210254</v>
      </c>
      <c r="J3217">
        <v>-0.18582979257145801</v>
      </c>
      <c r="K3217">
        <v>14.8709969924156</v>
      </c>
      <c r="L3217">
        <v>11.6989840476556</v>
      </c>
      <c r="M3217">
        <v>36.972325552504302</v>
      </c>
      <c r="N3217">
        <v>0.30834619243581801</v>
      </c>
      <c r="O3217">
        <v>30.669546436285</v>
      </c>
      <c r="P3217">
        <v>177.8</v>
      </c>
    </row>
    <row r="3218" spans="1:17" hidden="1" x14ac:dyDescent="0.3">
      <c r="A3218" t="s">
        <v>6600</v>
      </c>
      <c r="B3218" t="s">
        <v>6601</v>
      </c>
      <c r="C3218" t="str">
        <f>IFERROR(VLOOKUP(Table1[[#This Row],[Ticker]],[1]!Table1[[Symbol]:[Industry]],2,FALSE),"-")</f>
        <v>-</v>
      </c>
      <c r="D3218" t="s">
        <v>62</v>
      </c>
      <c r="E3218">
        <v>62.574239208000002</v>
      </c>
      <c r="F3218">
        <v>50.18</v>
      </c>
      <c r="G3218">
        <v>6.7529499499955303</v>
      </c>
      <c r="H3218">
        <v>2.9011462194826501</v>
      </c>
      <c r="I3218">
        <v>-20.851217530647499</v>
      </c>
      <c r="J3218">
        <v>-1.21065956262062</v>
      </c>
      <c r="K3218">
        <v>49.429920543652798</v>
      </c>
      <c r="L3218">
        <v>48.015555615186301</v>
      </c>
      <c r="M3218">
        <v>55.0468585167377</v>
      </c>
      <c r="N3218">
        <v>2.1275598109280902</v>
      </c>
      <c r="O3218">
        <v>26.5245117576723</v>
      </c>
      <c r="P3218">
        <v>38.964275823871397</v>
      </c>
      <c r="Q3218">
        <v>-1.4731528762288001E-2</v>
      </c>
    </row>
    <row r="3219" spans="1:17" hidden="1" x14ac:dyDescent="0.3">
      <c r="A3219" t="s">
        <v>6602</v>
      </c>
      <c r="B3219" t="s">
        <v>6603</v>
      </c>
      <c r="C3219" t="str">
        <f>IFERROR(VLOOKUP(Table1[[#This Row],[Ticker]],[1]!Table1[[Symbol]:[Industry]],2,FALSE),"-")</f>
        <v>-</v>
      </c>
      <c r="E3219">
        <v>62.392125</v>
      </c>
      <c r="F3219">
        <v>51</v>
      </c>
      <c r="G3219">
        <v>-5.0817022404760497</v>
      </c>
      <c r="H3219">
        <v>3.0526360551830201</v>
      </c>
      <c r="I3219">
        <v>-22.5746354510425</v>
      </c>
      <c r="J3219">
        <v>3.9642960111746901</v>
      </c>
      <c r="K3219">
        <v>49.329339035365599</v>
      </c>
      <c r="L3219">
        <v>50.856310759477402</v>
      </c>
      <c r="M3219">
        <v>65.061030531138002</v>
      </c>
      <c r="N3219">
        <v>0.20765550239234401</v>
      </c>
      <c r="O3219">
        <v>23.529411764705799</v>
      </c>
      <c r="P3219">
        <v>18.632240055826902</v>
      </c>
      <c r="Q3219">
        <v>1.7811651340857999E-2</v>
      </c>
    </row>
    <row r="3220" spans="1:17" hidden="1" x14ac:dyDescent="0.3">
      <c r="A3220" t="s">
        <v>6604</v>
      </c>
      <c r="B3220" t="s">
        <v>6605</v>
      </c>
      <c r="C3220" t="str">
        <f>IFERROR(VLOOKUP(Table1[[#This Row],[Ticker]],[1]!Table1[[Symbol]:[Industry]],2,FALSE),"-")</f>
        <v>-</v>
      </c>
      <c r="D3220" t="s">
        <v>335</v>
      </c>
      <c r="E3220">
        <v>62.300390399999998</v>
      </c>
      <c r="F3220">
        <v>68.239999999999995</v>
      </c>
      <c r="G3220">
        <v>-2.1330936953935802</v>
      </c>
      <c r="H3220">
        <v>-10.581750436967701</v>
      </c>
      <c r="I3220">
        <v>-12.190013517059</v>
      </c>
      <c r="J3220">
        <v>-2.2049210085479598</v>
      </c>
      <c r="K3220">
        <v>66.770927092692304</v>
      </c>
      <c r="L3220">
        <v>64.889810898157293</v>
      </c>
      <c r="M3220">
        <v>71.261792356320299</v>
      </c>
      <c r="N3220">
        <v>1.3252844082064099</v>
      </c>
      <c r="O3220">
        <v>29.410902696365699</v>
      </c>
      <c r="P3220">
        <v>36.479999999999897</v>
      </c>
      <c r="Q3220">
        <v>2.1938709113863999E-2</v>
      </c>
    </row>
    <row r="3221" spans="1:17" hidden="1" x14ac:dyDescent="0.3">
      <c r="A3221" t="s">
        <v>6606</v>
      </c>
      <c r="B3221" t="s">
        <v>6607</v>
      </c>
      <c r="C3221" t="str">
        <f>IFERROR(VLOOKUP(Table1[[#This Row],[Ticker]],[1]!Table1[[Symbol]:[Industry]],2,FALSE),"-")</f>
        <v>-</v>
      </c>
      <c r="D3221" t="s">
        <v>371</v>
      </c>
      <c r="E3221">
        <v>62.291370000000001</v>
      </c>
      <c r="F3221">
        <v>91.5</v>
      </c>
      <c r="G3221">
        <v>28.8136465967332</v>
      </c>
      <c r="H3221">
        <v>10.059215002551401</v>
      </c>
      <c r="I3221">
        <v>14.520699719845</v>
      </c>
      <c r="J3221">
        <v>-15.7855394068634</v>
      </c>
      <c r="K3221">
        <v>87.908556478371196</v>
      </c>
      <c r="L3221">
        <v>78.258466006428193</v>
      </c>
      <c r="M3221">
        <v>38.988889294968899</v>
      </c>
      <c r="N3221">
        <v>1.9111959287531799</v>
      </c>
      <c r="O3221">
        <v>36.284153005464397</v>
      </c>
      <c r="P3221">
        <v>72.316384180790905</v>
      </c>
    </row>
    <row r="3222" spans="1:17" hidden="1" x14ac:dyDescent="0.3">
      <c r="A3222" t="s">
        <v>6608</v>
      </c>
      <c r="B3222" t="s">
        <v>6609</v>
      </c>
      <c r="C3222" t="str">
        <f>IFERROR(VLOOKUP(Table1[[#This Row],[Ticker]],[1]!Table1[[Symbol]:[Industry]],2,FALSE),"-")</f>
        <v>-</v>
      </c>
      <c r="D3222" t="s">
        <v>80</v>
      </c>
      <c r="E3222">
        <v>62.137720000000002</v>
      </c>
      <c r="F3222">
        <v>93.16</v>
      </c>
      <c r="G3222">
        <v>71.742457668236696</v>
      </c>
      <c r="H3222">
        <v>-6.9639045234660601</v>
      </c>
      <c r="I3222">
        <v>-42.848827304854296</v>
      </c>
      <c r="J3222">
        <v>-5.1625627725397898</v>
      </c>
      <c r="K3222">
        <v>99.703380990128906</v>
      </c>
      <c r="L3222">
        <v>89.202614162758294</v>
      </c>
      <c r="M3222">
        <v>32.731062494333898</v>
      </c>
      <c r="N3222">
        <v>0.96609858096502199</v>
      </c>
      <c r="O3222">
        <v>69.171318162301404</v>
      </c>
      <c r="P3222">
        <v>152.329360780065</v>
      </c>
    </row>
    <row r="3223" spans="1:17" hidden="1" x14ac:dyDescent="0.3">
      <c r="A3223" t="s">
        <v>6610</v>
      </c>
      <c r="B3223" t="s">
        <v>6611</v>
      </c>
      <c r="C3223" t="str">
        <f>IFERROR(VLOOKUP(Table1[[#This Row],[Ticker]],[1]!Table1[[Symbol]:[Industry]],2,FALSE),"-")</f>
        <v>-</v>
      </c>
      <c r="D3223" t="s">
        <v>692</v>
      </c>
      <c r="E3223">
        <v>62.103999999999999</v>
      </c>
      <c r="F3223">
        <v>44.36</v>
      </c>
      <c r="G3223">
        <v>97.560529389750698</v>
      </c>
      <c r="H3223">
        <v>27.5965891884602</v>
      </c>
      <c r="I3223">
        <v>24.056421282844902</v>
      </c>
      <c r="J3223">
        <v>-7.2646590007112799</v>
      </c>
      <c r="K3223">
        <v>35.699028233690001</v>
      </c>
      <c r="L3223">
        <v>30.842258950896699</v>
      </c>
      <c r="M3223">
        <v>67.963255390428102</v>
      </c>
      <c r="N3223">
        <v>3.2671172363282701</v>
      </c>
      <c r="O3223">
        <v>9.7835888187556499</v>
      </c>
      <c r="P3223">
        <v>128.071979434447</v>
      </c>
      <c r="Q3223">
        <v>0.11777434887148901</v>
      </c>
    </row>
    <row r="3224" spans="1:17" hidden="1" x14ac:dyDescent="0.3">
      <c r="A3224" t="s">
        <v>6612</v>
      </c>
      <c r="B3224" t="s">
        <v>6613</v>
      </c>
      <c r="C3224" t="str">
        <f>IFERROR(VLOOKUP(Table1[[#This Row],[Ticker]],[1]!Table1[[Symbol]:[Industry]],2,FALSE),"-")</f>
        <v>-</v>
      </c>
      <c r="D3224" t="s">
        <v>543</v>
      </c>
      <c r="E3224">
        <v>62.078935495000003</v>
      </c>
      <c r="F3224">
        <v>25.57</v>
      </c>
      <c r="G3224">
        <v>0.50014489687895303</v>
      </c>
      <c r="H3224">
        <v>-17.182451664115199</v>
      </c>
      <c r="I3224">
        <v>-21.638042794373199</v>
      </c>
      <c r="J3224">
        <v>-12.954949179399</v>
      </c>
      <c r="K3224">
        <v>27.659649751032902</v>
      </c>
      <c r="L3224">
        <v>26.553031434990501</v>
      </c>
      <c r="M3224">
        <v>26.525964348503202</v>
      </c>
      <c r="N3224">
        <v>0.402662873494882</v>
      </c>
      <c r="O3224">
        <v>40.829096597575202</v>
      </c>
      <c r="P3224">
        <v>32.487046632124297</v>
      </c>
      <c r="Q3224">
        <v>7.4480741261152006E-2</v>
      </c>
    </row>
    <row r="3225" spans="1:17" hidden="1" x14ac:dyDescent="0.3">
      <c r="A3225" t="s">
        <v>6614</v>
      </c>
      <c r="B3225" t="s">
        <v>6615</v>
      </c>
      <c r="C3225" t="str">
        <f>IFERROR(VLOOKUP(Table1[[#This Row],[Ticker]],[1]!Table1[[Symbol]:[Industry]],2,FALSE),"-")</f>
        <v>-</v>
      </c>
      <c r="D3225" t="s">
        <v>271</v>
      </c>
      <c r="E3225">
        <v>62.073347269999999</v>
      </c>
      <c r="F3225">
        <v>913.55</v>
      </c>
      <c r="G3225">
        <v>99.8941654415692</v>
      </c>
      <c r="H3225">
        <v>23.0508816692181</v>
      </c>
      <c r="I3225">
        <v>69.624824052426206</v>
      </c>
      <c r="J3225">
        <v>1.5320381918458399</v>
      </c>
      <c r="K3225">
        <v>869.03308347918198</v>
      </c>
      <c r="L3225">
        <v>675.486610168217</v>
      </c>
      <c r="M3225">
        <v>39.6618066621946</v>
      </c>
      <c r="N3225">
        <v>0.64689864663285501</v>
      </c>
      <c r="O3225">
        <v>48.295112473318298</v>
      </c>
      <c r="P3225">
        <v>147.57452574525701</v>
      </c>
      <c r="Q3225">
        <v>0.10062885459002099</v>
      </c>
    </row>
    <row r="3226" spans="1:17" hidden="1" x14ac:dyDescent="0.3">
      <c r="A3226" t="s">
        <v>6616</v>
      </c>
      <c r="B3226" t="s">
        <v>6617</v>
      </c>
      <c r="C3226" t="str">
        <f>IFERROR(VLOOKUP(Table1[[#This Row],[Ticker]],[1]!Table1[[Symbol]:[Industry]],2,FALSE),"-")</f>
        <v>-</v>
      </c>
      <c r="D3226" t="s">
        <v>162</v>
      </c>
      <c r="E3226">
        <v>62.0377638</v>
      </c>
      <c r="F3226">
        <v>36.369999999999997</v>
      </c>
      <c r="G3226">
        <v>50.750097436061701</v>
      </c>
      <c r="H3226">
        <v>7.9381186006505597</v>
      </c>
      <c r="I3226">
        <v>1.28053294655524</v>
      </c>
      <c r="J3226">
        <v>5.1006079969935199</v>
      </c>
      <c r="K3226">
        <v>28.770592187662398</v>
      </c>
      <c r="L3226">
        <v>27.552611873009798</v>
      </c>
      <c r="M3226">
        <v>82.463897290910495</v>
      </c>
      <c r="N3226">
        <v>4.6462757750694896</v>
      </c>
      <c r="O3226">
        <v>11.218036843552399</v>
      </c>
      <c r="P3226">
        <v>80.049504950495006</v>
      </c>
      <c r="Q3226">
        <v>-3.6066041981639999E-2</v>
      </c>
    </row>
    <row r="3227" spans="1:17" hidden="1" x14ac:dyDescent="0.3">
      <c r="A3227" t="s">
        <v>6618</v>
      </c>
      <c r="B3227" t="s">
        <v>6619</v>
      </c>
      <c r="C3227" t="str">
        <f>IFERROR(VLOOKUP(Table1[[#This Row],[Ticker]],[1]!Table1[[Symbol]:[Industry]],2,FALSE),"-")</f>
        <v>-</v>
      </c>
      <c r="D3227" t="s">
        <v>632</v>
      </c>
      <c r="E3227">
        <v>62.030250000000002</v>
      </c>
      <c r="F3227">
        <v>217.65</v>
      </c>
      <c r="G3227">
        <v>-38.165724719573198</v>
      </c>
      <c r="H3227">
        <v>-8.0720454315053107</v>
      </c>
      <c r="I3227">
        <v>-20.834306975587101</v>
      </c>
      <c r="J3227">
        <v>-1.9896770674184401</v>
      </c>
      <c r="K3227">
        <v>236.367032553358</v>
      </c>
      <c r="L3227">
        <v>242.21126553608499</v>
      </c>
      <c r="M3227">
        <v>31.5247113093249</v>
      </c>
      <c r="N3227">
        <v>1.6374773345421501</v>
      </c>
      <c r="O3227">
        <v>37.3305766138295</v>
      </c>
      <c r="P3227">
        <v>7.7475247524752398</v>
      </c>
      <c r="Q3227">
        <v>0.17041236468316201</v>
      </c>
    </row>
    <row r="3228" spans="1:17" hidden="1" x14ac:dyDescent="0.3">
      <c r="A3228" t="s">
        <v>6620</v>
      </c>
      <c r="B3228" t="s">
        <v>6621</v>
      </c>
      <c r="C3228" t="str">
        <f>IFERROR(VLOOKUP(Table1[[#This Row],[Ticker]],[1]!Table1[[Symbol]:[Industry]],2,FALSE),"-")</f>
        <v>-</v>
      </c>
      <c r="E3228">
        <v>62.018284079999901</v>
      </c>
      <c r="F3228">
        <v>53.65</v>
      </c>
      <c r="G3228">
        <v>4.17351313629473</v>
      </c>
      <c r="H3228">
        <v>7.5232732281342802E-3</v>
      </c>
      <c r="I3228">
        <v>-35.0500422665041</v>
      </c>
      <c r="J3228">
        <v>9.37171445300398</v>
      </c>
      <c r="K3228">
        <v>53.380719540283899</v>
      </c>
      <c r="L3228">
        <v>53.697933550579201</v>
      </c>
      <c r="M3228">
        <v>51.7230245966593</v>
      </c>
      <c r="N3228">
        <v>1.8109311740890599</v>
      </c>
      <c r="O3228">
        <v>50.7921714818266</v>
      </c>
      <c r="P3228">
        <v>43.066666666666599</v>
      </c>
    </row>
    <row r="3229" spans="1:17" hidden="1" x14ac:dyDescent="0.3">
      <c r="A3229" t="s">
        <v>6622</v>
      </c>
      <c r="B3229" t="s">
        <v>6623</v>
      </c>
      <c r="C3229" t="str">
        <f>IFERROR(VLOOKUP(Table1[[#This Row],[Ticker]],[1]!Table1[[Symbol]:[Industry]],2,FALSE),"-")</f>
        <v>-</v>
      </c>
      <c r="D3229" t="s">
        <v>549</v>
      </c>
      <c r="E3229">
        <v>62.008000000000003</v>
      </c>
      <c r="F3229">
        <v>115</v>
      </c>
      <c r="G3229">
        <v>51.085683070897304</v>
      </c>
      <c r="H3229">
        <v>-7.8245569272731101</v>
      </c>
      <c r="I3229">
        <v>43.352598663552001</v>
      </c>
      <c r="J3229">
        <v>3.6562482637738398</v>
      </c>
      <c r="K3229">
        <v>116.002137038661</v>
      </c>
      <c r="L3229">
        <v>99.564287114228094</v>
      </c>
      <c r="M3229">
        <v>58.727851626816602</v>
      </c>
      <c r="N3229">
        <v>1.9274125970190199</v>
      </c>
      <c r="O3229">
        <v>46.521739130434703</v>
      </c>
      <c r="P3229">
        <v>131.668009669621</v>
      </c>
      <c r="Q3229">
        <v>0.111731005314007</v>
      </c>
    </row>
    <row r="3230" spans="1:17" hidden="1" x14ac:dyDescent="0.3">
      <c r="A3230" t="s">
        <v>6624</v>
      </c>
      <c r="B3230" t="s">
        <v>6625</v>
      </c>
      <c r="C3230" t="str">
        <f>IFERROR(VLOOKUP(Table1[[#This Row],[Ticker]],[1]!Table1[[Symbol]:[Industry]],2,FALSE),"-")</f>
        <v>-</v>
      </c>
      <c r="D3230" t="s">
        <v>632</v>
      </c>
      <c r="E3230">
        <v>61.847372827999997</v>
      </c>
      <c r="F3230">
        <v>35.26</v>
      </c>
      <c r="G3230">
        <v>-31.815587379295899</v>
      </c>
      <c r="H3230">
        <v>5.46781756274651</v>
      </c>
      <c r="I3230">
        <v>-43.822576277459298</v>
      </c>
      <c r="J3230">
        <v>-2.7922893573688099</v>
      </c>
      <c r="K3230">
        <v>34.402688167837503</v>
      </c>
      <c r="L3230">
        <v>36.348193013605702</v>
      </c>
      <c r="M3230">
        <v>44.127006632172801</v>
      </c>
      <c r="N3230">
        <v>1.3989574052156299</v>
      </c>
      <c r="O3230">
        <v>78.672716959727694</v>
      </c>
      <c r="P3230">
        <v>19.809717974855499</v>
      </c>
      <c r="Q3230">
        <v>5.1370696217963002E-2</v>
      </c>
    </row>
    <row r="3231" spans="1:17" hidden="1" x14ac:dyDescent="0.3">
      <c r="A3231" t="s">
        <v>6626</v>
      </c>
      <c r="B3231" t="s">
        <v>6627</v>
      </c>
      <c r="C3231" t="str">
        <f>IFERROR(VLOOKUP(Table1[[#This Row],[Ticker]],[1]!Table1[[Symbol]:[Industry]],2,FALSE),"-")</f>
        <v>-</v>
      </c>
      <c r="D3231" t="s">
        <v>46</v>
      </c>
      <c r="E3231">
        <v>61.740250000000003</v>
      </c>
      <c r="F3231">
        <v>78.650000000000006</v>
      </c>
      <c r="G3231">
        <v>59.220623340919303</v>
      </c>
      <c r="H3231">
        <v>31.906842739777701</v>
      </c>
      <c r="I3231">
        <v>18.733545697396899</v>
      </c>
      <c r="J3231">
        <v>-1.43921370731944</v>
      </c>
      <c r="K3231">
        <v>65.046426407625702</v>
      </c>
      <c r="L3231">
        <v>56.7907342545655</v>
      </c>
      <c r="M3231">
        <v>64.202042282204005</v>
      </c>
      <c r="N3231">
        <v>2.05555555555555</v>
      </c>
      <c r="O3231">
        <v>9.9809281627463307</v>
      </c>
      <c r="P3231">
        <v>103.49288486416501</v>
      </c>
      <c r="Q3231">
        <v>0.106862495696501</v>
      </c>
    </row>
    <row r="3232" spans="1:17" hidden="1" x14ac:dyDescent="0.3">
      <c r="A3232" t="s">
        <v>6628</v>
      </c>
      <c r="B3232" t="s">
        <v>6629</v>
      </c>
      <c r="C3232" t="str">
        <f>IFERROR(VLOOKUP(Table1[[#This Row],[Ticker]],[1]!Table1[[Symbol]:[Industry]],2,FALSE),"-")</f>
        <v>-</v>
      </c>
      <c r="E3232">
        <v>61.589483999999999</v>
      </c>
      <c r="F3232">
        <v>163.35</v>
      </c>
      <c r="G3232">
        <v>-11.031180989473601</v>
      </c>
      <c r="H3232">
        <v>-12.3562685510049</v>
      </c>
      <c r="I3232">
        <v>-1.8353391848785101</v>
      </c>
      <c r="J3232">
        <v>-3.3135485388974599</v>
      </c>
      <c r="K3232">
        <v>166.861805685062</v>
      </c>
      <c r="L3232">
        <v>158.259412323357</v>
      </c>
      <c r="M3232">
        <v>31.9753254619025</v>
      </c>
      <c r="N3232">
        <v>1.38307692307692</v>
      </c>
      <c r="O3232">
        <v>36.792164064891303</v>
      </c>
      <c r="P3232">
        <v>30.159362549800701</v>
      </c>
    </row>
    <row r="3233" spans="1:17" hidden="1" x14ac:dyDescent="0.3">
      <c r="A3233" t="s">
        <v>6630</v>
      </c>
      <c r="B3233" t="s">
        <v>6631</v>
      </c>
      <c r="C3233" t="str">
        <f>IFERROR(VLOOKUP(Table1[[#This Row],[Ticker]],[1]!Table1[[Symbol]:[Industry]],2,FALSE),"-")</f>
        <v>-</v>
      </c>
      <c r="E3233">
        <v>61.566068799999996</v>
      </c>
      <c r="F3233">
        <v>25.31</v>
      </c>
      <c r="G3233">
        <v>37.810067836260401</v>
      </c>
      <c r="H3233">
        <v>40.312786431122802</v>
      </c>
      <c r="I3233">
        <v>130.00452676640401</v>
      </c>
      <c r="J3233">
        <v>1.12266335811346</v>
      </c>
      <c r="K3233">
        <v>20.227124160491101</v>
      </c>
      <c r="L3233">
        <v>15.271807251642</v>
      </c>
      <c r="M3233">
        <v>66.3777386737992</v>
      </c>
      <c r="N3233">
        <v>0.83238405207485699</v>
      </c>
      <c r="O3233">
        <v>6.2030817858554004</v>
      </c>
      <c r="P3233">
        <v>177.83835094845901</v>
      </c>
      <c r="Q3233">
        <v>2.7924734872877999E-2</v>
      </c>
    </row>
    <row r="3234" spans="1:17" hidden="1" x14ac:dyDescent="0.3">
      <c r="A3234" t="s">
        <v>6632</v>
      </c>
      <c r="B3234" t="s">
        <v>6633</v>
      </c>
      <c r="C3234" t="str">
        <f>IFERROR(VLOOKUP(Table1[[#This Row],[Ticker]],[1]!Table1[[Symbol]:[Industry]],2,FALSE),"-")</f>
        <v>-</v>
      </c>
      <c r="E3234">
        <v>61.563106607999998</v>
      </c>
      <c r="F3234">
        <v>19.23</v>
      </c>
      <c r="G3234">
        <v>-59.591512469590199</v>
      </c>
      <c r="H3234">
        <v>13.932761559271301</v>
      </c>
      <c r="I3234">
        <v>-22.926728202282401</v>
      </c>
      <c r="J3234">
        <v>-11.7516088011878</v>
      </c>
      <c r="K3234">
        <v>18.1573890004193</v>
      </c>
      <c r="L3234">
        <v>20.9318041570376</v>
      </c>
      <c r="M3234">
        <v>50.124465799068403</v>
      </c>
      <c r="N3234">
        <v>2.96589131474262</v>
      </c>
      <c r="O3234">
        <v>72.893170842795499</v>
      </c>
      <c r="P3234">
        <v>25.7373575185863</v>
      </c>
      <c r="Q3234">
        <v>0.194173951737456</v>
      </c>
    </row>
    <row r="3235" spans="1:17" hidden="1" x14ac:dyDescent="0.3">
      <c r="A3235" t="s">
        <v>6634</v>
      </c>
      <c r="B3235" t="s">
        <v>6635</v>
      </c>
      <c r="C3235" t="str">
        <f>IFERROR(VLOOKUP(Table1[[#This Row],[Ticker]],[1]!Table1[[Symbol]:[Industry]],2,FALSE),"-")</f>
        <v>-</v>
      </c>
      <c r="D3235" t="s">
        <v>21</v>
      </c>
      <c r="E3235">
        <v>61.558917000000001</v>
      </c>
      <c r="F3235">
        <v>43.05</v>
      </c>
      <c r="G3235">
        <v>-67.041616561161405</v>
      </c>
      <c r="H3235">
        <v>-7.6865715143024804</v>
      </c>
      <c r="I3235">
        <v>-36.985964131401303</v>
      </c>
      <c r="J3235">
        <v>0.232721701170644</v>
      </c>
      <c r="K3235">
        <v>44.785339203771997</v>
      </c>
      <c r="M3235">
        <v>44.230113645297003</v>
      </c>
      <c r="N3235">
        <v>0.66882591093117405</v>
      </c>
      <c r="O3235">
        <v>87.688734030197395</v>
      </c>
      <c r="P3235">
        <v>5.2567237163814102</v>
      </c>
    </row>
    <row r="3236" spans="1:17" hidden="1" x14ac:dyDescent="0.3">
      <c r="A3236" t="s">
        <v>6636</v>
      </c>
      <c r="B3236" t="s">
        <v>6637</v>
      </c>
      <c r="C3236" t="str">
        <f>IFERROR(VLOOKUP(Table1[[#This Row],[Ticker]],[1]!Table1[[Symbol]:[Industry]],2,FALSE),"-")</f>
        <v>-</v>
      </c>
      <c r="D3236" t="s">
        <v>1489</v>
      </c>
      <c r="E3236">
        <v>61.53125</v>
      </c>
      <c r="F3236">
        <v>5.5</v>
      </c>
      <c r="G3236">
        <v>2626.31364659673</v>
      </c>
      <c r="H3236">
        <v>69.317655517020896</v>
      </c>
      <c r="I3236">
        <v>135.41745002836001</v>
      </c>
      <c r="J3236">
        <v>12.148775624225699</v>
      </c>
      <c r="K3236">
        <v>3.7883993248287502</v>
      </c>
      <c r="L3236">
        <v>2.5257576866604698</v>
      </c>
      <c r="M3236">
        <v>98.651602768827104</v>
      </c>
      <c r="N3236">
        <v>2.52741862625472</v>
      </c>
      <c r="O3236">
        <v>0</v>
      </c>
      <c r="P3236">
        <v>2650</v>
      </c>
    </row>
    <row r="3237" spans="1:17" hidden="1" x14ac:dyDescent="0.3">
      <c r="A3237" t="s">
        <v>6638</v>
      </c>
      <c r="B3237" t="s">
        <v>6639</v>
      </c>
      <c r="C3237" t="str">
        <f>IFERROR(VLOOKUP(Table1[[#This Row],[Ticker]],[1]!Table1[[Symbol]:[Industry]],2,FALSE),"-")</f>
        <v>-</v>
      </c>
      <c r="E3237">
        <v>61.449800000000003</v>
      </c>
      <c r="F3237">
        <v>195.7</v>
      </c>
      <c r="G3237">
        <v>391.31364659673301</v>
      </c>
      <c r="H3237">
        <v>46.667692579262699</v>
      </c>
      <c r="I3237">
        <v>450.525616992773</v>
      </c>
      <c r="J3237">
        <v>5.9633709313583498</v>
      </c>
      <c r="K3237">
        <v>134.015875046329</v>
      </c>
      <c r="L3237">
        <v>93.063863264769296</v>
      </c>
      <c r="M3237">
        <v>99.988717665402007</v>
      </c>
      <c r="N3237">
        <v>0.94548183728610002</v>
      </c>
      <c r="O3237">
        <v>0</v>
      </c>
      <c r="P3237">
        <v>464.790764790764</v>
      </c>
    </row>
    <row r="3238" spans="1:17" hidden="1" x14ac:dyDescent="0.3">
      <c r="A3238" t="s">
        <v>6640</v>
      </c>
      <c r="B3238" t="s">
        <v>6641</v>
      </c>
      <c r="C3238" t="str">
        <f>IFERROR(VLOOKUP(Table1[[#This Row],[Ticker]],[1]!Table1[[Symbol]:[Industry]],2,FALSE),"-")</f>
        <v>-</v>
      </c>
      <c r="D3238" t="s">
        <v>632</v>
      </c>
      <c r="E3238">
        <v>61.301000000000002</v>
      </c>
      <c r="F3238">
        <v>41.56</v>
      </c>
      <c r="G3238">
        <v>18.691173146921599</v>
      </c>
      <c r="H3238">
        <v>-6.8489289368424897</v>
      </c>
      <c r="I3238">
        <v>-8.6077359212040996</v>
      </c>
      <c r="J3238">
        <v>1.7129873749326701</v>
      </c>
      <c r="K3238">
        <v>41.909796956852198</v>
      </c>
      <c r="L3238">
        <v>39.040561234882297</v>
      </c>
      <c r="M3238">
        <v>48.909261176205099</v>
      </c>
      <c r="N3238">
        <v>0.72626318612015694</v>
      </c>
      <c r="O3238">
        <v>28.609239653512901</v>
      </c>
      <c r="P3238">
        <v>52.5137614678899</v>
      </c>
      <c r="Q3238">
        <v>1.7358415932247E-2</v>
      </c>
    </row>
    <row r="3239" spans="1:17" hidden="1" x14ac:dyDescent="0.3">
      <c r="A3239" t="s">
        <v>6642</v>
      </c>
      <c r="B3239" t="s">
        <v>6643</v>
      </c>
      <c r="C3239" t="str">
        <f>IFERROR(VLOOKUP(Table1[[#This Row],[Ticker]],[1]!Table1[[Symbol]:[Industry]],2,FALSE),"-")</f>
        <v>-</v>
      </c>
      <c r="E3239">
        <v>61.261200000000002</v>
      </c>
      <c r="F3239">
        <v>109.2</v>
      </c>
      <c r="G3239">
        <v>106.547675692242</v>
      </c>
      <c r="H3239">
        <v>-19.557309149863698</v>
      </c>
      <c r="I3239">
        <v>5.3734813234427499</v>
      </c>
      <c r="J3239">
        <v>-3.5361400606899398</v>
      </c>
      <c r="K3239">
        <v>110.22669686070699</v>
      </c>
      <c r="L3239">
        <v>97.349618957086307</v>
      </c>
      <c r="M3239">
        <v>29.353110194217301</v>
      </c>
      <c r="N3239">
        <v>0.34204763701214003</v>
      </c>
      <c r="O3239">
        <v>46.501831501831397</v>
      </c>
      <c r="P3239">
        <v>130.23402909550899</v>
      </c>
    </row>
    <row r="3240" spans="1:17" hidden="1" x14ac:dyDescent="0.3">
      <c r="A3240" t="s">
        <v>6644</v>
      </c>
      <c r="B3240" t="s">
        <v>6645</v>
      </c>
      <c r="C3240" t="str">
        <f>IFERROR(VLOOKUP(Table1[[#This Row],[Ticker]],[1]!Table1[[Symbol]:[Industry]],2,FALSE),"-")</f>
        <v>-</v>
      </c>
      <c r="D3240" t="s">
        <v>412</v>
      </c>
      <c r="E3240">
        <v>61.17</v>
      </c>
      <c r="F3240">
        <v>203.9</v>
      </c>
      <c r="G3240">
        <v>38.654410927943402</v>
      </c>
      <c r="H3240">
        <v>-15.1712572232017</v>
      </c>
      <c r="I3240">
        <v>0.74637547226400902</v>
      </c>
      <c r="J3240">
        <v>-0.54800393956756199</v>
      </c>
      <c r="K3240">
        <v>207.704544799014</v>
      </c>
      <c r="L3240">
        <v>184.40885799468899</v>
      </c>
      <c r="M3240">
        <v>33.058168128232197</v>
      </c>
      <c r="N3240">
        <v>0.42818856896301699</v>
      </c>
      <c r="O3240">
        <v>21.9225110348209</v>
      </c>
      <c r="P3240">
        <v>69.492934330839503</v>
      </c>
      <c r="Q3240">
        <v>7.5885994069487997E-2</v>
      </c>
    </row>
    <row r="3241" spans="1:17" hidden="1" x14ac:dyDescent="0.3">
      <c r="A3241" t="s">
        <v>6646</v>
      </c>
      <c r="B3241" t="s">
        <v>6647</v>
      </c>
      <c r="C3241" t="str">
        <f>IFERROR(VLOOKUP(Table1[[#This Row],[Ticker]],[1]!Table1[[Symbol]:[Industry]],2,FALSE),"-")</f>
        <v>-</v>
      </c>
      <c r="D3241" t="s">
        <v>380</v>
      </c>
      <c r="E3241">
        <v>61.128287999999998</v>
      </c>
      <c r="F3241">
        <v>56.55</v>
      </c>
      <c r="G3241">
        <v>-58.006910894555901</v>
      </c>
      <c r="H3241">
        <v>1.2864558989099899</v>
      </c>
      <c r="I3241">
        <v>-17.359569543601701</v>
      </c>
      <c r="J3241">
        <v>-6.5689495451123401</v>
      </c>
      <c r="K3241">
        <v>58.759716271014298</v>
      </c>
      <c r="M3241">
        <v>33.498831904535301</v>
      </c>
      <c r="N3241">
        <v>0.90592783505154595</v>
      </c>
      <c r="O3241">
        <v>53.846153846153797</v>
      </c>
      <c r="P3241">
        <v>15.055951169888001</v>
      </c>
    </row>
    <row r="3242" spans="1:17" hidden="1" x14ac:dyDescent="0.3">
      <c r="A3242" t="s">
        <v>6648</v>
      </c>
      <c r="B3242" t="s">
        <v>6649</v>
      </c>
      <c r="C3242" t="str">
        <f>IFERROR(VLOOKUP(Table1[[#This Row],[Ticker]],[1]!Table1[[Symbol]:[Industry]],2,FALSE),"-")</f>
        <v>-</v>
      </c>
      <c r="E3242">
        <v>61.121580000000002</v>
      </c>
      <c r="F3242">
        <v>68.14</v>
      </c>
      <c r="G3242">
        <v>-34.433047725278598</v>
      </c>
      <c r="H3242">
        <v>15.632624288879899</v>
      </c>
      <c r="I3242">
        <v>-35.719181320857302</v>
      </c>
      <c r="J3242">
        <v>-2.3871979281412599</v>
      </c>
      <c r="K3242">
        <v>65.694193347477395</v>
      </c>
      <c r="L3242">
        <v>70.635759804789302</v>
      </c>
      <c r="M3242">
        <v>48.705115044322298</v>
      </c>
      <c r="N3242">
        <v>0.62254293582285303</v>
      </c>
      <c r="O3242">
        <v>45.773407690049801</v>
      </c>
      <c r="P3242">
        <v>46.3802363050483</v>
      </c>
      <c r="Q3242">
        <v>0.113779262943269</v>
      </c>
    </row>
    <row r="3243" spans="1:17" hidden="1" x14ac:dyDescent="0.3">
      <c r="A3243" t="s">
        <v>6650</v>
      </c>
      <c r="B3243" t="s">
        <v>6651</v>
      </c>
      <c r="C3243" t="str">
        <f>IFERROR(VLOOKUP(Table1[[#This Row],[Ticker]],[1]!Table1[[Symbol]:[Industry]],2,FALSE),"-")</f>
        <v>-</v>
      </c>
      <c r="D3243" t="s">
        <v>549</v>
      </c>
      <c r="E3243">
        <v>60.683999999999997</v>
      </c>
      <c r="F3243">
        <v>252.85</v>
      </c>
      <c r="G3243">
        <v>242.76292195905199</v>
      </c>
      <c r="H3243">
        <v>3.3316415497487899</v>
      </c>
      <c r="I3243">
        <v>43.598361188810799</v>
      </c>
      <c r="J3243">
        <v>4.6059554724455198</v>
      </c>
      <c r="K3243">
        <v>247.76781199735001</v>
      </c>
      <c r="L3243">
        <v>203.482146340106</v>
      </c>
      <c r="M3243">
        <v>50.755261432300898</v>
      </c>
      <c r="N3243">
        <v>1.44396909241716</v>
      </c>
      <c r="O3243">
        <v>17.381846944828901</v>
      </c>
      <c r="P3243">
        <v>320.645483280652</v>
      </c>
      <c r="Q3243">
        <v>0.17000981311250299</v>
      </c>
    </row>
    <row r="3244" spans="1:17" hidden="1" x14ac:dyDescent="0.3">
      <c r="A3244" t="s">
        <v>6652</v>
      </c>
      <c r="B3244" t="s">
        <v>6653</v>
      </c>
      <c r="C3244" t="str">
        <f>IFERROR(VLOOKUP(Table1[[#This Row],[Ticker]],[1]!Table1[[Symbol]:[Industry]],2,FALSE),"-")</f>
        <v>-</v>
      </c>
      <c r="E3244">
        <v>60.678684515999997</v>
      </c>
      <c r="F3244">
        <v>43.91</v>
      </c>
      <c r="G3244">
        <v>-40.428863831784</v>
      </c>
      <c r="H3244">
        <v>-1.70233762277524</v>
      </c>
      <c r="I3244">
        <v>-55.553121501127997</v>
      </c>
      <c r="J3244">
        <v>9.3075430135479706</v>
      </c>
      <c r="K3244">
        <v>45.691807811370197</v>
      </c>
      <c r="L3244">
        <v>52.958575810886302</v>
      </c>
      <c r="M3244">
        <v>64.733093281293904</v>
      </c>
      <c r="N3244">
        <v>1.3736526946107701</v>
      </c>
      <c r="O3244">
        <v>87.747665679799596</v>
      </c>
      <c r="P3244">
        <v>21.938350458205999</v>
      </c>
      <c r="Q3244">
        <v>6.8366320069980002E-2</v>
      </c>
    </row>
    <row r="3245" spans="1:17" hidden="1" x14ac:dyDescent="0.3">
      <c r="A3245" t="s">
        <v>6654</v>
      </c>
      <c r="B3245" t="s">
        <v>6655</v>
      </c>
      <c r="C3245" t="str">
        <f>IFERROR(VLOOKUP(Table1[[#This Row],[Ticker]],[1]!Table1[[Symbol]:[Industry]],2,FALSE),"-")</f>
        <v>-</v>
      </c>
      <c r="D3245" t="s">
        <v>775</v>
      </c>
      <c r="E3245">
        <v>60.523910999999998</v>
      </c>
      <c r="F3245">
        <v>168.15</v>
      </c>
      <c r="G3245">
        <v>-43.270284536695698</v>
      </c>
      <c r="H3245">
        <v>-22.291230908961101</v>
      </c>
      <c r="I3245">
        <v>-33.073699189085303</v>
      </c>
      <c r="J3245">
        <v>-6.7365349541228001</v>
      </c>
      <c r="K3245">
        <v>203.55460462993199</v>
      </c>
      <c r="L3245">
        <v>206.72057876442599</v>
      </c>
      <c r="M3245">
        <v>23.5290569404719</v>
      </c>
      <c r="N3245">
        <v>0.97585727948990397</v>
      </c>
      <c r="O3245">
        <v>133.06571513529499</v>
      </c>
      <c r="P3245">
        <v>21.847826086956498</v>
      </c>
      <c r="Q3245">
        <v>0.15236366853067801</v>
      </c>
    </row>
    <row r="3246" spans="1:17" hidden="1" x14ac:dyDescent="0.3">
      <c r="A3246" t="s">
        <v>6656</v>
      </c>
      <c r="B3246" t="s">
        <v>6657</v>
      </c>
      <c r="C3246" t="str">
        <f>IFERROR(VLOOKUP(Table1[[#This Row],[Ticker]],[1]!Table1[[Symbol]:[Industry]],2,FALSE),"-")</f>
        <v>-</v>
      </c>
      <c r="D3246" t="s">
        <v>412</v>
      </c>
      <c r="E3246">
        <v>60.469344</v>
      </c>
      <c r="F3246">
        <v>104.2</v>
      </c>
      <c r="G3246">
        <v>133.59759721401699</v>
      </c>
      <c r="H3246">
        <v>-17.6219074464281</v>
      </c>
      <c r="I3246">
        <v>51.422089469336001</v>
      </c>
      <c r="J3246">
        <v>-2.1920254385670201</v>
      </c>
      <c r="K3246">
        <v>106.43848517832301</v>
      </c>
      <c r="L3246">
        <v>83.417951354882305</v>
      </c>
      <c r="M3246">
        <v>39.196393689081198</v>
      </c>
      <c r="N3246">
        <v>0.143222077867771</v>
      </c>
      <c r="O3246">
        <v>33.445297504798397</v>
      </c>
      <c r="P3246">
        <v>165.07250063596999</v>
      </c>
      <c r="Q3246">
        <v>5.9350192268197002E-2</v>
      </c>
    </row>
    <row r="3247" spans="1:17" hidden="1" x14ac:dyDescent="0.3">
      <c r="A3247" t="s">
        <v>6658</v>
      </c>
      <c r="B3247" t="s">
        <v>6659</v>
      </c>
      <c r="C3247" t="str">
        <f>IFERROR(VLOOKUP(Table1[[#This Row],[Ticker]],[1]!Table1[[Symbol]:[Industry]],2,FALSE),"-")</f>
        <v>-</v>
      </c>
      <c r="D3247" t="s">
        <v>335</v>
      </c>
      <c r="E3247">
        <v>60.434373119999997</v>
      </c>
      <c r="F3247">
        <v>1.06</v>
      </c>
      <c r="G3247">
        <v>-45.167834884748203</v>
      </c>
      <c r="I3247">
        <v>-34.932809733664399</v>
      </c>
      <c r="K3247">
        <v>1.0740579266511801</v>
      </c>
      <c r="L3247">
        <v>1.7681056445472201</v>
      </c>
      <c r="M3247">
        <v>4.5782334131322697</v>
      </c>
      <c r="N3247">
        <v>1.12706621436958</v>
      </c>
      <c r="O3247">
        <v>36.792452830188601</v>
      </c>
      <c r="P3247">
        <v>41.3333333333333</v>
      </c>
      <c r="Q3247">
        <v>-4.9493861384649E-2</v>
      </c>
    </row>
    <row r="3248" spans="1:17" hidden="1" x14ac:dyDescent="0.3">
      <c r="A3248" t="s">
        <v>6660</v>
      </c>
      <c r="B3248" t="s">
        <v>6661</v>
      </c>
      <c r="C3248" t="str">
        <f>IFERROR(VLOOKUP(Table1[[#This Row],[Ticker]],[1]!Table1[[Symbol]:[Industry]],2,FALSE),"-")</f>
        <v>-</v>
      </c>
      <c r="D3248" t="s">
        <v>1516</v>
      </c>
      <c r="E3248">
        <v>60.266505215999999</v>
      </c>
      <c r="F3248">
        <v>5.12</v>
      </c>
      <c r="G3248">
        <v>46.9803132633999</v>
      </c>
      <c r="H3248">
        <v>-15.8100378710117</v>
      </c>
      <c r="I3248">
        <v>-5.66185456797239</v>
      </c>
      <c r="J3248">
        <v>2.74525877796078</v>
      </c>
      <c r="K3248">
        <v>5.0307904763500302</v>
      </c>
      <c r="L3248">
        <v>4.6354204394943803</v>
      </c>
      <c r="M3248">
        <v>44.0976016702678</v>
      </c>
      <c r="N3248">
        <v>1.22041439638342</v>
      </c>
      <c r="O3248">
        <v>32.8125</v>
      </c>
      <c r="P3248">
        <v>86.181818181818102</v>
      </c>
      <c r="Q3248">
        <v>6.1659866401197999E-2</v>
      </c>
    </row>
    <row r="3249" spans="1:17" hidden="1" x14ac:dyDescent="0.3">
      <c r="A3249" t="s">
        <v>6662</v>
      </c>
      <c r="B3249" t="s">
        <v>6663</v>
      </c>
      <c r="C3249" t="str">
        <f>IFERROR(VLOOKUP(Table1[[#This Row],[Ticker]],[1]!Table1[[Symbol]:[Industry]],2,FALSE),"-")</f>
        <v>-</v>
      </c>
      <c r="D3249" t="s">
        <v>549</v>
      </c>
      <c r="E3249">
        <v>60.257008499999998</v>
      </c>
      <c r="F3249">
        <v>200.85</v>
      </c>
      <c r="G3249">
        <v>230.79652693559601</v>
      </c>
      <c r="H3249">
        <v>0.60921500255144501</v>
      </c>
      <c r="I3249">
        <v>87.398671747817005</v>
      </c>
      <c r="J3249">
        <v>-0.164967030074189</v>
      </c>
      <c r="K3249">
        <v>187.58409120636099</v>
      </c>
      <c r="L3249">
        <v>142.08590239648299</v>
      </c>
      <c r="M3249">
        <v>38.713538637104499</v>
      </c>
      <c r="N3249">
        <v>1.03336356620338</v>
      </c>
      <c r="O3249">
        <v>32.611401543440401</v>
      </c>
      <c r="P3249">
        <v>263.46362649294201</v>
      </c>
      <c r="Q3249">
        <v>0.108376818209477</v>
      </c>
    </row>
    <row r="3250" spans="1:17" hidden="1" x14ac:dyDescent="0.3">
      <c r="A3250" t="s">
        <v>6664</v>
      </c>
      <c r="B3250" t="s">
        <v>6665</v>
      </c>
      <c r="C3250" t="str">
        <f>IFERROR(VLOOKUP(Table1[[#This Row],[Ticker]],[1]!Table1[[Symbol]:[Industry]],2,FALSE),"-")</f>
        <v>-</v>
      </c>
      <c r="D3250" t="s">
        <v>549</v>
      </c>
      <c r="E3250">
        <v>60.242552291999999</v>
      </c>
      <c r="F3250">
        <v>48.99</v>
      </c>
      <c r="G3250">
        <v>34.3459046612493</v>
      </c>
      <c r="H3250">
        <v>1.6149509332873599</v>
      </c>
      <c r="I3250">
        <v>1.8192599831112</v>
      </c>
      <c r="J3250">
        <v>2.91424230548188</v>
      </c>
      <c r="K3250">
        <v>48.658473140398897</v>
      </c>
      <c r="L3250">
        <v>43.710340325739502</v>
      </c>
      <c r="M3250">
        <v>56.099164564726102</v>
      </c>
      <c r="N3250">
        <v>0.54233387878490602</v>
      </c>
      <c r="O3250">
        <v>14.1049193713002</v>
      </c>
      <c r="P3250">
        <v>75.654356400143399</v>
      </c>
      <c r="Q3250">
        <v>9.6112736495980004E-3</v>
      </c>
    </row>
    <row r="3251" spans="1:17" hidden="1" x14ac:dyDescent="0.3">
      <c r="A3251" t="s">
        <v>6666</v>
      </c>
      <c r="B3251" t="s">
        <v>6667</v>
      </c>
      <c r="C3251" t="str">
        <f>IFERROR(VLOOKUP(Table1[[#This Row],[Ticker]],[1]!Table1[[Symbol]:[Industry]],2,FALSE),"-")</f>
        <v>-</v>
      </c>
      <c r="D3251" t="s">
        <v>543</v>
      </c>
      <c r="E3251">
        <v>60.180286500000001</v>
      </c>
      <c r="F3251">
        <v>58.95</v>
      </c>
      <c r="G3251">
        <v>77.852108135194797</v>
      </c>
      <c r="H3251">
        <v>12.630426685605199</v>
      </c>
      <c r="I3251">
        <v>41.761941889997097</v>
      </c>
      <c r="J3251">
        <v>-8.5550724909431306</v>
      </c>
      <c r="K3251">
        <v>57.013276120223502</v>
      </c>
      <c r="L3251">
        <v>44.505483827657301</v>
      </c>
      <c r="M3251">
        <v>34.394844323728698</v>
      </c>
      <c r="N3251">
        <v>0.31200099812394999</v>
      </c>
      <c r="O3251">
        <v>33.757421543680998</v>
      </c>
      <c r="P3251">
        <v>122.536806342015</v>
      </c>
      <c r="Q3251">
        <v>5.0418305387614999E-2</v>
      </c>
    </row>
    <row r="3252" spans="1:17" hidden="1" x14ac:dyDescent="0.3">
      <c r="A3252" t="s">
        <v>6668</v>
      </c>
      <c r="B3252" t="s">
        <v>6669</v>
      </c>
      <c r="C3252" t="str">
        <f>IFERROR(VLOOKUP(Table1[[#This Row],[Ticker]],[1]!Table1[[Symbol]:[Industry]],2,FALSE),"-")</f>
        <v>-</v>
      </c>
      <c r="D3252" t="s">
        <v>130</v>
      </c>
      <c r="E3252">
        <v>59.971962499999997</v>
      </c>
      <c r="F3252">
        <v>4.25</v>
      </c>
      <c r="G3252">
        <v>33.721054004140598</v>
      </c>
      <c r="H3252">
        <v>-4.0694795787293199</v>
      </c>
      <c r="I3252">
        <v>-23.9776440416566</v>
      </c>
      <c r="J3252">
        <v>-2.2807981803480599</v>
      </c>
      <c r="K3252">
        <v>3.9948597015662601</v>
      </c>
      <c r="L3252">
        <v>4.2590084086270297</v>
      </c>
      <c r="M3252">
        <v>69.853811354225499</v>
      </c>
      <c r="N3252">
        <v>1.1935109653338301</v>
      </c>
      <c r="O3252">
        <v>36.470588235294102</v>
      </c>
      <c r="Q3252">
        <v>7.6947071017445995E-2</v>
      </c>
    </row>
    <row r="3253" spans="1:17" hidden="1" x14ac:dyDescent="0.3">
      <c r="A3253" t="s">
        <v>6670</v>
      </c>
      <c r="B3253" t="s">
        <v>6671</v>
      </c>
      <c r="C3253" t="str">
        <f>IFERROR(VLOOKUP(Table1[[#This Row],[Ticker]],[1]!Table1[[Symbol]:[Industry]],2,FALSE),"-")</f>
        <v>-</v>
      </c>
      <c r="D3253" t="s">
        <v>549</v>
      </c>
      <c r="E3253">
        <v>59.944899999999997</v>
      </c>
      <c r="F3253">
        <v>194.5</v>
      </c>
      <c r="G3253">
        <v>33.739789858570497</v>
      </c>
      <c r="H3253">
        <v>10.529894014897099</v>
      </c>
      <c r="I3253">
        <v>35.991622189615001</v>
      </c>
      <c r="J3253">
        <v>8.6520290406624305</v>
      </c>
      <c r="K3253">
        <v>159.32476241478099</v>
      </c>
      <c r="L3253">
        <v>135.99660660631801</v>
      </c>
      <c r="M3253">
        <v>89.167572299507299</v>
      </c>
      <c r="N3253">
        <v>1.9077925758005101</v>
      </c>
      <c r="O3253">
        <v>0.43701799485860099</v>
      </c>
      <c r="P3253">
        <v>149.67907573812499</v>
      </c>
      <c r="Q3253">
        <v>0.16929769866101799</v>
      </c>
    </row>
    <row r="3254" spans="1:17" hidden="1" x14ac:dyDescent="0.3">
      <c r="A3254" t="s">
        <v>6672</v>
      </c>
      <c r="B3254" t="s">
        <v>6673</v>
      </c>
      <c r="C3254" t="str">
        <f>IFERROR(VLOOKUP(Table1[[#This Row],[Ticker]],[1]!Table1[[Symbol]:[Industry]],2,FALSE),"-")</f>
        <v>-</v>
      </c>
      <c r="D3254" t="s">
        <v>271</v>
      </c>
      <c r="E3254">
        <v>59.939863199999998</v>
      </c>
      <c r="F3254">
        <v>82.75</v>
      </c>
      <c r="G3254">
        <v>112.742218025304</v>
      </c>
      <c r="H3254">
        <v>56.752176167599998</v>
      </c>
      <c r="I3254">
        <v>14.347899547044801</v>
      </c>
      <c r="J3254">
        <v>2.2900707655208801</v>
      </c>
      <c r="K3254">
        <v>67.311973147186094</v>
      </c>
      <c r="L3254">
        <v>56.911233889209299</v>
      </c>
      <c r="M3254">
        <v>80.398295401055705</v>
      </c>
      <c r="N3254">
        <v>1.25609348914858</v>
      </c>
      <c r="O3254">
        <v>3.2024169184290101</v>
      </c>
      <c r="P3254">
        <v>139.85507246376801</v>
      </c>
    </row>
    <row r="3255" spans="1:17" hidden="1" x14ac:dyDescent="0.3">
      <c r="A3255" t="s">
        <v>6674</v>
      </c>
      <c r="B3255" t="s">
        <v>6675</v>
      </c>
      <c r="C3255" t="str">
        <f>IFERROR(VLOOKUP(Table1[[#This Row],[Ticker]],[1]!Table1[[Symbol]:[Industry]],2,FALSE),"-")</f>
        <v>-</v>
      </c>
      <c r="D3255" t="s">
        <v>232</v>
      </c>
      <c r="E3255">
        <v>59.781945917999998</v>
      </c>
      <c r="F3255">
        <v>37.229999999999997</v>
      </c>
      <c r="G3255">
        <v>-15.9344154187706</v>
      </c>
      <c r="H3255">
        <v>-12.8599377420786</v>
      </c>
      <c r="I3255">
        <v>-38.617157397911498</v>
      </c>
      <c r="J3255">
        <v>-1.8609263854762701</v>
      </c>
      <c r="K3255">
        <v>41.218162461834602</v>
      </c>
      <c r="L3255">
        <v>39.903859696218703</v>
      </c>
      <c r="M3255">
        <v>25.291077973220901</v>
      </c>
      <c r="N3255">
        <v>0.57454916807811096</v>
      </c>
      <c r="O3255">
        <v>73.5697018533441</v>
      </c>
      <c r="P3255">
        <v>43.468208092485497</v>
      </c>
      <c r="Q3255">
        <v>7.9614733484919001E-2</v>
      </c>
    </row>
    <row r="3256" spans="1:17" hidden="1" x14ac:dyDescent="0.3">
      <c r="A3256" t="s">
        <v>6676</v>
      </c>
      <c r="B3256" t="s">
        <v>6677</v>
      </c>
      <c r="C3256" t="str">
        <f>IFERROR(VLOOKUP(Table1[[#This Row],[Ticker]],[1]!Table1[[Symbol]:[Industry]],2,FALSE),"-")</f>
        <v>-</v>
      </c>
      <c r="D3256" t="s">
        <v>295</v>
      </c>
      <c r="E3256">
        <v>59.777000000000001</v>
      </c>
      <c r="F3256">
        <v>26.45</v>
      </c>
      <c r="G3256">
        <v>-68.582186736599994</v>
      </c>
      <c r="H3256">
        <v>-5.8252189597126902</v>
      </c>
      <c r="I3256">
        <v>-48.860363661218301</v>
      </c>
      <c r="J3256">
        <v>-1.44058805965589</v>
      </c>
      <c r="K3256">
        <v>29.277877411054099</v>
      </c>
      <c r="L3256">
        <v>37.689034091361002</v>
      </c>
      <c r="M3256">
        <v>46.360378709428403</v>
      </c>
      <c r="N3256">
        <v>0.38398299078667603</v>
      </c>
      <c r="O3256">
        <v>126.843100189035</v>
      </c>
      <c r="P3256">
        <v>5.8</v>
      </c>
    </row>
    <row r="3257" spans="1:17" hidden="1" x14ac:dyDescent="0.3">
      <c r="A3257" t="s">
        <v>6678</v>
      </c>
      <c r="B3257" t="s">
        <v>6679</v>
      </c>
      <c r="C3257" t="str">
        <f>IFERROR(VLOOKUP(Table1[[#This Row],[Ticker]],[1]!Table1[[Symbol]:[Industry]],2,FALSE),"-")</f>
        <v>-</v>
      </c>
      <c r="D3257" t="s">
        <v>182</v>
      </c>
      <c r="E3257">
        <v>59.758386000000002</v>
      </c>
      <c r="F3257">
        <v>34.22</v>
      </c>
      <c r="G3257">
        <v>214.79040228417099</v>
      </c>
      <c r="H3257">
        <v>38.081218747869798</v>
      </c>
      <c r="I3257">
        <v>61.140508482510903</v>
      </c>
      <c r="J3257">
        <v>61.738772340659203</v>
      </c>
      <c r="K3257">
        <v>24.5977514069412</v>
      </c>
      <c r="L3257">
        <v>20.0424848242011</v>
      </c>
      <c r="M3257">
        <v>70.270143434504604</v>
      </c>
      <c r="N3257">
        <v>1.84555615636033</v>
      </c>
      <c r="O3257">
        <v>16.306253652834599</v>
      </c>
      <c r="P3257">
        <v>259.831756046267</v>
      </c>
      <c r="Q3257">
        <v>0.109543958388526</v>
      </c>
    </row>
    <row r="3258" spans="1:17" hidden="1" x14ac:dyDescent="0.3">
      <c r="A3258" t="s">
        <v>6680</v>
      </c>
      <c r="B3258" t="s">
        <v>6681</v>
      </c>
      <c r="C3258" t="str">
        <f>IFERROR(VLOOKUP(Table1[[#This Row],[Ticker]],[1]!Table1[[Symbol]:[Industry]],2,FALSE),"-")</f>
        <v>-</v>
      </c>
      <c r="D3258" t="s">
        <v>405</v>
      </c>
      <c r="E3258">
        <v>59.655012999999997</v>
      </c>
      <c r="F3258">
        <v>100.21</v>
      </c>
      <c r="G3258">
        <v>81.872620955707504</v>
      </c>
      <c r="H3258">
        <v>10.335643573980001</v>
      </c>
      <c r="I3258">
        <v>-26.319774474250501</v>
      </c>
      <c r="J3258">
        <v>-1.6388837116813699</v>
      </c>
      <c r="K3258">
        <v>98.060117550204595</v>
      </c>
      <c r="L3258">
        <v>91.465779798929503</v>
      </c>
      <c r="M3258">
        <v>60.192570115421702</v>
      </c>
      <c r="N3258">
        <v>1.193396298271</v>
      </c>
      <c r="O3258">
        <v>49.336393573495599</v>
      </c>
      <c r="P3258">
        <v>150.52499999999901</v>
      </c>
      <c r="Q3258">
        <v>0.143007113299019</v>
      </c>
    </row>
    <row r="3259" spans="1:17" hidden="1" x14ac:dyDescent="0.3">
      <c r="A3259" t="s">
        <v>6682</v>
      </c>
      <c r="B3259" t="s">
        <v>6683</v>
      </c>
      <c r="C3259" t="str">
        <f>IFERROR(VLOOKUP(Table1[[#This Row],[Ticker]],[1]!Table1[[Symbol]:[Industry]],2,FALSE),"-")</f>
        <v>-</v>
      </c>
      <c r="D3259" t="s">
        <v>46</v>
      </c>
      <c r="E3259">
        <v>59.650600799999999</v>
      </c>
      <c r="F3259">
        <v>31.08</v>
      </c>
      <c r="G3259">
        <v>33.045870499910201</v>
      </c>
      <c r="H3259">
        <v>29.200004476235598</v>
      </c>
      <c r="I3259">
        <v>-4.2454252303979603</v>
      </c>
      <c r="J3259">
        <v>-5.9385424630923502</v>
      </c>
      <c r="K3259">
        <v>27.992173424465701</v>
      </c>
      <c r="L3259">
        <v>25.9717060847242</v>
      </c>
      <c r="M3259">
        <v>47.203644193901702</v>
      </c>
      <c r="N3259">
        <v>2.9584300683942999</v>
      </c>
      <c r="O3259">
        <v>47.972972972972897</v>
      </c>
      <c r="P3259">
        <v>64.793213149522799</v>
      </c>
      <c r="Q3259">
        <v>5.4938384407552998E-2</v>
      </c>
    </row>
    <row r="3260" spans="1:17" hidden="1" x14ac:dyDescent="0.3">
      <c r="A3260" t="s">
        <v>6684</v>
      </c>
      <c r="B3260" t="s">
        <v>6685</v>
      </c>
      <c r="C3260" t="str">
        <f>IFERROR(VLOOKUP(Table1[[#This Row],[Ticker]],[1]!Table1[[Symbol]:[Industry]],2,FALSE),"-")</f>
        <v>-</v>
      </c>
      <c r="E3260">
        <v>59.621331069999997</v>
      </c>
      <c r="F3260">
        <v>42.7</v>
      </c>
      <c r="G3260">
        <v>74.463244902948603</v>
      </c>
      <c r="H3260">
        <v>-2.3348421689630898</v>
      </c>
      <c r="I3260">
        <v>-13.5682873165103</v>
      </c>
      <c r="J3260">
        <v>15.5867885359228</v>
      </c>
      <c r="K3260">
        <v>37.128531809775403</v>
      </c>
      <c r="L3260">
        <v>32.2548678379218</v>
      </c>
      <c r="M3260">
        <v>85.619767502535595</v>
      </c>
      <c r="N3260">
        <v>1.3057324840764299</v>
      </c>
      <c r="O3260">
        <v>31.1475409836065</v>
      </c>
      <c r="P3260">
        <v>98.149598306215296</v>
      </c>
    </row>
    <row r="3261" spans="1:17" hidden="1" x14ac:dyDescent="0.3">
      <c r="A3261" t="s">
        <v>6686</v>
      </c>
      <c r="B3261" t="s">
        <v>6687</v>
      </c>
      <c r="C3261" t="str">
        <f>IFERROR(VLOOKUP(Table1[[#This Row],[Ticker]],[1]!Table1[[Symbol]:[Industry]],2,FALSE),"-")</f>
        <v>-</v>
      </c>
      <c r="D3261" t="s">
        <v>72</v>
      </c>
      <c r="E3261">
        <v>59.503282519999999</v>
      </c>
      <c r="F3261">
        <v>69.349999999999994</v>
      </c>
      <c r="G3261">
        <v>48.792789656399499</v>
      </c>
      <c r="H3261">
        <v>54.2285738547126</v>
      </c>
      <c r="I3261">
        <v>25.504787758806099</v>
      </c>
      <c r="J3261">
        <v>26.2175434375287</v>
      </c>
      <c r="K3261">
        <v>49.8320180524763</v>
      </c>
      <c r="L3261">
        <v>45.0957627127545</v>
      </c>
      <c r="M3261">
        <v>91.698772929919201</v>
      </c>
      <c r="N3261">
        <v>4.1843090334842596</v>
      </c>
      <c r="O3261">
        <v>0</v>
      </c>
      <c r="P3261">
        <v>116.71874999999901</v>
      </c>
      <c r="Q3261">
        <v>6.562999614982E-2</v>
      </c>
    </row>
    <row r="3262" spans="1:17" hidden="1" x14ac:dyDescent="0.3">
      <c r="A3262" t="s">
        <v>6688</v>
      </c>
      <c r="B3262" t="s">
        <v>6689</v>
      </c>
      <c r="C3262" t="str">
        <f>IFERROR(VLOOKUP(Table1[[#This Row],[Ticker]],[1]!Table1[[Symbol]:[Industry]],2,FALSE),"-")</f>
        <v>-</v>
      </c>
      <c r="D3262" t="s">
        <v>130</v>
      </c>
      <c r="E3262">
        <v>59.456982000000004</v>
      </c>
      <c r="F3262">
        <v>81.150000000000006</v>
      </c>
      <c r="G3262">
        <v>-44.3220502247826</v>
      </c>
      <c r="H3262">
        <v>-10.599875906539401</v>
      </c>
      <c r="I3262">
        <v>-23.1743230235701</v>
      </c>
      <c r="J3262">
        <v>-0.15370027825016599</v>
      </c>
      <c r="K3262">
        <v>84.328038764465802</v>
      </c>
      <c r="L3262">
        <v>87.1128352342119</v>
      </c>
      <c r="M3262">
        <v>41.919414633927097</v>
      </c>
      <c r="N3262">
        <v>1.41259472876396</v>
      </c>
      <c r="O3262">
        <v>35.551447935921097</v>
      </c>
      <c r="P3262">
        <v>12.7083333333333</v>
      </c>
      <c r="Q3262">
        <v>6.0419687721099E-2</v>
      </c>
    </row>
    <row r="3263" spans="1:17" hidden="1" x14ac:dyDescent="0.3">
      <c r="A3263" t="s">
        <v>6690</v>
      </c>
      <c r="B3263" t="s">
        <v>6691</v>
      </c>
      <c r="C3263" t="str">
        <f>IFERROR(VLOOKUP(Table1[[#This Row],[Ticker]],[1]!Table1[[Symbol]:[Industry]],2,FALSE),"-")</f>
        <v>-</v>
      </c>
      <c r="D3263" t="s">
        <v>335</v>
      </c>
      <c r="E3263">
        <v>59.317439999999998</v>
      </c>
      <c r="F3263">
        <v>63.05</v>
      </c>
      <c r="G3263">
        <v>2.4136465967332401</v>
      </c>
      <c r="H3263">
        <v>-14.7242357016739</v>
      </c>
      <c r="I3263">
        <v>3.4161416273351399</v>
      </c>
      <c r="J3263">
        <v>-2.1804621230258698</v>
      </c>
      <c r="K3263">
        <v>64.773512204824399</v>
      </c>
      <c r="L3263">
        <v>59.456965638509502</v>
      </c>
      <c r="M3263">
        <v>47.431104066021497</v>
      </c>
      <c r="N3263">
        <v>0.28482977058161701</v>
      </c>
      <c r="O3263">
        <v>28.072957969865101</v>
      </c>
      <c r="P3263">
        <v>101.116427432216</v>
      </c>
      <c r="Q3263">
        <v>-1.3492527066668999E-2</v>
      </c>
    </row>
    <row r="3264" spans="1:17" hidden="1" x14ac:dyDescent="0.3">
      <c r="A3264" t="s">
        <v>6692</v>
      </c>
      <c r="B3264" t="s">
        <v>6693</v>
      </c>
      <c r="C3264" t="str">
        <f>IFERROR(VLOOKUP(Table1[[#This Row],[Ticker]],[1]!Table1[[Symbol]:[Industry]],2,FALSE),"-")</f>
        <v>-</v>
      </c>
      <c r="D3264" t="s">
        <v>632</v>
      </c>
      <c r="E3264">
        <v>59.209589999999999</v>
      </c>
      <c r="F3264">
        <v>69</v>
      </c>
      <c r="G3264">
        <v>57.844822603047298</v>
      </c>
      <c r="H3264">
        <v>-7.9660278843326502</v>
      </c>
      <c r="I3264">
        <v>-0.89015370079629097</v>
      </c>
      <c r="J3264">
        <v>-3.8343962812762502</v>
      </c>
      <c r="K3264">
        <v>69.569332749989698</v>
      </c>
      <c r="L3264">
        <v>60.889656611174203</v>
      </c>
      <c r="M3264">
        <v>42.072692127952301</v>
      </c>
      <c r="N3264">
        <v>0.38855396582858698</v>
      </c>
      <c r="O3264">
        <v>15.9420289855072</v>
      </c>
      <c r="P3264">
        <v>87.5</v>
      </c>
      <c r="Q3264">
        <v>7.7413502814741006E-2</v>
      </c>
    </row>
    <row r="3265" spans="1:17" hidden="1" x14ac:dyDescent="0.3">
      <c r="A3265" t="s">
        <v>6694</v>
      </c>
      <c r="B3265" t="s">
        <v>6695</v>
      </c>
      <c r="C3265" t="str">
        <f>IFERROR(VLOOKUP(Table1[[#This Row],[Ticker]],[1]!Table1[[Symbol]:[Industry]],2,FALSE),"-")</f>
        <v>-</v>
      </c>
      <c r="D3265" t="s">
        <v>130</v>
      </c>
      <c r="E3265">
        <v>59.186</v>
      </c>
      <c r="F3265">
        <v>5.86</v>
      </c>
      <c r="G3265">
        <v>-97.9507363633018</v>
      </c>
      <c r="H3265">
        <v>-6.3058347486923303</v>
      </c>
      <c r="I3265">
        <v>-60.178600979455602</v>
      </c>
      <c r="J3265">
        <v>5.21548835371968E-2</v>
      </c>
      <c r="K3265">
        <v>6.2712575737548502</v>
      </c>
      <c r="L3265">
        <v>9.5950997722662699</v>
      </c>
      <c r="M3265">
        <v>31.5020885661222</v>
      </c>
      <c r="N3265">
        <v>1.23065902238336</v>
      </c>
      <c r="O3265">
        <v>334.30034129692802</v>
      </c>
      <c r="P3265">
        <v>2.26876090750436</v>
      </c>
      <c r="Q3265">
        <v>0.16304570726828899</v>
      </c>
    </row>
    <row r="3266" spans="1:17" hidden="1" x14ac:dyDescent="0.3">
      <c r="A3266" t="s">
        <v>6696</v>
      </c>
      <c r="B3266" t="s">
        <v>6697</v>
      </c>
      <c r="C3266" t="str">
        <f>IFERROR(VLOOKUP(Table1[[#This Row],[Ticker]],[1]!Table1[[Symbol]:[Industry]],2,FALSE),"-")</f>
        <v>-</v>
      </c>
      <c r="D3266" t="s">
        <v>97</v>
      </c>
      <c r="E3266">
        <v>59.162531999999999</v>
      </c>
      <c r="F3266">
        <v>2.99</v>
      </c>
      <c r="G3266">
        <v>-43.6863534032667</v>
      </c>
      <c r="H3266">
        <v>-9.3472315383290496</v>
      </c>
      <c r="I3266">
        <v>-41.834561785117003</v>
      </c>
      <c r="J3266">
        <v>-1.1009431992635701</v>
      </c>
      <c r="K3266">
        <v>3.2934535956077902</v>
      </c>
      <c r="L3266">
        <v>3.86709985020534</v>
      </c>
      <c r="M3266">
        <v>39.400731098435102</v>
      </c>
      <c r="N3266">
        <v>0.56490399764277699</v>
      </c>
      <c r="O3266">
        <v>152.508361204013</v>
      </c>
      <c r="P3266">
        <v>10.7407407407407</v>
      </c>
      <c r="Q3266">
        <v>-2.4939764839916001E-2</v>
      </c>
    </row>
    <row r="3267" spans="1:17" hidden="1" x14ac:dyDescent="0.3">
      <c r="A3267" t="s">
        <v>5908</v>
      </c>
      <c r="B3267" t="s">
        <v>6698</v>
      </c>
      <c r="C3267" t="str">
        <f>IFERROR(VLOOKUP(Table1[[#This Row],[Ticker]],[1]!Table1[[Symbol]:[Industry]],2,FALSE),"-")</f>
        <v>-</v>
      </c>
      <c r="D3267" t="s">
        <v>122</v>
      </c>
      <c r="E3267">
        <v>59.157239726999997</v>
      </c>
      <c r="F3267">
        <v>0.82</v>
      </c>
      <c r="G3267">
        <v>-37.370563929582502</v>
      </c>
      <c r="H3267">
        <v>2.0133289266020702</v>
      </c>
      <c r="I3267">
        <v>-22.3402171410718</v>
      </c>
      <c r="J3267">
        <v>-3.56561250395549</v>
      </c>
      <c r="K3267">
        <v>0.79197970541331097</v>
      </c>
      <c r="L3267">
        <v>1.01447078166919</v>
      </c>
      <c r="M3267">
        <v>41.830591474921697</v>
      </c>
      <c r="N3267">
        <v>0.56439728936987898</v>
      </c>
      <c r="O3267">
        <v>34.146341463414601</v>
      </c>
      <c r="P3267">
        <v>36.6666666666666</v>
      </c>
      <c r="Q3267">
        <v>-0.156966861729012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D3268" t="s">
        <v>380</v>
      </c>
      <c r="E3268">
        <v>59.156173439999897</v>
      </c>
      <c r="F3268">
        <v>109.2</v>
      </c>
      <c r="G3268">
        <v>1.8308879760435901</v>
      </c>
      <c r="H3268">
        <v>-5.0774337429682603</v>
      </c>
      <c r="I3268">
        <v>-25.7404848786889</v>
      </c>
      <c r="J3268">
        <v>-1.23340807045795</v>
      </c>
      <c r="K3268">
        <v>113.872813011167</v>
      </c>
      <c r="L3268">
        <v>112.113643133179</v>
      </c>
      <c r="M3268">
        <v>29.966501763183199</v>
      </c>
      <c r="N3268">
        <v>1.08359107340178</v>
      </c>
      <c r="O3268">
        <v>47.133699633699599</v>
      </c>
      <c r="P3268">
        <v>34.814814814814802</v>
      </c>
      <c r="Q3268">
        <v>1.3678833121746E-2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E3269">
        <v>59.102463999999998</v>
      </c>
      <c r="F3269">
        <v>167.6</v>
      </c>
      <c r="G3269">
        <v>23.878863988037502</v>
      </c>
      <c r="H3269">
        <v>0.86620143068223499</v>
      </c>
      <c r="I3269">
        <v>9.2426688195593893</v>
      </c>
      <c r="J3269">
        <v>-0.322194704514561</v>
      </c>
      <c r="K3269">
        <v>170.198926752223</v>
      </c>
      <c r="L3269">
        <v>151.11259844757899</v>
      </c>
      <c r="M3269">
        <v>47.006877324088201</v>
      </c>
      <c r="N3269">
        <v>0.600854005693371</v>
      </c>
      <c r="O3269">
        <v>25.686157517899701</v>
      </c>
      <c r="P3269">
        <v>85.193370165745804</v>
      </c>
      <c r="Q3269">
        <v>0.13028265047197901</v>
      </c>
    </row>
    <row r="3270" spans="1:17" hidden="1" x14ac:dyDescent="0.3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412</v>
      </c>
      <c r="E3270">
        <v>59.097337635000002</v>
      </c>
      <c r="F3270">
        <v>193.55</v>
      </c>
      <c r="G3270">
        <v>-36.540923416774099</v>
      </c>
      <c r="H3270">
        <v>-14.973679734290601</v>
      </c>
      <c r="I3270">
        <v>-21.262711914959699</v>
      </c>
      <c r="J3270">
        <v>-22.369245038833</v>
      </c>
      <c r="K3270">
        <v>218.45777897238199</v>
      </c>
      <c r="L3270">
        <v>210.67117341678801</v>
      </c>
      <c r="M3270">
        <v>24.197850682150101</v>
      </c>
      <c r="N3270">
        <v>4.4274778691116001</v>
      </c>
      <c r="O3270">
        <v>41.255489537587103</v>
      </c>
      <c r="P3270">
        <v>39.244604316546699</v>
      </c>
      <c r="Q3270">
        <v>3.542406761051E-2</v>
      </c>
    </row>
    <row r="3271" spans="1:17" hidden="1" x14ac:dyDescent="0.3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D3271" t="s">
        <v>62</v>
      </c>
      <c r="E3271">
        <v>59.061628169999999</v>
      </c>
      <c r="F3271">
        <v>53.7</v>
      </c>
      <c r="G3271">
        <v>-10.5145936561645</v>
      </c>
      <c r="H3271">
        <v>20.567935932784</v>
      </c>
      <c r="I3271">
        <v>1.53796510970144</v>
      </c>
      <c r="J3271">
        <v>4.1545080183076504</v>
      </c>
      <c r="K3271">
        <v>46.012324031347603</v>
      </c>
      <c r="L3271">
        <v>44.359820847459801</v>
      </c>
      <c r="M3271">
        <v>57.358663280146999</v>
      </c>
      <c r="N3271">
        <v>3.3148247978436598</v>
      </c>
      <c r="O3271">
        <v>18.901303538175</v>
      </c>
      <c r="P3271">
        <v>48.959778085991701</v>
      </c>
    </row>
    <row r="3272" spans="1:17" hidden="1" x14ac:dyDescent="0.3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D3272" t="s">
        <v>632</v>
      </c>
      <c r="E3272">
        <v>59.024217</v>
      </c>
      <c r="F3272">
        <v>149.1</v>
      </c>
      <c r="G3272">
        <v>11.001993480202</v>
      </c>
      <c r="H3272">
        <v>-13.4152221456661</v>
      </c>
      <c r="I3272">
        <v>-3.29248081960072</v>
      </c>
      <c r="J3272">
        <v>-5.0552045293947101</v>
      </c>
      <c r="K3272">
        <v>153.62744268163999</v>
      </c>
      <c r="L3272">
        <v>144.41903314877499</v>
      </c>
      <c r="M3272">
        <v>45.559806686244002</v>
      </c>
      <c r="N3272">
        <v>0.46203237090176003</v>
      </c>
      <c r="O3272">
        <v>63.648558014755103</v>
      </c>
      <c r="P3272">
        <v>46.319921491658398</v>
      </c>
      <c r="Q3272">
        <v>3.2068221415391E-2</v>
      </c>
    </row>
    <row r="3273" spans="1:17" hidden="1" x14ac:dyDescent="0.3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E3273">
        <v>58.961500000000001</v>
      </c>
      <c r="F3273">
        <v>125.45</v>
      </c>
      <c r="G3273">
        <v>2.0780576243021698</v>
      </c>
      <c r="H3273">
        <v>6.3052000132580899</v>
      </c>
      <c r="I3273">
        <v>12.313082775386</v>
      </c>
      <c r="J3273">
        <v>-0.77118279573267701</v>
      </c>
      <c r="K3273">
        <v>124.812209583124</v>
      </c>
      <c r="M3273">
        <v>48.833113838120298</v>
      </c>
      <c r="O3273">
        <v>39.497807891590199</v>
      </c>
      <c r="P3273">
        <v>32.821598729486396</v>
      </c>
    </row>
    <row r="3274" spans="1:17" hidden="1" x14ac:dyDescent="0.3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405</v>
      </c>
      <c r="E3274">
        <v>58.942856491999997</v>
      </c>
      <c r="F3274">
        <v>40.06</v>
      </c>
      <c r="G3274">
        <v>-32.935161706830598</v>
      </c>
      <c r="H3274">
        <v>-14.4682904440716</v>
      </c>
      <c r="I3274">
        <v>-27.847523404426099</v>
      </c>
      <c r="J3274">
        <v>-3.53654038895912</v>
      </c>
      <c r="K3274">
        <v>44.226843384403999</v>
      </c>
      <c r="L3274">
        <v>45.452902471758897</v>
      </c>
      <c r="M3274">
        <v>28.963905797088199</v>
      </c>
      <c r="N3274">
        <v>0.25348352887695003</v>
      </c>
      <c r="O3274">
        <v>48.5414463855547</v>
      </c>
      <c r="P3274">
        <v>29.109300188192002</v>
      </c>
      <c r="Q3274">
        <v>4.1366212600849996E-3</v>
      </c>
    </row>
    <row r="3275" spans="1:17" hidden="1" x14ac:dyDescent="0.3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D3275" t="s">
        <v>46</v>
      </c>
      <c r="E3275">
        <v>58.937519500999997</v>
      </c>
      <c r="F3275">
        <v>51.8</v>
      </c>
      <c r="G3275">
        <v>61.555069822417899</v>
      </c>
      <c r="H3275">
        <v>-8.2277209508692195</v>
      </c>
      <c r="I3275">
        <v>41.474020957665502</v>
      </c>
      <c r="J3275">
        <v>-5.0669406735639901</v>
      </c>
      <c r="K3275">
        <v>53.469807175371301</v>
      </c>
      <c r="L3275">
        <v>44.689177591412701</v>
      </c>
      <c r="M3275">
        <v>37.5448202489588</v>
      </c>
      <c r="N3275">
        <v>0.443913795690204</v>
      </c>
      <c r="O3275">
        <v>59.691119691119603</v>
      </c>
      <c r="P3275">
        <v>101.848009458398</v>
      </c>
      <c r="Q3275">
        <v>0.15153052063190101</v>
      </c>
    </row>
    <row r="3276" spans="1:17" hidden="1" x14ac:dyDescent="0.3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412</v>
      </c>
      <c r="E3276">
        <v>58.852249999999998</v>
      </c>
      <c r="F3276">
        <v>15.59</v>
      </c>
      <c r="G3276">
        <v>-88.534154981620702</v>
      </c>
      <c r="H3276">
        <v>32.753180519792799</v>
      </c>
      <c r="I3276">
        <v>-17.512866713721301</v>
      </c>
      <c r="J3276">
        <v>10.6068973414003</v>
      </c>
      <c r="K3276">
        <v>12.9855323215398</v>
      </c>
      <c r="L3276">
        <v>18.235642417661602</v>
      </c>
      <c r="M3276">
        <v>73.531295299020798</v>
      </c>
      <c r="N3276">
        <v>2.4475613668520202</v>
      </c>
      <c r="O3276">
        <v>197.37010904425901</v>
      </c>
      <c r="P3276">
        <v>87.831325301204799</v>
      </c>
      <c r="Q3276">
        <v>2.0532736804461001E-2</v>
      </c>
    </row>
    <row r="3277" spans="1:17" hidden="1" x14ac:dyDescent="0.3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D3277" t="s">
        <v>405</v>
      </c>
      <c r="E3277">
        <v>58.760404429999902</v>
      </c>
      <c r="F3277">
        <v>18.46</v>
      </c>
      <c r="G3277">
        <v>-67.112648223983797</v>
      </c>
      <c r="H3277">
        <v>-43.7673275340643</v>
      </c>
      <c r="I3277">
        <v>-60.993243569034199</v>
      </c>
      <c r="J3277">
        <v>-6.2526023423696104</v>
      </c>
      <c r="K3277">
        <v>24.7655607641716</v>
      </c>
      <c r="L3277">
        <v>30.5366169495565</v>
      </c>
      <c r="M3277">
        <v>24.974001911640201</v>
      </c>
      <c r="N3277">
        <v>0.60571809335716098</v>
      </c>
      <c r="O3277">
        <v>145.61213434452799</v>
      </c>
      <c r="P3277">
        <v>0</v>
      </c>
      <c r="Q3277">
        <v>0.10033973866611801</v>
      </c>
    </row>
    <row r="3278" spans="1:17" hidden="1" x14ac:dyDescent="0.3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E3278">
        <v>58.655999999999999</v>
      </c>
      <c r="F3278">
        <v>73.319999999999993</v>
      </c>
      <c r="G3278">
        <v>319.870815380762</v>
      </c>
      <c r="H3278">
        <v>13.732838412630301</v>
      </c>
      <c r="I3278">
        <v>111.18102468899301</v>
      </c>
      <c r="J3278">
        <v>1.87181344852937</v>
      </c>
      <c r="K3278">
        <v>62.6022530151429</v>
      </c>
      <c r="M3278">
        <v>100</v>
      </c>
      <c r="N3278">
        <v>1.5</v>
      </c>
      <c r="O3278">
        <v>0</v>
      </c>
      <c r="P3278">
        <v>343.55716878402899</v>
      </c>
    </row>
    <row r="3279" spans="1:17" hidden="1" x14ac:dyDescent="0.3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D3279" t="s">
        <v>21</v>
      </c>
      <c r="E3279">
        <v>58.603815476000001</v>
      </c>
      <c r="F3279">
        <v>53.87</v>
      </c>
      <c r="G3279">
        <v>9.2275375417122607</v>
      </c>
      <c r="H3279">
        <v>-7.4402425569000297</v>
      </c>
      <c r="I3279">
        <v>-23.322501081361398</v>
      </c>
      <c r="J3279">
        <v>1.8187364174742</v>
      </c>
      <c r="K3279">
        <v>56.848090319910703</v>
      </c>
      <c r="L3279">
        <v>55.586817405207803</v>
      </c>
      <c r="M3279">
        <v>32.819429162762297</v>
      </c>
      <c r="N3279">
        <v>0.84027053001248397</v>
      </c>
      <c r="O3279">
        <v>42.936699461666898</v>
      </c>
      <c r="P3279">
        <v>41.205766710353799</v>
      </c>
      <c r="Q3279">
        <v>5.2800138167463997E-2</v>
      </c>
    </row>
    <row r="3280" spans="1:17" hidden="1" x14ac:dyDescent="0.3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D3280" t="s">
        <v>1423</v>
      </c>
      <c r="E3280">
        <v>58.562399999999997</v>
      </c>
      <c r="F3280">
        <v>78</v>
      </c>
      <c r="G3280">
        <v>-33.928010480366801</v>
      </c>
      <c r="H3280">
        <v>8.7276932634210098</v>
      </c>
      <c r="I3280">
        <v>-6.4554434785203698</v>
      </c>
      <c r="J3280">
        <v>-6.0280724681832698</v>
      </c>
      <c r="K3280">
        <v>71.3983653766077</v>
      </c>
      <c r="L3280">
        <v>69.996186077032405</v>
      </c>
      <c r="M3280">
        <v>51.049564533156499</v>
      </c>
      <c r="N3280">
        <v>1.2739541160593699</v>
      </c>
      <c r="O3280">
        <v>34.230769230769198</v>
      </c>
      <c r="P3280">
        <v>44.712430426716097</v>
      </c>
      <c r="Q3280">
        <v>6.5459184593367997E-2</v>
      </c>
    </row>
    <row r="3281" spans="1:17" hidden="1" x14ac:dyDescent="0.3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D3281" t="s">
        <v>412</v>
      </c>
      <c r="E3281">
        <v>58.561452689999903</v>
      </c>
      <c r="F3281">
        <v>3.93</v>
      </c>
      <c r="G3281">
        <v>-78.051894730391297</v>
      </c>
      <c r="H3281">
        <v>-5.07145250374578</v>
      </c>
      <c r="I3281">
        <v>-44.382786951655604</v>
      </c>
      <c r="J3281">
        <v>-1.12236176751466</v>
      </c>
      <c r="K3281">
        <v>4.0522093661967</v>
      </c>
      <c r="L3281">
        <v>5.1708284078261499</v>
      </c>
      <c r="M3281">
        <v>37.528883652583602</v>
      </c>
      <c r="N3281">
        <v>0.843659515560095</v>
      </c>
      <c r="O3281">
        <v>118.57506361323099</v>
      </c>
      <c r="P3281">
        <v>20.923076923076898</v>
      </c>
      <c r="Q3281">
        <v>4.2115674599909003E-2</v>
      </c>
    </row>
    <row r="3282" spans="1:17" hidden="1" x14ac:dyDescent="0.3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E3282">
        <v>58.447357814999997</v>
      </c>
      <c r="F3282">
        <v>127.05</v>
      </c>
      <c r="G3282">
        <v>-27.9152091246597</v>
      </c>
      <c r="H3282">
        <v>-10.497603179266701</v>
      </c>
      <c r="I3282">
        <v>-44.738510512864302</v>
      </c>
      <c r="J3282">
        <v>-5.0897123324942601</v>
      </c>
      <c r="K3282">
        <v>127.291351669718</v>
      </c>
      <c r="L3282">
        <v>125.948124804427</v>
      </c>
      <c r="M3282">
        <v>31.808750637120401</v>
      </c>
      <c r="N3282">
        <v>0.75583121424030497</v>
      </c>
      <c r="O3282">
        <v>70.326643053915703</v>
      </c>
      <c r="P3282">
        <v>49.470588235294102</v>
      </c>
      <c r="Q3282">
        <v>7.6293634729860003E-3</v>
      </c>
    </row>
    <row r="3283" spans="1:17" hidden="1" x14ac:dyDescent="0.3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E3283">
        <v>58.407712449999998</v>
      </c>
      <c r="F3283">
        <v>285.64999999999998</v>
      </c>
      <c r="G3283">
        <v>134.93745827622601</v>
      </c>
      <c r="H3283">
        <v>-24.378867827947701</v>
      </c>
      <c r="I3283">
        <v>-80.388072276721303</v>
      </c>
      <c r="J3283">
        <v>1.6992572445763401</v>
      </c>
      <c r="K3283">
        <v>346.58685988316199</v>
      </c>
      <c r="L3283">
        <v>440.59491882003903</v>
      </c>
      <c r="M3283">
        <v>37.233182458280098</v>
      </c>
      <c r="N3283">
        <v>0.39968778294670398</v>
      </c>
      <c r="O3283">
        <v>392.96341676877302</v>
      </c>
      <c r="P3283">
        <v>158.62381167949201</v>
      </c>
    </row>
    <row r="3284" spans="1:17" hidden="1" x14ac:dyDescent="0.3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E3284">
        <v>58.401786940000001</v>
      </c>
      <c r="F3284">
        <v>1.33</v>
      </c>
      <c r="G3284">
        <v>-58.169112023956302</v>
      </c>
      <c r="H3284">
        <v>-0.46963115129470201</v>
      </c>
      <c r="I3284">
        <v>-30.326328252182901</v>
      </c>
      <c r="J3284">
        <v>-11.301547168202299</v>
      </c>
      <c r="K3284">
        <v>1.3639603706040899</v>
      </c>
      <c r="L3284">
        <v>1.58157771503568</v>
      </c>
      <c r="M3284">
        <v>38.7063344915939</v>
      </c>
      <c r="N3284">
        <v>2.3159088159189101</v>
      </c>
      <c r="O3284">
        <v>63.157894736842103</v>
      </c>
      <c r="P3284">
        <v>15.6521739130434</v>
      </c>
      <c r="Q3284">
        <v>-0.10102872618952199</v>
      </c>
    </row>
    <row r="3285" spans="1:17" hidden="1" x14ac:dyDescent="0.3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D3285" t="s">
        <v>119</v>
      </c>
      <c r="E3285">
        <v>58.397575949999997</v>
      </c>
      <c r="F3285">
        <v>151.94999999999999</v>
      </c>
      <c r="G3285">
        <v>-14.878619783503</v>
      </c>
      <c r="H3285">
        <v>-29.414307164936201</v>
      </c>
      <c r="I3285">
        <v>-4.6435946324192301</v>
      </c>
      <c r="J3285">
        <v>-7.3473549457303298</v>
      </c>
      <c r="M3285">
        <v>30.123990783179</v>
      </c>
      <c r="O3285">
        <v>40.704179006251998</v>
      </c>
      <c r="P3285">
        <v>21.172248803827699</v>
      </c>
    </row>
    <row r="3286" spans="1:17" hidden="1" x14ac:dyDescent="0.3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E3286">
        <v>58.380859035</v>
      </c>
      <c r="F3286">
        <v>3.35</v>
      </c>
      <c r="G3286">
        <v>-1.8681715850849301</v>
      </c>
      <c r="H3286">
        <v>-1.03220290789631</v>
      </c>
      <c r="I3286">
        <v>-33.878881696363401</v>
      </c>
      <c r="J3286">
        <v>-16.340096932443402</v>
      </c>
      <c r="K3286">
        <v>3.7099112567734198</v>
      </c>
      <c r="L3286">
        <v>3.7138215076067498</v>
      </c>
      <c r="M3286">
        <v>29.896957439385702</v>
      </c>
      <c r="N3286">
        <v>1.66244868216443</v>
      </c>
      <c r="O3286">
        <v>103.283582089552</v>
      </c>
      <c r="P3286">
        <v>58.018867924528301</v>
      </c>
      <c r="Q3286">
        <v>1.7369491684547E-2</v>
      </c>
    </row>
    <row r="3287" spans="1:17" hidden="1" x14ac:dyDescent="0.3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D3287" t="s">
        <v>97</v>
      </c>
      <c r="E3287">
        <v>58.350656000000001</v>
      </c>
      <c r="F3287">
        <v>27.95</v>
      </c>
      <c r="G3287">
        <v>5.2343108033753101</v>
      </c>
      <c r="H3287">
        <v>-10.784607938428801</v>
      </c>
      <c r="I3287">
        <v>-31.124376853066501</v>
      </c>
      <c r="J3287">
        <v>-4.0556928062700797</v>
      </c>
      <c r="K3287">
        <v>29.041334438319598</v>
      </c>
      <c r="L3287">
        <v>30.046573091355601</v>
      </c>
      <c r="M3287">
        <v>41.972790668499997</v>
      </c>
      <c r="N3287">
        <v>0.83539259022730705</v>
      </c>
      <c r="O3287">
        <v>51.663685152057198</v>
      </c>
      <c r="P3287">
        <v>42.456676860346498</v>
      </c>
      <c r="Q3287">
        <v>3.8353491681868003E-2</v>
      </c>
    </row>
    <row r="3288" spans="1:17" hidden="1" x14ac:dyDescent="0.3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D3288" t="s">
        <v>549</v>
      </c>
      <c r="E3288">
        <v>58.337951400000001</v>
      </c>
      <c r="F3288">
        <v>45.39</v>
      </c>
      <c r="G3288">
        <v>90.114871278786893</v>
      </c>
      <c r="H3288">
        <v>-15.3040202915662</v>
      </c>
      <c r="I3288">
        <v>37.7478722807951</v>
      </c>
      <c r="J3288">
        <v>-5.5186869794709299</v>
      </c>
      <c r="K3288">
        <v>36.875278227417098</v>
      </c>
      <c r="L3288">
        <v>31.375585731463399</v>
      </c>
      <c r="M3288">
        <v>75.165690559419303</v>
      </c>
      <c r="N3288">
        <v>0.72824057961843902</v>
      </c>
      <c r="O3288">
        <v>0</v>
      </c>
      <c r="P3288">
        <v>136.899791231732</v>
      </c>
      <c r="Q3288">
        <v>7.9302426137107002E-2</v>
      </c>
    </row>
    <row r="3289" spans="1:17" hidden="1" x14ac:dyDescent="0.3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D3289" t="s">
        <v>174</v>
      </c>
      <c r="E3289">
        <v>58.323396629999998</v>
      </c>
      <c r="F3289">
        <v>60.37</v>
      </c>
      <c r="G3289">
        <v>-12.179149856905401</v>
      </c>
      <c r="H3289">
        <v>-0.96578499744855495</v>
      </c>
      <c r="I3289">
        <v>-29.0177618186164</v>
      </c>
      <c r="J3289">
        <v>0.14135373806496099</v>
      </c>
      <c r="K3289">
        <v>60.729290968007497</v>
      </c>
      <c r="L3289">
        <v>62.9981419444523</v>
      </c>
      <c r="M3289">
        <v>46.335700761478201</v>
      </c>
      <c r="N3289">
        <v>2.5735118112216</v>
      </c>
      <c r="O3289">
        <v>40.798409806195103</v>
      </c>
      <c r="P3289">
        <v>20.499001996007902</v>
      </c>
      <c r="Q3289">
        <v>-1.9228391443898998E-2</v>
      </c>
    </row>
    <row r="3290" spans="1:17" hidden="1" x14ac:dyDescent="0.3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D3290" t="s">
        <v>46</v>
      </c>
      <c r="E3290">
        <v>58.276917503999996</v>
      </c>
      <c r="F3290">
        <v>34.56</v>
      </c>
      <c r="G3290">
        <v>6.4831381221569799</v>
      </c>
      <c r="H3290">
        <v>-2.7773234589869999</v>
      </c>
      <c r="I3290">
        <v>-28.012514902368299</v>
      </c>
      <c r="J3290">
        <v>-4.00980373793805</v>
      </c>
      <c r="K3290">
        <v>35.425430173904097</v>
      </c>
      <c r="L3290">
        <v>35.467115740435297</v>
      </c>
      <c r="M3290">
        <v>43.333885694548698</v>
      </c>
      <c r="N3290">
        <v>1.3486754840727999</v>
      </c>
      <c r="O3290">
        <v>46.412037037037003</v>
      </c>
      <c r="P3290">
        <v>36.600790513833999</v>
      </c>
      <c r="Q3290">
        <v>-9.4701850822918002E-2</v>
      </c>
    </row>
    <row r="3291" spans="1:17" hidden="1" x14ac:dyDescent="0.3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138</v>
      </c>
      <c r="E3291">
        <v>58.243425000000002</v>
      </c>
      <c r="F3291">
        <v>87.65</v>
      </c>
      <c r="G3291">
        <v>-12.6927197488831</v>
      </c>
      <c r="H3291">
        <v>1.5519716245500199</v>
      </c>
      <c r="I3291">
        <v>-10.870979564353901</v>
      </c>
      <c r="J3291">
        <v>0.64134879291996105</v>
      </c>
      <c r="M3291">
        <v>100</v>
      </c>
    </row>
    <row r="3292" spans="1:17" hidden="1" x14ac:dyDescent="0.3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D3292" t="s">
        <v>924</v>
      </c>
      <c r="E3292">
        <v>57.841891359999998</v>
      </c>
      <c r="F3292">
        <v>48.4</v>
      </c>
      <c r="G3292">
        <v>-31.671144277791399</v>
      </c>
      <c r="H3292">
        <v>-3.4997915253963301</v>
      </c>
      <c r="I3292">
        <v>-18.753617432382399</v>
      </c>
      <c r="J3292">
        <v>-4.80393259174188</v>
      </c>
      <c r="K3292">
        <v>48.436896063789597</v>
      </c>
      <c r="L3292">
        <v>48.943759062902302</v>
      </c>
      <c r="M3292">
        <v>39.158685799949303</v>
      </c>
      <c r="N3292">
        <v>2.2828691481872498</v>
      </c>
      <c r="O3292">
        <v>18.801652892561901</v>
      </c>
      <c r="P3292">
        <v>35.726303982052698</v>
      </c>
      <c r="Q3292">
        <v>-0.14421037080768001</v>
      </c>
    </row>
    <row r="3293" spans="1:17" hidden="1" x14ac:dyDescent="0.3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D3293" t="s">
        <v>549</v>
      </c>
      <c r="E3293">
        <v>57.784838649999998</v>
      </c>
      <c r="F3293">
        <v>84.7</v>
      </c>
      <c r="G3293">
        <v>252.75809104117701</v>
      </c>
      <c r="H3293">
        <v>-4.5629760086845002</v>
      </c>
      <c r="I3293">
        <v>36.699354250919299</v>
      </c>
      <c r="J3293">
        <v>-2.79218864802553</v>
      </c>
      <c r="K3293">
        <v>82.406444304503395</v>
      </c>
      <c r="L3293">
        <v>59.421941432505797</v>
      </c>
      <c r="M3293">
        <v>37.790736263985401</v>
      </c>
      <c r="N3293">
        <v>0.96368712812241597</v>
      </c>
      <c r="O3293">
        <v>18.063754427390698</v>
      </c>
      <c r="P3293">
        <v>311.36474016512801</v>
      </c>
      <c r="Q3293">
        <v>0.12502387070642701</v>
      </c>
    </row>
    <row r="3294" spans="1:17" hidden="1" x14ac:dyDescent="0.3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D3294" t="s">
        <v>46</v>
      </c>
      <c r="E3294">
        <v>57.776964149999998</v>
      </c>
      <c r="F3294">
        <v>95.95</v>
      </c>
      <c r="G3294">
        <v>152.428754510402</v>
      </c>
      <c r="H3294">
        <v>36.5799565590859</v>
      </c>
      <c r="I3294">
        <v>194.574353930802</v>
      </c>
      <c r="J3294">
        <v>12.104885580335599</v>
      </c>
      <c r="K3294">
        <v>66.744948874822796</v>
      </c>
      <c r="L3294">
        <v>44.438927888626097</v>
      </c>
      <c r="M3294">
        <v>78.434262217773806</v>
      </c>
      <c r="N3294">
        <v>0.76728268309377101</v>
      </c>
      <c r="O3294">
        <v>1.4069828035434899</v>
      </c>
      <c r="P3294">
        <v>268.33013435700502</v>
      </c>
      <c r="Q3294">
        <v>0.16383128142544001</v>
      </c>
    </row>
    <row r="3295" spans="1:17" hidden="1" x14ac:dyDescent="0.3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D3295" t="s">
        <v>549</v>
      </c>
      <c r="E3295">
        <v>57.564300000000003</v>
      </c>
      <c r="F3295">
        <v>1.1399999999999999</v>
      </c>
      <c r="G3295">
        <v>60.184614338668702</v>
      </c>
      <c r="H3295">
        <v>-5.1632426245671903</v>
      </c>
      <c r="I3295">
        <v>-10.748625549480201</v>
      </c>
      <c r="J3295">
        <v>1.6217937928960799</v>
      </c>
      <c r="K3295">
        <v>1.10561519370253</v>
      </c>
      <c r="L3295">
        <v>0.95788458657302</v>
      </c>
      <c r="M3295">
        <v>37.999231011723097</v>
      </c>
      <c r="N3295">
        <v>1.1755895646425101</v>
      </c>
      <c r="O3295">
        <v>23.684210526315699</v>
      </c>
      <c r="P3295">
        <v>96.551724137931004</v>
      </c>
      <c r="Q3295">
        <v>5.7149025709057999E-2</v>
      </c>
    </row>
    <row r="3296" spans="1:17" hidden="1" x14ac:dyDescent="0.3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D3296" t="s">
        <v>72</v>
      </c>
      <c r="E3296">
        <v>57.477620000000002</v>
      </c>
      <c r="F3296">
        <v>28.37</v>
      </c>
      <c r="G3296">
        <v>167.586747212749</v>
      </c>
      <c r="H3296">
        <v>3.3078669177615598</v>
      </c>
      <c r="I3296">
        <v>59.115581723486102</v>
      </c>
      <c r="J3296">
        <v>8.1100380776347993</v>
      </c>
      <c r="K3296">
        <v>24.100463110598199</v>
      </c>
      <c r="L3296">
        <v>19.085962301615599</v>
      </c>
      <c r="M3296">
        <v>75.547378703134598</v>
      </c>
      <c r="N3296">
        <v>1.52480046230726</v>
      </c>
      <c r="O3296">
        <v>3.98308071906943</v>
      </c>
      <c r="P3296">
        <v>221.655328798185</v>
      </c>
      <c r="Q3296">
        <v>6.5272319416529001E-2</v>
      </c>
    </row>
    <row r="3297" spans="1:17" hidden="1" x14ac:dyDescent="0.3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E3297">
        <v>57.457847399999999</v>
      </c>
      <c r="F3297">
        <v>3.94</v>
      </c>
      <c r="G3297">
        <v>12.645826527529</v>
      </c>
      <c r="H3297">
        <v>-8.23735362489953</v>
      </c>
      <c r="I3297">
        <v>-21.1796654887168</v>
      </c>
      <c r="J3297">
        <v>0.91359119316501902</v>
      </c>
      <c r="K3297">
        <v>3.8361856049517402</v>
      </c>
      <c r="L3297">
        <v>3.54769255160608</v>
      </c>
      <c r="M3297">
        <v>51.9713637144866</v>
      </c>
      <c r="N3297">
        <v>1.1678268368063001</v>
      </c>
      <c r="O3297">
        <v>45.177664974619198</v>
      </c>
      <c r="P3297">
        <v>60.162601626016198</v>
      </c>
      <c r="Q3297">
        <v>4.4447356151090002E-2</v>
      </c>
    </row>
    <row r="3298" spans="1:17" hidden="1" x14ac:dyDescent="0.3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D3298" t="s">
        <v>632</v>
      </c>
      <c r="E3298">
        <v>57.312359999999998</v>
      </c>
      <c r="F3298">
        <v>3.78</v>
      </c>
      <c r="G3298">
        <v>96.081088457198305</v>
      </c>
      <c r="H3298">
        <v>-11.0143495907499</v>
      </c>
      <c r="I3298">
        <v>-35.833258436987798</v>
      </c>
      <c r="J3298">
        <v>-2.3729757396308901</v>
      </c>
      <c r="K3298">
        <v>4.04065068087922</v>
      </c>
      <c r="L3298">
        <v>3.78476612687236</v>
      </c>
      <c r="M3298">
        <v>25.389186121717401</v>
      </c>
      <c r="N3298">
        <v>1.1960246933835901</v>
      </c>
      <c r="O3298">
        <v>102.380952380952</v>
      </c>
      <c r="P3298">
        <v>150.33112582781399</v>
      </c>
      <c r="Q3298">
        <v>8.7575967311614003E-2</v>
      </c>
    </row>
    <row r="3299" spans="1:17" hidden="1" x14ac:dyDescent="0.3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D3299" t="s">
        <v>549</v>
      </c>
      <c r="E3299">
        <v>57.212944800000002</v>
      </c>
      <c r="F3299">
        <v>49.9</v>
      </c>
      <c r="G3299">
        <v>1.06364659673324</v>
      </c>
      <c r="H3299">
        <v>-17.011310643137801</v>
      </c>
      <c r="I3299">
        <v>-4.9494800243072996</v>
      </c>
      <c r="J3299">
        <v>-0.73845465430888202</v>
      </c>
      <c r="K3299">
        <v>51.652368767783798</v>
      </c>
      <c r="L3299">
        <v>48.061193262924803</v>
      </c>
      <c r="M3299">
        <v>49.600074532357198</v>
      </c>
      <c r="N3299">
        <v>0.197097909936789</v>
      </c>
      <c r="O3299">
        <v>65.891783567134198</v>
      </c>
      <c r="P3299">
        <v>42.530705512710597</v>
      </c>
      <c r="Q3299">
        <v>0.16785623701133501</v>
      </c>
    </row>
    <row r="3300" spans="1:17" hidden="1" x14ac:dyDescent="0.3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D3300" t="s">
        <v>412</v>
      </c>
      <c r="E3300">
        <v>57.207999999999998</v>
      </c>
      <c r="F3300">
        <v>21.64</v>
      </c>
      <c r="G3300">
        <v>21.572577271211099</v>
      </c>
      <c r="H3300">
        <v>0.19341053322711199</v>
      </c>
      <c r="I3300">
        <v>9.2383644340514</v>
      </c>
      <c r="J3300">
        <v>-1.0507150328489701</v>
      </c>
      <c r="K3300">
        <v>16.830926040929601</v>
      </c>
      <c r="L3300">
        <v>11.8982040161189</v>
      </c>
      <c r="M3300">
        <v>82.998787811519904</v>
      </c>
      <c r="N3300">
        <v>0.40311004784688997</v>
      </c>
      <c r="O3300">
        <v>0.50831792975969403</v>
      </c>
      <c r="P3300">
        <v>47.242540725426601</v>
      </c>
    </row>
    <row r="3301" spans="1:17" hidden="1" x14ac:dyDescent="0.3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D3301" t="s">
        <v>891</v>
      </c>
      <c r="E3301">
        <v>57.072401360000001</v>
      </c>
      <c r="F3301">
        <v>28.36</v>
      </c>
      <c r="G3301">
        <v>219.64697993006601</v>
      </c>
      <c r="H3301">
        <v>46.535278832338598</v>
      </c>
      <c r="I3301">
        <v>83.493116192261496</v>
      </c>
      <c r="J3301">
        <v>8.0443719774879892</v>
      </c>
      <c r="K3301">
        <v>20.554190686948299</v>
      </c>
      <c r="L3301">
        <v>15.3390427153773</v>
      </c>
      <c r="M3301">
        <v>98.9514306669235</v>
      </c>
      <c r="N3301">
        <v>0.16192444426000399</v>
      </c>
      <c r="O3301">
        <v>0</v>
      </c>
      <c r="P3301">
        <v>275.62913907284701</v>
      </c>
      <c r="Q3301">
        <v>0.18030563045804701</v>
      </c>
    </row>
    <row r="3302" spans="1:17" hidden="1" x14ac:dyDescent="0.3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405</v>
      </c>
      <c r="E3302">
        <v>56.851132499999999</v>
      </c>
      <c r="F3302">
        <v>136.35</v>
      </c>
      <c r="G3302">
        <v>-48.354861690559503</v>
      </c>
      <c r="H3302">
        <v>-5.74435642601998</v>
      </c>
      <c r="I3302">
        <v>-31.633146434001102</v>
      </c>
      <c r="J3302">
        <v>12.077785309332899</v>
      </c>
      <c r="K3302">
        <v>138.94423108391899</v>
      </c>
      <c r="L3302">
        <v>143.690101880301</v>
      </c>
      <c r="M3302">
        <v>54.391418722799699</v>
      </c>
      <c r="N3302">
        <v>1.56194533191338</v>
      </c>
      <c r="O3302">
        <v>54.015401540154002</v>
      </c>
      <c r="P3302">
        <v>17.492460146488501</v>
      </c>
    </row>
    <row r="3303" spans="1:17" hidden="1" x14ac:dyDescent="0.3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138</v>
      </c>
      <c r="E3303">
        <v>56.680799999999998</v>
      </c>
      <c r="F3303">
        <v>15.2</v>
      </c>
      <c r="G3303">
        <v>-33.479863727750498</v>
      </c>
      <c r="H3303">
        <v>-13.961694643358101</v>
      </c>
      <c r="I3303">
        <v>-43.275889655691699</v>
      </c>
      <c r="J3303">
        <v>-8.75931195052849</v>
      </c>
      <c r="K3303">
        <v>15.5070314578346</v>
      </c>
      <c r="L3303">
        <v>16.417680686227499</v>
      </c>
      <c r="M3303">
        <v>38.994601875938301</v>
      </c>
      <c r="N3303">
        <v>0.51967848614803203</v>
      </c>
      <c r="O3303">
        <v>69.736842105263094</v>
      </c>
      <c r="P3303">
        <v>22.088353413654598</v>
      </c>
      <c r="Q3303">
        <v>-1.324468617844E-3</v>
      </c>
    </row>
    <row r="3304" spans="1:17" hidden="1" x14ac:dyDescent="0.3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E3304">
        <v>56.556700812000003</v>
      </c>
      <c r="F3304">
        <v>69.06</v>
      </c>
      <c r="G3304">
        <v>47.891286348286002</v>
      </c>
      <c r="H3304">
        <v>-14.318499438273699</v>
      </c>
      <c r="I3304">
        <v>-7.9034144511742097</v>
      </c>
      <c r="J3304">
        <v>-3.4555290617115899</v>
      </c>
      <c r="K3304">
        <v>73.200339880306203</v>
      </c>
      <c r="L3304">
        <v>66.216948799110298</v>
      </c>
      <c r="M3304">
        <v>43.056017309017598</v>
      </c>
      <c r="N3304">
        <v>1.01785102007072</v>
      </c>
      <c r="O3304">
        <v>36.7361714451201</v>
      </c>
      <c r="P3304">
        <v>139.12742382271401</v>
      </c>
      <c r="Q3304">
        <v>0.16964003019302201</v>
      </c>
    </row>
    <row r="3305" spans="1:17" hidden="1" x14ac:dyDescent="0.3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E3305">
        <v>56.5384054865536</v>
      </c>
      <c r="F3305">
        <v>114.4</v>
      </c>
      <c r="G3305">
        <v>133.97130425438999</v>
      </c>
      <c r="H3305">
        <v>-15.495909221051001</v>
      </c>
      <c r="I3305">
        <v>481.45246789966302</v>
      </c>
      <c r="J3305">
        <v>-0.117336641886528</v>
      </c>
      <c r="K3305">
        <v>107.571603248355</v>
      </c>
      <c r="L3305">
        <v>66.046389111750798</v>
      </c>
      <c r="M3305">
        <v>21.620723457445202</v>
      </c>
      <c r="N3305">
        <v>0.55131446382469596</v>
      </c>
      <c r="O3305">
        <v>17.089160839160801</v>
      </c>
      <c r="P3305">
        <v>494.903796151846</v>
      </c>
      <c r="Q3305">
        <v>0.15666674126512001</v>
      </c>
    </row>
    <row r="3306" spans="1:17" hidden="1" x14ac:dyDescent="0.3">
      <c r="A3306" t="s">
        <v>6775</v>
      </c>
      <c r="B3306" t="s">
        <v>6776</v>
      </c>
      <c r="C3306" t="str">
        <f>IFERROR(VLOOKUP(Table1[[#This Row],[Ticker]],[1]!Table1[[Symbol]:[Industry]],2,FALSE),"-")</f>
        <v>-</v>
      </c>
      <c r="D3306" t="s">
        <v>138</v>
      </c>
      <c r="E3306">
        <v>56.357599999999998</v>
      </c>
      <c r="F3306">
        <v>52</v>
      </c>
      <c r="G3306">
        <v>38.915272612993398</v>
      </c>
      <c r="H3306">
        <v>23.0281562510214</v>
      </c>
      <c r="I3306">
        <v>22.141892086800102</v>
      </c>
      <c r="J3306">
        <v>1.4643856779728699</v>
      </c>
      <c r="K3306">
        <v>45.164967149848003</v>
      </c>
      <c r="L3306">
        <v>39.4848665728979</v>
      </c>
      <c r="M3306">
        <v>68.172536920905898</v>
      </c>
      <c r="N3306">
        <v>0.63552359059562502</v>
      </c>
      <c r="O3306">
        <v>15.749999999999901</v>
      </c>
      <c r="P3306">
        <v>85.383244206773597</v>
      </c>
      <c r="Q3306">
        <v>4.0268233352620003E-2</v>
      </c>
    </row>
    <row r="3307" spans="1:17" hidden="1" x14ac:dyDescent="0.3">
      <c r="A3307" t="s">
        <v>6777</v>
      </c>
      <c r="B3307" t="s">
        <v>6778</v>
      </c>
      <c r="C3307" t="str">
        <f>IFERROR(VLOOKUP(Table1[[#This Row],[Ticker]],[1]!Table1[[Symbol]:[Industry]],2,FALSE),"-")</f>
        <v>-</v>
      </c>
      <c r="E3307">
        <v>56.252724800000003</v>
      </c>
      <c r="F3307">
        <v>1.07</v>
      </c>
      <c r="G3307">
        <v>50.507194983829997</v>
      </c>
      <c r="H3307">
        <v>1.45344577178222</v>
      </c>
      <c r="I3307">
        <v>-25.0215761860672</v>
      </c>
      <c r="J3307">
        <v>-4.4651627288430298</v>
      </c>
      <c r="K3307">
        <v>1.0438031455319401</v>
      </c>
      <c r="L3307">
        <v>0.95269280631446696</v>
      </c>
      <c r="M3307">
        <v>41.267249503072698</v>
      </c>
      <c r="N3307">
        <v>1.5467349418412699</v>
      </c>
      <c r="O3307">
        <v>43.925233644859802</v>
      </c>
      <c r="P3307">
        <v>78.3333333333333</v>
      </c>
      <c r="Q3307">
        <v>-1.3103513210411E-2</v>
      </c>
    </row>
    <row r="3308" spans="1:17" hidden="1" x14ac:dyDescent="0.3">
      <c r="A3308" t="s">
        <v>6779</v>
      </c>
      <c r="B3308" t="s">
        <v>6780</v>
      </c>
      <c r="C3308" t="str">
        <f>IFERROR(VLOOKUP(Table1[[#This Row],[Ticker]],[1]!Table1[[Symbol]:[Industry]],2,FALSE),"-")</f>
        <v>-</v>
      </c>
      <c r="D3308" t="s">
        <v>21</v>
      </c>
      <c r="E3308">
        <v>55.951895999999998</v>
      </c>
      <c r="F3308">
        <v>1.56</v>
      </c>
      <c r="G3308">
        <v>-75.239148434322601</v>
      </c>
      <c r="H3308">
        <v>-32.694163375826903</v>
      </c>
      <c r="I3308">
        <v>-77.916020735098598</v>
      </c>
      <c r="J3308">
        <v>-5.4744794990293704</v>
      </c>
      <c r="K3308">
        <v>2.1133590496293899</v>
      </c>
      <c r="L3308">
        <v>2.9416502010872398</v>
      </c>
      <c r="M3308">
        <v>6.9627037298215102</v>
      </c>
      <c r="N3308">
        <v>0.270326832291368</v>
      </c>
      <c r="O3308">
        <v>239.74358974358901</v>
      </c>
      <c r="P3308">
        <v>0</v>
      </c>
      <c r="Q3308">
        <v>0.12122324376067101</v>
      </c>
    </row>
    <row r="3309" spans="1:17" hidden="1" x14ac:dyDescent="0.3">
      <c r="A3309" t="s">
        <v>6781</v>
      </c>
      <c r="B3309" t="s">
        <v>6782</v>
      </c>
      <c r="C3309" t="str">
        <f>IFERROR(VLOOKUP(Table1[[#This Row],[Ticker]],[1]!Table1[[Symbol]:[Industry]],2,FALSE),"-")</f>
        <v>-</v>
      </c>
      <c r="D3309" t="s">
        <v>510</v>
      </c>
      <c r="E3309">
        <v>55.932910560000003</v>
      </c>
      <c r="F3309">
        <v>37.53</v>
      </c>
      <c r="G3309">
        <v>15.5198780507391</v>
      </c>
      <c r="H3309">
        <v>-11.9948398830011</v>
      </c>
      <c r="I3309">
        <v>-22.181872999264598</v>
      </c>
      <c r="J3309">
        <v>-1.92361936439962</v>
      </c>
      <c r="K3309">
        <v>40.111162544215901</v>
      </c>
      <c r="L3309">
        <v>39.220988802447302</v>
      </c>
      <c r="M3309">
        <v>35.176352809032501</v>
      </c>
      <c r="N3309">
        <v>1.40828579072575</v>
      </c>
      <c r="O3309">
        <v>49.213962163602403</v>
      </c>
      <c r="P3309">
        <v>43.793103448275801</v>
      </c>
      <c r="Q3309">
        <v>-7.2298076873195005E-2</v>
      </c>
    </row>
    <row r="3310" spans="1:17" hidden="1" x14ac:dyDescent="0.3">
      <c r="A3310" t="s">
        <v>6783</v>
      </c>
      <c r="B3310" t="s">
        <v>6784</v>
      </c>
      <c r="C3310" t="str">
        <f>IFERROR(VLOOKUP(Table1[[#This Row],[Ticker]],[1]!Table1[[Symbol]:[Industry]],2,FALSE),"-")</f>
        <v>-</v>
      </c>
      <c r="D3310" t="s">
        <v>198</v>
      </c>
      <c r="E3310">
        <v>55.756263264999902</v>
      </c>
      <c r="F3310">
        <v>107.15</v>
      </c>
      <c r="G3310">
        <v>2.3724701261450201</v>
      </c>
      <c r="H3310">
        <v>12.199021380683501</v>
      </c>
      <c r="I3310">
        <v>-13.544568345423</v>
      </c>
      <c r="J3310">
        <v>14.8264835828325</v>
      </c>
      <c r="K3310">
        <v>99.460405806911297</v>
      </c>
      <c r="L3310">
        <v>67.736492075154601</v>
      </c>
      <c r="M3310">
        <v>89.223689585007705</v>
      </c>
      <c r="N3310">
        <v>1.25</v>
      </c>
      <c r="O3310">
        <v>31.7778814745683</v>
      </c>
      <c r="P3310">
        <v>28.9410348977136</v>
      </c>
    </row>
    <row r="3311" spans="1:17" hidden="1" x14ac:dyDescent="0.3">
      <c r="A3311" t="s">
        <v>6785</v>
      </c>
      <c r="B3311" t="s">
        <v>6786</v>
      </c>
      <c r="C3311" t="str">
        <f>IFERROR(VLOOKUP(Table1[[#This Row],[Ticker]],[1]!Table1[[Symbol]:[Industry]],2,FALSE),"-")</f>
        <v>-</v>
      </c>
      <c r="D3311" t="s">
        <v>177</v>
      </c>
      <c r="E3311">
        <v>55.730673150000001</v>
      </c>
      <c r="F3311">
        <v>43.5</v>
      </c>
      <c r="G3311">
        <v>5.77793231101895</v>
      </c>
      <c r="H3311">
        <v>-25.744356426019898</v>
      </c>
      <c r="I3311">
        <v>16.012957462102701</v>
      </c>
      <c r="J3311">
        <v>-8.3550842956925795</v>
      </c>
      <c r="M3311">
        <v>32.212482414975298</v>
      </c>
      <c r="O3311">
        <v>50.114942528735597</v>
      </c>
      <c r="P3311">
        <v>42.622950819672099</v>
      </c>
    </row>
    <row r="3312" spans="1:17" hidden="1" x14ac:dyDescent="0.3">
      <c r="A3312" t="s">
        <v>6787</v>
      </c>
      <c r="B3312" t="s">
        <v>6788</v>
      </c>
      <c r="C3312" t="str">
        <f>IFERROR(VLOOKUP(Table1[[#This Row],[Ticker]],[1]!Table1[[Symbol]:[Industry]],2,FALSE),"-")</f>
        <v>-</v>
      </c>
      <c r="D3312" t="s">
        <v>72</v>
      </c>
      <c r="E3312">
        <v>55.610280000000003</v>
      </c>
      <c r="F3312">
        <v>135.9</v>
      </c>
      <c r="G3312">
        <v>532.83538572716805</v>
      </c>
      <c r="H3312">
        <v>46.8470057002258</v>
      </c>
      <c r="I3312">
        <v>279.55040685481498</v>
      </c>
      <c r="J3312">
        <v>5.9734276893236604</v>
      </c>
      <c r="K3312">
        <v>92.096513264922393</v>
      </c>
      <c r="L3312">
        <v>55.032780589863101</v>
      </c>
      <c r="M3312">
        <v>99.990581067760104</v>
      </c>
      <c r="N3312">
        <v>0.96431708507292702</v>
      </c>
      <c r="O3312">
        <v>0</v>
      </c>
      <c r="P3312">
        <v>630.64516129032199</v>
      </c>
      <c r="Q3312">
        <v>0.17375871299276499</v>
      </c>
    </row>
    <row r="3313" spans="1:17" hidden="1" x14ac:dyDescent="0.3">
      <c r="A3313" t="s">
        <v>6789</v>
      </c>
      <c r="B3313" t="s">
        <v>6790</v>
      </c>
      <c r="C3313" t="str">
        <f>IFERROR(VLOOKUP(Table1[[#This Row],[Ticker]],[1]!Table1[[Symbol]:[Industry]],2,FALSE),"-")</f>
        <v>-</v>
      </c>
      <c r="D3313" t="s">
        <v>72</v>
      </c>
      <c r="E3313">
        <v>55.216163999999999</v>
      </c>
      <c r="F3313">
        <v>19.46</v>
      </c>
      <c r="G3313">
        <v>-40.877842764968797</v>
      </c>
      <c r="H3313">
        <v>-3.7097243913879399</v>
      </c>
      <c r="I3313">
        <v>-40.293433515340801</v>
      </c>
      <c r="J3313">
        <v>-1.74696627151614</v>
      </c>
      <c r="K3313">
        <v>20.479684954061401</v>
      </c>
      <c r="L3313">
        <v>20.991332231679198</v>
      </c>
      <c r="M3313">
        <v>66.913029405751701</v>
      </c>
      <c r="N3313">
        <v>0.36355599142572698</v>
      </c>
      <c r="O3313">
        <v>83.453237410071907</v>
      </c>
      <c r="P3313">
        <v>14.4705882352941</v>
      </c>
      <c r="Q3313">
        <v>0.13190347644206399</v>
      </c>
    </row>
    <row r="3314" spans="1:17" hidden="1" x14ac:dyDescent="0.3">
      <c r="A3314" t="s">
        <v>6791</v>
      </c>
      <c r="B3314" t="s">
        <v>6792</v>
      </c>
      <c r="C3314" t="str">
        <f>IFERROR(VLOOKUP(Table1[[#This Row],[Ticker]],[1]!Table1[[Symbol]:[Industry]],2,FALSE),"-")</f>
        <v>-</v>
      </c>
      <c r="D3314" t="s">
        <v>266</v>
      </c>
      <c r="E3314">
        <v>55.210577000000001</v>
      </c>
      <c r="F3314">
        <v>53</v>
      </c>
      <c r="G3314">
        <v>119.43291265177901</v>
      </c>
      <c r="H3314">
        <v>-4.3157849974485503</v>
      </c>
      <c r="I3314">
        <v>-7.4513282521829201</v>
      </c>
      <c r="K3314">
        <v>53.706138190125102</v>
      </c>
      <c r="L3314">
        <v>38.513103008389599</v>
      </c>
      <c r="M3314">
        <v>19.721633824694301</v>
      </c>
      <c r="N3314">
        <v>3.47003154574132E-2</v>
      </c>
      <c r="O3314">
        <v>50.943396226415103</v>
      </c>
      <c r="P3314">
        <v>218.31831831831801</v>
      </c>
    </row>
    <row r="3315" spans="1:17" hidden="1" x14ac:dyDescent="0.3">
      <c r="A3315" t="s">
        <v>6793</v>
      </c>
      <c r="B3315" t="s">
        <v>6794</v>
      </c>
      <c r="C3315" t="str">
        <f>IFERROR(VLOOKUP(Table1[[#This Row],[Ticker]],[1]!Table1[[Symbol]:[Industry]],2,FALSE),"-")</f>
        <v>-</v>
      </c>
      <c r="D3315" t="s">
        <v>138</v>
      </c>
      <c r="E3315">
        <v>55.178825400000001</v>
      </c>
      <c r="F3315">
        <v>165.5</v>
      </c>
      <c r="G3315">
        <v>91.920733621225096</v>
      </c>
      <c r="H3315">
        <v>15.072704211184501</v>
      </c>
      <c r="I3315">
        <v>37.003217202362499</v>
      </c>
      <c r="J3315">
        <v>6.9471794871457204</v>
      </c>
      <c r="K3315">
        <v>146.52506906982299</v>
      </c>
      <c r="L3315">
        <v>117.732920616402</v>
      </c>
      <c r="M3315">
        <v>54.255098000283603</v>
      </c>
      <c r="N3315">
        <v>0.26880382809189901</v>
      </c>
      <c r="O3315">
        <v>8.7613293051359502</v>
      </c>
      <c r="P3315">
        <v>126.929932812285</v>
      </c>
      <c r="Q3315">
        <v>0.11004268531896901</v>
      </c>
    </row>
    <row r="3316" spans="1:17" hidden="1" x14ac:dyDescent="0.3">
      <c r="A3316" t="s">
        <v>6795</v>
      </c>
      <c r="B3316" t="s">
        <v>6796</v>
      </c>
      <c r="C3316" t="str">
        <f>IFERROR(VLOOKUP(Table1[[#This Row],[Ticker]],[1]!Table1[[Symbol]:[Industry]],2,FALSE),"-")</f>
        <v>-</v>
      </c>
      <c r="D3316" t="s">
        <v>921</v>
      </c>
      <c r="E3316">
        <v>55.167000000000002</v>
      </c>
      <c r="F3316">
        <v>10.5</v>
      </c>
      <c r="G3316">
        <v>104.079373277861</v>
      </c>
      <c r="H3316">
        <v>114.25564357398</v>
      </c>
      <c r="I3316">
        <v>94.058553170741902</v>
      </c>
      <c r="J3316">
        <v>-5.8391676278020004</v>
      </c>
      <c r="K3316">
        <v>7.6472842101358598</v>
      </c>
      <c r="L3316">
        <v>5.87380882037567</v>
      </c>
      <c r="M3316">
        <v>58.5471504416833</v>
      </c>
      <c r="N3316">
        <v>3.2992139372907001</v>
      </c>
      <c r="O3316">
        <v>12.5714285714285</v>
      </c>
      <c r="P3316">
        <v>162.5</v>
      </c>
      <c r="Q3316">
        <v>9.1322083334100003E-3</v>
      </c>
    </row>
    <row r="3317" spans="1:17" hidden="1" x14ac:dyDescent="0.3">
      <c r="A3317" t="s">
        <v>6797</v>
      </c>
      <c r="B3317" t="s">
        <v>6798</v>
      </c>
      <c r="C3317" t="str">
        <f>IFERROR(VLOOKUP(Table1[[#This Row],[Ticker]],[1]!Table1[[Symbol]:[Industry]],2,FALSE),"-")</f>
        <v>-</v>
      </c>
      <c r="E3317">
        <v>55.1389583919999</v>
      </c>
      <c r="F3317">
        <v>19.16</v>
      </c>
      <c r="G3317">
        <v>43.043160737414802</v>
      </c>
      <c r="H3317">
        <v>-26.607934715898299</v>
      </c>
      <c r="I3317">
        <v>-6.5615095632010503</v>
      </c>
      <c r="J3317">
        <v>-8.2901877456911208</v>
      </c>
      <c r="K3317">
        <v>23.171666657450899</v>
      </c>
      <c r="L3317">
        <v>21.471337335843199</v>
      </c>
      <c r="M3317">
        <v>23.980839275906501</v>
      </c>
      <c r="N3317">
        <v>0.85892373105156705</v>
      </c>
      <c r="O3317">
        <v>87.021572720946395</v>
      </c>
      <c r="P3317">
        <v>91.440466278101496</v>
      </c>
      <c r="Q3317">
        <v>8.1494596382682999E-2</v>
      </c>
    </row>
    <row r="3318" spans="1:17" hidden="1" x14ac:dyDescent="0.3">
      <c r="A3318" t="s">
        <v>6799</v>
      </c>
      <c r="B3318" t="s">
        <v>6800</v>
      </c>
      <c r="C3318" t="str">
        <f>IFERROR(VLOOKUP(Table1[[#This Row],[Ticker]],[1]!Table1[[Symbol]:[Industry]],2,FALSE),"-")</f>
        <v>-</v>
      </c>
      <c r="D3318" t="s">
        <v>198</v>
      </c>
      <c r="E3318">
        <v>55.126374839999997</v>
      </c>
      <c r="F3318">
        <v>37.979999999999997</v>
      </c>
      <c r="G3318">
        <v>74.126146596733193</v>
      </c>
      <c r="H3318">
        <v>-0.362793544457088</v>
      </c>
      <c r="I3318">
        <v>-1.21728569899145</v>
      </c>
      <c r="J3318">
        <v>-7.4506699752198502</v>
      </c>
      <c r="K3318">
        <v>38.059086698476001</v>
      </c>
      <c r="L3318">
        <v>32.6971249256409</v>
      </c>
      <c r="M3318">
        <v>41.813197479272297</v>
      </c>
      <c r="N3318">
        <v>1.11988517952939</v>
      </c>
      <c r="O3318">
        <v>22.327540810953099</v>
      </c>
      <c r="P3318">
        <v>118.275862068965</v>
      </c>
      <c r="Q3318">
        <v>8.0759400307370999E-2</v>
      </c>
    </row>
    <row r="3319" spans="1:17" hidden="1" x14ac:dyDescent="0.3">
      <c r="A3319" t="s">
        <v>6801</v>
      </c>
      <c r="B3319" t="s">
        <v>6802</v>
      </c>
      <c r="C3319" t="str">
        <f>IFERROR(VLOOKUP(Table1[[#This Row],[Ticker]],[1]!Table1[[Symbol]:[Industry]],2,FALSE),"-")</f>
        <v>-</v>
      </c>
      <c r="D3319" t="s">
        <v>295</v>
      </c>
      <c r="E3319">
        <v>55.112123250000003</v>
      </c>
      <c r="F3319">
        <v>67.5</v>
      </c>
      <c r="G3319">
        <v>-7.4072836358248804</v>
      </c>
      <c r="H3319">
        <v>-19.268818762363502</v>
      </c>
      <c r="I3319">
        <v>-0.34811109400597501</v>
      </c>
      <c r="J3319">
        <v>6.5535756332288901</v>
      </c>
      <c r="K3319">
        <v>66.154505050542198</v>
      </c>
      <c r="L3319">
        <v>63.375803419272501</v>
      </c>
      <c r="M3319">
        <v>63.787014060978599</v>
      </c>
      <c r="N3319">
        <v>0.44017605449659303</v>
      </c>
      <c r="O3319">
        <v>59.911111111111097</v>
      </c>
      <c r="P3319">
        <v>53.409090909090899</v>
      </c>
      <c r="Q3319">
        <v>1.1404549327839999E-3</v>
      </c>
    </row>
    <row r="3320" spans="1:17" hidden="1" x14ac:dyDescent="0.3">
      <c r="A3320" t="s">
        <v>6803</v>
      </c>
      <c r="B3320" t="s">
        <v>6804</v>
      </c>
      <c r="C3320" t="str">
        <f>IFERROR(VLOOKUP(Table1[[#This Row],[Ticker]],[1]!Table1[[Symbol]:[Industry]],2,FALSE),"-")</f>
        <v>-</v>
      </c>
      <c r="D3320" t="s">
        <v>138</v>
      </c>
      <c r="E3320">
        <v>55.023584</v>
      </c>
      <c r="F3320">
        <v>5582.75</v>
      </c>
      <c r="G3320">
        <v>76.018529444166603</v>
      </c>
      <c r="H3320">
        <v>21.611925845924901</v>
      </c>
      <c r="I3320">
        <v>-5.4050731718655198</v>
      </c>
      <c r="J3320">
        <v>-3.6076413510277998</v>
      </c>
      <c r="K3320">
        <v>4774.4476297608398</v>
      </c>
      <c r="L3320">
        <v>4251.01292139012</v>
      </c>
      <c r="M3320">
        <v>65.611799681798203</v>
      </c>
      <c r="N3320">
        <v>1.04561363892966</v>
      </c>
      <c r="O3320">
        <v>15.982266803994399</v>
      </c>
      <c r="P3320">
        <v>106.691965938541</v>
      </c>
      <c r="Q3320">
        <v>3.1472059447735998E-2</v>
      </c>
    </row>
    <row r="3321" spans="1:17" hidden="1" x14ac:dyDescent="0.3">
      <c r="A3321" t="s">
        <v>6805</v>
      </c>
      <c r="B3321" t="s">
        <v>6806</v>
      </c>
      <c r="C3321" t="str">
        <f>IFERROR(VLOOKUP(Table1[[#This Row],[Ticker]],[1]!Table1[[Symbol]:[Industry]],2,FALSE),"-")</f>
        <v>-</v>
      </c>
      <c r="D3321" t="s">
        <v>709</v>
      </c>
      <c r="E3321">
        <v>54.986265107999998</v>
      </c>
      <c r="F3321">
        <v>422.82</v>
      </c>
      <c r="G3321">
        <v>6.2521837817363304</v>
      </c>
      <c r="H3321">
        <v>12.815991641284301</v>
      </c>
      <c r="I3321">
        <v>-4.6957338286014503</v>
      </c>
      <c r="J3321">
        <v>7.5534932636303802</v>
      </c>
      <c r="K3321">
        <v>382.03859136273798</v>
      </c>
      <c r="L3321">
        <v>363.05614888951601</v>
      </c>
      <c r="M3321">
        <v>51.557362812998498</v>
      </c>
      <c r="N3321">
        <v>1.1559775155502701</v>
      </c>
      <c r="O3321">
        <v>3.51922804030082</v>
      </c>
      <c r="P3321">
        <v>37.9510603588907</v>
      </c>
    </row>
    <row r="3322" spans="1:17" hidden="1" x14ac:dyDescent="0.3">
      <c r="A3322" t="s">
        <v>6807</v>
      </c>
      <c r="B3322" t="s">
        <v>6808</v>
      </c>
      <c r="C3322" t="str">
        <f>IFERROR(VLOOKUP(Table1[[#This Row],[Ticker]],[1]!Table1[[Symbol]:[Industry]],2,FALSE),"-")</f>
        <v>-</v>
      </c>
      <c r="D3322" t="s">
        <v>921</v>
      </c>
      <c r="E3322">
        <v>54.888959999999997</v>
      </c>
      <c r="F3322">
        <v>10.210000000000001</v>
      </c>
      <c r="G3322">
        <v>-84.326291722464902</v>
      </c>
      <c r="H3322">
        <v>-36.937144220749502</v>
      </c>
      <c r="I3322">
        <v>-74.091266571380999</v>
      </c>
      <c r="J3322">
        <v>-5.9091918455064398</v>
      </c>
      <c r="K3322">
        <v>17.115541176470501</v>
      </c>
      <c r="M3322">
        <v>0.34533772665037099</v>
      </c>
      <c r="O3322">
        <v>180.705190989226</v>
      </c>
      <c r="P3322">
        <v>0</v>
      </c>
    </row>
    <row r="3323" spans="1:17" hidden="1" x14ac:dyDescent="0.3">
      <c r="A3323" t="s">
        <v>6809</v>
      </c>
      <c r="B3323" t="s">
        <v>6810</v>
      </c>
      <c r="C3323" t="str">
        <f>IFERROR(VLOOKUP(Table1[[#This Row],[Ticker]],[1]!Table1[[Symbol]:[Industry]],2,FALSE),"-")</f>
        <v>-</v>
      </c>
      <c r="E3323">
        <v>54.87</v>
      </c>
      <c r="F3323">
        <v>91.45</v>
      </c>
      <c r="G3323">
        <v>182.88421314048099</v>
      </c>
      <c r="H3323">
        <v>-20.246583339492101</v>
      </c>
      <c r="I3323">
        <v>44.193905328234202</v>
      </c>
      <c r="J3323">
        <v>-4.9132550092334704</v>
      </c>
      <c r="K3323">
        <v>97.254612110778098</v>
      </c>
      <c r="L3323">
        <v>73.420176346939996</v>
      </c>
      <c r="M3323">
        <v>21.999066001794201</v>
      </c>
      <c r="N3323">
        <v>0.18844756233395299</v>
      </c>
      <c r="O3323">
        <v>38.545653362493098</v>
      </c>
      <c r="P3323">
        <v>222.00704225352101</v>
      </c>
      <c r="Q3323">
        <v>0.118034252728535</v>
      </c>
    </row>
    <row r="3324" spans="1:17" hidden="1" x14ac:dyDescent="0.3">
      <c r="A3324" t="s">
        <v>6811</v>
      </c>
      <c r="B3324" t="s">
        <v>6812</v>
      </c>
      <c r="C3324" t="str">
        <f>IFERROR(VLOOKUP(Table1[[#This Row],[Ticker]],[1]!Table1[[Symbol]:[Industry]],2,FALSE),"-")</f>
        <v>-</v>
      </c>
      <c r="D3324" t="s">
        <v>924</v>
      </c>
      <c r="E3324">
        <v>54.785699999999999</v>
      </c>
      <c r="F3324">
        <v>177.3</v>
      </c>
      <c r="G3324">
        <v>522.21528594099505</v>
      </c>
      <c r="H3324">
        <v>-24.501092740664902</v>
      </c>
      <c r="I3324">
        <v>345.99412393750299</v>
      </c>
      <c r="J3324">
        <v>-5.94763336234461</v>
      </c>
      <c r="K3324">
        <v>180.15139865986899</v>
      </c>
      <c r="L3324">
        <v>109.52147590123</v>
      </c>
      <c r="M3324">
        <v>32.305014700730602</v>
      </c>
      <c r="N3324">
        <v>0.65549494258697805</v>
      </c>
      <c r="O3324">
        <v>32.994923857868002</v>
      </c>
      <c r="P3324">
        <v>545.90163934426198</v>
      </c>
    </row>
    <row r="3325" spans="1:17" hidden="1" x14ac:dyDescent="0.3">
      <c r="A3325" t="s">
        <v>6813</v>
      </c>
      <c r="B3325" t="s">
        <v>6814</v>
      </c>
      <c r="C3325" t="str">
        <f>IFERROR(VLOOKUP(Table1[[#This Row],[Ticker]],[1]!Table1[[Symbol]:[Industry]],2,FALSE),"-")</f>
        <v>-</v>
      </c>
      <c r="E3325">
        <v>54.718602709999999</v>
      </c>
      <c r="F3325">
        <v>76.87</v>
      </c>
      <c r="G3325">
        <v>155.84091932400599</v>
      </c>
      <c r="H3325">
        <v>14.5223892764103</v>
      </c>
      <c r="I3325">
        <v>55.605192530750898</v>
      </c>
      <c r="J3325">
        <v>15.1805699603678</v>
      </c>
      <c r="K3325">
        <v>59.210922191203899</v>
      </c>
      <c r="L3325">
        <v>47.171951896099401</v>
      </c>
      <c r="M3325">
        <v>85.613731895354505</v>
      </c>
      <c r="N3325">
        <v>1.41964084250867</v>
      </c>
      <c r="O3325">
        <v>0.68947573825939301</v>
      </c>
      <c r="P3325">
        <v>204.43564356435601</v>
      </c>
      <c r="Q3325">
        <v>0.10557179641500899</v>
      </c>
    </row>
    <row r="3326" spans="1:17" hidden="1" x14ac:dyDescent="0.3">
      <c r="A3326" t="s">
        <v>6815</v>
      </c>
      <c r="B3326" t="s">
        <v>6816</v>
      </c>
      <c r="C3326" t="str">
        <f>IFERROR(VLOOKUP(Table1[[#This Row],[Ticker]],[1]!Table1[[Symbol]:[Industry]],2,FALSE),"-")</f>
        <v>-</v>
      </c>
      <c r="D3326" t="s">
        <v>632</v>
      </c>
      <c r="E3326">
        <v>54.580528919999999</v>
      </c>
      <c r="F3326">
        <v>327.9</v>
      </c>
      <c r="G3326">
        <v>27.002984832027298</v>
      </c>
      <c r="H3326">
        <v>22.094471412807799</v>
      </c>
      <c r="I3326">
        <v>-17.672154891586999</v>
      </c>
      <c r="J3326">
        <v>-3.3693691622117199</v>
      </c>
      <c r="K3326">
        <v>310.38963595112898</v>
      </c>
      <c r="L3326">
        <v>280.74463741117899</v>
      </c>
      <c r="M3326">
        <v>38.0929824228757</v>
      </c>
      <c r="N3326">
        <v>0.46054331220788602</v>
      </c>
      <c r="O3326">
        <v>25.343092406221398</v>
      </c>
      <c r="P3326">
        <v>56.889952153110002</v>
      </c>
      <c r="Q3326">
        <v>-5.0526567910814002E-2</v>
      </c>
    </row>
    <row r="3327" spans="1:17" hidden="1" x14ac:dyDescent="0.3">
      <c r="A3327" t="s">
        <v>6817</v>
      </c>
      <c r="B3327" t="s">
        <v>6818</v>
      </c>
      <c r="C3327" t="str">
        <f>IFERROR(VLOOKUP(Table1[[#This Row],[Ticker]],[1]!Table1[[Symbol]:[Industry]],2,FALSE),"-")</f>
        <v>-</v>
      </c>
      <c r="D3327" t="s">
        <v>271</v>
      </c>
      <c r="E3327">
        <v>54.515268679999998</v>
      </c>
      <c r="F3327">
        <v>64.010000000000005</v>
      </c>
      <c r="G3327">
        <v>21.165423016737702</v>
      </c>
      <c r="H3327">
        <v>-13.4707145749133</v>
      </c>
      <c r="I3327">
        <v>-19.663782464637102</v>
      </c>
      <c r="J3327">
        <v>0.97984204149905596</v>
      </c>
      <c r="K3327">
        <v>66.6973988943991</v>
      </c>
      <c r="L3327">
        <v>61.725742239460899</v>
      </c>
      <c r="M3327">
        <v>37.144650749104798</v>
      </c>
      <c r="N3327">
        <v>0.895968592083494</v>
      </c>
      <c r="O3327">
        <v>18.7314482112169</v>
      </c>
      <c r="P3327">
        <v>55.3263770929386</v>
      </c>
      <c r="Q3327">
        <v>0.104610810538442</v>
      </c>
    </row>
    <row r="3328" spans="1:17" hidden="1" x14ac:dyDescent="0.3">
      <c r="A3328" t="s">
        <v>6819</v>
      </c>
      <c r="B3328" t="s">
        <v>6820</v>
      </c>
      <c r="C3328" t="str">
        <f>IFERROR(VLOOKUP(Table1[[#This Row],[Ticker]],[1]!Table1[[Symbol]:[Industry]],2,FALSE),"-")</f>
        <v>-</v>
      </c>
      <c r="D3328" t="s">
        <v>1516</v>
      </c>
      <c r="E3328">
        <v>54.499229049999997</v>
      </c>
      <c r="F3328">
        <v>3.5</v>
      </c>
      <c r="G3328">
        <v>25.325147927193001</v>
      </c>
      <c r="H3328">
        <v>18.275577128797298</v>
      </c>
      <c r="I3328">
        <v>-25.936636994611199</v>
      </c>
      <c r="J3328">
        <v>14.8359343861508</v>
      </c>
      <c r="K3328">
        <v>3.14583546644455</v>
      </c>
      <c r="L3328">
        <v>3.0231684978740199</v>
      </c>
      <c r="M3328">
        <v>68.406346000062896</v>
      </c>
      <c r="N3328">
        <v>1.28376754249241</v>
      </c>
      <c r="O3328">
        <v>28.776564344746099</v>
      </c>
      <c r="Q3328">
        <v>0.105258118680853</v>
      </c>
    </row>
    <row r="3329" spans="1:17" hidden="1" x14ac:dyDescent="0.3">
      <c r="A3329" t="s">
        <v>6821</v>
      </c>
      <c r="B3329" t="s">
        <v>6822</v>
      </c>
      <c r="C3329" t="str">
        <f>IFERROR(VLOOKUP(Table1[[#This Row],[Ticker]],[1]!Table1[[Symbol]:[Industry]],2,FALSE),"-")</f>
        <v>-</v>
      </c>
      <c r="D3329" t="s">
        <v>119</v>
      </c>
      <c r="E3329">
        <v>54.454079999999998</v>
      </c>
      <c r="F3329">
        <v>8.66</v>
      </c>
      <c r="G3329">
        <v>-7.47720307646936</v>
      </c>
      <c r="H3329">
        <v>-11.656210529363401</v>
      </c>
      <c r="I3329">
        <v>-28.298919205968499</v>
      </c>
      <c r="J3329">
        <v>-2.79890088769656</v>
      </c>
      <c r="K3329">
        <v>9.4203895677398695</v>
      </c>
      <c r="L3329">
        <v>10.049525658284001</v>
      </c>
      <c r="M3329">
        <v>26.8861113869002</v>
      </c>
      <c r="N3329">
        <v>0.90205014839611697</v>
      </c>
      <c r="O3329">
        <v>76.674364896073897</v>
      </c>
      <c r="P3329">
        <v>18.630136986301299</v>
      </c>
      <c r="Q3329">
        <v>-6.0317179505440001E-3</v>
      </c>
    </row>
    <row r="3330" spans="1:17" hidden="1" x14ac:dyDescent="0.3">
      <c r="A3330" t="s">
        <v>6823</v>
      </c>
      <c r="B3330" t="s">
        <v>6824</v>
      </c>
      <c r="C3330" t="str">
        <f>IFERROR(VLOOKUP(Table1[[#This Row],[Ticker]],[1]!Table1[[Symbol]:[Industry]],2,FALSE),"-")</f>
        <v>-</v>
      </c>
      <c r="D3330" t="s">
        <v>295</v>
      </c>
      <c r="E3330">
        <v>54.445625</v>
      </c>
      <c r="F3330">
        <v>162.5</v>
      </c>
      <c r="G3330">
        <v>0.26482890031830297</v>
      </c>
      <c r="H3330">
        <v>-5.9169494807090999</v>
      </c>
      <c r="I3330">
        <v>-21.953580504435099</v>
      </c>
      <c r="J3330">
        <v>-3.9306547978341602</v>
      </c>
      <c r="K3330">
        <v>166.85973195935</v>
      </c>
      <c r="L3330">
        <v>157.894093163115</v>
      </c>
      <c r="M3330">
        <v>33.952877908346601</v>
      </c>
      <c r="N3330">
        <v>0.50506402894920299</v>
      </c>
      <c r="O3330">
        <v>41.538461538461497</v>
      </c>
      <c r="P3330">
        <v>50.2542764678686</v>
      </c>
      <c r="Q3330">
        <v>0.101251833520611</v>
      </c>
    </row>
    <row r="3331" spans="1:17" hidden="1" x14ac:dyDescent="0.3">
      <c r="A3331" t="s">
        <v>6825</v>
      </c>
      <c r="B3331" t="s">
        <v>6826</v>
      </c>
      <c r="C3331" t="str">
        <f>IFERROR(VLOOKUP(Table1[[#This Row],[Ticker]],[1]!Table1[[Symbol]:[Industry]],2,FALSE),"-")</f>
        <v>-</v>
      </c>
      <c r="D3331" t="s">
        <v>103</v>
      </c>
      <c r="E3331">
        <v>54.397325000000002</v>
      </c>
      <c r="F3331">
        <v>959.6</v>
      </c>
      <c r="G3331">
        <v>28.873265038704599</v>
      </c>
      <c r="H3331">
        <v>-18.568309347372502</v>
      </c>
      <c r="I3331">
        <v>5.0178075502862196</v>
      </c>
      <c r="J3331">
        <v>-0.117336641886528</v>
      </c>
      <c r="K3331">
        <v>976.46109252052702</v>
      </c>
      <c r="M3331">
        <v>5.6022450359880004E-3</v>
      </c>
      <c r="N3331">
        <v>0.90909090909090895</v>
      </c>
      <c r="O3331">
        <v>42.246769487286301</v>
      </c>
      <c r="P3331">
        <v>76.868491383282603</v>
      </c>
    </row>
    <row r="3332" spans="1:17" hidden="1" x14ac:dyDescent="0.3">
      <c r="A3332" t="s">
        <v>6827</v>
      </c>
      <c r="B3332" t="s">
        <v>6828</v>
      </c>
      <c r="C3332" t="str">
        <f>IFERROR(VLOOKUP(Table1[[#This Row],[Ticker]],[1]!Table1[[Symbol]:[Industry]],2,FALSE),"-")</f>
        <v>-</v>
      </c>
      <c r="D3332" t="s">
        <v>72</v>
      </c>
      <c r="E3332">
        <v>54.310639350000002</v>
      </c>
      <c r="F3332">
        <v>53.02</v>
      </c>
      <c r="G3332">
        <v>-61.9490455318182</v>
      </c>
      <c r="H3332">
        <v>-7.1546128362763897</v>
      </c>
      <c r="I3332">
        <v>-44.985419161273803</v>
      </c>
      <c r="J3332">
        <v>-4.9603859692407903</v>
      </c>
      <c r="K3332">
        <v>55.394394724586498</v>
      </c>
      <c r="L3332">
        <v>61.957173675428699</v>
      </c>
      <c r="M3332">
        <v>41.461466896457097</v>
      </c>
      <c r="N3332">
        <v>1.14599290840251</v>
      </c>
      <c r="O3332">
        <v>87.665032063372294</v>
      </c>
      <c r="P3332">
        <v>8.2040816326530699</v>
      </c>
      <c r="Q3332">
        <v>6.593622681754E-3</v>
      </c>
    </row>
    <row r="3333" spans="1:17" hidden="1" x14ac:dyDescent="0.3">
      <c r="A3333" t="s">
        <v>6829</v>
      </c>
      <c r="B3333" t="s">
        <v>6830</v>
      </c>
      <c r="C3333" t="str">
        <f>IFERROR(VLOOKUP(Table1[[#This Row],[Ticker]],[1]!Table1[[Symbol]:[Industry]],2,FALSE),"-")</f>
        <v>-</v>
      </c>
      <c r="D3333" t="s">
        <v>271</v>
      </c>
      <c r="E3333">
        <v>54.289574999999999</v>
      </c>
      <c r="F3333">
        <v>13.5</v>
      </c>
      <c r="G3333">
        <v>69.170789453876097</v>
      </c>
      <c r="H3333">
        <v>6.4716165773545997</v>
      </c>
      <c r="I3333">
        <v>-40.201192603783497</v>
      </c>
      <c r="J3333">
        <v>11.2840885362607</v>
      </c>
      <c r="K3333">
        <v>13.176462972692899</v>
      </c>
      <c r="L3333">
        <v>13.016347885163899</v>
      </c>
      <c r="M3333">
        <v>55.152442066929602</v>
      </c>
      <c r="N3333">
        <v>2.2457102381259499</v>
      </c>
      <c r="O3333">
        <v>62.740740740740698</v>
      </c>
      <c r="P3333">
        <v>107.692307692307</v>
      </c>
      <c r="Q3333">
        <v>4.0921222289214999E-2</v>
      </c>
    </row>
    <row r="3334" spans="1:17" hidden="1" x14ac:dyDescent="0.3">
      <c r="A3334" t="s">
        <v>6831</v>
      </c>
      <c r="B3334" t="s">
        <v>6832</v>
      </c>
      <c r="C3334" t="str">
        <f>IFERROR(VLOOKUP(Table1[[#This Row],[Ticker]],[1]!Table1[[Symbol]:[Industry]],2,FALSE),"-")</f>
        <v>-</v>
      </c>
      <c r="D3334" t="s">
        <v>371</v>
      </c>
      <c r="E3334">
        <v>54.220424399999999</v>
      </c>
      <c r="F3334">
        <v>150.30000000000001</v>
      </c>
      <c r="G3334">
        <v>-14.773309925005799</v>
      </c>
      <c r="H3334">
        <v>4.8391445800162298</v>
      </c>
      <c r="I3334">
        <v>-23.9337582700506</v>
      </c>
      <c r="J3334">
        <v>0.30378418739756902</v>
      </c>
      <c r="K3334">
        <v>152.98595286343701</v>
      </c>
      <c r="L3334">
        <v>153.20815104236701</v>
      </c>
      <c r="M3334">
        <v>40.855346246441997</v>
      </c>
      <c r="N3334">
        <v>0.55608739288195697</v>
      </c>
      <c r="O3334">
        <v>68.330006653359902</v>
      </c>
      <c r="P3334">
        <v>30.695652173913</v>
      </c>
      <c r="Q3334">
        <v>5.5366517030331998E-2</v>
      </c>
    </row>
    <row r="3335" spans="1:17" hidden="1" x14ac:dyDescent="0.3">
      <c r="A3335" t="s">
        <v>6833</v>
      </c>
      <c r="B3335" t="s">
        <v>6834</v>
      </c>
      <c r="C3335" t="str">
        <f>IFERROR(VLOOKUP(Table1[[#This Row],[Ticker]],[1]!Table1[[Symbol]:[Industry]],2,FALSE),"-")</f>
        <v>-</v>
      </c>
      <c r="E3335">
        <v>54.185079999999999</v>
      </c>
      <c r="F3335">
        <v>53</v>
      </c>
      <c r="G3335">
        <v>-85.775051543467001</v>
      </c>
      <c r="H3335">
        <v>23.212964122476301</v>
      </c>
      <c r="I3335">
        <v>-62.144455067284497</v>
      </c>
      <c r="J3335">
        <v>-8.0936279204639892</v>
      </c>
      <c r="K3335">
        <v>53.330304196189999</v>
      </c>
      <c r="L3335">
        <v>79.250152203438105</v>
      </c>
      <c r="M3335">
        <v>41.099064649079502</v>
      </c>
      <c r="N3335">
        <v>2.4262325581395299</v>
      </c>
      <c r="O3335">
        <v>221.88679245283001</v>
      </c>
      <c r="P3335">
        <v>29.268292682926798</v>
      </c>
    </row>
    <row r="3336" spans="1:17" hidden="1" x14ac:dyDescent="0.3">
      <c r="A3336" t="s">
        <v>6835</v>
      </c>
      <c r="B3336" t="s">
        <v>6836</v>
      </c>
      <c r="C3336" t="str">
        <f>IFERROR(VLOOKUP(Table1[[#This Row],[Ticker]],[1]!Table1[[Symbol]:[Industry]],2,FALSE),"-")</f>
        <v>-</v>
      </c>
      <c r="E3336">
        <v>54.136549367999997</v>
      </c>
      <c r="F3336">
        <v>25.84</v>
      </c>
      <c r="G3336">
        <v>45.400921746633301</v>
      </c>
      <c r="H3336">
        <v>-5.7014662907510898</v>
      </c>
      <c r="I3336">
        <v>12.046486220862199</v>
      </c>
      <c r="J3336">
        <v>-5.2284477529976296</v>
      </c>
      <c r="K3336">
        <v>26.0910514382463</v>
      </c>
      <c r="L3336">
        <v>23.2396862324712</v>
      </c>
      <c r="M3336">
        <v>47.005197627285298</v>
      </c>
      <c r="N3336">
        <v>1.2341689636775801</v>
      </c>
      <c r="O3336">
        <v>44.3111455108359</v>
      </c>
      <c r="P3336">
        <v>101.08949416342401</v>
      </c>
      <c r="Q3336">
        <v>8.3105683896936997E-2</v>
      </c>
    </row>
    <row r="3337" spans="1:17" hidden="1" x14ac:dyDescent="0.3">
      <c r="A3337" t="s">
        <v>6837</v>
      </c>
      <c r="B3337" t="s">
        <v>6838</v>
      </c>
      <c r="C3337" t="str">
        <f>IFERROR(VLOOKUP(Table1[[#This Row],[Ticker]],[1]!Table1[[Symbol]:[Industry]],2,FALSE),"-")</f>
        <v>-</v>
      </c>
      <c r="E3337">
        <v>53.989556</v>
      </c>
      <c r="F3337">
        <v>65.349999999999994</v>
      </c>
      <c r="G3337">
        <v>-10.034179490223201</v>
      </c>
      <c r="H3337">
        <v>10.4155841533313</v>
      </c>
      <c r="I3337">
        <v>-30.729809264841101</v>
      </c>
      <c r="J3337">
        <v>15.799315433056501</v>
      </c>
      <c r="K3337">
        <v>60.240369390498003</v>
      </c>
      <c r="L3337">
        <v>63.396409738215098</v>
      </c>
      <c r="M3337">
        <v>58.628441719690599</v>
      </c>
      <c r="N3337">
        <v>1.63858353570897</v>
      </c>
      <c r="O3337">
        <v>41.407804131599001</v>
      </c>
      <c r="P3337">
        <v>33.367346938775498</v>
      </c>
      <c r="Q3337">
        <v>-1.2189931377363E-2</v>
      </c>
    </row>
    <row r="3338" spans="1:17" hidden="1" x14ac:dyDescent="0.3">
      <c r="A3338" t="s">
        <v>6839</v>
      </c>
      <c r="B3338" t="s">
        <v>6840</v>
      </c>
      <c r="C3338" t="str">
        <f>IFERROR(VLOOKUP(Table1[[#This Row],[Ticker]],[1]!Table1[[Symbol]:[Industry]],2,FALSE),"-")</f>
        <v>-</v>
      </c>
      <c r="D3338" t="s">
        <v>130</v>
      </c>
      <c r="E3338">
        <v>53.935856094999998</v>
      </c>
      <c r="F3338">
        <v>39.049999999999997</v>
      </c>
      <c r="G3338">
        <v>-41.215392474016497</v>
      </c>
      <c r="H3338">
        <v>-13.961017813412999</v>
      </c>
      <c r="I3338">
        <v>-30.980367322932601</v>
      </c>
      <c r="J3338">
        <v>-4.6840813725656902</v>
      </c>
      <c r="O3338">
        <v>24.839948783610701</v>
      </c>
      <c r="P3338">
        <v>2.7631578947368398</v>
      </c>
    </row>
    <row r="3339" spans="1:17" hidden="1" x14ac:dyDescent="0.3">
      <c r="A3339" t="s">
        <v>6841</v>
      </c>
      <c r="B3339" t="s">
        <v>6842</v>
      </c>
      <c r="C3339" t="str">
        <f>IFERROR(VLOOKUP(Table1[[#This Row],[Ticker]],[1]!Table1[[Symbol]:[Industry]],2,FALSE),"-")</f>
        <v>-</v>
      </c>
      <c r="D3339" t="s">
        <v>709</v>
      </c>
      <c r="E3339">
        <v>53.792091599999999</v>
      </c>
      <c r="F3339">
        <v>907.7</v>
      </c>
      <c r="G3339">
        <v>-1.5079516695906101</v>
      </c>
      <c r="H3339">
        <v>0.76712610342661802</v>
      </c>
      <c r="I3339">
        <v>-0.194106965764554</v>
      </c>
      <c r="J3339">
        <v>1.37749151960829</v>
      </c>
      <c r="K3339">
        <v>870.76812695622596</v>
      </c>
      <c r="L3339">
        <v>812.07832480325396</v>
      </c>
      <c r="M3339">
        <v>58.819350865168801</v>
      </c>
      <c r="N3339">
        <v>0.60398157712040901</v>
      </c>
      <c r="O3339">
        <v>7.4143439462377403</v>
      </c>
      <c r="P3339">
        <v>28.916347109785502</v>
      </c>
      <c r="Q3339">
        <v>1.3226938830403E-2</v>
      </c>
    </row>
    <row r="3340" spans="1:17" hidden="1" x14ac:dyDescent="0.3">
      <c r="A3340" t="s">
        <v>6843</v>
      </c>
      <c r="B3340" t="s">
        <v>6844</v>
      </c>
      <c r="C3340" t="str">
        <f>IFERROR(VLOOKUP(Table1[[#This Row],[Ticker]],[1]!Table1[[Symbol]:[Industry]],2,FALSE),"-")</f>
        <v>-</v>
      </c>
      <c r="D3340" t="s">
        <v>549</v>
      </c>
      <c r="E3340">
        <v>53.791200000000003</v>
      </c>
      <c r="F3340">
        <v>3.72</v>
      </c>
      <c r="G3340">
        <v>373.52324741819302</v>
      </c>
      <c r="H3340">
        <v>-42.312605347210003</v>
      </c>
      <c r="I3340">
        <v>15.190170112301701</v>
      </c>
      <c r="J3340">
        <v>2.5142423054818899</v>
      </c>
      <c r="K3340">
        <v>5.1035299718761804</v>
      </c>
      <c r="L3340">
        <v>3.9021001741795498</v>
      </c>
      <c r="M3340">
        <v>20.174830985587899</v>
      </c>
      <c r="N3340">
        <v>5.2393535041153099</v>
      </c>
      <c r="O3340">
        <v>122.04301075268801</v>
      </c>
      <c r="P3340">
        <v>421.63538470860902</v>
      </c>
      <c r="Q3340">
        <v>0.12811609322829701</v>
      </c>
    </row>
    <row r="3341" spans="1:17" hidden="1" x14ac:dyDescent="0.3">
      <c r="A3341" t="s">
        <v>6845</v>
      </c>
      <c r="B3341" t="s">
        <v>6846</v>
      </c>
      <c r="C3341" t="str">
        <f>IFERROR(VLOOKUP(Table1[[#This Row],[Ticker]],[1]!Table1[[Symbol]:[Industry]],2,FALSE),"-")</f>
        <v>-</v>
      </c>
      <c r="D3341" t="s">
        <v>1408</v>
      </c>
      <c r="E3341">
        <v>53.781312</v>
      </c>
      <c r="F3341">
        <v>30.16</v>
      </c>
      <c r="G3341">
        <v>13.7168356627924</v>
      </c>
      <c r="H3341">
        <v>-7.1371016118686104</v>
      </c>
      <c r="I3341">
        <v>-14.5336503249936</v>
      </c>
      <c r="J3341">
        <v>-0.91733664188652797</v>
      </c>
      <c r="K3341">
        <v>32.374839755149203</v>
      </c>
      <c r="L3341">
        <v>30.439050029638299</v>
      </c>
      <c r="M3341">
        <v>33.905682755318203</v>
      </c>
      <c r="N3341">
        <v>0.384241791227526</v>
      </c>
      <c r="O3341">
        <v>54.376657824933602</v>
      </c>
      <c r="P3341">
        <v>85.6</v>
      </c>
      <c r="Q3341">
        <v>0.117381017298339</v>
      </c>
    </row>
    <row r="3342" spans="1:17" hidden="1" x14ac:dyDescent="0.3">
      <c r="A3342" t="s">
        <v>6847</v>
      </c>
      <c r="B3342" t="s">
        <v>6848</v>
      </c>
      <c r="C3342" t="str">
        <f>IFERROR(VLOOKUP(Table1[[#This Row],[Ticker]],[1]!Table1[[Symbol]:[Industry]],2,FALSE),"-")</f>
        <v>-</v>
      </c>
      <c r="D3342" t="s">
        <v>72</v>
      </c>
      <c r="E3342">
        <v>53.718814999999999</v>
      </c>
      <c r="F3342">
        <v>127.1</v>
      </c>
      <c r="G3342">
        <v>117.673312377211</v>
      </c>
      <c r="H3342">
        <v>-19.695531832891501</v>
      </c>
      <c r="I3342">
        <v>-38.221970454017701</v>
      </c>
      <c r="J3342">
        <v>-2.2403234647269401</v>
      </c>
      <c r="K3342">
        <v>138.927403167406</v>
      </c>
      <c r="L3342">
        <v>113.519750601002</v>
      </c>
      <c r="M3342">
        <v>28.3707567621158</v>
      </c>
      <c r="N3342">
        <v>0.59619226484749699</v>
      </c>
      <c r="O3342">
        <v>55.586152635719898</v>
      </c>
      <c r="P3342">
        <v>141.359665780478</v>
      </c>
      <c r="Q3342">
        <v>0.291232598341431</v>
      </c>
    </row>
    <row r="3343" spans="1:17" hidden="1" x14ac:dyDescent="0.3">
      <c r="A3343" t="s">
        <v>6849</v>
      </c>
      <c r="B3343" t="s">
        <v>6850</v>
      </c>
      <c r="C3343" t="str">
        <f>IFERROR(VLOOKUP(Table1[[#This Row],[Ticker]],[1]!Table1[[Symbol]:[Industry]],2,FALSE),"-")</f>
        <v>-</v>
      </c>
      <c r="D3343" t="s">
        <v>266</v>
      </c>
      <c r="E3343">
        <v>53.703683972999997</v>
      </c>
      <c r="F3343">
        <v>112.79</v>
      </c>
      <c r="G3343">
        <v>82.285158649326405</v>
      </c>
      <c r="H3343">
        <v>4.0294022951071504</v>
      </c>
      <c r="I3343">
        <v>-35.557681843343097</v>
      </c>
      <c r="J3343">
        <v>-2.8004712245100398</v>
      </c>
      <c r="K3343">
        <v>108.882937108893</v>
      </c>
      <c r="L3343">
        <v>104.830262013191</v>
      </c>
      <c r="M3343">
        <v>50.2289079974827</v>
      </c>
      <c r="N3343">
        <v>2.8269612561151298</v>
      </c>
      <c r="O3343">
        <v>44.339037148683303</v>
      </c>
      <c r="P3343">
        <v>112.610744580584</v>
      </c>
      <c r="Q3343">
        <v>5.6099931356410997E-2</v>
      </c>
    </row>
    <row r="3344" spans="1:17" hidden="1" x14ac:dyDescent="0.3">
      <c r="A3344" t="s">
        <v>6851</v>
      </c>
      <c r="B3344" t="s">
        <v>6852</v>
      </c>
      <c r="C3344" t="str">
        <f>IFERROR(VLOOKUP(Table1[[#This Row],[Ticker]],[1]!Table1[[Symbol]:[Industry]],2,FALSE),"-")</f>
        <v>-</v>
      </c>
      <c r="E3344">
        <v>53.667768000000002</v>
      </c>
      <c r="F3344">
        <v>27.12</v>
      </c>
      <c r="G3344">
        <v>91.551741834828505</v>
      </c>
      <c r="H3344">
        <v>-7.5530671034606396</v>
      </c>
      <c r="I3344">
        <v>-8.2535004787151092</v>
      </c>
      <c r="J3344">
        <v>-2.9744794990293801</v>
      </c>
      <c r="K3344">
        <v>28.2854863300159</v>
      </c>
      <c r="L3344">
        <v>26.5212517829593</v>
      </c>
      <c r="M3344">
        <v>41.559020176477603</v>
      </c>
      <c r="N3344">
        <v>0.95956742677070095</v>
      </c>
      <c r="O3344">
        <v>25.3687315634218</v>
      </c>
      <c r="P3344">
        <v>126</v>
      </c>
    </row>
    <row r="3345" spans="1:17" hidden="1" x14ac:dyDescent="0.3">
      <c r="A3345" t="s">
        <v>6853</v>
      </c>
      <c r="B3345" t="s">
        <v>6854</v>
      </c>
      <c r="C3345" t="str">
        <f>IFERROR(VLOOKUP(Table1[[#This Row],[Ticker]],[1]!Table1[[Symbol]:[Industry]],2,FALSE),"-")</f>
        <v>-</v>
      </c>
      <c r="D3345" t="s">
        <v>266</v>
      </c>
      <c r="E3345">
        <v>53.484375</v>
      </c>
      <c r="F3345">
        <v>175</v>
      </c>
      <c r="G3345">
        <v>-15.661662045242</v>
      </c>
      <c r="H3345">
        <v>6.1711063883192399</v>
      </c>
      <c r="I3345">
        <v>8.0342670272339394</v>
      </c>
      <c r="J3345">
        <v>-0.117336641886528</v>
      </c>
      <c r="K3345">
        <v>168.12492394786801</v>
      </c>
      <c r="L3345">
        <v>158.74533274761501</v>
      </c>
      <c r="M3345">
        <v>51.857030920370697</v>
      </c>
      <c r="N3345">
        <v>0.87593854590910902</v>
      </c>
      <c r="O3345">
        <v>43.971428571428497</v>
      </c>
      <c r="P3345">
        <v>38.558986539984097</v>
      </c>
      <c r="Q3345">
        <v>6.9416391090088E-2</v>
      </c>
    </row>
    <row r="3346" spans="1:17" hidden="1" x14ac:dyDescent="0.3">
      <c r="A3346" t="s">
        <v>6855</v>
      </c>
      <c r="B3346" t="s">
        <v>6856</v>
      </c>
      <c r="C3346" t="str">
        <f>IFERROR(VLOOKUP(Table1[[#This Row],[Ticker]],[1]!Table1[[Symbol]:[Industry]],2,FALSE),"-")</f>
        <v>-</v>
      </c>
      <c r="D3346" t="s">
        <v>359</v>
      </c>
      <c r="E3346">
        <v>53.465122000000001</v>
      </c>
      <c r="F3346">
        <v>99.7</v>
      </c>
      <c r="G3346">
        <v>-35.260632782424103</v>
      </c>
      <c r="H3346">
        <v>-4.3647805878454102</v>
      </c>
      <c r="I3346">
        <v>-43.584474713290099</v>
      </c>
      <c r="J3346">
        <v>-5.2336157116539699</v>
      </c>
      <c r="K3346">
        <v>106.747124134546</v>
      </c>
      <c r="L3346">
        <v>122.948660908159</v>
      </c>
      <c r="M3346">
        <v>32.376684703605797</v>
      </c>
      <c r="N3346">
        <v>1.3036435459326401</v>
      </c>
      <c r="O3346">
        <v>109.628886659979</v>
      </c>
      <c r="P3346">
        <v>14.822066106184501</v>
      </c>
      <c r="Q3346">
        <v>0.10522138901113599</v>
      </c>
    </row>
    <row r="3347" spans="1:17" hidden="1" x14ac:dyDescent="0.3">
      <c r="A3347" t="s">
        <v>6857</v>
      </c>
      <c r="B3347" t="s">
        <v>6858</v>
      </c>
      <c r="C3347" t="str">
        <f>IFERROR(VLOOKUP(Table1[[#This Row],[Ticker]],[1]!Table1[[Symbol]:[Industry]],2,FALSE),"-")</f>
        <v>-</v>
      </c>
      <c r="D3347" t="s">
        <v>543</v>
      </c>
      <c r="E3347">
        <v>53.322742271999999</v>
      </c>
      <c r="F3347">
        <v>57.84</v>
      </c>
      <c r="G3347">
        <v>-12.455584172497501</v>
      </c>
      <c r="H3347">
        <v>-6.3576176667712598</v>
      </c>
      <c r="I3347">
        <v>-36.125125043626703</v>
      </c>
      <c r="J3347">
        <v>-9.8879788437214007</v>
      </c>
      <c r="K3347">
        <v>59.054268137029197</v>
      </c>
      <c r="L3347">
        <v>58.576051004153101</v>
      </c>
      <c r="M3347">
        <v>35.575152067338898</v>
      </c>
      <c r="N3347">
        <v>1.9942787078475199</v>
      </c>
      <c r="O3347">
        <v>53.699861687413502</v>
      </c>
      <c r="P3347">
        <v>24.120171673819701</v>
      </c>
      <c r="Q3347">
        <v>-6.3021873841768994E-2</v>
      </c>
    </row>
    <row r="3348" spans="1:17" hidden="1" x14ac:dyDescent="0.3">
      <c r="A3348" t="s">
        <v>6859</v>
      </c>
      <c r="B3348" t="s">
        <v>6860</v>
      </c>
      <c r="C3348" t="str">
        <f>IFERROR(VLOOKUP(Table1[[#This Row],[Ticker]],[1]!Table1[[Symbol]:[Industry]],2,FALSE),"-")</f>
        <v>-</v>
      </c>
      <c r="D3348" t="s">
        <v>138</v>
      </c>
      <c r="E3348">
        <v>53.274999999999999</v>
      </c>
      <c r="F3348">
        <v>21.31</v>
      </c>
      <c r="G3348">
        <v>-31.435271152184502</v>
      </c>
      <c r="H3348">
        <v>-7.6491183307818797</v>
      </c>
      <c r="I3348">
        <v>-50.7195060561275</v>
      </c>
      <c r="J3348">
        <v>1.38266335811347</v>
      </c>
      <c r="K3348">
        <v>20.968208540494299</v>
      </c>
      <c r="L3348">
        <v>22.640344224798799</v>
      </c>
      <c r="M3348">
        <v>62.769008390186102</v>
      </c>
      <c r="N3348">
        <v>1.45786818551668</v>
      </c>
      <c r="O3348">
        <v>75.692163303613299</v>
      </c>
      <c r="P3348">
        <v>16.7671232876712</v>
      </c>
      <c r="Q3348">
        <v>8.5146256692076996E-2</v>
      </c>
    </row>
    <row r="3349" spans="1:17" hidden="1" x14ac:dyDescent="0.3">
      <c r="A3349" t="s">
        <v>6861</v>
      </c>
      <c r="B3349" t="s">
        <v>6862</v>
      </c>
      <c r="C3349" t="str">
        <f>IFERROR(VLOOKUP(Table1[[#This Row],[Ticker]],[1]!Table1[[Symbol]:[Industry]],2,FALSE),"-")</f>
        <v>-</v>
      </c>
      <c r="D3349" t="s">
        <v>692</v>
      </c>
      <c r="E3349">
        <v>53.244</v>
      </c>
      <c r="F3349">
        <v>0.87</v>
      </c>
      <c r="G3349">
        <v>-36.6863534032667</v>
      </c>
      <c r="H3349">
        <v>-9.4704241727062701</v>
      </c>
      <c r="I3349">
        <v>-43.851328252182903</v>
      </c>
      <c r="J3349">
        <v>-8.1173366418865207</v>
      </c>
      <c r="K3349">
        <v>1.02245438612694</v>
      </c>
      <c r="L3349">
        <v>1.06243102265969</v>
      </c>
      <c r="M3349">
        <v>25.754224955083199</v>
      </c>
      <c r="N3349">
        <v>0.84004200616190705</v>
      </c>
      <c r="O3349">
        <v>95.402298850574695</v>
      </c>
      <c r="P3349">
        <v>2.3529411764705799</v>
      </c>
      <c r="Q3349">
        <v>-2.9714454891956E-2</v>
      </c>
    </row>
    <row r="3350" spans="1:17" hidden="1" x14ac:dyDescent="0.3">
      <c r="A3350" t="s">
        <v>6863</v>
      </c>
      <c r="B3350" t="s">
        <v>6864</v>
      </c>
      <c r="C3350" t="str">
        <f>IFERROR(VLOOKUP(Table1[[#This Row],[Ticker]],[1]!Table1[[Symbol]:[Industry]],2,FALSE),"-")</f>
        <v>-</v>
      </c>
      <c r="D3350" t="s">
        <v>72</v>
      </c>
      <c r="E3350">
        <v>53.103749999999998</v>
      </c>
      <c r="F3350">
        <v>36.75</v>
      </c>
      <c r="G3350">
        <v>-71.558693828798596</v>
      </c>
      <c r="H3350">
        <v>-13.4066940883576</v>
      </c>
      <c r="I3350">
        <v>-7.0837450394477397</v>
      </c>
      <c r="J3350">
        <v>0.60208781854512605</v>
      </c>
      <c r="K3350">
        <v>36.310979197102597</v>
      </c>
      <c r="L3350">
        <v>37.675762721333498</v>
      </c>
      <c r="M3350">
        <v>60.046734749424601</v>
      </c>
      <c r="N3350">
        <v>0.27395747165588002</v>
      </c>
      <c r="O3350">
        <v>91.836734693877503</v>
      </c>
      <c r="P3350">
        <v>31.25</v>
      </c>
      <c r="Q3350">
        <v>-6.5189467064838996E-2</v>
      </c>
    </row>
    <row r="3351" spans="1:17" hidden="1" x14ac:dyDescent="0.3">
      <c r="A3351" t="s">
        <v>6865</v>
      </c>
      <c r="B3351" t="s">
        <v>6866</v>
      </c>
      <c r="C3351" t="str">
        <f>IFERROR(VLOOKUP(Table1[[#This Row],[Ticker]],[1]!Table1[[Symbol]:[Industry]],2,FALSE),"-")</f>
        <v>-</v>
      </c>
      <c r="D3351" t="s">
        <v>119</v>
      </c>
      <c r="E3351">
        <v>53.097964040000001</v>
      </c>
      <c r="F3351">
        <v>2.2000000000000002</v>
      </c>
      <c r="G3351">
        <v>-5.5931859894901201</v>
      </c>
      <c r="H3351">
        <v>-1.87035303188851</v>
      </c>
      <c r="I3351">
        <v>-12.2495918825592</v>
      </c>
      <c r="J3351">
        <v>1.0670674632677399</v>
      </c>
      <c r="K3351">
        <v>2.80531640952095</v>
      </c>
      <c r="L3351">
        <v>2.8492677430408602</v>
      </c>
      <c r="M3351">
        <v>15.3874106226971</v>
      </c>
      <c r="N3351">
        <v>1</v>
      </c>
      <c r="Q3351">
        <v>-0.13535727796024799</v>
      </c>
    </row>
    <row r="3352" spans="1:17" hidden="1" x14ac:dyDescent="0.3">
      <c r="A3352" t="s">
        <v>6867</v>
      </c>
      <c r="B3352" t="s">
        <v>6868</v>
      </c>
      <c r="C3352" t="str">
        <f>IFERROR(VLOOKUP(Table1[[#This Row],[Ticker]],[1]!Table1[[Symbol]:[Industry]],2,FALSE),"-")</f>
        <v>-</v>
      </c>
      <c r="D3352" t="s">
        <v>46</v>
      </c>
      <c r="E3352">
        <v>53.063850000000002</v>
      </c>
      <c r="F3352">
        <v>72.94</v>
      </c>
      <c r="G3352">
        <v>5.3424808440355598</v>
      </c>
      <c r="H3352">
        <v>-8.0606197081923394</v>
      </c>
      <c r="I3352">
        <v>-37.630122430977103</v>
      </c>
      <c r="J3352">
        <v>1.5327383615227199</v>
      </c>
      <c r="K3352">
        <v>76.815924794921102</v>
      </c>
      <c r="L3352">
        <v>76.903048823202397</v>
      </c>
      <c r="M3352">
        <v>39.415921651366297</v>
      </c>
      <c r="N3352">
        <v>0.39431234192929898</v>
      </c>
      <c r="O3352">
        <v>52.179873868933299</v>
      </c>
      <c r="P3352">
        <v>59.956140350877099</v>
      </c>
      <c r="Q3352">
        <v>3.4023122380719001E-2</v>
      </c>
    </row>
    <row r="3353" spans="1:17" hidden="1" x14ac:dyDescent="0.3">
      <c r="A3353" t="s">
        <v>6869</v>
      </c>
      <c r="B3353" t="s">
        <v>6870</v>
      </c>
      <c r="C3353" t="str">
        <f>IFERROR(VLOOKUP(Table1[[#This Row],[Ticker]],[1]!Table1[[Symbol]:[Industry]],2,FALSE),"-")</f>
        <v>-</v>
      </c>
      <c r="D3353" t="s">
        <v>472</v>
      </c>
      <c r="E3353">
        <v>52.996580000000002</v>
      </c>
      <c r="F3353">
        <v>120.25</v>
      </c>
      <c r="G3353">
        <v>48.838754200750401</v>
      </c>
      <c r="H3353">
        <v>-4.3157849974485503</v>
      </c>
      <c r="I3353">
        <v>-22.1453297707858</v>
      </c>
      <c r="K3353">
        <v>101.614352436579</v>
      </c>
      <c r="L3353">
        <v>65.979273510552801</v>
      </c>
      <c r="M3353">
        <v>99.464893626018295</v>
      </c>
      <c r="N3353">
        <v>0</v>
      </c>
      <c r="O3353">
        <v>15.2598752598752</v>
      </c>
      <c r="P3353">
        <v>72.525107604017194</v>
      </c>
    </row>
    <row r="3354" spans="1:17" hidden="1" x14ac:dyDescent="0.3">
      <c r="A3354" t="s">
        <v>6871</v>
      </c>
      <c r="B3354" t="s">
        <v>6872</v>
      </c>
      <c r="C3354" t="str">
        <f>IFERROR(VLOOKUP(Table1[[#This Row],[Ticker]],[1]!Table1[[Symbol]:[Industry]],2,FALSE),"-")</f>
        <v>-</v>
      </c>
      <c r="D3354" t="s">
        <v>266</v>
      </c>
      <c r="E3354">
        <v>52.977646049999997</v>
      </c>
      <c r="F3354">
        <v>2.4500000000000002</v>
      </c>
      <c r="G3354">
        <v>153.67213716277101</v>
      </c>
      <c r="H3354">
        <v>10.3183613440148</v>
      </c>
      <c r="I3354">
        <v>-62.656580498209102</v>
      </c>
      <c r="J3354">
        <v>11.787425262875299</v>
      </c>
      <c r="K3354">
        <v>2.3554607360533399</v>
      </c>
      <c r="L3354">
        <v>2.4247039193929298</v>
      </c>
      <c r="M3354">
        <v>61.168242206273099</v>
      </c>
      <c r="N3354">
        <v>2.3535433070866101</v>
      </c>
      <c r="O3354">
        <v>148.97959183673399</v>
      </c>
      <c r="P3354">
        <v>214.775160599571</v>
      </c>
    </row>
    <row r="3355" spans="1:17" hidden="1" x14ac:dyDescent="0.3">
      <c r="A3355" t="s">
        <v>6873</v>
      </c>
      <c r="B3355" t="s">
        <v>6874</v>
      </c>
      <c r="C3355" t="str">
        <f>IFERROR(VLOOKUP(Table1[[#This Row],[Ticker]],[1]!Table1[[Symbol]:[Industry]],2,FALSE),"-")</f>
        <v>-</v>
      </c>
      <c r="D3355" t="s">
        <v>405</v>
      </c>
      <c r="E3355">
        <v>52.970049000000003</v>
      </c>
      <c r="F3355">
        <v>139.69999999999999</v>
      </c>
      <c r="G3355">
        <v>-28.132317835551198</v>
      </c>
      <c r="H3355">
        <v>2.22911606800045</v>
      </c>
      <c r="I3355">
        <v>-39.711555224998897</v>
      </c>
      <c r="J3355">
        <v>2.0724443800112802</v>
      </c>
      <c r="K3355">
        <v>134.08828427732399</v>
      </c>
      <c r="L3355">
        <v>138.753242677461</v>
      </c>
      <c r="M3355">
        <v>62.097879014483901</v>
      </c>
      <c r="N3355">
        <v>0.98440054790570197</v>
      </c>
      <c r="O3355">
        <v>78.954903364352205</v>
      </c>
      <c r="P3355">
        <v>32.417061611374301</v>
      </c>
      <c r="Q3355">
        <v>2.0015294107793999E-2</v>
      </c>
    </row>
    <row r="3356" spans="1:17" hidden="1" x14ac:dyDescent="0.3">
      <c r="A3356" t="s">
        <v>6875</v>
      </c>
      <c r="B3356" t="s">
        <v>6876</v>
      </c>
      <c r="C3356" t="str">
        <f>IFERROR(VLOOKUP(Table1[[#This Row],[Ticker]],[1]!Table1[[Symbol]:[Industry]],2,FALSE),"-")</f>
        <v>-</v>
      </c>
      <c r="D3356" t="s">
        <v>1103</v>
      </c>
      <c r="E3356">
        <v>52.884</v>
      </c>
      <c r="F3356">
        <v>120</v>
      </c>
      <c r="G3356">
        <v>15.864757190988399</v>
      </c>
      <c r="H3356">
        <v>23.0246405344663</v>
      </c>
      <c r="I3356">
        <v>26.083555468747299</v>
      </c>
      <c r="J3356">
        <v>-8.8686706867104306</v>
      </c>
      <c r="K3356">
        <v>99.708541318401799</v>
      </c>
      <c r="L3356">
        <v>86.602188822450699</v>
      </c>
      <c r="M3356">
        <v>52.983134838698902</v>
      </c>
      <c r="N3356">
        <v>1.81481805216911</v>
      </c>
      <c r="O3356">
        <v>15.066666666666601</v>
      </c>
      <c r="P3356">
        <v>71.379605826906598</v>
      </c>
      <c r="Q3356">
        <v>2.7431273332607E-2</v>
      </c>
    </row>
    <row r="3357" spans="1:17" hidden="1" x14ac:dyDescent="0.3">
      <c r="A3357" t="s">
        <v>6877</v>
      </c>
      <c r="B3357" t="s">
        <v>6878</v>
      </c>
      <c r="C3357" t="str">
        <f>IFERROR(VLOOKUP(Table1[[#This Row],[Ticker]],[1]!Table1[[Symbol]:[Industry]],2,FALSE),"-")</f>
        <v>-</v>
      </c>
      <c r="E3357">
        <v>52.787640000000003</v>
      </c>
      <c r="F3357">
        <v>48.12</v>
      </c>
      <c r="G3357">
        <v>66.887904022475794</v>
      </c>
      <c r="H3357">
        <v>-1.0708870382648701</v>
      </c>
      <c r="I3357">
        <v>48.187905876134103</v>
      </c>
      <c r="J3357">
        <v>-12.8781574730643</v>
      </c>
      <c r="K3357">
        <v>48.429274810219397</v>
      </c>
      <c r="L3357">
        <v>37.1665189999338</v>
      </c>
      <c r="M3357">
        <v>31.374607652526802</v>
      </c>
      <c r="N3357">
        <v>0.72130434782608699</v>
      </c>
      <c r="O3357">
        <v>43.2876142975893</v>
      </c>
      <c r="P3357">
        <v>110.03928415539001</v>
      </c>
      <c r="Q3357">
        <v>9.9431856031014995E-2</v>
      </c>
    </row>
    <row r="3358" spans="1:17" hidden="1" x14ac:dyDescent="0.3">
      <c r="A3358" t="s">
        <v>6879</v>
      </c>
      <c r="B3358" t="s">
        <v>6880</v>
      </c>
      <c r="C3358" t="str">
        <f>IFERROR(VLOOKUP(Table1[[#This Row],[Ticker]],[1]!Table1[[Symbol]:[Industry]],2,FALSE),"-")</f>
        <v>-</v>
      </c>
      <c r="D3358" t="s">
        <v>359</v>
      </c>
      <c r="E3358">
        <v>52.698169589999999</v>
      </c>
      <c r="F3358">
        <v>31.55</v>
      </c>
      <c r="G3358">
        <v>33.202424647739299</v>
      </c>
      <c r="H3358">
        <v>-20.182451664115199</v>
      </c>
      <c r="I3358">
        <v>-30.534114060330001</v>
      </c>
      <c r="J3358">
        <v>0.68138540284190596</v>
      </c>
      <c r="K3358">
        <v>34.647379531289303</v>
      </c>
      <c r="L3358">
        <v>32.698341852158102</v>
      </c>
      <c r="M3358">
        <v>42.421465603190498</v>
      </c>
      <c r="N3358">
        <v>0.79253731343283496</v>
      </c>
      <c r="O3358">
        <v>94.453248811410404</v>
      </c>
      <c r="P3358">
        <v>109.634551495016</v>
      </c>
      <c r="Q3358">
        <v>0.14699564955549899</v>
      </c>
    </row>
    <row r="3359" spans="1:17" hidden="1" x14ac:dyDescent="0.3">
      <c r="A3359" t="s">
        <v>6881</v>
      </c>
      <c r="B3359" t="s">
        <v>6882</v>
      </c>
      <c r="C3359" t="str">
        <f>IFERROR(VLOOKUP(Table1[[#This Row],[Ticker]],[1]!Table1[[Symbol]:[Industry]],2,FALSE),"-")</f>
        <v>-</v>
      </c>
      <c r="D3359" t="s">
        <v>130</v>
      </c>
      <c r="E3359">
        <v>52.630206899999997</v>
      </c>
      <c r="F3359">
        <v>5.16</v>
      </c>
      <c r="G3359">
        <v>18.855083060821599</v>
      </c>
      <c r="H3359">
        <v>-6.4558628184602096</v>
      </c>
      <c r="I3359">
        <v>-12.076082672615099</v>
      </c>
      <c r="J3359">
        <v>-0.90629127699501</v>
      </c>
      <c r="K3359">
        <v>5.1225555960963698</v>
      </c>
      <c r="L3359">
        <v>4.9058238742792604</v>
      </c>
      <c r="M3359">
        <v>57.116674217796202</v>
      </c>
      <c r="N3359">
        <v>0.77132180779654902</v>
      </c>
      <c r="O3359">
        <v>28.488372093023202</v>
      </c>
      <c r="P3359">
        <v>56.363636363636303</v>
      </c>
      <c r="Q3359">
        <v>0.117212216712699</v>
      </c>
    </row>
    <row r="3360" spans="1:17" hidden="1" x14ac:dyDescent="0.3">
      <c r="A3360" t="s">
        <v>6883</v>
      </c>
      <c r="B3360" t="s">
        <v>6884</v>
      </c>
      <c r="C3360" t="str">
        <f>IFERROR(VLOOKUP(Table1[[#This Row],[Ticker]],[1]!Table1[[Symbol]:[Industry]],2,FALSE),"-")</f>
        <v>-</v>
      </c>
      <c r="D3360" t="s">
        <v>412</v>
      </c>
      <c r="E3360">
        <v>52.552408049999997</v>
      </c>
      <c r="F3360">
        <v>0.9</v>
      </c>
      <c r="G3360">
        <v>-36.307712626567699</v>
      </c>
      <c r="H3360">
        <v>9.2644619161316903</v>
      </c>
      <c r="I3360">
        <v>-13.451328252182901</v>
      </c>
      <c r="J3360">
        <v>-6.2397856214783598</v>
      </c>
      <c r="K3360">
        <v>0.87737366679735296</v>
      </c>
      <c r="L3360">
        <v>0.86210839239902604</v>
      </c>
      <c r="M3360">
        <v>42.661747225439697</v>
      </c>
      <c r="N3360">
        <v>1.4601966341288899</v>
      </c>
      <c r="O3360">
        <v>50</v>
      </c>
      <c r="P3360">
        <v>36.363636363636303</v>
      </c>
      <c r="Q3360">
        <v>0.103398234272262</v>
      </c>
    </row>
    <row r="3361" spans="1:17" hidden="1" x14ac:dyDescent="0.3">
      <c r="A3361" t="s">
        <v>6885</v>
      </c>
      <c r="B3361" t="s">
        <v>6886</v>
      </c>
      <c r="C3361" t="str">
        <f>IFERROR(VLOOKUP(Table1[[#This Row],[Ticker]],[1]!Table1[[Symbol]:[Industry]],2,FALSE),"-")</f>
        <v>-</v>
      </c>
      <c r="E3361">
        <v>52.423308747999997</v>
      </c>
      <c r="F3361">
        <v>21.94</v>
      </c>
      <c r="G3361">
        <v>226.233901780146</v>
      </c>
      <c r="H3361">
        <v>-0.45496516904055001</v>
      </c>
      <c r="I3361">
        <v>175.23288227413201</v>
      </c>
      <c r="J3361">
        <v>-3.7014074383467102</v>
      </c>
      <c r="K3361">
        <v>20.868189675211799</v>
      </c>
      <c r="L3361">
        <v>13.545067032132</v>
      </c>
      <c r="M3361">
        <v>58.474959396290402</v>
      </c>
      <c r="N3361">
        <v>0.52549197805485903</v>
      </c>
      <c r="O3361">
        <v>23.746581586144</v>
      </c>
      <c r="P3361">
        <v>249.92025518341299</v>
      </c>
      <c r="Q3361">
        <v>0.16742745487441901</v>
      </c>
    </row>
    <row r="3362" spans="1:17" hidden="1" x14ac:dyDescent="0.3">
      <c r="A3362" t="s">
        <v>6887</v>
      </c>
      <c r="B3362" t="s">
        <v>6888</v>
      </c>
      <c r="C3362" t="str">
        <f>IFERROR(VLOOKUP(Table1[[#This Row],[Ticker]],[1]!Table1[[Symbol]:[Industry]],2,FALSE),"-")</f>
        <v>-</v>
      </c>
      <c r="E3362">
        <v>52.060886400000001</v>
      </c>
      <c r="F3362">
        <v>69</v>
      </c>
      <c r="G3362">
        <v>-62.759201085385897</v>
      </c>
      <c r="H3362">
        <v>-31.7686151861278</v>
      </c>
      <c r="I3362">
        <v>-63.360584150549499</v>
      </c>
      <c r="J3362">
        <v>-11.261257555996099</v>
      </c>
      <c r="K3362">
        <v>89.752634772675606</v>
      </c>
      <c r="L3362">
        <v>107.320773556435</v>
      </c>
      <c r="M3362">
        <v>35.243406477273197</v>
      </c>
      <c r="N3362">
        <v>4.8648753894081</v>
      </c>
      <c r="O3362">
        <v>131.88405797101399</v>
      </c>
      <c r="P3362">
        <v>9.5238095238095308</v>
      </c>
      <c r="Q3362">
        <v>5.679306004633E-3</v>
      </c>
    </row>
    <row r="3363" spans="1:17" hidden="1" x14ac:dyDescent="0.3">
      <c r="A3363" t="s">
        <v>6889</v>
      </c>
      <c r="B3363" t="s">
        <v>6890</v>
      </c>
      <c r="C3363" t="str">
        <f>IFERROR(VLOOKUP(Table1[[#This Row],[Ticker]],[1]!Table1[[Symbol]:[Industry]],2,FALSE),"-")</f>
        <v>-</v>
      </c>
      <c r="D3363" t="s">
        <v>109</v>
      </c>
      <c r="E3363">
        <v>51.975000000000001</v>
      </c>
      <c r="F3363">
        <v>69.3</v>
      </c>
      <c r="G3363">
        <v>32.394727677814302</v>
      </c>
      <c r="H3363">
        <v>-10.6358799967888</v>
      </c>
      <c r="I3363">
        <v>14.5265110829971</v>
      </c>
      <c r="J3363">
        <v>2.7067039084393199</v>
      </c>
      <c r="K3363">
        <v>71.775174729520003</v>
      </c>
      <c r="L3363">
        <v>63.021735536400897</v>
      </c>
      <c r="M3363">
        <v>29.8450754507429</v>
      </c>
      <c r="N3363">
        <v>1.1135600770937</v>
      </c>
      <c r="O3363">
        <v>40.692640692640602</v>
      </c>
      <c r="P3363">
        <v>73.033707865168495</v>
      </c>
      <c r="Q3363">
        <v>7.5557006060141998E-2</v>
      </c>
    </row>
    <row r="3364" spans="1:17" hidden="1" x14ac:dyDescent="0.3">
      <c r="A3364" t="s">
        <v>6891</v>
      </c>
      <c r="B3364" t="s">
        <v>6892</v>
      </c>
      <c r="C3364" t="str">
        <f>IFERROR(VLOOKUP(Table1[[#This Row],[Ticker]],[1]!Table1[[Symbol]:[Industry]],2,FALSE),"-")</f>
        <v>-</v>
      </c>
      <c r="E3364">
        <v>51.787439999999997</v>
      </c>
      <c r="F3364">
        <v>42.31</v>
      </c>
      <c r="G3364">
        <v>-37.339414627756497</v>
      </c>
      <c r="H3364">
        <v>-7.3644287992867001</v>
      </c>
      <c r="I3364">
        <v>-36.524055524910104</v>
      </c>
      <c r="J3364">
        <v>-1.82188209643198</v>
      </c>
      <c r="K3364">
        <v>45.194099057906897</v>
      </c>
      <c r="L3364">
        <v>49.339682777411099</v>
      </c>
      <c r="M3364">
        <v>32.524149484746602</v>
      </c>
      <c r="N3364">
        <v>0.39109461966604803</v>
      </c>
      <c r="O3364">
        <v>81.871897896478302</v>
      </c>
      <c r="P3364">
        <v>3.8282208588957101</v>
      </c>
    </row>
    <row r="3365" spans="1:17" hidden="1" x14ac:dyDescent="0.3">
      <c r="A3365" t="s">
        <v>6893</v>
      </c>
      <c r="B3365" t="s">
        <v>6894</v>
      </c>
      <c r="C3365" t="str">
        <f>IFERROR(VLOOKUP(Table1[[#This Row],[Ticker]],[1]!Table1[[Symbol]:[Industry]],2,FALSE),"-")</f>
        <v>-</v>
      </c>
      <c r="E3365">
        <v>51.786923999999999</v>
      </c>
      <c r="F3365">
        <v>58.8</v>
      </c>
      <c r="G3365">
        <v>42.791562791523702</v>
      </c>
      <c r="H3365">
        <v>-4.7657849974485504</v>
      </c>
      <c r="I3365">
        <v>-12.089494085659901</v>
      </c>
      <c r="J3365">
        <v>-3.5293676897519899</v>
      </c>
      <c r="K3365">
        <v>60.974548210050997</v>
      </c>
      <c r="L3365">
        <v>57.9101231598423</v>
      </c>
      <c r="M3365">
        <v>40.348488174972303</v>
      </c>
      <c r="N3365">
        <v>0.97723816240331696</v>
      </c>
      <c r="O3365">
        <v>36.819727891156397</v>
      </c>
      <c r="P3365">
        <v>76.311844077960998</v>
      </c>
      <c r="Q3365">
        <v>3.1814798352403001E-2</v>
      </c>
    </row>
    <row r="3366" spans="1:17" hidden="1" x14ac:dyDescent="0.3">
      <c r="A3366" t="s">
        <v>6895</v>
      </c>
      <c r="B3366" t="s">
        <v>6896</v>
      </c>
      <c r="C3366" t="str">
        <f>IFERROR(VLOOKUP(Table1[[#This Row],[Ticker]],[1]!Table1[[Symbol]:[Industry]],2,FALSE),"-")</f>
        <v>-</v>
      </c>
      <c r="D3366" t="s">
        <v>1423</v>
      </c>
      <c r="E3366">
        <v>51.779083679999999</v>
      </c>
      <c r="F3366">
        <v>9.84</v>
      </c>
      <c r="G3366">
        <v>-82.737539420744895</v>
      </c>
      <c r="H3366">
        <v>-26.835470036818599</v>
      </c>
      <c r="I3366">
        <v>-50.776169016514103</v>
      </c>
      <c r="J3366">
        <v>-0.32017639847881602</v>
      </c>
      <c r="K3366">
        <v>10.3392738108912</v>
      </c>
      <c r="L3366">
        <v>14.8431945414104</v>
      </c>
      <c r="M3366">
        <v>39.4948209552701</v>
      </c>
      <c r="N3366">
        <v>0.71281721062542103</v>
      </c>
      <c r="O3366">
        <v>176.93089430894301</v>
      </c>
      <c r="P3366">
        <v>9.9441340782123007</v>
      </c>
      <c r="Q3366">
        <v>0.210286200666157</v>
      </c>
    </row>
    <row r="3367" spans="1:17" hidden="1" x14ac:dyDescent="0.3">
      <c r="A3367" t="s">
        <v>6897</v>
      </c>
      <c r="B3367" t="s">
        <v>6898</v>
      </c>
      <c r="C3367" t="str">
        <f>IFERROR(VLOOKUP(Table1[[#This Row],[Ticker]],[1]!Table1[[Symbol]:[Industry]],2,FALSE),"-")</f>
        <v>-</v>
      </c>
      <c r="D3367" t="s">
        <v>632</v>
      </c>
      <c r="E3367">
        <v>51.775199999999998</v>
      </c>
      <c r="F3367">
        <v>31.96</v>
      </c>
      <c r="G3367">
        <v>42.425912708999299</v>
      </c>
      <c r="H3367">
        <v>16.686070290120998</v>
      </c>
      <c r="I3367">
        <v>-17.762705497691801</v>
      </c>
      <c r="J3367">
        <v>-4.0643174960838797</v>
      </c>
      <c r="K3367">
        <v>29.235288919309902</v>
      </c>
      <c r="L3367">
        <v>31.811476474817901</v>
      </c>
      <c r="M3367">
        <v>64.075827429940404</v>
      </c>
      <c r="N3367">
        <v>1.79926487674288</v>
      </c>
      <c r="O3367">
        <v>143.55444305381701</v>
      </c>
      <c r="P3367">
        <v>66.112266112266099</v>
      </c>
      <c r="Q3367">
        <v>0.209726552742246</v>
      </c>
    </row>
    <row r="3368" spans="1:17" hidden="1" x14ac:dyDescent="0.3">
      <c r="A3368" t="s">
        <v>6899</v>
      </c>
      <c r="B3368" t="s">
        <v>6900</v>
      </c>
      <c r="C3368" t="str">
        <f>IFERROR(VLOOKUP(Table1[[#This Row],[Ticker]],[1]!Table1[[Symbol]:[Industry]],2,FALSE),"-")</f>
        <v>-</v>
      </c>
      <c r="D3368" t="s">
        <v>412</v>
      </c>
      <c r="E3368">
        <v>51.700325974000002</v>
      </c>
      <c r="F3368">
        <v>81.790000000000006</v>
      </c>
      <c r="G3368">
        <v>-46.525976044776101</v>
      </c>
      <c r="H3368">
        <v>-4.6446522325277098</v>
      </c>
      <c r="I3368">
        <v>-31.759358615746599</v>
      </c>
      <c r="J3368">
        <v>-2.70066997521986</v>
      </c>
      <c r="K3368">
        <v>84.578576172505606</v>
      </c>
      <c r="L3368">
        <v>92.847333290678904</v>
      </c>
      <c r="M3368">
        <v>56.7524644377323</v>
      </c>
      <c r="N3368">
        <v>0.25712811693895099</v>
      </c>
      <c r="O3368">
        <v>96.845580144271807</v>
      </c>
      <c r="P3368">
        <v>16.344238975817898</v>
      </c>
      <c r="Q3368">
        <v>5.0428082213571999E-2</v>
      </c>
    </row>
    <row r="3369" spans="1:17" hidden="1" x14ac:dyDescent="0.3">
      <c r="A3369" t="s">
        <v>6901</v>
      </c>
      <c r="B3369" t="s">
        <v>6902</v>
      </c>
      <c r="C3369" t="str">
        <f>IFERROR(VLOOKUP(Table1[[#This Row],[Ticker]],[1]!Table1[[Symbol]:[Industry]],2,FALSE),"-")</f>
        <v>-</v>
      </c>
      <c r="D3369" t="s">
        <v>692</v>
      </c>
      <c r="E3369">
        <v>51.666339280000003</v>
      </c>
      <c r="F3369">
        <v>38.21</v>
      </c>
      <c r="G3369">
        <v>46.514092031031701</v>
      </c>
      <c r="H3369">
        <v>-16.829386738471399</v>
      </c>
      <c r="I3369">
        <v>-31.9801129003705</v>
      </c>
      <c r="J3369">
        <v>-2.8514281008751401</v>
      </c>
      <c r="K3369">
        <v>42.076436310294703</v>
      </c>
      <c r="L3369">
        <v>38.523237823795498</v>
      </c>
      <c r="M3369">
        <v>25.649395123250098</v>
      </c>
      <c r="N3369">
        <v>0.395974706519511</v>
      </c>
      <c r="O3369">
        <v>58.440198900811197</v>
      </c>
      <c r="P3369">
        <v>91.05</v>
      </c>
      <c r="Q3369">
        <v>6.7081647688289003E-2</v>
      </c>
    </row>
    <row r="3370" spans="1:17" hidden="1" x14ac:dyDescent="0.3">
      <c r="A3370" t="s">
        <v>6903</v>
      </c>
      <c r="B3370" t="s">
        <v>6904</v>
      </c>
      <c r="C3370" t="str">
        <f>IFERROR(VLOOKUP(Table1[[#This Row],[Ticker]],[1]!Table1[[Symbol]:[Industry]],2,FALSE),"-")</f>
        <v>-</v>
      </c>
      <c r="D3370" t="s">
        <v>109</v>
      </c>
      <c r="E3370">
        <v>51.644150000000003</v>
      </c>
      <c r="F3370">
        <v>5.14</v>
      </c>
      <c r="G3370">
        <v>13.746801676947101</v>
      </c>
      <c r="H3370">
        <v>-8.2191307223556098</v>
      </c>
      <c r="I3370">
        <v>-33.637663655909599</v>
      </c>
      <c r="J3370">
        <v>-3.1192128144944098</v>
      </c>
      <c r="K3370">
        <v>5.3017259507674099</v>
      </c>
      <c r="L3370">
        <v>5.3645991031285698</v>
      </c>
      <c r="M3370">
        <v>28.0307143120422</v>
      </c>
      <c r="N3370">
        <v>0.70268692119783505</v>
      </c>
      <c r="O3370">
        <v>85.992217898832706</v>
      </c>
      <c r="P3370">
        <v>58.153846153846096</v>
      </c>
      <c r="Q3370">
        <v>5.8402147966505003E-2</v>
      </c>
    </row>
    <row r="3371" spans="1:17" hidden="1" x14ac:dyDescent="0.3">
      <c r="A3371" t="s">
        <v>6905</v>
      </c>
      <c r="B3371" t="s">
        <v>6906</v>
      </c>
      <c r="C3371" t="str">
        <f>IFERROR(VLOOKUP(Table1[[#This Row],[Ticker]],[1]!Table1[[Symbol]:[Industry]],2,FALSE),"-")</f>
        <v>-</v>
      </c>
      <c r="D3371" t="s">
        <v>394</v>
      </c>
      <c r="E3371">
        <v>51.575785000000003</v>
      </c>
      <c r="F3371">
        <v>21.1</v>
      </c>
      <c r="G3371">
        <v>-68.838419948626694</v>
      </c>
      <c r="H3371">
        <v>0.81632882368966697</v>
      </c>
      <c r="I3371">
        <v>-89.370068265878402</v>
      </c>
      <c r="J3371">
        <v>-2.4769402284839699</v>
      </c>
      <c r="K3371">
        <v>32.562723439058097</v>
      </c>
      <c r="L3371">
        <v>47.399763301393499</v>
      </c>
      <c r="M3371">
        <v>32.656125853435398</v>
      </c>
      <c r="N3371">
        <v>2.1109417849250498</v>
      </c>
      <c r="O3371">
        <v>344.88151658767703</v>
      </c>
      <c r="P3371">
        <v>7.2154471544715504</v>
      </c>
      <c r="Q3371">
        <v>9.9990424715086998E-2</v>
      </c>
    </row>
    <row r="3372" spans="1:17" hidden="1" x14ac:dyDescent="0.3">
      <c r="A3372" t="s">
        <v>6907</v>
      </c>
      <c r="B3372" t="s">
        <v>6908</v>
      </c>
      <c r="C3372" t="str">
        <f>IFERROR(VLOOKUP(Table1[[#This Row],[Ticker]],[1]!Table1[[Symbol]:[Industry]],2,FALSE),"-")</f>
        <v>-</v>
      </c>
      <c r="D3372" t="s">
        <v>632</v>
      </c>
      <c r="E3372">
        <v>51.532275237999997</v>
      </c>
      <c r="F3372">
        <v>0.83</v>
      </c>
      <c r="G3372">
        <v>-46.834501551414903</v>
      </c>
      <c r="H3372">
        <v>-3.09627280232659</v>
      </c>
      <c r="I3372">
        <v>-64.913316556276399</v>
      </c>
      <c r="J3372">
        <v>-9.8999453375386999</v>
      </c>
      <c r="K3372">
        <v>0.86918020130630302</v>
      </c>
      <c r="L3372">
        <v>1.13944474466802</v>
      </c>
      <c r="M3372">
        <v>52.731110453119904</v>
      </c>
      <c r="N3372">
        <v>0.82153115237292795</v>
      </c>
      <c r="O3372">
        <v>140.96385542168599</v>
      </c>
      <c r="P3372">
        <v>13.6986301369862</v>
      </c>
      <c r="Q3372">
        <v>5.7776235774387001E-2</v>
      </c>
    </row>
    <row r="3373" spans="1:17" hidden="1" x14ac:dyDescent="0.3">
      <c r="A3373" t="s">
        <v>6909</v>
      </c>
      <c r="B3373" t="s">
        <v>6910</v>
      </c>
      <c r="C3373" t="str">
        <f>IFERROR(VLOOKUP(Table1[[#This Row],[Ticker]],[1]!Table1[[Symbol]:[Industry]],2,FALSE),"-")</f>
        <v>-</v>
      </c>
      <c r="D3373" t="s">
        <v>538</v>
      </c>
      <c r="E3373">
        <v>51.516432000000002</v>
      </c>
      <c r="F3373">
        <v>73.260000000000005</v>
      </c>
      <c r="G3373">
        <v>59.463646596733199</v>
      </c>
      <c r="H3373">
        <v>16.775124093460501</v>
      </c>
      <c r="I3373">
        <v>-0.56997231997953002</v>
      </c>
      <c r="J3373">
        <v>9.8744057197980197</v>
      </c>
      <c r="K3373">
        <v>58.237819359749103</v>
      </c>
      <c r="L3373">
        <v>55.409061330860901</v>
      </c>
      <c r="M3373">
        <v>93.946552302653004</v>
      </c>
      <c r="N3373">
        <v>3.3272727272727201</v>
      </c>
      <c r="O3373">
        <v>2.3751023751023599</v>
      </c>
      <c r="P3373">
        <v>116.74556213017701</v>
      </c>
    </row>
    <row r="3374" spans="1:17" hidden="1" x14ac:dyDescent="0.3">
      <c r="A3374" t="s">
        <v>6911</v>
      </c>
      <c r="B3374" t="s">
        <v>6912</v>
      </c>
      <c r="C3374" t="str">
        <f>IFERROR(VLOOKUP(Table1[[#This Row],[Ticker]],[1]!Table1[[Symbol]:[Industry]],2,FALSE),"-")</f>
        <v>-</v>
      </c>
      <c r="D3374" t="s">
        <v>775</v>
      </c>
      <c r="E3374">
        <v>51.413916</v>
      </c>
      <c r="F3374">
        <v>102</v>
      </c>
      <c r="G3374">
        <v>-6.1477500384361399</v>
      </c>
      <c r="H3374">
        <v>4.0611783533367802</v>
      </c>
      <c r="I3374">
        <v>-8.2424577003520803</v>
      </c>
      <c r="J3374">
        <v>-5.9408125290566796</v>
      </c>
      <c r="K3374">
        <v>102.058161137037</v>
      </c>
      <c r="L3374">
        <v>99.116223417739405</v>
      </c>
      <c r="M3374">
        <v>38.949678844140699</v>
      </c>
      <c r="N3374">
        <v>0.52453659285412702</v>
      </c>
      <c r="O3374">
        <v>33.725490196078397</v>
      </c>
      <c r="P3374">
        <v>37.6518218623481</v>
      </c>
      <c r="Q3374">
        <v>9.0258310242490002E-3</v>
      </c>
    </row>
    <row r="3375" spans="1:17" hidden="1" x14ac:dyDescent="0.3">
      <c r="A3375" t="s">
        <v>6913</v>
      </c>
      <c r="B3375" t="s">
        <v>6914</v>
      </c>
      <c r="C3375" t="str">
        <f>IFERROR(VLOOKUP(Table1[[#This Row],[Ticker]],[1]!Table1[[Symbol]:[Industry]],2,FALSE),"-")</f>
        <v>-</v>
      </c>
      <c r="D3375" t="s">
        <v>335</v>
      </c>
      <c r="E3375">
        <v>51.346542599999999</v>
      </c>
      <c r="F3375">
        <v>30.5</v>
      </c>
      <c r="G3375">
        <v>18.174111713012302</v>
      </c>
      <c r="H3375">
        <v>-14.2783533821303</v>
      </c>
      <c r="I3375">
        <v>-17.9896694102423</v>
      </c>
      <c r="J3375">
        <v>-1.8149160194407501</v>
      </c>
      <c r="K3375">
        <v>33.510289373711302</v>
      </c>
      <c r="L3375">
        <v>32.515098439705397</v>
      </c>
      <c r="M3375">
        <v>26.4691462316976</v>
      </c>
      <c r="N3375">
        <v>0.19937062451989301</v>
      </c>
      <c r="O3375">
        <v>58.688524590163901</v>
      </c>
      <c r="P3375">
        <v>45.933014354066998</v>
      </c>
      <c r="Q3375">
        <v>5.1351279734128001E-2</v>
      </c>
    </row>
    <row r="3376" spans="1:17" hidden="1" x14ac:dyDescent="0.3">
      <c r="A3376" t="s">
        <v>6915</v>
      </c>
      <c r="B3376" t="s">
        <v>6916</v>
      </c>
      <c r="C3376" t="str">
        <f>IFERROR(VLOOKUP(Table1[[#This Row],[Ticker]],[1]!Table1[[Symbol]:[Industry]],2,FALSE),"-")</f>
        <v>-</v>
      </c>
      <c r="D3376" t="s">
        <v>138</v>
      </c>
      <c r="E3376">
        <v>51.286603759999998</v>
      </c>
      <c r="F3376">
        <v>30.22</v>
      </c>
      <c r="G3376">
        <v>49.295901891524302</v>
      </c>
      <c r="H3376">
        <v>4.5247454343773503</v>
      </c>
      <c r="I3376">
        <v>-7.5648531295480197</v>
      </c>
      <c r="J3376">
        <v>-6.6574826272879903</v>
      </c>
      <c r="K3376">
        <v>30.3251904623325</v>
      </c>
      <c r="L3376">
        <v>28.233159397746199</v>
      </c>
      <c r="M3376">
        <v>42.646827665529599</v>
      </c>
      <c r="N3376">
        <v>2.4534007634833102</v>
      </c>
      <c r="O3376">
        <v>25.148908007941699</v>
      </c>
      <c r="P3376">
        <v>91.873015873015802</v>
      </c>
      <c r="Q3376">
        <v>6.6441931798117998E-2</v>
      </c>
    </row>
    <row r="3377" spans="1:17" hidden="1" x14ac:dyDescent="0.3">
      <c r="A3377" t="s">
        <v>6917</v>
      </c>
      <c r="B3377" t="s">
        <v>6918</v>
      </c>
      <c r="C3377" t="str">
        <f>IFERROR(VLOOKUP(Table1[[#This Row],[Ticker]],[1]!Table1[[Symbol]:[Industry]],2,FALSE),"-")</f>
        <v>-</v>
      </c>
      <c r="D3377" t="s">
        <v>1525</v>
      </c>
      <c r="E3377">
        <v>51.25</v>
      </c>
      <c r="F3377">
        <v>20.5</v>
      </c>
      <c r="G3377">
        <v>-14.5857679854913</v>
      </c>
      <c r="H3377">
        <v>-2.68776329049245</v>
      </c>
      <c r="I3377">
        <v>-31.549610313709</v>
      </c>
      <c r="J3377">
        <v>-0.55232939200735798</v>
      </c>
      <c r="K3377">
        <v>20.789091253033401</v>
      </c>
      <c r="L3377">
        <v>20.9418659386514</v>
      </c>
      <c r="M3377">
        <v>38.846273555386801</v>
      </c>
      <c r="N3377">
        <v>0.798756548455827</v>
      </c>
      <c r="O3377">
        <v>35.609756097560897</v>
      </c>
      <c r="P3377">
        <v>19.463869463869401</v>
      </c>
      <c r="Q3377">
        <v>1.0313371958664001E-2</v>
      </c>
    </row>
    <row r="3378" spans="1:17" hidden="1" x14ac:dyDescent="0.3">
      <c r="A3378" t="s">
        <v>6919</v>
      </c>
      <c r="B3378" t="s">
        <v>6920</v>
      </c>
      <c r="C3378" t="str">
        <f>IFERROR(VLOOKUP(Table1[[#This Row],[Ticker]],[1]!Table1[[Symbol]:[Industry]],2,FALSE),"-")</f>
        <v>-</v>
      </c>
      <c r="D3378" t="s">
        <v>1146</v>
      </c>
      <c r="E3378">
        <v>51.204999999999998</v>
      </c>
      <c r="F3378">
        <v>9.8000000000000007</v>
      </c>
      <c r="G3378">
        <v>49.458522921821597</v>
      </c>
      <c r="H3378">
        <v>12.267756149683599</v>
      </c>
      <c r="I3378">
        <v>59.999999181445403</v>
      </c>
      <c r="J3378">
        <v>0.74566227936481999</v>
      </c>
      <c r="K3378">
        <v>8.4716306548900508</v>
      </c>
      <c r="L3378">
        <v>7.6453003107341004</v>
      </c>
      <c r="M3378">
        <v>70.313973076131006</v>
      </c>
      <c r="N3378">
        <v>1.9825581917353099</v>
      </c>
      <c r="O3378">
        <v>10.7142857142856</v>
      </c>
      <c r="P3378">
        <v>105.020920502092</v>
      </c>
      <c r="Q3378">
        <v>0.160168717892822</v>
      </c>
    </row>
    <row r="3379" spans="1:17" hidden="1" x14ac:dyDescent="0.3">
      <c r="A3379" t="s">
        <v>6921</v>
      </c>
      <c r="B3379" t="s">
        <v>6922</v>
      </c>
      <c r="C3379" t="str">
        <f>IFERROR(VLOOKUP(Table1[[#This Row],[Ticker]],[1]!Table1[[Symbol]:[Industry]],2,FALSE),"-")</f>
        <v>-</v>
      </c>
      <c r="E3379">
        <v>51.01381215</v>
      </c>
      <c r="F3379">
        <v>47.25</v>
      </c>
      <c r="G3379">
        <v>21.698261981348601</v>
      </c>
      <c r="H3379">
        <v>-9.8801414330921205</v>
      </c>
      <c r="I3379">
        <v>-22.568466163319599</v>
      </c>
      <c r="J3379">
        <v>-0.76316997521986596</v>
      </c>
      <c r="K3379">
        <v>51.495010456632599</v>
      </c>
      <c r="L3379">
        <v>50.787898003770202</v>
      </c>
      <c r="M3379">
        <v>35.4965530462473</v>
      </c>
      <c r="N3379">
        <v>1.1305977625646999</v>
      </c>
      <c r="O3379">
        <v>49.587301587301603</v>
      </c>
      <c r="P3379">
        <v>54.210182767623998</v>
      </c>
      <c r="Q3379">
        <v>0.1249440189032</v>
      </c>
    </row>
    <row r="3380" spans="1:17" hidden="1" x14ac:dyDescent="0.3">
      <c r="A3380" t="s">
        <v>6923</v>
      </c>
      <c r="B3380" t="s">
        <v>6924</v>
      </c>
      <c r="C3380" t="str">
        <f>IFERROR(VLOOKUP(Table1[[#This Row],[Ticker]],[1]!Table1[[Symbol]:[Industry]],2,FALSE),"-")</f>
        <v>-</v>
      </c>
      <c r="E3380">
        <v>50.825000000000003</v>
      </c>
      <c r="F3380">
        <v>40.659999999999997</v>
      </c>
      <c r="G3380">
        <v>5.3930116760983102</v>
      </c>
      <c r="H3380">
        <v>-20.438233977040301</v>
      </c>
      <c r="I3380">
        <v>-28.8135264203761</v>
      </c>
      <c r="J3380">
        <v>-4.4469455804340097</v>
      </c>
      <c r="K3380">
        <v>45.556448711517497</v>
      </c>
      <c r="L3380">
        <v>43.242356148063799</v>
      </c>
      <c r="M3380">
        <v>24.598837547015499</v>
      </c>
      <c r="N3380">
        <v>0.48834863007144602</v>
      </c>
      <c r="O3380">
        <v>66.379734382685697</v>
      </c>
      <c r="P3380">
        <v>52.857142857142797</v>
      </c>
      <c r="Q3380">
        <v>8.2553420922923004E-2</v>
      </c>
    </row>
    <row r="3381" spans="1:17" hidden="1" x14ac:dyDescent="0.3">
      <c r="A3381" t="s">
        <v>6925</v>
      </c>
      <c r="B3381" t="s">
        <v>6926</v>
      </c>
      <c r="C3381" t="str">
        <f>IFERROR(VLOOKUP(Table1[[#This Row],[Ticker]],[1]!Table1[[Symbol]:[Industry]],2,FALSE),"-")</f>
        <v>-</v>
      </c>
      <c r="D3381" t="s">
        <v>138</v>
      </c>
      <c r="E3381">
        <v>50.746651825999997</v>
      </c>
      <c r="F3381">
        <v>40.57</v>
      </c>
      <c r="G3381">
        <v>8.2915255817690401</v>
      </c>
      <c r="H3381">
        <v>-7.4900093411239599</v>
      </c>
      <c r="I3381">
        <v>1.4778502180720401</v>
      </c>
      <c r="J3381">
        <v>-5.1056270400129904</v>
      </c>
      <c r="K3381">
        <v>43.304687093111703</v>
      </c>
      <c r="L3381">
        <v>40.331946886375498</v>
      </c>
      <c r="M3381">
        <v>17.216990571509999</v>
      </c>
      <c r="N3381">
        <v>0.43137931034482702</v>
      </c>
      <c r="O3381">
        <v>31.377865417796301</v>
      </c>
      <c r="P3381">
        <v>35.233333333333299</v>
      </c>
      <c r="Q3381">
        <v>-1.7140315991476002E-2</v>
      </c>
    </row>
    <row r="3382" spans="1:17" hidden="1" x14ac:dyDescent="0.3">
      <c r="A3382" t="s">
        <v>6927</v>
      </c>
      <c r="B3382" t="s">
        <v>6928</v>
      </c>
      <c r="C3382" t="str">
        <f>IFERROR(VLOOKUP(Table1[[#This Row],[Ticker]],[1]!Table1[[Symbol]:[Industry]],2,FALSE),"-")</f>
        <v>-</v>
      </c>
      <c r="D3382" t="s">
        <v>46</v>
      </c>
      <c r="E3382">
        <v>50.696849999999998</v>
      </c>
      <c r="F3382">
        <v>6.85</v>
      </c>
      <c r="G3382">
        <v>-97.299604558890806</v>
      </c>
      <c r="H3382">
        <v>-24.793600697107198</v>
      </c>
      <c r="I3382">
        <v>-61.161251916304998</v>
      </c>
      <c r="J3382">
        <v>-2.35509887964876</v>
      </c>
      <c r="K3382">
        <v>8.3715759520577997</v>
      </c>
      <c r="L3382">
        <v>12.268471452872999</v>
      </c>
      <c r="M3382">
        <v>25.170663316587401</v>
      </c>
      <c r="N3382">
        <v>0.30387877673802999</v>
      </c>
      <c r="O3382">
        <v>330.80291970802898</v>
      </c>
      <c r="P3382">
        <v>0</v>
      </c>
      <c r="Q3382">
        <v>5.1991522525232002E-2</v>
      </c>
    </row>
    <row r="3383" spans="1:17" hidden="1" x14ac:dyDescent="0.3">
      <c r="A3383" t="s">
        <v>6929</v>
      </c>
      <c r="B3383" t="s">
        <v>6930</v>
      </c>
      <c r="C3383" t="str">
        <f>IFERROR(VLOOKUP(Table1[[#This Row],[Ticker]],[1]!Table1[[Symbol]:[Industry]],2,FALSE),"-")</f>
        <v>-</v>
      </c>
      <c r="E3383">
        <v>50.646134000000004</v>
      </c>
      <c r="F3383">
        <v>1010.8</v>
      </c>
      <c r="G3383">
        <v>592.68501442097102</v>
      </c>
      <c r="H3383">
        <v>20.157776069467602</v>
      </c>
      <c r="I3383">
        <v>163.78399813289599</v>
      </c>
      <c r="J3383">
        <v>-9.5641451525248193</v>
      </c>
      <c r="K3383">
        <v>883.16779539387801</v>
      </c>
      <c r="L3383">
        <v>592.45846253412901</v>
      </c>
      <c r="M3383">
        <v>48.372218842541599</v>
      </c>
      <c r="N3383">
        <v>1.9045643153526901</v>
      </c>
      <c r="O3383">
        <v>18.717847249703201</v>
      </c>
      <c r="P3383">
        <v>774.77282561661605</v>
      </c>
      <c r="Q3383">
        <v>0.45146497769306398</v>
      </c>
    </row>
    <row r="3384" spans="1:17" hidden="1" x14ac:dyDescent="0.3">
      <c r="A3384" t="s">
        <v>6931</v>
      </c>
      <c r="B3384" t="s">
        <v>6932</v>
      </c>
      <c r="C3384" t="str">
        <f>IFERROR(VLOOKUP(Table1[[#This Row],[Ticker]],[1]!Table1[[Symbol]:[Industry]],2,FALSE),"-")</f>
        <v>-</v>
      </c>
      <c r="D3384" t="s">
        <v>62</v>
      </c>
      <c r="E3384">
        <v>50.625</v>
      </c>
      <c r="F3384">
        <v>4.05</v>
      </c>
      <c r="G3384">
        <v>-47.213543735592999</v>
      </c>
      <c r="H3384">
        <v>-5.0565257381892899</v>
      </c>
      <c r="I3384">
        <v>-36.746782797637401</v>
      </c>
      <c r="J3384">
        <v>-1.1025583167633699</v>
      </c>
      <c r="K3384">
        <v>4.1019879167322504</v>
      </c>
      <c r="L3384">
        <v>4.1810022216327498</v>
      </c>
      <c r="M3384">
        <v>48.205374358552</v>
      </c>
      <c r="N3384">
        <v>0.88693305008134304</v>
      </c>
      <c r="O3384">
        <v>55.802469135802397</v>
      </c>
      <c r="P3384">
        <v>17.732558139534799</v>
      </c>
      <c r="Q3384">
        <v>9.2322513612272006E-2</v>
      </c>
    </row>
    <row r="3385" spans="1:17" hidden="1" x14ac:dyDescent="0.3">
      <c r="A3385" t="s">
        <v>6933</v>
      </c>
      <c r="B3385" t="s">
        <v>6934</v>
      </c>
      <c r="C3385" t="str">
        <f>IFERROR(VLOOKUP(Table1[[#This Row],[Ticker]],[1]!Table1[[Symbol]:[Industry]],2,FALSE),"-")</f>
        <v>-</v>
      </c>
      <c r="E3385">
        <v>50.400020638000001</v>
      </c>
      <c r="F3385">
        <v>106.95</v>
      </c>
      <c r="G3385">
        <v>123.306111794242</v>
      </c>
      <c r="H3385">
        <v>24.844903220382299</v>
      </c>
      <c r="I3385">
        <v>60.673694976419803</v>
      </c>
      <c r="J3385">
        <v>17.183107139916</v>
      </c>
      <c r="K3385">
        <v>84.602750415054501</v>
      </c>
      <c r="L3385">
        <v>70.681758073344398</v>
      </c>
      <c r="M3385">
        <v>77.569114532110802</v>
      </c>
      <c r="N3385">
        <v>1.2058547531849499</v>
      </c>
      <c r="O3385">
        <v>1.12201963534361</v>
      </c>
      <c r="P3385">
        <v>193.01369863013699</v>
      </c>
      <c r="Q3385">
        <v>0.15151894379605499</v>
      </c>
    </row>
    <row r="3386" spans="1:17" hidden="1" x14ac:dyDescent="0.3">
      <c r="A3386" t="s">
        <v>6935</v>
      </c>
      <c r="B3386" t="s">
        <v>6936</v>
      </c>
      <c r="C3386" t="str">
        <f>IFERROR(VLOOKUP(Table1[[#This Row],[Ticker]],[1]!Table1[[Symbol]:[Industry]],2,FALSE),"-")</f>
        <v>-</v>
      </c>
      <c r="D3386" t="s">
        <v>266</v>
      </c>
      <c r="E3386">
        <v>50.393238324000002</v>
      </c>
      <c r="F3386">
        <v>47.19</v>
      </c>
      <c r="G3386">
        <v>-22.831469881146599</v>
      </c>
      <c r="H3386">
        <v>2.0035054681833699</v>
      </c>
      <c r="I3386">
        <v>-12.790065453548101</v>
      </c>
      <c r="J3386">
        <v>4.1217937928960797</v>
      </c>
      <c r="K3386">
        <v>46.963820239725599</v>
      </c>
      <c r="L3386">
        <v>46.0211607343347</v>
      </c>
      <c r="M3386">
        <v>45.681171175862701</v>
      </c>
      <c r="N3386">
        <v>0.70035986514943305</v>
      </c>
      <c r="O3386">
        <v>26.721763085399399</v>
      </c>
      <c r="P3386">
        <v>34.905660377358402</v>
      </c>
      <c r="Q3386">
        <v>-6.8954861915450999E-2</v>
      </c>
    </row>
    <row r="3387" spans="1:17" hidden="1" x14ac:dyDescent="0.3">
      <c r="A3387" t="s">
        <v>6937</v>
      </c>
      <c r="B3387" t="s">
        <v>6938</v>
      </c>
      <c r="C3387" t="str">
        <f>IFERROR(VLOOKUP(Table1[[#This Row],[Ticker]],[1]!Table1[[Symbol]:[Industry]],2,FALSE),"-")</f>
        <v>-</v>
      </c>
      <c r="D3387" t="s">
        <v>21</v>
      </c>
      <c r="E3387">
        <v>50.387473585999999</v>
      </c>
      <c r="F3387">
        <v>17.18</v>
      </c>
      <c r="G3387">
        <v>3.4571391596263799</v>
      </c>
      <c r="H3387">
        <v>-14.501927706859</v>
      </c>
      <c r="I3387">
        <v>-30.2552023441926</v>
      </c>
      <c r="J3387">
        <v>-4.67777620232608</v>
      </c>
      <c r="K3387">
        <v>18.4732822123806</v>
      </c>
      <c r="L3387">
        <v>17.5782710871819</v>
      </c>
      <c r="M3387">
        <v>29.647632752694001</v>
      </c>
      <c r="N3387">
        <v>0.55386983353092401</v>
      </c>
      <c r="O3387">
        <v>45.186589215161099</v>
      </c>
      <c r="P3387">
        <v>39.930912791919702</v>
      </c>
      <c r="Q3387">
        <v>9.0330974172975004E-2</v>
      </c>
    </row>
    <row r="3388" spans="1:17" hidden="1" x14ac:dyDescent="0.3">
      <c r="A3388" t="s">
        <v>6939</v>
      </c>
      <c r="B3388" t="s">
        <v>6940</v>
      </c>
      <c r="C3388" t="str">
        <f>IFERROR(VLOOKUP(Table1[[#This Row],[Ticker]],[1]!Table1[[Symbol]:[Industry]],2,FALSE),"-")</f>
        <v>-</v>
      </c>
      <c r="E3388">
        <v>50.349600000000002</v>
      </c>
      <c r="F3388">
        <v>69.930000000000007</v>
      </c>
      <c r="G3388">
        <v>-48.934883601021902</v>
      </c>
      <c r="H3388">
        <v>-7.5605402422037802</v>
      </c>
      <c r="I3388">
        <v>-29.552108096214099</v>
      </c>
      <c r="J3388">
        <v>0.143532923330872</v>
      </c>
      <c r="K3388">
        <v>71.970085332043197</v>
      </c>
      <c r="L3388">
        <v>78.629088414368695</v>
      </c>
      <c r="M3388">
        <v>44.117626487771197</v>
      </c>
      <c r="N3388">
        <v>2.1564319966641099</v>
      </c>
      <c r="O3388">
        <v>39.139139139139097</v>
      </c>
      <c r="P3388">
        <v>6.7633587786259701</v>
      </c>
      <c r="Q3388">
        <v>0.107306431819766</v>
      </c>
    </row>
    <row r="3389" spans="1:17" hidden="1" x14ac:dyDescent="0.3">
      <c r="A3389" t="s">
        <v>6941</v>
      </c>
      <c r="B3389" t="s">
        <v>6942</v>
      </c>
      <c r="C3389" t="str">
        <f>IFERROR(VLOOKUP(Table1[[#This Row],[Ticker]],[1]!Table1[[Symbol]:[Industry]],2,FALSE),"-")</f>
        <v>-</v>
      </c>
      <c r="D3389" t="s">
        <v>632</v>
      </c>
      <c r="E3389">
        <v>50.328411449999997</v>
      </c>
      <c r="F3389">
        <v>29.35</v>
      </c>
      <c r="G3389">
        <v>20.894927384910499</v>
      </c>
      <c r="H3389">
        <v>-11.1064826718671</v>
      </c>
      <c r="I3389">
        <v>-17.536295572444299</v>
      </c>
      <c r="J3389">
        <v>-3.0243133860725799</v>
      </c>
      <c r="K3389">
        <v>31.256547527573101</v>
      </c>
      <c r="L3389">
        <v>28.802258330491501</v>
      </c>
      <c r="M3389">
        <v>22.721242303391801</v>
      </c>
      <c r="N3389">
        <v>0.336028604797732</v>
      </c>
      <c r="O3389">
        <v>32.197614991482098</v>
      </c>
      <c r="P3389">
        <v>58.648648648648603</v>
      </c>
      <c r="Q3389">
        <v>-1.4170130605050001E-3</v>
      </c>
    </row>
    <row r="3390" spans="1:17" hidden="1" x14ac:dyDescent="0.3">
      <c r="A3390" t="s">
        <v>6943</v>
      </c>
      <c r="B3390" t="s">
        <v>6944</v>
      </c>
      <c r="C3390" t="str">
        <f>IFERROR(VLOOKUP(Table1[[#This Row],[Ticker]],[1]!Table1[[Symbol]:[Industry]],2,FALSE),"-")</f>
        <v>-</v>
      </c>
      <c r="E3390">
        <v>50.201599999999999</v>
      </c>
      <c r="F3390">
        <v>128</v>
      </c>
      <c r="G3390">
        <v>8.9836300129853104</v>
      </c>
      <c r="H3390">
        <v>-0.106962658314595</v>
      </c>
      <c r="I3390">
        <v>-34.487725537808998</v>
      </c>
      <c r="J3390">
        <v>-5.4482189948277</v>
      </c>
      <c r="K3390">
        <v>130.74312153687799</v>
      </c>
      <c r="L3390">
        <v>129.926124129154</v>
      </c>
      <c r="M3390">
        <v>39.391421726614396</v>
      </c>
      <c r="N3390">
        <v>1.6284284241540601</v>
      </c>
      <c r="O3390">
        <v>32.8125</v>
      </c>
      <c r="P3390">
        <v>49.620105201636399</v>
      </c>
      <c r="Q3390">
        <v>2.9682360024614999E-2</v>
      </c>
    </row>
    <row r="3391" spans="1:17" hidden="1" x14ac:dyDescent="0.3">
      <c r="A3391" t="s">
        <v>6945</v>
      </c>
      <c r="B3391" t="s">
        <v>6946</v>
      </c>
      <c r="C3391" t="str">
        <f>IFERROR(VLOOKUP(Table1[[#This Row],[Ticker]],[1]!Table1[[Symbol]:[Industry]],2,FALSE),"-")</f>
        <v>-</v>
      </c>
      <c r="E3391">
        <v>49.988435000000003</v>
      </c>
      <c r="F3391">
        <v>50.5</v>
      </c>
      <c r="G3391">
        <v>36.682017508133697</v>
      </c>
      <c r="H3391">
        <v>-5.0080413407793602E-2</v>
      </c>
      <c r="I3391">
        <v>1.1651038858107099</v>
      </c>
      <c r="J3391">
        <v>0.35301100637523802</v>
      </c>
      <c r="K3391">
        <v>48.793591191584802</v>
      </c>
      <c r="L3391">
        <v>44.923574343081498</v>
      </c>
      <c r="M3391">
        <v>64.774923374770694</v>
      </c>
      <c r="N3391">
        <v>1.11279181907434</v>
      </c>
      <c r="O3391">
        <v>32.673267326732599</v>
      </c>
      <c r="P3391">
        <v>68.1091877496671</v>
      </c>
      <c r="Q3391">
        <v>0.103049663808345</v>
      </c>
    </row>
    <row r="3392" spans="1:17" hidden="1" x14ac:dyDescent="0.3">
      <c r="A3392" t="s">
        <v>6947</v>
      </c>
      <c r="B3392" t="s">
        <v>6948</v>
      </c>
      <c r="C3392" t="str">
        <f>IFERROR(VLOOKUP(Table1[[#This Row],[Ticker]],[1]!Table1[[Symbol]:[Industry]],2,FALSE),"-")</f>
        <v>-</v>
      </c>
      <c r="D3392" t="s">
        <v>162</v>
      </c>
      <c r="E3392">
        <v>49.801897838000002</v>
      </c>
      <c r="F3392">
        <v>123.97</v>
      </c>
      <c r="G3392">
        <v>289.68477030463498</v>
      </c>
      <c r="H3392">
        <v>84.445206209585805</v>
      </c>
      <c r="I3392">
        <v>120.27793268296</v>
      </c>
      <c r="J3392">
        <v>50.290306670215301</v>
      </c>
      <c r="K3392">
        <v>71.341786136169802</v>
      </c>
      <c r="L3392">
        <v>58.874679281854398</v>
      </c>
      <c r="M3392">
        <v>94.119433019632893</v>
      </c>
      <c r="N3392">
        <v>5.0185909646003397</v>
      </c>
      <c r="O3392">
        <v>0</v>
      </c>
      <c r="P3392">
        <v>327.18814610613299</v>
      </c>
      <c r="Q3392">
        <v>0.13004298507374101</v>
      </c>
    </row>
    <row r="3393" spans="1:17" hidden="1" x14ac:dyDescent="0.3">
      <c r="A3393" t="s">
        <v>6949</v>
      </c>
      <c r="B3393" t="s">
        <v>6950</v>
      </c>
      <c r="C3393" t="str">
        <f>IFERROR(VLOOKUP(Table1[[#This Row],[Ticker]],[1]!Table1[[Symbol]:[Industry]],2,FALSE),"-")</f>
        <v>-</v>
      </c>
      <c r="D3393" t="s">
        <v>405</v>
      </c>
      <c r="E3393">
        <v>49.725113114999999</v>
      </c>
      <c r="F3393">
        <v>33.65</v>
      </c>
      <c r="G3393">
        <v>-65.417955134868393</v>
      </c>
      <c r="H3393">
        <v>-5.4785756951229603</v>
      </c>
      <c r="I3393">
        <v>-55.182929983784597</v>
      </c>
      <c r="J3393">
        <v>-2.9744794990293801</v>
      </c>
      <c r="K3393">
        <v>34.880624630256101</v>
      </c>
      <c r="M3393">
        <v>35.8768471212002</v>
      </c>
      <c r="N3393">
        <v>1.11852551984877</v>
      </c>
      <c r="O3393">
        <v>82.466567607726503</v>
      </c>
      <c r="P3393">
        <v>11.7940199335548</v>
      </c>
    </row>
    <row r="3394" spans="1:17" hidden="1" x14ac:dyDescent="0.3">
      <c r="A3394" t="s">
        <v>6951</v>
      </c>
      <c r="B3394" t="s">
        <v>6952</v>
      </c>
      <c r="C3394" t="str">
        <f>IFERROR(VLOOKUP(Table1[[#This Row],[Ticker]],[1]!Table1[[Symbol]:[Industry]],2,FALSE),"-")</f>
        <v>-</v>
      </c>
      <c r="D3394" t="s">
        <v>412</v>
      </c>
      <c r="E3394">
        <v>49.501460000000002</v>
      </c>
      <c r="F3394">
        <v>38</v>
      </c>
      <c r="G3394">
        <v>21.907516328534001</v>
      </c>
      <c r="H3394">
        <v>2.7495835700062399</v>
      </c>
      <c r="I3394">
        <v>-22.433364180326599</v>
      </c>
      <c r="J3394">
        <v>-4.1322992354027299</v>
      </c>
      <c r="K3394">
        <v>38.375184370235303</v>
      </c>
      <c r="L3394">
        <v>38.316765511009301</v>
      </c>
      <c r="M3394">
        <v>37.889398488743701</v>
      </c>
      <c r="N3394">
        <v>1.32981628631364</v>
      </c>
      <c r="O3394">
        <v>66.973684210526301</v>
      </c>
      <c r="P3394">
        <v>64.502164502164405</v>
      </c>
      <c r="Q3394">
        <v>2.8765156478277001E-2</v>
      </c>
    </row>
    <row r="3395" spans="1:17" hidden="1" x14ac:dyDescent="0.3">
      <c r="A3395" t="s">
        <v>6953</v>
      </c>
      <c r="B3395" t="s">
        <v>6954</v>
      </c>
      <c r="C3395" t="str">
        <f>IFERROR(VLOOKUP(Table1[[#This Row],[Ticker]],[1]!Table1[[Symbol]:[Industry]],2,FALSE),"-")</f>
        <v>-</v>
      </c>
      <c r="D3395" t="s">
        <v>412</v>
      </c>
      <c r="E3395">
        <v>49.4932515</v>
      </c>
      <c r="F3395">
        <v>2.31</v>
      </c>
      <c r="G3395">
        <v>-8.7609802689383702</v>
      </c>
      <c r="H3395">
        <v>4.2427735611099999</v>
      </c>
      <c r="I3395">
        <v>-25.283389320885199</v>
      </c>
      <c r="J3395">
        <v>-11.838948363498201</v>
      </c>
      <c r="K3395">
        <v>2.36387314091108</v>
      </c>
      <c r="L3395">
        <v>2.3491136332584501</v>
      </c>
      <c r="M3395">
        <v>34.336184204665003</v>
      </c>
      <c r="N3395">
        <v>2.68619642495571</v>
      </c>
      <c r="O3395">
        <v>53.679653679653597</v>
      </c>
      <c r="P3395">
        <v>24.193548387096701</v>
      </c>
      <c r="Q3395">
        <v>5.7104893680776002E-2</v>
      </c>
    </row>
    <row r="3396" spans="1:17" hidden="1" x14ac:dyDescent="0.3">
      <c r="A3396" t="s">
        <v>6955</v>
      </c>
      <c r="B3396" t="s">
        <v>6956</v>
      </c>
      <c r="C3396" t="str">
        <f>IFERROR(VLOOKUP(Table1[[#This Row],[Ticker]],[1]!Table1[[Symbol]:[Industry]],2,FALSE),"-")</f>
        <v>-</v>
      </c>
      <c r="E3396">
        <v>49.440142252000001</v>
      </c>
      <c r="F3396">
        <v>6.68</v>
      </c>
      <c r="G3396">
        <v>130.306042033995</v>
      </c>
      <c r="H3396">
        <v>28.4327530142473</v>
      </c>
      <c r="I3396">
        <v>63.737000660283897</v>
      </c>
      <c r="J3396">
        <v>-5.7960070019973298</v>
      </c>
      <c r="K3396">
        <v>5.4750400637717203</v>
      </c>
      <c r="L3396">
        <v>4.3138778618158797</v>
      </c>
      <c r="M3396">
        <v>53.746377859558997</v>
      </c>
      <c r="N3396">
        <v>1.5937129438557101</v>
      </c>
      <c r="O3396">
        <v>10.1796407185628</v>
      </c>
      <c r="P3396">
        <v>171.544715447154</v>
      </c>
      <c r="Q3396">
        <v>7.9287346090387997E-2</v>
      </c>
    </row>
    <row r="3397" spans="1:17" hidden="1" x14ac:dyDescent="0.3">
      <c r="A3397" t="s">
        <v>6957</v>
      </c>
      <c r="B3397" t="s">
        <v>6958</v>
      </c>
      <c r="C3397" t="str">
        <f>IFERROR(VLOOKUP(Table1[[#This Row],[Ticker]],[1]!Table1[[Symbol]:[Industry]],2,FALSE),"-")</f>
        <v>-</v>
      </c>
      <c r="D3397" t="s">
        <v>933</v>
      </c>
      <c r="E3397">
        <v>49.350372499999999</v>
      </c>
      <c r="F3397">
        <v>88.66</v>
      </c>
      <c r="G3397">
        <v>-7.4871397728604503</v>
      </c>
      <c r="H3397">
        <v>-9.4652689851067997</v>
      </c>
      <c r="I3397">
        <v>-17.394990224013899</v>
      </c>
      <c r="J3397">
        <v>-4.3909326904208204</v>
      </c>
      <c r="K3397">
        <v>89.775698790648306</v>
      </c>
      <c r="L3397">
        <v>85.996555828117195</v>
      </c>
      <c r="M3397">
        <v>32.421386090461503</v>
      </c>
      <c r="N3397">
        <v>0.510904136454296</v>
      </c>
      <c r="O3397">
        <v>18.542747575005599</v>
      </c>
      <c r="P3397">
        <v>28.399710354815301</v>
      </c>
      <c r="Q3397">
        <v>8.4161153414548995E-2</v>
      </c>
    </row>
    <row r="3398" spans="1:17" hidden="1" x14ac:dyDescent="0.3">
      <c r="A3398" t="s">
        <v>6959</v>
      </c>
      <c r="B3398" t="s">
        <v>6960</v>
      </c>
      <c r="C3398" t="str">
        <f>IFERROR(VLOOKUP(Table1[[#This Row],[Ticker]],[1]!Table1[[Symbol]:[Industry]],2,FALSE),"-")</f>
        <v>-</v>
      </c>
      <c r="D3398" t="s">
        <v>380</v>
      </c>
      <c r="E3398">
        <v>49.164659999999998</v>
      </c>
      <c r="F3398">
        <v>31.95</v>
      </c>
      <c r="G3398">
        <v>59.934336251905599</v>
      </c>
      <c r="H3398">
        <v>-15.2302392747346</v>
      </c>
      <c r="I3398">
        <v>-29.372380883761799</v>
      </c>
      <c r="J3398">
        <v>-15.641812166362</v>
      </c>
      <c r="K3398">
        <v>33.652690222502898</v>
      </c>
      <c r="L3398">
        <v>31.765009398630902</v>
      </c>
      <c r="M3398">
        <v>42.667511059925602</v>
      </c>
      <c r="N3398">
        <v>2.4571014492753598</v>
      </c>
      <c r="O3398">
        <v>76.369327073552398</v>
      </c>
      <c r="P3398">
        <v>89.614243323442096</v>
      </c>
      <c r="Q3398">
        <v>0.12685017514537</v>
      </c>
    </row>
    <row r="3399" spans="1:17" hidden="1" x14ac:dyDescent="0.3">
      <c r="A3399" t="s">
        <v>6961</v>
      </c>
      <c r="B3399" t="s">
        <v>6962</v>
      </c>
      <c r="C3399" t="str">
        <f>IFERROR(VLOOKUP(Table1[[#This Row],[Ticker]],[1]!Table1[[Symbol]:[Industry]],2,FALSE),"-")</f>
        <v>-</v>
      </c>
      <c r="D3399" t="s">
        <v>728</v>
      </c>
      <c r="E3399">
        <v>49.139619500000002</v>
      </c>
      <c r="F3399">
        <v>5</v>
      </c>
      <c r="G3399">
        <v>-0.53364404366082496</v>
      </c>
      <c r="H3399">
        <v>-5.8167230837524899</v>
      </c>
      <c r="I3399">
        <v>-11.6183343621625</v>
      </c>
      <c r="J3399">
        <v>1.6268494046250901</v>
      </c>
      <c r="K3399">
        <v>4.9107766115073703</v>
      </c>
      <c r="L3399">
        <v>4.4318886668175699</v>
      </c>
      <c r="M3399">
        <v>42.297119139277697</v>
      </c>
      <c r="N3399">
        <v>1.1768494471164701</v>
      </c>
      <c r="O3399">
        <v>16.999999999999901</v>
      </c>
      <c r="P3399">
        <v>79.211469534050096</v>
      </c>
      <c r="Q3399">
        <v>7.2990553637015995E-2</v>
      </c>
    </row>
    <row r="3400" spans="1:17" hidden="1" x14ac:dyDescent="0.3">
      <c r="A3400" t="s">
        <v>6963</v>
      </c>
      <c r="B3400" t="s">
        <v>6964</v>
      </c>
      <c r="C3400" t="str">
        <f>IFERROR(VLOOKUP(Table1[[#This Row],[Ticker]],[1]!Table1[[Symbol]:[Industry]],2,FALSE),"-")</f>
        <v>-</v>
      </c>
      <c r="D3400" t="s">
        <v>130</v>
      </c>
      <c r="E3400">
        <v>49.079735534999998</v>
      </c>
      <c r="F3400">
        <v>3.45</v>
      </c>
      <c r="K3400">
        <v>3.4677458506360201</v>
      </c>
      <c r="L3400">
        <v>4.1767796842679701</v>
      </c>
      <c r="M3400">
        <v>60.755946489344097</v>
      </c>
      <c r="N3400">
        <v>1</v>
      </c>
      <c r="Q3400">
        <v>-4.7233022382218999E-2</v>
      </c>
    </row>
    <row r="3401" spans="1:17" hidden="1" x14ac:dyDescent="0.3">
      <c r="A3401" t="s">
        <v>6965</v>
      </c>
      <c r="B3401" t="s">
        <v>6966</v>
      </c>
      <c r="C3401" t="str">
        <f>IFERROR(VLOOKUP(Table1[[#This Row],[Ticker]],[1]!Table1[[Symbol]:[Industry]],2,FALSE),"-")</f>
        <v>-</v>
      </c>
      <c r="D3401" t="s">
        <v>405</v>
      </c>
      <c r="E3401">
        <v>49.065049000000002</v>
      </c>
      <c r="F3401">
        <v>104.5</v>
      </c>
      <c r="G3401">
        <v>15.554152925847101</v>
      </c>
      <c r="H3401">
        <v>-9.7456492508422095</v>
      </c>
      <c r="I3401">
        <v>-34.909426711408699</v>
      </c>
      <c r="J3401">
        <v>-5.5472008952801897</v>
      </c>
      <c r="K3401">
        <v>114.41072011315801</v>
      </c>
      <c r="L3401">
        <v>102.307464218083</v>
      </c>
      <c r="M3401">
        <v>32.423068522526201</v>
      </c>
      <c r="N3401">
        <v>0.61283643892339501</v>
      </c>
      <c r="O3401">
        <v>47.320574162679399</v>
      </c>
      <c r="P3401">
        <v>39.240506329113899</v>
      </c>
      <c r="Q3401">
        <v>6.7096950633977998E-2</v>
      </c>
    </row>
    <row r="3402" spans="1:17" hidden="1" x14ac:dyDescent="0.3">
      <c r="A3402" t="s">
        <v>6967</v>
      </c>
      <c r="B3402" t="s">
        <v>6968</v>
      </c>
      <c r="C3402" t="str">
        <f>IFERROR(VLOOKUP(Table1[[#This Row],[Ticker]],[1]!Table1[[Symbol]:[Industry]],2,FALSE),"-")</f>
        <v>-</v>
      </c>
      <c r="D3402" t="s">
        <v>924</v>
      </c>
      <c r="E3402">
        <v>49.030752</v>
      </c>
      <c r="F3402">
        <v>1.23</v>
      </c>
      <c r="G3402">
        <v>-5.4171226340359802</v>
      </c>
      <c r="H3402">
        <v>1.82456587974443</v>
      </c>
      <c r="I3402">
        <v>-29.777858864427799</v>
      </c>
      <c r="J3402">
        <v>-7.0404135649634503</v>
      </c>
      <c r="K3402">
        <v>1.20845044681344</v>
      </c>
      <c r="L3402">
        <v>1.2262041851663199</v>
      </c>
      <c r="M3402">
        <v>47.893030712776302</v>
      </c>
      <c r="N3402">
        <v>1.84437509139959</v>
      </c>
      <c r="O3402">
        <v>53.658536585365802</v>
      </c>
      <c r="P3402">
        <v>75.714285714285694</v>
      </c>
      <c r="Q3402">
        <v>-0.14240220962313699</v>
      </c>
    </row>
    <row r="3403" spans="1:17" hidden="1" x14ac:dyDescent="0.3">
      <c r="A3403" t="s">
        <v>6969</v>
      </c>
      <c r="B3403" t="s">
        <v>6970</v>
      </c>
      <c r="C3403" t="str">
        <f>IFERROR(VLOOKUP(Table1[[#This Row],[Ticker]],[1]!Table1[[Symbol]:[Industry]],2,FALSE),"-")</f>
        <v>-</v>
      </c>
      <c r="D3403" t="s">
        <v>817</v>
      </c>
      <c r="E3403">
        <v>48.904068600000002</v>
      </c>
      <c r="F3403">
        <v>22.53</v>
      </c>
      <c r="G3403">
        <v>81.131828414915006</v>
      </c>
      <c r="H3403">
        <v>20.605184444068801</v>
      </c>
      <c r="I3403">
        <v>-22.125831697663202</v>
      </c>
      <c r="J3403">
        <v>10.728853166435099</v>
      </c>
      <c r="K3403">
        <v>20.509476084681602</v>
      </c>
      <c r="L3403">
        <v>17.864783609341298</v>
      </c>
      <c r="M3403">
        <v>52.675436689245103</v>
      </c>
      <c r="N3403">
        <v>2.1621534563392002</v>
      </c>
      <c r="O3403">
        <v>17.3102529960053</v>
      </c>
      <c r="P3403">
        <v>113.96011396011301</v>
      </c>
      <c r="Q3403">
        <v>7.7521002602741002E-2</v>
      </c>
    </row>
    <row r="3404" spans="1:17" hidden="1" x14ac:dyDescent="0.3">
      <c r="A3404" t="s">
        <v>6971</v>
      </c>
      <c r="B3404" t="s">
        <v>6972</v>
      </c>
      <c r="C3404" t="str">
        <f>IFERROR(VLOOKUP(Table1[[#This Row],[Ticker]],[1]!Table1[[Symbol]:[Industry]],2,FALSE),"-")</f>
        <v>-</v>
      </c>
      <c r="E3404">
        <v>48.769859898</v>
      </c>
      <c r="F3404">
        <v>6.19</v>
      </c>
      <c r="G3404">
        <v>-61.161100878014203</v>
      </c>
      <c r="H3404">
        <v>-3.9889876118276399</v>
      </c>
      <c r="I3404">
        <v>-40.627798840418201</v>
      </c>
      <c r="J3404">
        <v>-3.7280116811330002</v>
      </c>
      <c r="K3404">
        <v>6.0905161659886398</v>
      </c>
      <c r="L3404">
        <v>7.14949181598032</v>
      </c>
      <c r="M3404">
        <v>47.917230236155802</v>
      </c>
      <c r="N3404">
        <v>1.2570241623866301</v>
      </c>
      <c r="O3404">
        <v>90.630048465266498</v>
      </c>
      <c r="P3404">
        <v>30.315789473684202</v>
      </c>
      <c r="Q3404">
        <v>-5.0663691346039999E-2</v>
      </c>
    </row>
    <row r="3405" spans="1:17" hidden="1" x14ac:dyDescent="0.3">
      <c r="A3405" t="s">
        <v>6973</v>
      </c>
      <c r="B3405" t="s">
        <v>6974</v>
      </c>
      <c r="C3405" t="str">
        <f>IFERROR(VLOOKUP(Table1[[#This Row],[Ticker]],[1]!Table1[[Symbol]:[Industry]],2,FALSE),"-")</f>
        <v>-</v>
      </c>
      <c r="D3405" t="s">
        <v>62</v>
      </c>
      <c r="E3405">
        <v>48.716744036000001</v>
      </c>
      <c r="F3405">
        <v>19.489999999999998</v>
      </c>
      <c r="G3405">
        <v>-50.222350387812497</v>
      </c>
      <c r="H3405">
        <v>-24.156739271802401</v>
      </c>
      <c r="I3405">
        <v>-26.597495810115198</v>
      </c>
      <c r="J3405">
        <v>-12.465162728843</v>
      </c>
      <c r="K3405">
        <v>22.8895135083045</v>
      </c>
      <c r="L3405">
        <v>22.510639211910402</v>
      </c>
      <c r="M3405">
        <v>13.661636153021099</v>
      </c>
      <c r="N3405">
        <v>0.74295112781954897</v>
      </c>
      <c r="O3405">
        <v>38.481272447408898</v>
      </c>
      <c r="P3405">
        <v>21.4330218068535</v>
      </c>
      <c r="Q3405">
        <v>5.8870223726637E-2</v>
      </c>
    </row>
    <row r="3406" spans="1:17" hidden="1" x14ac:dyDescent="0.3">
      <c r="A3406" t="s">
        <v>6975</v>
      </c>
      <c r="B3406" t="s">
        <v>6976</v>
      </c>
      <c r="C3406" t="str">
        <f>IFERROR(VLOOKUP(Table1[[#This Row],[Ticker]],[1]!Table1[[Symbol]:[Industry]],2,FALSE),"-")</f>
        <v>-</v>
      </c>
      <c r="E3406">
        <v>48.696956</v>
      </c>
      <c r="F3406">
        <v>77.989999999999995</v>
      </c>
      <c r="G3406">
        <v>-6.53147883514296</v>
      </c>
      <c r="H3406">
        <v>-10.3792620225551</v>
      </c>
      <c r="I3406">
        <v>-38.280243914833498</v>
      </c>
      <c r="J3406">
        <v>-14.3659852905351</v>
      </c>
      <c r="K3406">
        <v>88.049514120807103</v>
      </c>
      <c r="L3406">
        <v>89.423902301678893</v>
      </c>
      <c r="M3406">
        <v>30.7734510717398</v>
      </c>
      <c r="N3406">
        <v>1.0405405405405399</v>
      </c>
      <c r="O3406">
        <v>72.214386459802498</v>
      </c>
      <c r="P3406">
        <v>26.320051830255899</v>
      </c>
    </row>
    <row r="3407" spans="1:17" hidden="1" x14ac:dyDescent="0.3">
      <c r="A3407" t="s">
        <v>6977</v>
      </c>
      <c r="B3407" t="s">
        <v>6978</v>
      </c>
      <c r="C3407" t="str">
        <f>IFERROR(VLOOKUP(Table1[[#This Row],[Ticker]],[1]!Table1[[Symbol]:[Industry]],2,FALSE),"-")</f>
        <v>-</v>
      </c>
      <c r="D3407" t="s">
        <v>543</v>
      </c>
      <c r="E3407">
        <v>48.627403000000001</v>
      </c>
      <c r="F3407">
        <v>80.23</v>
      </c>
      <c r="G3407">
        <v>11.585944691489599</v>
      </c>
      <c r="H3407">
        <v>10.8600237226639</v>
      </c>
      <c r="I3407">
        <v>-27.1825110478818</v>
      </c>
      <c r="J3407">
        <v>-14.8063667491893</v>
      </c>
      <c r="K3407">
        <v>79.359248736047803</v>
      </c>
      <c r="L3407">
        <v>78.568183422577107</v>
      </c>
      <c r="M3407">
        <v>39.467517415209898</v>
      </c>
      <c r="N3407">
        <v>2.2303426956607599</v>
      </c>
      <c r="O3407">
        <v>41.966845319705797</v>
      </c>
      <c r="P3407">
        <v>43.267857142857103</v>
      </c>
      <c r="Q3407">
        <v>0.17260974896509401</v>
      </c>
    </row>
    <row r="3408" spans="1:17" hidden="1" x14ac:dyDescent="0.3">
      <c r="A3408" t="s">
        <v>6979</v>
      </c>
      <c r="B3408" t="s">
        <v>6980</v>
      </c>
      <c r="C3408" t="str">
        <f>IFERROR(VLOOKUP(Table1[[#This Row],[Ticker]],[1]!Table1[[Symbol]:[Industry]],2,FALSE),"-")</f>
        <v>-</v>
      </c>
      <c r="E3408">
        <v>48.525030399999999</v>
      </c>
      <c r="F3408">
        <v>33.46</v>
      </c>
      <c r="G3408">
        <v>-25.447950584711201</v>
      </c>
      <c r="H3408">
        <v>-9.6659250534709695</v>
      </c>
      <c r="I3408">
        <v>-16.183886391717799</v>
      </c>
      <c r="J3408">
        <v>2.27660275205286</v>
      </c>
      <c r="K3408">
        <v>34.4994524788072</v>
      </c>
      <c r="L3408">
        <v>32.879869034048198</v>
      </c>
      <c r="M3408">
        <v>46.030688734366898</v>
      </c>
      <c r="N3408">
        <v>1.1775074414391</v>
      </c>
      <c r="O3408">
        <v>36.640765092647896</v>
      </c>
      <c r="P3408">
        <v>23.834196891191699</v>
      </c>
      <c r="Q3408">
        <v>0.115079571886623</v>
      </c>
    </row>
    <row r="3409" spans="1:17" hidden="1" x14ac:dyDescent="0.3">
      <c r="A3409" t="s">
        <v>6981</v>
      </c>
      <c r="B3409" t="s">
        <v>6982</v>
      </c>
      <c r="C3409" t="str">
        <f>IFERROR(VLOOKUP(Table1[[#This Row],[Ticker]],[1]!Table1[[Symbol]:[Industry]],2,FALSE),"-")</f>
        <v>-</v>
      </c>
      <c r="D3409" t="s">
        <v>62</v>
      </c>
      <c r="E3409">
        <v>48.436308871999998</v>
      </c>
      <c r="F3409">
        <v>24.22</v>
      </c>
      <c r="G3409">
        <v>16.800885575851499</v>
      </c>
      <c r="H3409">
        <v>8.0634142662421997</v>
      </c>
      <c r="I3409">
        <v>-1.3216986225533001</v>
      </c>
      <c r="J3409">
        <v>9.4876902880955196</v>
      </c>
      <c r="K3409">
        <v>21.824435500493799</v>
      </c>
      <c r="L3409">
        <v>20.459556016815799</v>
      </c>
      <c r="M3409">
        <v>70.625068709644594</v>
      </c>
      <c r="N3409">
        <v>3.9987312077811201</v>
      </c>
      <c r="O3409">
        <v>24.2774566473988</v>
      </c>
      <c r="P3409">
        <v>136.292682926829</v>
      </c>
      <c r="Q3409">
        <v>0.119347212563031</v>
      </c>
    </row>
    <row r="3410" spans="1:17" hidden="1" x14ac:dyDescent="0.3">
      <c r="A3410" t="s">
        <v>6983</v>
      </c>
      <c r="B3410" t="s">
        <v>6984</v>
      </c>
      <c r="C3410" t="str">
        <f>IFERROR(VLOOKUP(Table1[[#This Row],[Ticker]],[1]!Table1[[Symbol]:[Industry]],2,FALSE),"-")</f>
        <v>-</v>
      </c>
      <c r="D3410" t="s">
        <v>2904</v>
      </c>
      <c r="E3410">
        <v>48.363572483999903</v>
      </c>
      <c r="F3410">
        <v>7.23</v>
      </c>
      <c r="G3410">
        <v>16.7019961112963</v>
      </c>
      <c r="H3410">
        <v>2.5315759155328998</v>
      </c>
      <c r="I3410">
        <v>-15.748625549480201</v>
      </c>
      <c r="J3410">
        <v>12.176516431576699</v>
      </c>
      <c r="K3410">
        <v>6.9801964808279804</v>
      </c>
      <c r="L3410">
        <v>6.71860956640141</v>
      </c>
      <c r="M3410">
        <v>59.175195404689397</v>
      </c>
      <c r="N3410">
        <v>0.47801315482755302</v>
      </c>
      <c r="O3410">
        <v>21.7150760719225</v>
      </c>
      <c r="P3410">
        <v>57.173913043478201</v>
      </c>
      <c r="Q3410">
        <v>3.8455538106024E-2</v>
      </c>
    </row>
    <row r="3411" spans="1:17" hidden="1" x14ac:dyDescent="0.3">
      <c r="A3411" t="s">
        <v>6985</v>
      </c>
      <c r="B3411" t="s">
        <v>6986</v>
      </c>
      <c r="C3411" t="str">
        <f>IFERROR(VLOOKUP(Table1[[#This Row],[Ticker]],[1]!Table1[[Symbol]:[Industry]],2,FALSE),"-")</f>
        <v>-</v>
      </c>
      <c r="D3411" t="s">
        <v>543</v>
      </c>
      <c r="E3411">
        <v>48.259799999999998</v>
      </c>
      <c r="F3411">
        <v>25</v>
      </c>
      <c r="G3411">
        <v>-49.281591498504802</v>
      </c>
      <c r="H3411">
        <v>-5.3058840073495404</v>
      </c>
      <c r="I3411">
        <v>-33.451328252182897</v>
      </c>
      <c r="J3411">
        <v>-0.117336641886528</v>
      </c>
      <c r="K3411">
        <v>25.972249712606398</v>
      </c>
      <c r="L3411">
        <v>29.490801308816401</v>
      </c>
      <c r="M3411">
        <v>51.2225698647662</v>
      </c>
      <c r="N3411">
        <v>1.0876262626262601</v>
      </c>
      <c r="O3411">
        <v>72</v>
      </c>
      <c r="P3411">
        <v>3.9501039501039501</v>
      </c>
    </row>
    <row r="3412" spans="1:17" hidden="1" x14ac:dyDescent="0.3">
      <c r="A3412" t="s">
        <v>6987</v>
      </c>
      <c r="B3412" t="s">
        <v>6988</v>
      </c>
      <c r="C3412" t="str">
        <f>IFERROR(VLOOKUP(Table1[[#This Row],[Ticker]],[1]!Table1[[Symbol]:[Industry]],2,FALSE),"-")</f>
        <v>-</v>
      </c>
      <c r="E3412">
        <v>48.251783916000001</v>
      </c>
      <c r="F3412">
        <v>34.020000000000003</v>
      </c>
      <c r="G3412">
        <v>-8.7927363819901405</v>
      </c>
      <c r="H3412">
        <v>-6.14911833078187</v>
      </c>
      <c r="I3412">
        <v>-50.649039162280701</v>
      </c>
      <c r="J3412">
        <v>-4.5780016864931703</v>
      </c>
      <c r="K3412">
        <v>37.396339052861897</v>
      </c>
      <c r="L3412">
        <v>39.614970895609503</v>
      </c>
      <c r="M3412">
        <v>30.227477826189201</v>
      </c>
      <c r="N3412">
        <v>1.7651233640011099</v>
      </c>
      <c r="O3412">
        <v>64.550264550264501</v>
      </c>
      <c r="P3412">
        <v>29.0102389078498</v>
      </c>
      <c r="Q3412">
        <v>4.9609864931269003E-2</v>
      </c>
    </row>
    <row r="3413" spans="1:17" hidden="1" x14ac:dyDescent="0.3">
      <c r="A3413" t="s">
        <v>6989</v>
      </c>
      <c r="B3413" t="s">
        <v>6990</v>
      </c>
      <c r="C3413" t="str">
        <f>IFERROR(VLOOKUP(Table1[[#This Row],[Ticker]],[1]!Table1[[Symbol]:[Industry]],2,FALSE),"-")</f>
        <v>-</v>
      </c>
      <c r="D3413" t="s">
        <v>130</v>
      </c>
      <c r="E3413">
        <v>48.229573391999999</v>
      </c>
      <c r="F3413">
        <v>23.73</v>
      </c>
      <c r="G3413">
        <v>119.948143516651</v>
      </c>
      <c r="H3413">
        <v>1.91501798631626</v>
      </c>
      <c r="I3413">
        <v>64.301480736581098</v>
      </c>
      <c r="J3413">
        <v>-11.1753821966256</v>
      </c>
      <c r="K3413">
        <v>21.063511734051101</v>
      </c>
      <c r="L3413">
        <v>15.8569875464111</v>
      </c>
      <c r="M3413">
        <v>50.288750472214602</v>
      </c>
      <c r="N3413">
        <v>2.0374504595855401</v>
      </c>
      <c r="O3413">
        <v>20.438263801095601</v>
      </c>
      <c r="P3413">
        <v>162.5</v>
      </c>
    </row>
    <row r="3414" spans="1:17" hidden="1" x14ac:dyDescent="0.3">
      <c r="A3414" t="s">
        <v>6991</v>
      </c>
      <c r="B3414" t="s">
        <v>6992</v>
      </c>
      <c r="C3414" t="str">
        <f>IFERROR(VLOOKUP(Table1[[#This Row],[Ticker]],[1]!Table1[[Symbol]:[Industry]],2,FALSE),"-")</f>
        <v>-</v>
      </c>
      <c r="E3414">
        <v>48.20288</v>
      </c>
      <c r="F3414">
        <v>68.47</v>
      </c>
      <c r="G3414">
        <v>102.287243956469</v>
      </c>
      <c r="H3414">
        <v>37.445084567768802</v>
      </c>
      <c r="I3414">
        <v>-23.9480602783267</v>
      </c>
      <c r="J3414">
        <v>35.5954625256472</v>
      </c>
      <c r="K3414">
        <v>52.045880763761602</v>
      </c>
      <c r="L3414">
        <v>48.943058892369997</v>
      </c>
      <c r="M3414">
        <v>90.170308949167506</v>
      </c>
      <c r="N3414">
        <v>1.79157990142469</v>
      </c>
      <c r="O3414">
        <v>15.0868993719877</v>
      </c>
      <c r="P3414">
        <v>137.825633900659</v>
      </c>
      <c r="Q3414">
        <v>4.1599360389445998E-2</v>
      </c>
    </row>
    <row r="3415" spans="1:17" hidden="1" x14ac:dyDescent="0.3">
      <c r="A3415" t="s">
        <v>6993</v>
      </c>
      <c r="B3415" t="s">
        <v>6994</v>
      </c>
      <c r="C3415" t="str">
        <f>IFERROR(VLOOKUP(Table1[[#This Row],[Ticker]],[1]!Table1[[Symbol]:[Industry]],2,FALSE),"-")</f>
        <v>-</v>
      </c>
      <c r="E3415">
        <v>48.0834616</v>
      </c>
      <c r="F3415">
        <v>58</v>
      </c>
      <c r="G3415">
        <v>37.4247577078443</v>
      </c>
      <c r="H3415">
        <v>16.517548335884701</v>
      </c>
      <c r="I3415">
        <v>-28.7797954054675</v>
      </c>
      <c r="J3415">
        <v>-0.117336641886528</v>
      </c>
      <c r="K3415">
        <v>52.500071487137099</v>
      </c>
      <c r="L3415">
        <v>49.824130484807803</v>
      </c>
      <c r="M3415">
        <v>95.794588890850207</v>
      </c>
      <c r="N3415">
        <v>0.26521739130434702</v>
      </c>
      <c r="O3415">
        <v>55.689655172413801</v>
      </c>
      <c r="P3415">
        <v>93.3333333333333</v>
      </c>
    </row>
    <row r="3416" spans="1:17" hidden="1" x14ac:dyDescent="0.3">
      <c r="A3416" t="s">
        <v>6995</v>
      </c>
      <c r="B3416" t="s">
        <v>6996</v>
      </c>
      <c r="C3416" t="str">
        <f>IFERROR(VLOOKUP(Table1[[#This Row],[Ticker]],[1]!Table1[[Symbol]:[Industry]],2,FALSE),"-")</f>
        <v>-</v>
      </c>
      <c r="D3416" t="s">
        <v>109</v>
      </c>
      <c r="E3416">
        <v>48.067839999999997</v>
      </c>
      <c r="F3416">
        <v>44.18</v>
      </c>
      <c r="G3416">
        <v>21.834068204111301</v>
      </c>
      <c r="H3416">
        <v>-4.0786649284681697</v>
      </c>
      <c r="I3416">
        <v>-15.5563581657659</v>
      </c>
      <c r="J3416">
        <v>-12.364930527525299</v>
      </c>
      <c r="K3416">
        <v>45.708966072490398</v>
      </c>
      <c r="L3416">
        <v>40.473158896700497</v>
      </c>
      <c r="M3416">
        <v>24.9823148108851</v>
      </c>
      <c r="N3416">
        <v>0.40526764768607298</v>
      </c>
      <c r="O3416">
        <v>33.544590312358501</v>
      </c>
      <c r="P3416">
        <v>69.923076923076906</v>
      </c>
      <c r="Q3416">
        <v>6.8051062782384E-2</v>
      </c>
    </row>
    <row r="3417" spans="1:17" hidden="1" x14ac:dyDescent="0.3">
      <c r="A3417" t="s">
        <v>6997</v>
      </c>
      <c r="B3417" t="s">
        <v>6998</v>
      </c>
      <c r="C3417" t="str">
        <f>IFERROR(VLOOKUP(Table1[[#This Row],[Ticker]],[1]!Table1[[Symbol]:[Industry]],2,FALSE),"-")</f>
        <v>-</v>
      </c>
      <c r="D3417" t="s">
        <v>138</v>
      </c>
      <c r="E3417">
        <v>47.877534099999998</v>
      </c>
      <c r="F3417">
        <v>6.17</v>
      </c>
      <c r="G3417">
        <v>30.5636465967332</v>
      </c>
      <c r="H3417">
        <v>14.490724948301899</v>
      </c>
      <c r="I3417">
        <v>5.2025179016632199</v>
      </c>
      <c r="J3417">
        <v>-0.87262365094996897</v>
      </c>
      <c r="K3417">
        <v>6.1304954728964498</v>
      </c>
      <c r="L3417">
        <v>5.5186231585138996</v>
      </c>
      <c r="M3417">
        <v>40.449523145827499</v>
      </c>
      <c r="N3417">
        <v>1.27835888353016</v>
      </c>
      <c r="O3417">
        <v>18.800648298217101</v>
      </c>
      <c r="P3417">
        <v>56.2025316455696</v>
      </c>
      <c r="Q3417">
        <v>6.8890960861137995E-2</v>
      </c>
    </row>
    <row r="3418" spans="1:17" hidden="1" x14ac:dyDescent="0.3">
      <c r="A3418" t="s">
        <v>6999</v>
      </c>
      <c r="B3418" t="s">
        <v>7000</v>
      </c>
      <c r="C3418" t="str">
        <f>IFERROR(VLOOKUP(Table1[[#This Row],[Ticker]],[1]!Table1[[Symbol]:[Industry]],2,FALSE),"-")</f>
        <v>-</v>
      </c>
      <c r="D3418" t="s">
        <v>490</v>
      </c>
      <c r="E3418">
        <v>47.743906965000001</v>
      </c>
      <c r="F3418">
        <v>33.43</v>
      </c>
      <c r="G3418">
        <v>3.1827168054618902</v>
      </c>
      <c r="H3418">
        <v>5.2034457717822198</v>
      </c>
      <c r="I3418">
        <v>-27.291534437749899</v>
      </c>
      <c r="J3418">
        <v>3.4281179035680198</v>
      </c>
      <c r="K3418">
        <v>31.952924075002201</v>
      </c>
      <c r="L3418">
        <v>32.373605755275598</v>
      </c>
      <c r="M3418">
        <v>63.626803672552398</v>
      </c>
      <c r="N3418">
        <v>1.0519879053544201</v>
      </c>
      <c r="O3418">
        <v>42.087944959617097</v>
      </c>
      <c r="P3418">
        <v>45.347826086956502</v>
      </c>
      <c r="Q3418">
        <v>-6.3429151120491994E-2</v>
      </c>
    </row>
    <row r="3419" spans="1:17" hidden="1" x14ac:dyDescent="0.3">
      <c r="A3419" t="s">
        <v>7001</v>
      </c>
      <c r="B3419" t="s">
        <v>7002</v>
      </c>
      <c r="C3419" t="str">
        <f>IFERROR(VLOOKUP(Table1[[#This Row],[Ticker]],[1]!Table1[[Symbol]:[Industry]],2,FALSE),"-")</f>
        <v>-</v>
      </c>
      <c r="D3419" t="s">
        <v>380</v>
      </c>
      <c r="E3419">
        <v>47.683999999999997</v>
      </c>
      <c r="F3419">
        <v>26.2</v>
      </c>
      <c r="G3419">
        <v>104.33801561326899</v>
      </c>
      <c r="H3419">
        <v>-7.1521486338121898</v>
      </c>
      <c r="I3419">
        <v>13.2411282275076</v>
      </c>
      <c r="J3419">
        <v>-3.8290483535982398</v>
      </c>
      <c r="K3419">
        <v>28.680471675001101</v>
      </c>
      <c r="L3419">
        <v>24.972807972556801</v>
      </c>
      <c r="M3419">
        <v>25.2087377458801</v>
      </c>
      <c r="N3419">
        <v>0.15033935580583399</v>
      </c>
      <c r="O3419">
        <v>48.816793893129699</v>
      </c>
      <c r="P3419">
        <v>138.39854413102799</v>
      </c>
      <c r="Q3419">
        <v>8.2517454134015997E-2</v>
      </c>
    </row>
    <row r="3420" spans="1:17" hidden="1" x14ac:dyDescent="0.3">
      <c r="A3420" t="s">
        <v>7003</v>
      </c>
      <c r="B3420" t="s">
        <v>7004</v>
      </c>
      <c r="C3420" t="str">
        <f>IFERROR(VLOOKUP(Table1[[#This Row],[Ticker]],[1]!Table1[[Symbol]:[Industry]],2,FALSE),"-")</f>
        <v>-</v>
      </c>
      <c r="D3420" t="s">
        <v>80</v>
      </c>
      <c r="E3420">
        <v>47.551121299999998</v>
      </c>
      <c r="F3420">
        <v>15.16</v>
      </c>
      <c r="G3420">
        <v>-22.955456393299901</v>
      </c>
      <c r="H3420">
        <v>-8.4691396300364108</v>
      </c>
      <c r="I3420">
        <v>-34.902105454255398</v>
      </c>
      <c r="J3420">
        <v>-10.458041961671301</v>
      </c>
      <c r="K3420">
        <v>16.1337209573975</v>
      </c>
      <c r="L3420">
        <v>16.800159756968199</v>
      </c>
      <c r="M3420">
        <v>30.8944245117126</v>
      </c>
      <c r="N3420">
        <v>0.72133839097417796</v>
      </c>
      <c r="O3420">
        <v>38.522427440633201</v>
      </c>
    </row>
    <row r="3421" spans="1:17" hidden="1" x14ac:dyDescent="0.3">
      <c r="A3421" t="s">
        <v>7005</v>
      </c>
      <c r="B3421" t="s">
        <v>7006</v>
      </c>
      <c r="C3421" t="str">
        <f>IFERROR(VLOOKUP(Table1[[#This Row],[Ticker]],[1]!Table1[[Symbol]:[Industry]],2,FALSE),"-")</f>
        <v>-</v>
      </c>
      <c r="D3421" t="s">
        <v>295</v>
      </c>
      <c r="E3421">
        <v>47.533824000000003</v>
      </c>
      <c r="F3421">
        <v>23.4</v>
      </c>
      <c r="G3421">
        <v>-54.700504346662903</v>
      </c>
      <c r="H3421">
        <v>-14.989278498827</v>
      </c>
      <c r="I3421">
        <v>-38.330943019438102</v>
      </c>
      <c r="J3421">
        <v>-3.9749034074651601</v>
      </c>
      <c r="K3421">
        <v>24.215970154983498</v>
      </c>
      <c r="L3421">
        <v>28.381556433024201</v>
      </c>
      <c r="M3421">
        <v>60.098269716959202</v>
      </c>
      <c r="N3421">
        <v>1.2470961500733899</v>
      </c>
      <c r="O3421">
        <v>58.119658119658098</v>
      </c>
      <c r="P3421">
        <v>10.6382978723404</v>
      </c>
      <c r="Q3421">
        <v>-9.2750759498756996E-2</v>
      </c>
    </row>
    <row r="3422" spans="1:17" hidden="1" x14ac:dyDescent="0.3">
      <c r="A3422" t="s">
        <v>7007</v>
      </c>
      <c r="B3422" t="s">
        <v>7008</v>
      </c>
      <c r="C3422" t="str">
        <f>IFERROR(VLOOKUP(Table1[[#This Row],[Ticker]],[1]!Table1[[Symbol]:[Industry]],2,FALSE),"-")</f>
        <v>-</v>
      </c>
      <c r="E3422">
        <v>47.320526000000001</v>
      </c>
      <c r="F3422">
        <v>15.01</v>
      </c>
      <c r="G3422">
        <v>-36.772630183811003</v>
      </c>
      <c r="H3422">
        <v>22.053212475171499</v>
      </c>
      <c r="I3422">
        <v>-23.029641505194899</v>
      </c>
      <c r="J3422">
        <v>17.5297221816428</v>
      </c>
      <c r="K3422">
        <v>13.2605278452943</v>
      </c>
      <c r="L3422">
        <v>15.0163674539538</v>
      </c>
      <c r="M3422">
        <v>79.250916482789407</v>
      </c>
      <c r="N3422">
        <v>2.9112751638338601</v>
      </c>
      <c r="O3422">
        <v>66.888740839440302</v>
      </c>
      <c r="P3422">
        <v>36.454545454545404</v>
      </c>
      <c r="Q3422">
        <v>0.110875518948367</v>
      </c>
    </row>
    <row r="3423" spans="1:17" hidden="1" x14ac:dyDescent="0.3">
      <c r="A3423" t="s">
        <v>7009</v>
      </c>
      <c r="B3423" t="s">
        <v>7010</v>
      </c>
      <c r="C3423" t="str">
        <f>IFERROR(VLOOKUP(Table1[[#This Row],[Ticker]],[1]!Table1[[Symbol]:[Industry]],2,FALSE),"-")</f>
        <v>-</v>
      </c>
      <c r="D3423" t="s">
        <v>103</v>
      </c>
      <c r="E3423">
        <v>47.247729999999997</v>
      </c>
      <c r="F3423">
        <v>36.35</v>
      </c>
      <c r="G3423">
        <v>482.14697993006598</v>
      </c>
      <c r="H3423">
        <v>139.48703190395901</v>
      </c>
      <c r="I3423">
        <v>171.64671096350301</v>
      </c>
      <c r="J3423">
        <v>-1.7650639146138101</v>
      </c>
      <c r="K3423">
        <v>21.714110195558298</v>
      </c>
      <c r="L3423">
        <v>14.949972982319</v>
      </c>
      <c r="M3423">
        <v>78.280977606221299</v>
      </c>
      <c r="N3423">
        <v>1.8926846590908999</v>
      </c>
      <c r="O3423">
        <v>0.137551581843187</v>
      </c>
      <c r="P3423">
        <v>592.38095238095195</v>
      </c>
      <c r="Q3423">
        <v>7.3413537845794005E-2</v>
      </c>
    </row>
    <row r="3424" spans="1:17" hidden="1" x14ac:dyDescent="0.3">
      <c r="A3424" t="s">
        <v>7011</v>
      </c>
      <c r="B3424" t="s">
        <v>7012</v>
      </c>
      <c r="C3424" t="str">
        <f>IFERROR(VLOOKUP(Table1[[#This Row],[Ticker]],[1]!Table1[[Symbol]:[Industry]],2,FALSE),"-")</f>
        <v>-</v>
      </c>
      <c r="D3424" t="s">
        <v>632</v>
      </c>
      <c r="E3424">
        <v>47.219389</v>
      </c>
      <c r="F3424">
        <v>93.1</v>
      </c>
      <c r="G3424">
        <v>143.07582424716301</v>
      </c>
      <c r="H3424">
        <v>39.442279518680401</v>
      </c>
      <c r="I3424">
        <v>82.548671747816996</v>
      </c>
      <c r="J3424">
        <v>23.245985157421401</v>
      </c>
      <c r="K3424">
        <v>62.727404875266402</v>
      </c>
      <c r="L3424">
        <v>52.0534424684285</v>
      </c>
      <c r="M3424">
        <v>88.345847133500598</v>
      </c>
      <c r="N3424">
        <v>3.3841912862893402</v>
      </c>
      <c r="O3424">
        <v>0.51557465091300803</v>
      </c>
      <c r="P3424">
        <v>190.93749999999901</v>
      </c>
      <c r="Q3424">
        <v>5.9569438098998999E-2</v>
      </c>
    </row>
    <row r="3425" spans="1:17" hidden="1" x14ac:dyDescent="0.3">
      <c r="A3425" t="s">
        <v>7013</v>
      </c>
      <c r="B3425" t="s">
        <v>7014</v>
      </c>
      <c r="C3425" t="str">
        <f>IFERROR(VLOOKUP(Table1[[#This Row],[Ticker]],[1]!Table1[[Symbol]:[Industry]],2,FALSE),"-")</f>
        <v>-</v>
      </c>
      <c r="D3425" t="s">
        <v>138</v>
      </c>
      <c r="E3425">
        <v>47.187175750000002</v>
      </c>
      <c r="F3425">
        <v>14.3</v>
      </c>
      <c r="G3425">
        <v>29.418571650266401</v>
      </c>
      <c r="H3425">
        <v>-9.8641720942227398</v>
      </c>
      <c r="I3425">
        <v>-12.9594097701028</v>
      </c>
      <c r="J3425">
        <v>-7.1649556895055699</v>
      </c>
      <c r="K3425">
        <v>15.0940197238648</v>
      </c>
      <c r="L3425">
        <v>14.0743508655183</v>
      </c>
      <c r="M3425">
        <v>34.374142589999401</v>
      </c>
      <c r="N3425">
        <v>0.819405996077332</v>
      </c>
      <c r="O3425">
        <v>38.811188811188799</v>
      </c>
      <c r="P3425">
        <v>66.279069767441797</v>
      </c>
      <c r="Q3425">
        <v>6.5265201597569003E-2</v>
      </c>
    </row>
    <row r="3426" spans="1:17" hidden="1" x14ac:dyDescent="0.3">
      <c r="A3426" t="s">
        <v>7015</v>
      </c>
      <c r="B3426" t="s">
        <v>7016</v>
      </c>
      <c r="C3426" t="str">
        <f>IFERROR(VLOOKUP(Table1[[#This Row],[Ticker]],[1]!Table1[[Symbol]:[Industry]],2,FALSE),"-")</f>
        <v>-</v>
      </c>
      <c r="E3426">
        <v>47.170396699999998</v>
      </c>
      <c r="F3426">
        <v>96.1</v>
      </c>
      <c r="G3426">
        <v>110.703890499172</v>
      </c>
      <c r="H3426">
        <v>-16.0831389183993</v>
      </c>
      <c r="I3426">
        <v>18.2827361755072</v>
      </c>
      <c r="J3426">
        <v>-4.13300755275821</v>
      </c>
      <c r="K3426">
        <v>97.195127913915002</v>
      </c>
      <c r="L3426">
        <v>76.193553415447596</v>
      </c>
      <c r="M3426">
        <v>28.2660745567931</v>
      </c>
      <c r="N3426">
        <v>0.232468337896611</v>
      </c>
      <c r="O3426">
        <v>17.585848074921898</v>
      </c>
      <c r="P3426">
        <v>146.09475032010201</v>
      </c>
      <c r="Q3426">
        <v>6.3359619459233005E-2</v>
      </c>
    </row>
    <row r="3427" spans="1:17" hidden="1" x14ac:dyDescent="0.3">
      <c r="A3427" t="s">
        <v>7017</v>
      </c>
      <c r="B3427" t="s">
        <v>7018</v>
      </c>
      <c r="C3427" t="str">
        <f>IFERROR(VLOOKUP(Table1[[#This Row],[Ticker]],[1]!Table1[[Symbol]:[Industry]],2,FALSE),"-")</f>
        <v>-</v>
      </c>
      <c r="D3427" t="s">
        <v>146</v>
      </c>
      <c r="E3427">
        <v>47.130176339999998</v>
      </c>
      <c r="F3427">
        <v>2.34</v>
      </c>
      <c r="G3427">
        <v>-81.524191241104504</v>
      </c>
      <c r="H3427">
        <v>-12.0080926897562</v>
      </c>
      <c r="I3427">
        <v>-25.149441459729999</v>
      </c>
      <c r="J3427">
        <v>-5.6291476655085804</v>
      </c>
      <c r="K3427">
        <v>2.3689220351085498</v>
      </c>
      <c r="L3427">
        <v>3.1724160884543</v>
      </c>
      <c r="M3427">
        <v>32.907264202221697</v>
      </c>
      <c r="N3427">
        <v>0.85938586541428597</v>
      </c>
      <c r="O3427">
        <v>171.36752136752099</v>
      </c>
      <c r="P3427">
        <v>29.999999999999901</v>
      </c>
      <c r="Q3427">
        <v>-0.193950474162079</v>
      </c>
    </row>
    <row r="3428" spans="1:17" hidden="1" x14ac:dyDescent="0.3">
      <c r="A3428" t="s">
        <v>7019</v>
      </c>
      <c r="B3428" t="s">
        <v>7020</v>
      </c>
      <c r="C3428" t="str">
        <f>IFERROR(VLOOKUP(Table1[[#This Row],[Ticker]],[1]!Table1[[Symbol]:[Industry]],2,FALSE),"-")</f>
        <v>-</v>
      </c>
      <c r="D3428" t="s">
        <v>380</v>
      </c>
      <c r="E3428">
        <v>46.994300000000003</v>
      </c>
      <c r="F3428">
        <v>67.25</v>
      </c>
      <c r="G3428">
        <v>-32.189754763810903</v>
      </c>
      <c r="H3428">
        <v>0.27208436491537202</v>
      </c>
      <c r="I3428">
        <v>-24.1418993013197</v>
      </c>
      <c r="J3428">
        <v>0.25579768647168</v>
      </c>
      <c r="K3428">
        <v>66.161403065806496</v>
      </c>
      <c r="L3428">
        <v>69.371196730420394</v>
      </c>
      <c r="M3428">
        <v>52.3517075331999</v>
      </c>
      <c r="N3428">
        <v>1.6721246006389701</v>
      </c>
      <c r="O3428">
        <v>51.449814126394003</v>
      </c>
      <c r="P3428">
        <v>27.488151658767698</v>
      </c>
      <c r="Q3428">
        <v>4.9402045775723998E-2</v>
      </c>
    </row>
    <row r="3429" spans="1:17" hidden="1" x14ac:dyDescent="0.3">
      <c r="A3429" t="s">
        <v>7021</v>
      </c>
      <c r="B3429" t="s">
        <v>7022</v>
      </c>
      <c r="C3429" t="str">
        <f>IFERROR(VLOOKUP(Table1[[#This Row],[Ticker]],[1]!Table1[[Symbol]:[Industry]],2,FALSE),"-")</f>
        <v>-</v>
      </c>
      <c r="D3429" t="s">
        <v>412</v>
      </c>
      <c r="E3429">
        <v>46.660589999999999</v>
      </c>
      <c r="F3429">
        <v>8.6</v>
      </c>
      <c r="G3429">
        <v>0.95132775615353105</v>
      </c>
      <c r="H3429">
        <v>-4.4308597960676499</v>
      </c>
      <c r="I3429">
        <v>-36.459385548512302</v>
      </c>
      <c r="J3429">
        <v>-3.4580938801938799</v>
      </c>
      <c r="K3429">
        <v>8.9296742085800407</v>
      </c>
      <c r="L3429">
        <v>9.3091297094676904</v>
      </c>
      <c r="M3429">
        <v>29.441406696127999</v>
      </c>
      <c r="N3429">
        <v>0.90982073076080505</v>
      </c>
      <c r="O3429">
        <v>39.418604651162802</v>
      </c>
      <c r="P3429">
        <v>31.297709923664101</v>
      </c>
      <c r="Q3429">
        <v>7.4324745736656997E-2</v>
      </c>
    </row>
    <row r="3430" spans="1:17" hidden="1" x14ac:dyDescent="0.3">
      <c r="A3430" t="s">
        <v>7023</v>
      </c>
      <c r="B3430" t="s">
        <v>7024</v>
      </c>
      <c r="C3430" t="str">
        <f>IFERROR(VLOOKUP(Table1[[#This Row],[Ticker]],[1]!Table1[[Symbol]:[Industry]],2,FALSE),"-")</f>
        <v>-</v>
      </c>
      <c r="E3430">
        <v>46.651328333999999</v>
      </c>
      <c r="F3430">
        <v>45.74</v>
      </c>
      <c r="G3430">
        <v>-22.041908958822301</v>
      </c>
      <c r="H3430">
        <v>-4.5049003578183804</v>
      </c>
      <c r="I3430">
        <v>-20.389273318307001</v>
      </c>
      <c r="J3430">
        <v>5.2976655773766703</v>
      </c>
      <c r="K3430">
        <v>47.453589200490001</v>
      </c>
      <c r="L3430">
        <v>48.392961405426398</v>
      </c>
      <c r="M3430">
        <v>40.253418013395503</v>
      </c>
      <c r="N3430">
        <v>0.41699115044247698</v>
      </c>
      <c r="O3430">
        <v>41.233056405771698</v>
      </c>
      <c r="P3430">
        <v>14.3499999999999</v>
      </c>
      <c r="Q3430">
        <v>-3.5266661922E-4</v>
      </c>
    </row>
    <row r="3431" spans="1:17" hidden="1" x14ac:dyDescent="0.3">
      <c r="A3431" t="s">
        <v>7025</v>
      </c>
      <c r="B3431" t="s">
        <v>7026</v>
      </c>
      <c r="C3431" t="str">
        <f>IFERROR(VLOOKUP(Table1[[#This Row],[Ticker]],[1]!Table1[[Symbol]:[Industry]],2,FALSE),"-")</f>
        <v>-</v>
      </c>
      <c r="D3431" t="s">
        <v>632</v>
      </c>
      <c r="E3431">
        <v>46.617909599999997</v>
      </c>
      <c r="F3431">
        <v>159</v>
      </c>
      <c r="G3431">
        <v>-37.600809277657604</v>
      </c>
      <c r="H3431">
        <v>-2.9342060500801299</v>
      </c>
      <c r="I3431">
        <v>-27.4821473924911</v>
      </c>
      <c r="J3431">
        <v>-0.69798180317685399</v>
      </c>
      <c r="K3431">
        <v>155.391191741825</v>
      </c>
      <c r="L3431">
        <v>165.734109209775</v>
      </c>
      <c r="M3431">
        <v>66.033421633406306</v>
      </c>
      <c r="N3431">
        <v>1.7389865802869</v>
      </c>
      <c r="O3431">
        <v>30.628930817610001</v>
      </c>
      <c r="P3431">
        <v>9.9965409892770403</v>
      </c>
      <c r="Q3431">
        <v>1.13643538983E-3</v>
      </c>
    </row>
    <row r="3432" spans="1:17" hidden="1" x14ac:dyDescent="0.3">
      <c r="A3432" t="s">
        <v>7027</v>
      </c>
      <c r="B3432" t="s">
        <v>7028</v>
      </c>
      <c r="C3432" t="str">
        <f>IFERROR(VLOOKUP(Table1[[#This Row],[Ticker]],[1]!Table1[[Symbol]:[Industry]],2,FALSE),"-")</f>
        <v>-</v>
      </c>
      <c r="D3432" t="s">
        <v>295</v>
      </c>
      <c r="E3432">
        <v>46.564999999999998</v>
      </c>
      <c r="F3432">
        <v>33.5</v>
      </c>
      <c r="G3432">
        <v>-61.706704929631201</v>
      </c>
      <c r="H3432">
        <v>2.3192860925988401</v>
      </c>
      <c r="I3432">
        <v>-25.754993173648799</v>
      </c>
      <c r="J3432">
        <v>-1.43312611557074</v>
      </c>
      <c r="K3432">
        <v>34.044075689308997</v>
      </c>
      <c r="L3432">
        <v>34.698598487423403</v>
      </c>
      <c r="M3432">
        <v>32.310174425274099</v>
      </c>
      <c r="N3432">
        <v>0.44735553379040099</v>
      </c>
      <c r="O3432">
        <v>70.746268656716396</v>
      </c>
      <c r="P3432">
        <v>24.074074074074002</v>
      </c>
      <c r="Q3432">
        <v>-8.6393024405244004E-2</v>
      </c>
    </row>
    <row r="3433" spans="1:17" hidden="1" x14ac:dyDescent="0.3">
      <c r="A3433" t="s">
        <v>7029</v>
      </c>
      <c r="B3433" t="s">
        <v>7030</v>
      </c>
      <c r="C3433" t="str">
        <f>IFERROR(VLOOKUP(Table1[[#This Row],[Ticker]],[1]!Table1[[Symbol]:[Industry]],2,FALSE),"-")</f>
        <v>-</v>
      </c>
      <c r="E3433">
        <v>46.483525</v>
      </c>
      <c r="F3433">
        <v>76.25</v>
      </c>
      <c r="G3433">
        <v>401.451387643565</v>
      </c>
      <c r="H3433">
        <v>-16.0832107285779</v>
      </c>
      <c r="I3433">
        <v>6.7788830376310099</v>
      </c>
      <c r="J3433">
        <v>0.44919827247446298</v>
      </c>
      <c r="K3433">
        <v>82.597850427979196</v>
      </c>
      <c r="L3433">
        <v>63.703276515277203</v>
      </c>
      <c r="M3433">
        <v>33.917178362477102</v>
      </c>
      <c r="N3433">
        <v>0.64149726921539896</v>
      </c>
      <c r="O3433">
        <v>30.229508196721198</v>
      </c>
      <c r="P3433">
        <v>425.13774104683102</v>
      </c>
      <c r="Q3433">
        <v>0.17756537200498401</v>
      </c>
    </row>
    <row r="3434" spans="1:17" hidden="1" x14ac:dyDescent="0.3">
      <c r="A3434" t="s">
        <v>7031</v>
      </c>
      <c r="B3434" t="s">
        <v>7032</v>
      </c>
      <c r="C3434" t="str">
        <f>IFERROR(VLOOKUP(Table1[[#This Row],[Ticker]],[1]!Table1[[Symbol]:[Industry]],2,FALSE),"-")</f>
        <v>-</v>
      </c>
      <c r="E3434">
        <v>46.483363199999999</v>
      </c>
      <c r="F3434">
        <v>174.55</v>
      </c>
      <c r="G3434">
        <v>125.670789453876</v>
      </c>
      <c r="H3434">
        <v>48.744500322385697</v>
      </c>
      <c r="I3434">
        <v>168.126345566174</v>
      </c>
      <c r="J3434">
        <v>12.2475282229783</v>
      </c>
      <c r="K3434">
        <v>122.78762249734601</v>
      </c>
      <c r="L3434">
        <v>89.427865550474607</v>
      </c>
      <c r="M3434">
        <v>95.332775662918095</v>
      </c>
      <c r="N3434">
        <v>1.42365805168986</v>
      </c>
      <c r="O3434">
        <v>2.8645087367507E-2</v>
      </c>
      <c r="P3434">
        <v>249.1</v>
      </c>
    </row>
    <row r="3435" spans="1:17" hidden="1" x14ac:dyDescent="0.3">
      <c r="A3435" t="s">
        <v>7033</v>
      </c>
      <c r="B3435" t="s">
        <v>7034</v>
      </c>
      <c r="C3435" t="str">
        <f>IFERROR(VLOOKUP(Table1[[#This Row],[Ticker]],[1]!Table1[[Symbol]:[Industry]],2,FALSE),"-")</f>
        <v>-</v>
      </c>
      <c r="D3435" t="s">
        <v>472</v>
      </c>
      <c r="E3435">
        <v>46.431520380000002</v>
      </c>
      <c r="F3435">
        <v>4.34</v>
      </c>
      <c r="G3435">
        <v>72.693737094470805</v>
      </c>
      <c r="H3435">
        <v>-9.2264992831628501</v>
      </c>
      <c r="I3435">
        <v>52.832196652031598</v>
      </c>
      <c r="J3435">
        <v>-6.2847375229438001</v>
      </c>
      <c r="K3435">
        <v>4.3900711745633103</v>
      </c>
      <c r="L3435">
        <v>3.40535670611782</v>
      </c>
      <c r="M3435">
        <v>32.591058933896598</v>
      </c>
      <c r="N3435">
        <v>0.69006958128103002</v>
      </c>
      <c r="O3435">
        <v>26.267281105990701</v>
      </c>
      <c r="P3435">
        <v>143.82022471910099</v>
      </c>
      <c r="Q3435">
        <v>7.3056265207181004E-2</v>
      </c>
    </row>
    <row r="3436" spans="1:17" hidden="1" x14ac:dyDescent="0.3">
      <c r="A3436" t="s">
        <v>7035</v>
      </c>
      <c r="B3436" t="s">
        <v>7036</v>
      </c>
      <c r="C3436" t="str">
        <f>IFERROR(VLOOKUP(Table1[[#This Row],[Ticker]],[1]!Table1[[Symbol]:[Industry]],2,FALSE),"-")</f>
        <v>-</v>
      </c>
      <c r="D3436" t="s">
        <v>266</v>
      </c>
      <c r="E3436">
        <v>46.429031999999999</v>
      </c>
      <c r="F3436">
        <v>15.11</v>
      </c>
      <c r="G3436">
        <v>63.222678835285897</v>
      </c>
      <c r="H3436">
        <v>-10.694791701128899</v>
      </c>
      <c r="I3436">
        <v>32.930949186911398</v>
      </c>
      <c r="J3436">
        <v>-10.1935721757061</v>
      </c>
      <c r="K3436">
        <v>13.7594433155587</v>
      </c>
      <c r="L3436">
        <v>11.507190141349099</v>
      </c>
      <c r="M3436">
        <v>21.484203087855398</v>
      </c>
      <c r="N3436">
        <v>0.92475258801478599</v>
      </c>
      <c r="O3436">
        <v>17.2733289212442</v>
      </c>
      <c r="P3436">
        <v>116.293735461126</v>
      </c>
      <c r="Q3436">
        <v>9.6114345838408999E-2</v>
      </c>
    </row>
    <row r="3437" spans="1:17" hidden="1" x14ac:dyDescent="0.3">
      <c r="A3437" t="s">
        <v>7037</v>
      </c>
      <c r="B3437" t="s">
        <v>7038</v>
      </c>
      <c r="C3437" t="str">
        <f>IFERROR(VLOOKUP(Table1[[#This Row],[Ticker]],[1]!Table1[[Symbol]:[Industry]],2,FALSE),"-")</f>
        <v>-</v>
      </c>
      <c r="D3437" t="s">
        <v>46</v>
      </c>
      <c r="E3437">
        <v>46.362712674000001</v>
      </c>
      <c r="F3437">
        <v>20.39</v>
      </c>
      <c r="G3437">
        <v>-20.445847074152798</v>
      </c>
      <c r="H3437">
        <v>-5.1464264372270598</v>
      </c>
      <c r="I3437">
        <v>-26.500368763909901</v>
      </c>
      <c r="J3437">
        <v>-5.8629506769742497</v>
      </c>
      <c r="K3437">
        <v>21.9185704894312</v>
      </c>
      <c r="L3437">
        <v>21.304185932774001</v>
      </c>
      <c r="M3437">
        <v>30.0001929381081</v>
      </c>
      <c r="N3437">
        <v>0.72690969917425496</v>
      </c>
      <c r="O3437">
        <v>31.191760666993599</v>
      </c>
      <c r="P3437">
        <v>17.183908045976999</v>
      </c>
      <c r="Q3437">
        <v>-3.4652432852789003E-2</v>
      </c>
    </row>
    <row r="3438" spans="1:17" hidden="1" x14ac:dyDescent="0.3">
      <c r="A3438" t="s">
        <v>7039</v>
      </c>
      <c r="B3438" t="s">
        <v>7040</v>
      </c>
      <c r="C3438" t="str">
        <f>IFERROR(VLOOKUP(Table1[[#This Row],[Ticker]],[1]!Table1[[Symbol]:[Industry]],2,FALSE),"-")</f>
        <v>-</v>
      </c>
      <c r="D3438" t="s">
        <v>412</v>
      </c>
      <c r="E3438">
        <v>46.310125399999997</v>
      </c>
      <c r="F3438">
        <v>150.63999999999999</v>
      </c>
      <c r="G3438">
        <v>-23.6863534032667</v>
      </c>
      <c r="H3438">
        <v>157.49078434561699</v>
      </c>
      <c r="I3438">
        <v>161.43918269672201</v>
      </c>
      <c r="J3438">
        <v>21.148828517440599</v>
      </c>
      <c r="M3438">
        <v>100</v>
      </c>
      <c r="N3438">
        <v>1.1022148252464401</v>
      </c>
      <c r="O3438">
        <v>0</v>
      </c>
    </row>
    <row r="3439" spans="1:17" hidden="1" x14ac:dyDescent="0.3">
      <c r="A3439" t="s">
        <v>7041</v>
      </c>
      <c r="B3439" t="s">
        <v>7042</v>
      </c>
      <c r="C3439" t="str">
        <f>IFERROR(VLOOKUP(Table1[[#This Row],[Ticker]],[1]!Table1[[Symbol]:[Industry]],2,FALSE),"-")</f>
        <v>-</v>
      </c>
      <c r="E3439">
        <v>46.280726600000001</v>
      </c>
      <c r="F3439">
        <v>43.27</v>
      </c>
      <c r="G3439">
        <v>52.853834275231797</v>
      </c>
      <c r="H3439">
        <v>5.1615843448870198</v>
      </c>
      <c r="I3439">
        <v>-10.98862401349</v>
      </c>
      <c r="J3439">
        <v>-8.8138955574235407</v>
      </c>
      <c r="K3439">
        <v>41.5910853576503</v>
      </c>
      <c r="L3439">
        <v>36.769144850285898</v>
      </c>
      <c r="M3439">
        <v>45.710732431647202</v>
      </c>
      <c r="N3439">
        <v>1.81604077871213</v>
      </c>
      <c r="O3439">
        <v>14.3979662583776</v>
      </c>
      <c r="P3439">
        <v>116.35</v>
      </c>
      <c r="Q3439">
        <v>0.127080571153772</v>
      </c>
    </row>
    <row r="3440" spans="1:17" hidden="1" x14ac:dyDescent="0.3">
      <c r="A3440" t="s">
        <v>7043</v>
      </c>
      <c r="B3440" t="s">
        <v>7044</v>
      </c>
      <c r="C3440" t="str">
        <f>IFERROR(VLOOKUP(Table1[[#This Row],[Ticker]],[1]!Table1[[Symbol]:[Industry]],2,FALSE),"-")</f>
        <v>-</v>
      </c>
      <c r="E3440">
        <v>46.238280000000003</v>
      </c>
      <c r="F3440">
        <v>101.2</v>
      </c>
      <c r="G3440">
        <v>-12.4775621944755</v>
      </c>
      <c r="H3440">
        <v>-2.3202195872489901</v>
      </c>
      <c r="I3440">
        <v>-6.9250124627092298</v>
      </c>
      <c r="J3440">
        <v>1.8782287683130301</v>
      </c>
      <c r="K3440">
        <v>96.966969172611599</v>
      </c>
      <c r="L3440">
        <v>95.019327926131695</v>
      </c>
      <c r="M3440">
        <v>99.999584312757506</v>
      </c>
      <c r="N3440">
        <v>4.7609756097560902</v>
      </c>
      <c r="O3440">
        <v>0</v>
      </c>
      <c r="P3440">
        <v>12.132963988919601</v>
      </c>
    </row>
    <row r="3441" spans="1:17" hidden="1" x14ac:dyDescent="0.3">
      <c r="A3441" t="s">
        <v>7045</v>
      </c>
      <c r="B3441" t="s">
        <v>7046</v>
      </c>
      <c r="C3441" t="str">
        <f>IFERROR(VLOOKUP(Table1[[#This Row],[Ticker]],[1]!Table1[[Symbol]:[Industry]],2,FALSE),"-")</f>
        <v>-</v>
      </c>
      <c r="D3441" t="s">
        <v>1525</v>
      </c>
      <c r="E3441">
        <v>46.220585</v>
      </c>
      <c r="F3441">
        <v>28.85</v>
      </c>
      <c r="G3441">
        <v>4.0250233120940297</v>
      </c>
      <c r="H3441">
        <v>-22.017127279327699</v>
      </c>
      <c r="I3441">
        <v>11.386404331114299</v>
      </c>
      <c r="J3441">
        <v>-2.9886237705993999</v>
      </c>
      <c r="K3441">
        <v>28.223535205772901</v>
      </c>
      <c r="L3441">
        <v>24.794567827238701</v>
      </c>
      <c r="M3441">
        <v>35.455871277276898</v>
      </c>
      <c r="N3441">
        <v>0.26897586879195701</v>
      </c>
      <c r="O3441">
        <v>27.556325823223499</v>
      </c>
      <c r="P3441">
        <v>50.2604166666666</v>
      </c>
      <c r="Q3441">
        <v>8.1383594014121999E-2</v>
      </c>
    </row>
    <row r="3442" spans="1:17" hidden="1" x14ac:dyDescent="0.3">
      <c r="A3442" t="s">
        <v>7047</v>
      </c>
      <c r="B3442" t="s">
        <v>7048</v>
      </c>
      <c r="C3442" t="str">
        <f>IFERROR(VLOOKUP(Table1[[#This Row],[Ticker]],[1]!Table1[[Symbol]:[Industry]],2,FALSE),"-")</f>
        <v>-</v>
      </c>
      <c r="D3442" t="s">
        <v>122</v>
      </c>
      <c r="E3442">
        <v>46.05</v>
      </c>
      <c r="F3442">
        <v>15.35</v>
      </c>
      <c r="G3442">
        <v>-39.750833670081597</v>
      </c>
      <c r="H3442">
        <v>-10.2329447607621</v>
      </c>
      <c r="I3442">
        <v>-49.678997550064103</v>
      </c>
      <c r="J3442">
        <v>-2.86963021986818</v>
      </c>
      <c r="K3442">
        <v>16.468404461369399</v>
      </c>
      <c r="L3442">
        <v>18.018993034117699</v>
      </c>
      <c r="M3442">
        <v>36.555525106459498</v>
      </c>
      <c r="N3442">
        <v>0.67599253111634805</v>
      </c>
      <c r="O3442">
        <v>81.042345276872894</v>
      </c>
      <c r="P3442">
        <v>5.1369863013698698</v>
      </c>
      <c r="Q3442">
        <v>-1.9185293650390001E-2</v>
      </c>
    </row>
    <row r="3443" spans="1:17" hidden="1" x14ac:dyDescent="0.3">
      <c r="A3443" t="s">
        <v>7049</v>
      </c>
      <c r="B3443" t="s">
        <v>7050</v>
      </c>
      <c r="C3443" t="str">
        <f>IFERROR(VLOOKUP(Table1[[#This Row],[Ticker]],[1]!Table1[[Symbol]:[Industry]],2,FALSE),"-")</f>
        <v>-</v>
      </c>
      <c r="D3443" t="s">
        <v>549</v>
      </c>
      <c r="E3443">
        <v>45.855239599999997</v>
      </c>
      <c r="F3443">
        <v>39.22</v>
      </c>
      <c r="G3443">
        <v>-54.722048849020197</v>
      </c>
      <c r="H3443">
        <v>-14.380792843223</v>
      </c>
      <c r="I3443">
        <v>2.8594665283627498</v>
      </c>
      <c r="J3443">
        <v>-5.6061470070219901</v>
      </c>
      <c r="K3443">
        <v>48.973313570946502</v>
      </c>
      <c r="L3443">
        <v>50.3525386029918</v>
      </c>
      <c r="M3443">
        <v>36.739826610465798</v>
      </c>
      <c r="N3443">
        <v>2.3867785463204401</v>
      </c>
      <c r="O3443">
        <v>105.20142784293699</v>
      </c>
      <c r="P3443">
        <v>31.654917757636699</v>
      </c>
      <c r="Q3443">
        <v>0.17722661148617999</v>
      </c>
    </row>
    <row r="3444" spans="1:17" hidden="1" x14ac:dyDescent="0.3">
      <c r="A3444" t="s">
        <v>7051</v>
      </c>
      <c r="B3444" t="s">
        <v>7052</v>
      </c>
      <c r="C3444" t="str">
        <f>IFERROR(VLOOKUP(Table1[[#This Row],[Ticker]],[1]!Table1[[Symbol]:[Industry]],2,FALSE),"-")</f>
        <v>-</v>
      </c>
      <c r="E3444">
        <v>45.785322000000001</v>
      </c>
      <c r="F3444">
        <v>318</v>
      </c>
      <c r="G3444">
        <v>-24.3113534032667</v>
      </c>
      <c r="H3444">
        <v>-12.9364746526209</v>
      </c>
      <c r="I3444">
        <v>-5.2144324046676003</v>
      </c>
      <c r="J3444">
        <v>-4.8792414037912799</v>
      </c>
      <c r="K3444">
        <v>368.05741970499298</v>
      </c>
      <c r="L3444">
        <v>400.86344431494899</v>
      </c>
      <c r="M3444">
        <v>30.489409855336799</v>
      </c>
      <c r="N3444">
        <v>0.14359673024523101</v>
      </c>
      <c r="O3444">
        <v>120.11006289308099</v>
      </c>
      <c r="P3444">
        <v>19.503945885005599</v>
      </c>
      <c r="Q3444">
        <v>-4.5932024144993998E-2</v>
      </c>
    </row>
    <row r="3445" spans="1:17" hidden="1" x14ac:dyDescent="0.3">
      <c r="A3445" t="s">
        <v>7053</v>
      </c>
      <c r="B3445" t="s">
        <v>7054</v>
      </c>
      <c r="C3445" t="str">
        <f>IFERROR(VLOOKUP(Table1[[#This Row],[Ticker]],[1]!Table1[[Symbol]:[Industry]],2,FALSE),"-")</f>
        <v>-</v>
      </c>
      <c r="D3445" t="s">
        <v>549</v>
      </c>
      <c r="E3445">
        <v>45.78087</v>
      </c>
      <c r="F3445">
        <v>159</v>
      </c>
      <c r="G3445">
        <v>2.5542182521520602</v>
      </c>
      <c r="H3445">
        <v>-5.5896703477670204</v>
      </c>
      <c r="I3445">
        <v>14.1570184572873</v>
      </c>
      <c r="J3445">
        <v>-1.39122199220499</v>
      </c>
      <c r="K3445">
        <v>157.839682579194</v>
      </c>
      <c r="L3445">
        <v>145.24002238668001</v>
      </c>
      <c r="M3445">
        <v>53.643701790945499</v>
      </c>
      <c r="N3445">
        <v>0.237825848069839</v>
      </c>
      <c r="O3445">
        <v>31.8238993710691</v>
      </c>
      <c r="P3445">
        <v>44.874715261958997</v>
      </c>
      <c r="Q3445">
        <v>0.16478514115071199</v>
      </c>
    </row>
    <row r="3446" spans="1:17" hidden="1" x14ac:dyDescent="0.3">
      <c r="A3446" t="s">
        <v>7055</v>
      </c>
      <c r="B3446" t="s">
        <v>7056</v>
      </c>
      <c r="C3446" t="str">
        <f>IFERROR(VLOOKUP(Table1[[#This Row],[Ticker]],[1]!Table1[[Symbol]:[Industry]],2,FALSE),"-")</f>
        <v>-</v>
      </c>
      <c r="E3446">
        <v>45.703244759999997</v>
      </c>
      <c r="F3446">
        <v>28.01</v>
      </c>
      <c r="G3446">
        <v>-13.497525708538101</v>
      </c>
      <c r="H3446">
        <v>2.59261194911634</v>
      </c>
      <c r="I3446">
        <v>-5.0518535583719798E-2</v>
      </c>
      <c r="J3446">
        <v>-17.491967910323002</v>
      </c>
      <c r="K3446">
        <v>26.134238511555399</v>
      </c>
      <c r="M3446">
        <v>41.285048984384602</v>
      </c>
      <c r="N3446">
        <v>0.79565217391304299</v>
      </c>
      <c r="O3446">
        <v>23.455908604069901</v>
      </c>
      <c r="P3446">
        <v>55.6111111111111</v>
      </c>
    </row>
    <row r="3447" spans="1:17" hidden="1" x14ac:dyDescent="0.3">
      <c r="A3447" t="s">
        <v>7057</v>
      </c>
      <c r="B3447" t="s">
        <v>7058</v>
      </c>
      <c r="C3447" t="str">
        <f>IFERROR(VLOOKUP(Table1[[#This Row],[Ticker]],[1]!Table1[[Symbol]:[Industry]],2,FALSE),"-")</f>
        <v>-</v>
      </c>
      <c r="D3447" t="s">
        <v>639</v>
      </c>
      <c r="E3447">
        <v>45.676200000000001</v>
      </c>
      <c r="F3447">
        <v>10</v>
      </c>
      <c r="G3447">
        <v>42.9803132633999</v>
      </c>
      <c r="H3447">
        <v>-24.3157849974485</v>
      </c>
      <c r="I3447">
        <v>-19.1117056106734</v>
      </c>
      <c r="J3447">
        <v>2.0277093233841601</v>
      </c>
      <c r="K3447">
        <v>10.295606607259099</v>
      </c>
      <c r="L3447">
        <v>10.066318860984101</v>
      </c>
      <c r="M3447">
        <v>49.160965434954598</v>
      </c>
      <c r="N3447">
        <v>0.65290608372055003</v>
      </c>
      <c r="O3447">
        <v>71</v>
      </c>
      <c r="P3447">
        <v>69.491525423728802</v>
      </c>
      <c r="Q3447">
        <v>-1.9806619397200999E-2</v>
      </c>
    </row>
    <row r="3448" spans="1:17" hidden="1" x14ac:dyDescent="0.3">
      <c r="A3448" t="s">
        <v>7059</v>
      </c>
      <c r="B3448" t="s">
        <v>7060</v>
      </c>
      <c r="C3448" t="str">
        <f>IFERROR(VLOOKUP(Table1[[#This Row],[Ticker]],[1]!Table1[[Symbol]:[Industry]],2,FALSE),"-")</f>
        <v>-</v>
      </c>
      <c r="D3448" t="s">
        <v>632</v>
      </c>
      <c r="E3448">
        <v>45.65</v>
      </c>
      <c r="F3448">
        <v>8.3000000000000007</v>
      </c>
      <c r="G3448">
        <v>3.0312038486416499</v>
      </c>
      <c r="H3448">
        <v>-18.243967804847799</v>
      </c>
      <c r="I3448">
        <v>-14.0501306473924</v>
      </c>
      <c r="J3448">
        <v>-6.8390347550940698</v>
      </c>
      <c r="K3448">
        <v>8.1322348072127095</v>
      </c>
      <c r="L3448">
        <v>8.0673595916951601</v>
      </c>
      <c r="M3448">
        <v>51.322425558389199</v>
      </c>
      <c r="N3448">
        <v>0.59395326024760897</v>
      </c>
      <c r="O3448">
        <v>41.204819277108399</v>
      </c>
      <c r="P3448">
        <v>37.190082644628099</v>
      </c>
      <c r="Q3448">
        <v>-3.7809726598118001E-2</v>
      </c>
    </row>
    <row r="3449" spans="1:17" hidden="1" x14ac:dyDescent="0.3">
      <c r="A3449" t="s">
        <v>7061</v>
      </c>
      <c r="B3449" t="s">
        <v>7062</v>
      </c>
      <c r="C3449" t="str">
        <f>IFERROR(VLOOKUP(Table1[[#This Row],[Ticker]],[1]!Table1[[Symbol]:[Industry]],2,FALSE),"-")</f>
        <v>-</v>
      </c>
      <c r="E3449">
        <v>45.638607870000001</v>
      </c>
      <c r="F3449">
        <v>42.3</v>
      </c>
      <c r="G3449">
        <v>-29.435159223430801</v>
      </c>
      <c r="H3449">
        <v>7.9779882862129803</v>
      </c>
      <c r="I3449">
        <v>-38.869948509877901</v>
      </c>
      <c r="J3449">
        <v>10.353867546595099</v>
      </c>
      <c r="K3449">
        <v>39.740206973273899</v>
      </c>
      <c r="L3449">
        <v>43.776563284295101</v>
      </c>
      <c r="M3449">
        <v>68.082240364291295</v>
      </c>
      <c r="N3449">
        <v>0.37360465116279001</v>
      </c>
      <c r="O3449">
        <v>84.3623709766334</v>
      </c>
      <c r="P3449">
        <v>30.838230745437599</v>
      </c>
      <c r="Q3449">
        <v>0.16915858333231201</v>
      </c>
    </row>
    <row r="3450" spans="1:17" hidden="1" x14ac:dyDescent="0.3">
      <c r="A3450" t="s">
        <v>7063</v>
      </c>
      <c r="B3450" t="s">
        <v>7064</v>
      </c>
      <c r="C3450" t="str">
        <f>IFERROR(VLOOKUP(Table1[[#This Row],[Ticker]],[1]!Table1[[Symbol]:[Industry]],2,FALSE),"-")</f>
        <v>-</v>
      </c>
      <c r="D3450" t="s">
        <v>174</v>
      </c>
      <c r="E3450">
        <v>45.546835199999997</v>
      </c>
      <c r="F3450">
        <v>68</v>
      </c>
      <c r="G3450">
        <v>-58.017594349669402</v>
      </c>
      <c r="H3450">
        <v>-10.461036394096499</v>
      </c>
      <c r="I3450">
        <v>-43.743486119943</v>
      </c>
      <c r="J3450">
        <v>-5.53605585370918</v>
      </c>
      <c r="K3450">
        <v>74.795673787054895</v>
      </c>
      <c r="M3450">
        <v>40.2960914892858</v>
      </c>
      <c r="N3450">
        <v>0.72727272727272696</v>
      </c>
      <c r="O3450">
        <v>113.235294117647</v>
      </c>
      <c r="P3450">
        <v>17.241379310344801</v>
      </c>
    </row>
    <row r="3451" spans="1:17" hidden="1" x14ac:dyDescent="0.3">
      <c r="A3451" t="s">
        <v>7065</v>
      </c>
      <c r="B3451" t="s">
        <v>7066</v>
      </c>
      <c r="C3451" t="str">
        <f>IFERROR(VLOOKUP(Table1[[#This Row],[Ticker]],[1]!Table1[[Symbol]:[Industry]],2,FALSE),"-")</f>
        <v>-</v>
      </c>
      <c r="D3451" t="s">
        <v>412</v>
      </c>
      <c r="E3451">
        <v>45.542796871</v>
      </c>
      <c r="F3451">
        <v>27.17</v>
      </c>
      <c r="G3451">
        <v>520.15250915597505</v>
      </c>
      <c r="H3451">
        <v>93.542887379425096</v>
      </c>
      <c r="I3451">
        <v>19.539371698869399</v>
      </c>
      <c r="J3451">
        <v>-13.492336641886499</v>
      </c>
      <c r="K3451">
        <v>23.297765021410498</v>
      </c>
      <c r="L3451">
        <v>19.530186463630798</v>
      </c>
      <c r="M3451">
        <v>54.182511171107798</v>
      </c>
      <c r="N3451">
        <v>1.5299071807837901</v>
      </c>
      <c r="O3451">
        <v>49.355907250644002</v>
      </c>
      <c r="P3451">
        <v>773.63344051446904</v>
      </c>
    </row>
    <row r="3452" spans="1:17" hidden="1" x14ac:dyDescent="0.3">
      <c r="A3452" t="s">
        <v>7067</v>
      </c>
      <c r="B3452" t="s">
        <v>7068</v>
      </c>
      <c r="C3452" t="str">
        <f>IFERROR(VLOOKUP(Table1[[#This Row],[Ticker]],[1]!Table1[[Symbol]:[Industry]],2,FALSE),"-")</f>
        <v>-</v>
      </c>
      <c r="D3452" t="s">
        <v>632</v>
      </c>
      <c r="E3452">
        <v>45.489090760000003</v>
      </c>
      <c r="F3452">
        <v>16.57</v>
      </c>
      <c r="G3452">
        <v>-2.9636985356301399E-2</v>
      </c>
      <c r="H3452">
        <v>-8.4872135688771202</v>
      </c>
      <c r="I3452">
        <v>-19.303600979455599</v>
      </c>
      <c r="J3452">
        <v>-6.7431718311961104</v>
      </c>
      <c r="K3452">
        <v>16.685068763595801</v>
      </c>
      <c r="L3452">
        <v>16.261913499720499</v>
      </c>
      <c r="M3452">
        <v>35.212378937614197</v>
      </c>
      <c r="N3452">
        <v>0.57305723722993096</v>
      </c>
      <c r="O3452">
        <v>36.994568497284199</v>
      </c>
      <c r="P3452">
        <v>29.453124999999901</v>
      </c>
      <c r="Q3452">
        <v>6.6745594555359996E-3</v>
      </c>
    </row>
    <row r="3453" spans="1:17" hidden="1" x14ac:dyDescent="0.3">
      <c r="A3453" t="s">
        <v>7069</v>
      </c>
      <c r="B3453" t="s">
        <v>7070</v>
      </c>
      <c r="C3453" t="str">
        <f>IFERROR(VLOOKUP(Table1[[#This Row],[Ticker]],[1]!Table1[[Symbol]:[Industry]],2,FALSE),"-")</f>
        <v>-</v>
      </c>
      <c r="D3453" t="s">
        <v>266</v>
      </c>
      <c r="E3453">
        <v>45.44</v>
      </c>
      <c r="F3453">
        <v>710</v>
      </c>
      <c r="G3453">
        <v>-41.109009834995</v>
      </c>
      <c r="H3453">
        <v>-3.66079327102825</v>
      </c>
      <c r="I3453">
        <v>-28.6448304022068</v>
      </c>
      <c r="J3453">
        <v>-4.0712840103075703</v>
      </c>
      <c r="K3453">
        <v>755.80883006135502</v>
      </c>
      <c r="L3453">
        <v>764.788573943649</v>
      </c>
      <c r="M3453">
        <v>35.062918955174098</v>
      </c>
      <c r="N3453">
        <v>0.63965751102068502</v>
      </c>
      <c r="O3453">
        <v>33.098591549295698</v>
      </c>
      <c r="P3453">
        <v>18.3333333333333</v>
      </c>
      <c r="Q3453">
        <v>9.8779290933229999E-2</v>
      </c>
    </row>
    <row r="3454" spans="1:17" hidden="1" x14ac:dyDescent="0.3">
      <c r="A3454" t="s">
        <v>7071</v>
      </c>
      <c r="B3454" t="s">
        <v>7072</v>
      </c>
      <c r="C3454" t="str">
        <f>IFERROR(VLOOKUP(Table1[[#This Row],[Ticker]],[1]!Table1[[Symbol]:[Industry]],2,FALSE),"-")</f>
        <v>-</v>
      </c>
      <c r="E3454">
        <v>45.387168750000001</v>
      </c>
      <c r="F3454">
        <v>346.5</v>
      </c>
      <c r="G3454">
        <v>252.53514496806801</v>
      </c>
      <c r="H3454">
        <v>145.68421500255101</v>
      </c>
      <c r="I3454">
        <v>250.863675427766</v>
      </c>
      <c r="J3454">
        <v>15.590938252924101</v>
      </c>
      <c r="K3454">
        <v>189.34998090650501</v>
      </c>
      <c r="L3454">
        <v>130.81394757662</v>
      </c>
      <c r="M3454">
        <v>99.674962078275698</v>
      </c>
      <c r="N3454">
        <v>1.38307692307692</v>
      </c>
      <c r="O3454">
        <v>0</v>
      </c>
      <c r="P3454">
        <v>360.46511627906898</v>
      </c>
    </row>
    <row r="3455" spans="1:17" hidden="1" x14ac:dyDescent="0.3">
      <c r="A3455" t="s">
        <v>7073</v>
      </c>
      <c r="B3455" t="s">
        <v>7074</v>
      </c>
      <c r="C3455" t="str">
        <f>IFERROR(VLOOKUP(Table1[[#This Row],[Ticker]],[1]!Table1[[Symbol]:[Industry]],2,FALSE),"-")</f>
        <v>-</v>
      </c>
      <c r="D3455" t="s">
        <v>138</v>
      </c>
      <c r="E3455">
        <v>45.36</v>
      </c>
      <c r="F3455">
        <v>5.04</v>
      </c>
      <c r="G3455">
        <v>65.077691540553403</v>
      </c>
      <c r="H3455">
        <v>12.768497462688099</v>
      </c>
      <c r="I3455">
        <v>-14.821191265881501</v>
      </c>
      <c r="J3455">
        <v>-0.31151139916809401</v>
      </c>
      <c r="K3455">
        <v>4.5102386659968703</v>
      </c>
      <c r="L3455">
        <v>4.1721876277957</v>
      </c>
      <c r="M3455">
        <v>59.696624401499399</v>
      </c>
      <c r="N3455">
        <v>2.0479515621976598</v>
      </c>
      <c r="O3455">
        <v>18.2539682539682</v>
      </c>
      <c r="P3455">
        <v>93.103448275861993</v>
      </c>
      <c r="Q3455">
        <v>6.9676437584877002E-2</v>
      </c>
    </row>
    <row r="3456" spans="1:17" hidden="1" x14ac:dyDescent="0.3">
      <c r="A3456" t="s">
        <v>7075</v>
      </c>
      <c r="B3456" t="s">
        <v>7076</v>
      </c>
      <c r="C3456" t="str">
        <f>IFERROR(VLOOKUP(Table1[[#This Row],[Ticker]],[1]!Table1[[Symbol]:[Industry]],2,FALSE),"-")</f>
        <v>-</v>
      </c>
      <c r="D3456" t="s">
        <v>1146</v>
      </c>
      <c r="E3456">
        <v>45.318965669999997</v>
      </c>
      <c r="F3456">
        <v>33.299999999999997</v>
      </c>
      <c r="G3456">
        <v>-74.607502997960907</v>
      </c>
      <c r="H3456">
        <v>-2.6363956844714602</v>
      </c>
      <c r="I3456">
        <v>-58.861164317756597</v>
      </c>
      <c r="J3456">
        <v>-0.41673783949132298</v>
      </c>
      <c r="K3456">
        <v>35.536696655632099</v>
      </c>
      <c r="M3456">
        <v>54.234633785556198</v>
      </c>
      <c r="N3456">
        <v>0.38187702265372098</v>
      </c>
      <c r="O3456">
        <v>116.51651651651601</v>
      </c>
      <c r="P3456">
        <v>14.4329896907216</v>
      </c>
    </row>
    <row r="3457" spans="1:17" hidden="1" x14ac:dyDescent="0.3">
      <c r="A3457" t="s">
        <v>7077</v>
      </c>
      <c r="B3457" t="s">
        <v>7078</v>
      </c>
      <c r="C3457" t="str">
        <f>IFERROR(VLOOKUP(Table1[[#This Row],[Ticker]],[1]!Table1[[Symbol]:[Industry]],2,FALSE),"-")</f>
        <v>-</v>
      </c>
      <c r="D3457" t="s">
        <v>266</v>
      </c>
      <c r="E3457">
        <v>45.308205600000001</v>
      </c>
      <c r="F3457">
        <v>99.75</v>
      </c>
      <c r="G3457">
        <v>51.3136465967332</v>
      </c>
      <c r="H3457">
        <v>-6.8157849974485396</v>
      </c>
      <c r="I3457">
        <v>1.86659082296158</v>
      </c>
      <c r="J3457">
        <v>-4.3666284265890702</v>
      </c>
      <c r="K3457">
        <v>97.327741166586307</v>
      </c>
      <c r="L3457">
        <v>81.873441665067602</v>
      </c>
      <c r="M3457">
        <v>31.5195282824067</v>
      </c>
      <c r="N3457">
        <v>0.21294396746291</v>
      </c>
      <c r="O3457">
        <v>23.0075187969924</v>
      </c>
      <c r="P3457">
        <v>91.018766756032093</v>
      </c>
      <c r="Q3457">
        <v>6.3668000472906994E-2</v>
      </c>
    </row>
    <row r="3458" spans="1:17" hidden="1" x14ac:dyDescent="0.3">
      <c r="A3458" t="s">
        <v>7079</v>
      </c>
      <c r="B3458" t="s">
        <v>7080</v>
      </c>
      <c r="C3458" t="str">
        <f>IFERROR(VLOOKUP(Table1[[#This Row],[Ticker]],[1]!Table1[[Symbol]:[Industry]],2,FALSE),"-")</f>
        <v>-</v>
      </c>
      <c r="D3458" t="s">
        <v>138</v>
      </c>
      <c r="E3458">
        <v>45.304480389999902</v>
      </c>
      <c r="F3458">
        <v>151.44999999999999</v>
      </c>
      <c r="G3458">
        <v>56.611265644352201</v>
      </c>
      <c r="H3458">
        <v>-5.8617080044203496</v>
      </c>
      <c r="I3458">
        <v>-6.7588308939581898</v>
      </c>
      <c r="J3458">
        <v>-0.72933174592569605</v>
      </c>
      <c r="K3458">
        <v>159.97889141875299</v>
      </c>
      <c r="L3458">
        <v>140.66018650777499</v>
      </c>
      <c r="M3458">
        <v>26.734716489567401</v>
      </c>
      <c r="N3458">
        <v>0.58899584278651296</v>
      </c>
      <c r="O3458">
        <v>22.1525255860019</v>
      </c>
      <c r="P3458">
        <v>83.553508665616206</v>
      </c>
      <c r="Q3458">
        <v>4.1293775944745002E-2</v>
      </c>
    </row>
    <row r="3459" spans="1:17" hidden="1" x14ac:dyDescent="0.3">
      <c r="A3459" t="s">
        <v>7081</v>
      </c>
      <c r="B3459" t="s">
        <v>7082</v>
      </c>
      <c r="C3459" t="str">
        <f>IFERROR(VLOOKUP(Table1[[#This Row],[Ticker]],[1]!Table1[[Symbol]:[Industry]],2,FALSE),"-")</f>
        <v>-</v>
      </c>
      <c r="D3459" t="s">
        <v>271</v>
      </c>
      <c r="E3459">
        <v>45.301810949999997</v>
      </c>
      <c r="F3459">
        <v>17.489999999999998</v>
      </c>
      <c r="G3459">
        <v>-12.6201769326785</v>
      </c>
      <c r="H3459">
        <v>-9.6767191800387895</v>
      </c>
      <c r="I3459">
        <v>-47.6212965564618</v>
      </c>
      <c r="J3459">
        <v>-2.95112410782659</v>
      </c>
      <c r="K3459">
        <v>19.330867814236399</v>
      </c>
      <c r="L3459">
        <v>20.698639589906801</v>
      </c>
      <c r="M3459">
        <v>31.704845833769099</v>
      </c>
      <c r="N3459">
        <v>0.27840684015197797</v>
      </c>
      <c r="O3459">
        <v>114.017032289127</v>
      </c>
      <c r="P3459">
        <v>19.7082132564841</v>
      </c>
      <c r="Q3459">
        <v>-5.0976360487527003E-2</v>
      </c>
    </row>
    <row r="3460" spans="1:17" hidden="1" x14ac:dyDescent="0.3">
      <c r="A3460" t="s">
        <v>7083</v>
      </c>
      <c r="B3460" t="s">
        <v>7084</v>
      </c>
      <c r="C3460" t="str">
        <f>IFERROR(VLOOKUP(Table1[[#This Row],[Ticker]],[1]!Table1[[Symbol]:[Industry]],2,FALSE),"-")</f>
        <v>-</v>
      </c>
      <c r="D3460" t="s">
        <v>632</v>
      </c>
      <c r="E3460">
        <v>45.266461499999998</v>
      </c>
      <c r="F3460">
        <v>13</v>
      </c>
      <c r="G3460">
        <v>-53.034179490223202</v>
      </c>
      <c r="H3460">
        <v>-18.676786314971601</v>
      </c>
      <c r="I3460">
        <v>-70.261959481418799</v>
      </c>
      <c r="J3460">
        <v>-0.117336641886528</v>
      </c>
      <c r="K3460">
        <v>17.7134115056542</v>
      </c>
      <c r="L3460">
        <v>20.992290884664001</v>
      </c>
      <c r="M3460">
        <v>12.2206197448455</v>
      </c>
      <c r="N3460">
        <v>0.239437794782729</v>
      </c>
      <c r="O3460">
        <v>152.30769230769201</v>
      </c>
      <c r="P3460">
        <v>13.537117903930101</v>
      </c>
      <c r="Q3460">
        <v>-2.3547265257092002E-2</v>
      </c>
    </row>
    <row r="3461" spans="1:17" hidden="1" x14ac:dyDescent="0.3">
      <c r="A3461" t="s">
        <v>7085</v>
      </c>
      <c r="B3461" t="s">
        <v>7086</v>
      </c>
      <c r="C3461" t="str">
        <f>IFERROR(VLOOKUP(Table1[[#This Row],[Ticker]],[1]!Table1[[Symbol]:[Industry]],2,FALSE),"-")</f>
        <v>-</v>
      </c>
      <c r="D3461" t="s">
        <v>543</v>
      </c>
      <c r="E3461">
        <v>45.234605520000002</v>
      </c>
      <c r="F3461">
        <v>57.51</v>
      </c>
      <c r="G3461">
        <v>9.9024967709492699</v>
      </c>
      <c r="H3461">
        <v>-1.79332473483624</v>
      </c>
      <c r="I3461">
        <v>-10.8831099536275</v>
      </c>
      <c r="J3461">
        <v>0.97295296629064398</v>
      </c>
      <c r="K3461">
        <v>58.203359316759801</v>
      </c>
      <c r="L3461">
        <v>55.520058987101102</v>
      </c>
      <c r="M3461">
        <v>41.780426632970297</v>
      </c>
      <c r="N3461">
        <v>0.94112547960778703</v>
      </c>
      <c r="O3461">
        <v>27.282211789253999</v>
      </c>
      <c r="P3461">
        <v>53.770053475935804</v>
      </c>
      <c r="Q3461">
        <v>0.103049060098233</v>
      </c>
    </row>
    <row r="3462" spans="1:17" hidden="1" x14ac:dyDescent="0.3">
      <c r="A3462" t="s">
        <v>7087</v>
      </c>
      <c r="B3462" t="s">
        <v>7088</v>
      </c>
      <c r="C3462" t="str">
        <f>IFERROR(VLOOKUP(Table1[[#This Row],[Ticker]],[1]!Table1[[Symbol]:[Industry]],2,FALSE),"-")</f>
        <v>-</v>
      </c>
      <c r="D3462" t="s">
        <v>709</v>
      </c>
      <c r="E3462">
        <v>45.057158311999999</v>
      </c>
      <c r="F3462">
        <v>20.82</v>
      </c>
      <c r="G3462">
        <v>22.214137136326801</v>
      </c>
      <c r="H3462">
        <v>0.337680349086108</v>
      </c>
      <c r="I3462">
        <v>4.5090116911598601</v>
      </c>
      <c r="J3462">
        <v>0.83777319574479503</v>
      </c>
      <c r="K3462">
        <v>20.0974105257846</v>
      </c>
      <c r="L3462">
        <v>18.310093207523099</v>
      </c>
      <c r="M3462">
        <v>37.579943371070499</v>
      </c>
      <c r="N3462">
        <v>1.4191429006966101</v>
      </c>
      <c r="O3462">
        <v>2.9779058597502401</v>
      </c>
      <c r="P3462">
        <v>47.450424929178403</v>
      </c>
    </row>
    <row r="3463" spans="1:17" hidden="1" x14ac:dyDescent="0.3">
      <c r="A3463" t="s">
        <v>7089</v>
      </c>
      <c r="B3463" t="s">
        <v>7090</v>
      </c>
      <c r="C3463" t="str">
        <f>IFERROR(VLOOKUP(Table1[[#This Row],[Ticker]],[1]!Table1[[Symbol]:[Industry]],2,FALSE),"-")</f>
        <v>-</v>
      </c>
      <c r="E3463">
        <v>45.043500000000002</v>
      </c>
      <c r="F3463">
        <v>150</v>
      </c>
      <c r="G3463">
        <v>-40.237118354587999</v>
      </c>
      <c r="H3463">
        <v>-5.2007407496609499</v>
      </c>
      <c r="I3463">
        <v>-53.379241748378298</v>
      </c>
      <c r="J3463">
        <v>-0.348283524103633</v>
      </c>
      <c r="K3463">
        <v>154.87532466395399</v>
      </c>
      <c r="L3463">
        <v>168.18253682747499</v>
      </c>
      <c r="M3463">
        <v>40.174802864955097</v>
      </c>
      <c r="N3463">
        <v>0.87717131145285898</v>
      </c>
      <c r="O3463">
        <v>80.6666666666666</v>
      </c>
      <c r="P3463">
        <v>12.5281320330082</v>
      </c>
      <c r="Q3463">
        <v>8.7475908328096999E-2</v>
      </c>
    </row>
    <row r="3464" spans="1:17" hidden="1" x14ac:dyDescent="0.3">
      <c r="A3464" t="s">
        <v>7091</v>
      </c>
      <c r="B3464" t="s">
        <v>7092</v>
      </c>
      <c r="C3464" t="str">
        <f>IFERROR(VLOOKUP(Table1[[#This Row],[Ticker]],[1]!Table1[[Symbol]:[Industry]],2,FALSE),"-")</f>
        <v>-</v>
      </c>
      <c r="D3464" t="s">
        <v>632</v>
      </c>
      <c r="E3464">
        <v>45.025972000000003</v>
      </c>
      <c r="F3464">
        <v>60.92</v>
      </c>
      <c r="G3464">
        <v>102.11053317938701</v>
      </c>
      <c r="H3464">
        <v>10.2296695480059</v>
      </c>
      <c r="I3464">
        <v>46.906660692276098</v>
      </c>
      <c r="J3464">
        <v>-2.8951144196643002</v>
      </c>
      <c r="K3464">
        <v>56.2188686651306</v>
      </c>
      <c r="L3464">
        <v>46.7790747994502</v>
      </c>
      <c r="M3464">
        <v>55.796608502440002</v>
      </c>
      <c r="N3464">
        <v>3.3576530508146001</v>
      </c>
      <c r="O3464">
        <v>14.888378200919201</v>
      </c>
      <c r="P3464">
        <v>156.50526315789401</v>
      </c>
      <c r="Q3464">
        <v>5.4382456333406999E-2</v>
      </c>
    </row>
    <row r="3465" spans="1:17" hidden="1" x14ac:dyDescent="0.3">
      <c r="A3465" t="s">
        <v>7093</v>
      </c>
      <c r="B3465" t="s">
        <v>7094</v>
      </c>
      <c r="C3465" t="str">
        <f>IFERROR(VLOOKUP(Table1[[#This Row],[Ticker]],[1]!Table1[[Symbol]:[Industry]],2,FALSE),"-")</f>
        <v>-</v>
      </c>
      <c r="D3465" t="s">
        <v>130</v>
      </c>
      <c r="E3465">
        <v>44.858114505000003</v>
      </c>
      <c r="F3465">
        <v>124.45</v>
      </c>
      <c r="G3465">
        <v>-28.102636045355801</v>
      </c>
      <c r="H3465">
        <v>3.57677698602253</v>
      </c>
      <c r="I3465">
        <v>-15.728517101809899</v>
      </c>
      <c r="J3465">
        <v>7.0225894968085996</v>
      </c>
      <c r="K3465">
        <v>121.99511315435799</v>
      </c>
      <c r="L3465">
        <v>126.227841513252</v>
      </c>
      <c r="M3465">
        <v>51.858378457707097</v>
      </c>
      <c r="N3465">
        <v>1.9173730129926601</v>
      </c>
      <c r="O3465">
        <v>30.976295701084702</v>
      </c>
      <c r="P3465">
        <v>20.825242718446599</v>
      </c>
      <c r="Q3465">
        <v>0.16757817905571701</v>
      </c>
    </row>
    <row r="3466" spans="1:17" hidden="1" x14ac:dyDescent="0.3">
      <c r="A3466" t="s">
        <v>7095</v>
      </c>
      <c r="B3466" t="s">
        <v>7096</v>
      </c>
      <c r="C3466" t="str">
        <f>IFERROR(VLOOKUP(Table1[[#This Row],[Ticker]],[1]!Table1[[Symbol]:[Industry]],2,FALSE),"-")</f>
        <v>-</v>
      </c>
      <c r="D3466" t="s">
        <v>472</v>
      </c>
      <c r="E3466">
        <v>44.838475160000002</v>
      </c>
      <c r="F3466">
        <v>17.02</v>
      </c>
      <c r="G3466">
        <v>-1.6791849444853799</v>
      </c>
      <c r="H3466">
        <v>-11.2388619205254</v>
      </c>
      <c r="I3466">
        <v>-23.872380883761799</v>
      </c>
      <c r="J3466">
        <v>-1.3993879239378</v>
      </c>
      <c r="K3466">
        <v>18.094972464842101</v>
      </c>
      <c r="L3466">
        <v>18.1474072384636</v>
      </c>
      <c r="M3466">
        <v>29.293260934414398</v>
      </c>
      <c r="N3466">
        <v>0.79587468610655798</v>
      </c>
      <c r="O3466">
        <v>60.693301997649797</v>
      </c>
      <c r="P3466">
        <v>54.027149321266897</v>
      </c>
      <c r="Q3466">
        <v>-0.13921504436632701</v>
      </c>
    </row>
    <row r="3467" spans="1:17" hidden="1" x14ac:dyDescent="0.3">
      <c r="A3467" t="s">
        <v>7097</v>
      </c>
      <c r="B3467" t="s">
        <v>7098</v>
      </c>
      <c r="C3467" t="str">
        <f>IFERROR(VLOOKUP(Table1[[#This Row],[Ticker]],[1]!Table1[[Symbol]:[Industry]],2,FALSE),"-")</f>
        <v>-</v>
      </c>
      <c r="D3467" t="s">
        <v>62</v>
      </c>
      <c r="E3467">
        <v>44.75</v>
      </c>
      <c r="F3467">
        <v>44.75</v>
      </c>
      <c r="G3467">
        <v>-60.835229807761102</v>
      </c>
      <c r="H3467">
        <v>-3.20467388633744</v>
      </c>
      <c r="I3467">
        <v>-75.524385290915006</v>
      </c>
      <c r="J3467">
        <v>1.92347968464407</v>
      </c>
      <c r="K3467">
        <v>47.409855033566402</v>
      </c>
      <c r="L3467">
        <v>62.340324976816902</v>
      </c>
      <c r="M3467">
        <v>35.025321322353797</v>
      </c>
      <c r="N3467">
        <v>0.90821508060054801</v>
      </c>
      <c r="O3467">
        <v>172.62569832402201</v>
      </c>
      <c r="P3467">
        <v>14.7435897435897</v>
      </c>
      <c r="Q3467">
        <v>5.4769110699440004E-3</v>
      </c>
    </row>
    <row r="3468" spans="1:17" hidden="1" x14ac:dyDescent="0.3">
      <c r="A3468" t="s">
        <v>7099</v>
      </c>
      <c r="B3468" t="s">
        <v>7100</v>
      </c>
      <c r="C3468" t="str">
        <f>IFERROR(VLOOKUP(Table1[[#This Row],[Ticker]],[1]!Table1[[Symbol]:[Industry]],2,FALSE),"-")</f>
        <v>-</v>
      </c>
      <c r="E3468">
        <v>44.690330000000003</v>
      </c>
      <c r="F3468">
        <v>24.17</v>
      </c>
      <c r="G3468">
        <v>-21.9607641776775</v>
      </c>
      <c r="H3468">
        <v>-9.3373620865030702</v>
      </c>
      <c r="I3468">
        <v>-43.393357237690097</v>
      </c>
      <c r="J3468">
        <v>-2.6927893581843101</v>
      </c>
      <c r="K3468">
        <v>25.662818679346099</v>
      </c>
      <c r="L3468">
        <v>27.409836341425201</v>
      </c>
      <c r="M3468">
        <v>42.527377567809999</v>
      </c>
      <c r="N3468">
        <v>0.64734528521078205</v>
      </c>
      <c r="O3468">
        <v>69.631774927596098</v>
      </c>
      <c r="P3468">
        <v>6.9469026548672597</v>
      </c>
      <c r="Q3468">
        <v>7.8917743952899994E-3</v>
      </c>
    </row>
    <row r="3469" spans="1:17" hidden="1" x14ac:dyDescent="0.3">
      <c r="A3469" t="s">
        <v>7101</v>
      </c>
      <c r="B3469" t="s">
        <v>7102</v>
      </c>
      <c r="C3469" t="str">
        <f>IFERROR(VLOOKUP(Table1[[#This Row],[Ticker]],[1]!Table1[[Symbol]:[Industry]],2,FALSE),"-")</f>
        <v>-</v>
      </c>
      <c r="E3469">
        <v>44.612433600000003</v>
      </c>
      <c r="F3469">
        <v>71.400000000000006</v>
      </c>
      <c r="G3469">
        <v>-24.519686736600001</v>
      </c>
      <c r="H3469">
        <v>-8.4847990819555807</v>
      </c>
      <c r="I3469">
        <v>18.7708939700393</v>
      </c>
      <c r="J3469">
        <v>-10.354803660356099</v>
      </c>
      <c r="K3469">
        <v>76.376005742067406</v>
      </c>
      <c r="L3469">
        <v>72.674798934058799</v>
      </c>
      <c r="M3469">
        <v>46.736639210926</v>
      </c>
      <c r="N3469">
        <v>0.27252861602497302</v>
      </c>
      <c r="O3469">
        <v>63.865546218487303</v>
      </c>
      <c r="P3469">
        <v>97.783933518005497</v>
      </c>
    </row>
    <row r="3470" spans="1:17" hidden="1" x14ac:dyDescent="0.3">
      <c r="A3470" t="s">
        <v>7103</v>
      </c>
      <c r="B3470" t="s">
        <v>7104</v>
      </c>
      <c r="C3470" t="str">
        <f>IFERROR(VLOOKUP(Table1[[#This Row],[Ticker]],[1]!Table1[[Symbol]:[Industry]],2,FALSE),"-")</f>
        <v>-</v>
      </c>
      <c r="E3470">
        <v>44.606760000000001</v>
      </c>
      <c r="F3470">
        <v>77.55</v>
      </c>
      <c r="G3470">
        <v>91.730313263399907</v>
      </c>
      <c r="H3470">
        <v>0.45319635894161397</v>
      </c>
      <c r="I3470">
        <v>9.2932111590231496</v>
      </c>
      <c r="J3470">
        <v>-0.117336641886528</v>
      </c>
      <c r="K3470">
        <v>71.372908011841801</v>
      </c>
      <c r="L3470">
        <v>62.658823423637799</v>
      </c>
      <c r="M3470">
        <v>86.011706119723598</v>
      </c>
      <c r="N3470">
        <v>0.93846153846153801</v>
      </c>
      <c r="O3470">
        <v>0</v>
      </c>
      <c r="P3470">
        <v>169.270833333333</v>
      </c>
    </row>
    <row r="3471" spans="1:17" hidden="1" x14ac:dyDescent="0.3">
      <c r="A3471" t="s">
        <v>7105</v>
      </c>
      <c r="B3471" t="s">
        <v>7106</v>
      </c>
      <c r="C3471" t="str">
        <f>IFERROR(VLOOKUP(Table1[[#This Row],[Ticker]],[1]!Table1[[Symbol]:[Industry]],2,FALSE),"-")</f>
        <v>-</v>
      </c>
      <c r="D3471" t="s">
        <v>412</v>
      </c>
      <c r="E3471">
        <v>44.55</v>
      </c>
      <c r="F3471">
        <v>4.95</v>
      </c>
      <c r="G3471">
        <v>71.195536360512705</v>
      </c>
      <c r="H3471">
        <v>-17.988553876167</v>
      </c>
      <c r="I3471">
        <v>27.173671747817</v>
      </c>
      <c r="J3471">
        <v>-2.4474337292651702</v>
      </c>
      <c r="K3471">
        <v>4.9273873656326401</v>
      </c>
      <c r="L3471">
        <v>3.94953444392947</v>
      </c>
      <c r="M3471">
        <v>33.115875020311798</v>
      </c>
      <c r="N3471">
        <v>0.697158430029165</v>
      </c>
      <c r="O3471">
        <v>31.851851851851801</v>
      </c>
      <c r="P3471">
        <v>112.142857142857</v>
      </c>
      <c r="Q3471">
        <v>6.3882667897703999E-2</v>
      </c>
    </row>
    <row r="3472" spans="1:17" hidden="1" x14ac:dyDescent="0.3">
      <c r="A3472" t="s">
        <v>7107</v>
      </c>
      <c r="B3472" t="s">
        <v>7108</v>
      </c>
      <c r="C3472" t="str">
        <f>IFERROR(VLOOKUP(Table1[[#This Row],[Ticker]],[1]!Table1[[Symbol]:[Industry]],2,FALSE),"-")</f>
        <v>-</v>
      </c>
      <c r="D3472" t="s">
        <v>543</v>
      </c>
      <c r="E3472">
        <v>44.420756400000002</v>
      </c>
      <c r="F3472">
        <v>25.86</v>
      </c>
      <c r="G3472">
        <v>-55.0921889470333</v>
      </c>
      <c r="H3472">
        <v>-10.9559870905557</v>
      </c>
      <c r="I3472">
        <v>-30.5667128675675</v>
      </c>
      <c r="J3472">
        <v>-2.0506194318789301</v>
      </c>
      <c r="K3472">
        <v>26.883973604449299</v>
      </c>
      <c r="L3472">
        <v>29.270335960721301</v>
      </c>
      <c r="M3472">
        <v>39.981135851406101</v>
      </c>
      <c r="N3472">
        <v>0.61275433411890201</v>
      </c>
      <c r="O3472">
        <v>67.053364269141497</v>
      </c>
      <c r="Q3472">
        <v>2.6856078526489E-2</v>
      </c>
    </row>
    <row r="3473" spans="1:17" hidden="1" x14ac:dyDescent="0.3">
      <c r="A3473" t="s">
        <v>7109</v>
      </c>
      <c r="B3473" t="s">
        <v>7110</v>
      </c>
      <c r="C3473" t="str">
        <f>IFERROR(VLOOKUP(Table1[[#This Row],[Ticker]],[1]!Table1[[Symbol]:[Industry]],2,FALSE),"-")</f>
        <v>-</v>
      </c>
      <c r="E3473">
        <v>44.382072559999997</v>
      </c>
      <c r="F3473">
        <v>37.82</v>
      </c>
      <c r="G3473">
        <v>78.559635901546002</v>
      </c>
      <c r="H3473">
        <v>-37.525501296354498</v>
      </c>
      <c r="I3473">
        <v>177.02486222400699</v>
      </c>
      <c r="J3473">
        <v>-9.8416474188288703</v>
      </c>
      <c r="K3473">
        <v>42.750808802930599</v>
      </c>
      <c r="L3473">
        <v>27.9825379619855</v>
      </c>
      <c r="M3473">
        <v>21.958155836281001</v>
      </c>
      <c r="N3473">
        <v>1.0094169494959699</v>
      </c>
      <c r="O3473">
        <v>45.4257006874669</v>
      </c>
      <c r="P3473">
        <v>205.73969280517301</v>
      </c>
    </row>
    <row r="3474" spans="1:17" hidden="1" x14ac:dyDescent="0.3">
      <c r="A3474" t="s">
        <v>7111</v>
      </c>
      <c r="B3474" t="s">
        <v>7112</v>
      </c>
      <c r="C3474" t="str">
        <f>IFERROR(VLOOKUP(Table1[[#This Row],[Ticker]],[1]!Table1[[Symbol]:[Industry]],2,FALSE),"-")</f>
        <v>-</v>
      </c>
      <c r="D3474" t="s">
        <v>405</v>
      </c>
      <c r="E3474">
        <v>44.353999999999999</v>
      </c>
      <c r="F3474">
        <v>83.75</v>
      </c>
      <c r="G3474">
        <v>-31.6533863702997</v>
      </c>
      <c r="H3474">
        <v>-2.1816386559851302</v>
      </c>
      <c r="I3474">
        <v>-40.339150164011798</v>
      </c>
      <c r="J3474">
        <v>-0.117336641886528</v>
      </c>
      <c r="K3474">
        <v>85.848484284038705</v>
      </c>
      <c r="L3474">
        <v>99.104539653402199</v>
      </c>
      <c r="M3474">
        <v>90.043799696394998</v>
      </c>
      <c r="N3474">
        <v>6.5580706579225698E-3</v>
      </c>
      <c r="O3474">
        <v>60.477611940298502</v>
      </c>
      <c r="P3474">
        <v>4.6875</v>
      </c>
    </row>
    <row r="3475" spans="1:17" hidden="1" x14ac:dyDescent="0.3">
      <c r="A3475" t="s">
        <v>7113</v>
      </c>
      <c r="B3475" t="s">
        <v>7114</v>
      </c>
      <c r="C3475" t="str">
        <f>IFERROR(VLOOKUP(Table1[[#This Row],[Ticker]],[1]!Table1[[Symbol]:[Industry]],2,FALSE),"-")</f>
        <v>-</v>
      </c>
      <c r="D3475" t="s">
        <v>312</v>
      </c>
      <c r="E3475">
        <v>44.222464000000002</v>
      </c>
      <c r="F3475">
        <v>15.1</v>
      </c>
      <c r="G3475">
        <v>36.102006385092999</v>
      </c>
      <c r="H3475">
        <v>-9.2769326364204492</v>
      </c>
      <c r="I3475">
        <v>-18.780481857198499</v>
      </c>
      <c r="J3475">
        <v>-5.6992843853544501</v>
      </c>
      <c r="K3475">
        <v>16.021744446519499</v>
      </c>
      <c r="L3475">
        <v>14.840262406890799</v>
      </c>
      <c r="M3475">
        <v>30.596187248029999</v>
      </c>
      <c r="N3475">
        <v>1.11389454414936</v>
      </c>
      <c r="O3475">
        <v>34.437086092715198</v>
      </c>
      <c r="P3475">
        <v>66.850828729281702</v>
      </c>
      <c r="Q3475">
        <v>5.4148349045972002E-2</v>
      </c>
    </row>
    <row r="3476" spans="1:17" hidden="1" x14ac:dyDescent="0.3">
      <c r="A3476" t="s">
        <v>7115</v>
      </c>
      <c r="B3476" t="s">
        <v>7116</v>
      </c>
      <c r="C3476" t="str">
        <f>IFERROR(VLOOKUP(Table1[[#This Row],[Ticker]],[1]!Table1[[Symbol]:[Industry]],2,FALSE),"-")</f>
        <v>-</v>
      </c>
      <c r="D3476" t="s">
        <v>1423</v>
      </c>
      <c r="E3476">
        <v>44.18</v>
      </c>
      <c r="F3476">
        <v>44.18</v>
      </c>
      <c r="G3476">
        <v>-41.947222968484098</v>
      </c>
      <c r="H3476">
        <v>-7.5789428921853803</v>
      </c>
      <c r="I3476">
        <v>-31.712197817400298</v>
      </c>
      <c r="J3476">
        <v>-4.7853864344176396</v>
      </c>
      <c r="K3476">
        <v>48.0822967103081</v>
      </c>
      <c r="L3476">
        <v>50.4715388247213</v>
      </c>
      <c r="M3476">
        <v>23.6759552925589</v>
      </c>
      <c r="N3476">
        <v>1.4529624875538301</v>
      </c>
      <c r="O3476">
        <v>59.687641466727001</v>
      </c>
      <c r="P3476">
        <v>4.6919431279620802</v>
      </c>
      <c r="Q3476">
        <v>-0.11829080070622899</v>
      </c>
    </row>
    <row r="3477" spans="1:17" hidden="1" x14ac:dyDescent="0.3">
      <c r="A3477" t="s">
        <v>7117</v>
      </c>
      <c r="B3477" t="s">
        <v>7118</v>
      </c>
      <c r="C3477" t="str">
        <f>IFERROR(VLOOKUP(Table1[[#This Row],[Ticker]],[1]!Table1[[Symbol]:[Industry]],2,FALSE),"-")</f>
        <v>-</v>
      </c>
      <c r="D3477" t="s">
        <v>371</v>
      </c>
      <c r="E3477">
        <v>44.179053000000003</v>
      </c>
      <c r="F3477">
        <v>44.21</v>
      </c>
      <c r="G3477">
        <v>-53.932487830530803</v>
      </c>
      <c r="H3477">
        <v>-12.0662962448923</v>
      </c>
      <c r="I3477">
        <v>-48.388782262484597</v>
      </c>
      <c r="J3477">
        <v>-2.0521192505821801</v>
      </c>
      <c r="K3477">
        <v>45.5791154253508</v>
      </c>
      <c r="L3477">
        <v>54.679178837931502</v>
      </c>
      <c r="M3477">
        <v>34.100466490905703</v>
      </c>
      <c r="N3477">
        <v>0.337080248784218</v>
      </c>
      <c r="O3477">
        <v>84.121239538565902</v>
      </c>
      <c r="P3477">
        <v>19.325236167341401</v>
      </c>
      <c r="Q3477">
        <v>-3.0495829185986999E-2</v>
      </c>
    </row>
    <row r="3478" spans="1:17" hidden="1" x14ac:dyDescent="0.3">
      <c r="A3478" t="s">
        <v>7119</v>
      </c>
      <c r="B3478" t="s">
        <v>7120</v>
      </c>
      <c r="C3478" t="str">
        <f>IFERROR(VLOOKUP(Table1[[#This Row],[Ticker]],[1]!Table1[[Symbol]:[Industry]],2,FALSE),"-")</f>
        <v>-</v>
      </c>
      <c r="E3478">
        <v>43.998240000000003</v>
      </c>
      <c r="F3478">
        <v>64.099999999999994</v>
      </c>
      <c r="G3478">
        <v>-40.569133486254302</v>
      </c>
      <c r="H3478">
        <v>31.9699292882657</v>
      </c>
      <c r="I3478">
        <v>-23.6376810614865</v>
      </c>
      <c r="J3478">
        <v>5.8826633581134704</v>
      </c>
      <c r="K3478">
        <v>54.608877908829299</v>
      </c>
      <c r="M3478">
        <v>61.831831401800898</v>
      </c>
      <c r="N3478">
        <v>2.4058252427184401</v>
      </c>
      <c r="O3478">
        <v>38.907956318252701</v>
      </c>
      <c r="P3478">
        <v>48.208092485549102</v>
      </c>
    </row>
    <row r="3479" spans="1:17" hidden="1" x14ac:dyDescent="0.3">
      <c r="A3479" t="s">
        <v>7121</v>
      </c>
      <c r="B3479" t="s">
        <v>7122</v>
      </c>
      <c r="C3479" t="str">
        <f>IFERROR(VLOOKUP(Table1[[#This Row],[Ticker]],[1]!Table1[[Symbol]:[Industry]],2,FALSE),"-")</f>
        <v>-</v>
      </c>
      <c r="E3479">
        <v>43.8658</v>
      </c>
      <c r="F3479">
        <v>139.69999999999999</v>
      </c>
      <c r="G3479">
        <v>215.88583911010201</v>
      </c>
      <c r="H3479">
        <v>-11.2376350771933</v>
      </c>
      <c r="I3479">
        <v>95.3365958249355</v>
      </c>
      <c r="J3479">
        <v>-3.17381504720213</v>
      </c>
      <c r="K3479">
        <v>141.320279259881</v>
      </c>
      <c r="L3479">
        <v>104.96959375901901</v>
      </c>
      <c r="M3479">
        <v>24.658465777647599</v>
      </c>
      <c r="N3479">
        <v>0.66470407463733205</v>
      </c>
      <c r="O3479">
        <v>23.4430923407301</v>
      </c>
      <c r="P3479">
        <v>247.945205479452</v>
      </c>
      <c r="Q3479">
        <v>0.101778799979884</v>
      </c>
    </row>
    <row r="3480" spans="1:17" hidden="1" x14ac:dyDescent="0.3">
      <c r="A3480" t="s">
        <v>7123</v>
      </c>
      <c r="B3480" t="s">
        <v>7124</v>
      </c>
      <c r="C3480" t="str">
        <f>IFERROR(VLOOKUP(Table1[[#This Row],[Ticker]],[1]!Table1[[Symbol]:[Industry]],2,FALSE),"-")</f>
        <v>-</v>
      </c>
      <c r="D3480" t="s">
        <v>924</v>
      </c>
      <c r="E3480">
        <v>43.696800000000003</v>
      </c>
      <c r="F3480">
        <v>1.02</v>
      </c>
      <c r="G3480">
        <v>-82.886353403266696</v>
      </c>
      <c r="H3480">
        <v>-7.1459736766938304</v>
      </c>
      <c r="I3480">
        <v>-47.644876639279602</v>
      </c>
      <c r="J3480">
        <v>-4.7469662715161602</v>
      </c>
      <c r="K3480">
        <v>1.10870025811087</v>
      </c>
      <c r="L3480">
        <v>1.4839266359472401</v>
      </c>
      <c r="M3480">
        <v>27.298444952771099</v>
      </c>
      <c r="N3480">
        <v>0.413692286754136</v>
      </c>
      <c r="O3480">
        <v>184.31372549019599</v>
      </c>
      <c r="P3480">
        <v>7.3684210526315796</v>
      </c>
      <c r="Q3480">
        <v>-5.0970772702375003E-2</v>
      </c>
    </row>
    <row r="3481" spans="1:17" hidden="1" x14ac:dyDescent="0.3">
      <c r="A3481" t="s">
        <v>7125</v>
      </c>
      <c r="B3481" t="s">
        <v>7126</v>
      </c>
      <c r="C3481" t="str">
        <f>IFERROR(VLOOKUP(Table1[[#This Row],[Ticker]],[1]!Table1[[Symbol]:[Industry]],2,FALSE),"-")</f>
        <v>-</v>
      </c>
      <c r="E3481">
        <v>43.65</v>
      </c>
      <c r="F3481">
        <v>291</v>
      </c>
      <c r="G3481">
        <v>-21.581090245372</v>
      </c>
      <c r="H3481">
        <v>32.502396820733203</v>
      </c>
      <c r="I3481">
        <v>-19.882196419385401</v>
      </c>
      <c r="J3481">
        <v>1.9165616631982101</v>
      </c>
      <c r="K3481">
        <v>268.49840073025501</v>
      </c>
      <c r="L3481">
        <v>265.81391929566701</v>
      </c>
      <c r="M3481">
        <v>49.917572168738701</v>
      </c>
      <c r="N3481">
        <v>1.0302631578947301</v>
      </c>
      <c r="O3481">
        <v>33.6082474226804</v>
      </c>
      <c r="P3481">
        <v>45.427286356821497</v>
      </c>
    </row>
    <row r="3482" spans="1:17" hidden="1" x14ac:dyDescent="0.3">
      <c r="A3482" t="s">
        <v>7127</v>
      </c>
      <c r="B3482" t="s">
        <v>7128</v>
      </c>
      <c r="C3482" t="str">
        <f>IFERROR(VLOOKUP(Table1[[#This Row],[Ticker]],[1]!Table1[[Symbol]:[Industry]],2,FALSE),"-")</f>
        <v>-</v>
      </c>
      <c r="D3482" t="s">
        <v>232</v>
      </c>
      <c r="E3482">
        <v>43.619829099999997</v>
      </c>
      <c r="F3482">
        <v>62.9</v>
      </c>
      <c r="G3482">
        <v>100.556070839157</v>
      </c>
      <c r="H3482">
        <v>1.0443490059015199</v>
      </c>
      <c r="I3482">
        <v>-35.797007264528602</v>
      </c>
      <c r="J3482">
        <v>-1.2179655727041401</v>
      </c>
      <c r="K3482">
        <v>65.187038453735596</v>
      </c>
      <c r="L3482">
        <v>64.068399391847294</v>
      </c>
      <c r="M3482">
        <v>44.191891299411502</v>
      </c>
      <c r="N3482">
        <v>0.99397590361445698</v>
      </c>
      <c r="O3482">
        <v>87.599364069952301</v>
      </c>
      <c r="P3482">
        <v>124.24242424242399</v>
      </c>
    </row>
    <row r="3483" spans="1:17" hidden="1" x14ac:dyDescent="0.3">
      <c r="A3483" t="s">
        <v>7129</v>
      </c>
      <c r="B3483" t="s">
        <v>7130</v>
      </c>
      <c r="C3483" t="str">
        <f>IFERROR(VLOOKUP(Table1[[#This Row],[Ticker]],[1]!Table1[[Symbol]:[Industry]],2,FALSE),"-")</f>
        <v>-</v>
      </c>
      <c r="D3483" t="s">
        <v>389</v>
      </c>
      <c r="E3483">
        <v>43.455146921999997</v>
      </c>
      <c r="F3483">
        <v>15.18</v>
      </c>
      <c r="G3483">
        <v>129.31364659673301</v>
      </c>
      <c r="H3483">
        <v>-24.476669864215701</v>
      </c>
      <c r="I3483">
        <v>133.37794004049999</v>
      </c>
      <c r="J3483">
        <v>-5.3113664926327901</v>
      </c>
      <c r="K3483">
        <v>18.7374778521385</v>
      </c>
      <c r="L3483">
        <v>14.148874280165099</v>
      </c>
      <c r="M3483">
        <v>24.183852618471899</v>
      </c>
      <c r="N3483">
        <v>0.58204903168809397</v>
      </c>
      <c r="O3483">
        <v>90.711462450592805</v>
      </c>
      <c r="P3483">
        <v>200.59405940593999</v>
      </c>
      <c r="Q3483">
        <v>5.8420701593416002E-2</v>
      </c>
    </row>
    <row r="3484" spans="1:17" hidden="1" x14ac:dyDescent="0.3">
      <c r="A3484" t="s">
        <v>7131</v>
      </c>
      <c r="B3484" t="s">
        <v>7132</v>
      </c>
      <c r="C3484" t="str">
        <f>IFERROR(VLOOKUP(Table1[[#This Row],[Ticker]],[1]!Table1[[Symbol]:[Industry]],2,FALSE),"-")</f>
        <v>-</v>
      </c>
      <c r="E3484">
        <v>43.333620000000003</v>
      </c>
      <c r="F3484">
        <v>11</v>
      </c>
      <c r="G3484">
        <v>59.953045595063799</v>
      </c>
      <c r="H3484">
        <v>-14.657804541422401</v>
      </c>
      <c r="I3484">
        <v>13.7163018056205</v>
      </c>
      <c r="J3484">
        <v>3.6526916333255302</v>
      </c>
      <c r="K3484">
        <v>10.4497475986379</v>
      </c>
      <c r="L3484">
        <v>9.1206494903311004</v>
      </c>
      <c r="M3484">
        <v>49.254114782365797</v>
      </c>
      <c r="N3484">
        <v>0.30088582990791102</v>
      </c>
      <c r="O3484">
        <v>32.545454545454497</v>
      </c>
      <c r="P3484">
        <v>100</v>
      </c>
      <c r="Q3484">
        <v>8.3868234861276994E-2</v>
      </c>
    </row>
    <row r="3485" spans="1:17" hidden="1" x14ac:dyDescent="0.3">
      <c r="A3485" t="s">
        <v>7133</v>
      </c>
      <c r="B3485" t="s">
        <v>7134</v>
      </c>
      <c r="C3485" t="str">
        <f>IFERROR(VLOOKUP(Table1[[#This Row],[Ticker]],[1]!Table1[[Symbol]:[Industry]],2,FALSE),"-")</f>
        <v>-</v>
      </c>
      <c r="D3485" t="s">
        <v>21</v>
      </c>
      <c r="E3485">
        <v>43.274891099999998</v>
      </c>
      <c r="F3485">
        <v>96.43</v>
      </c>
      <c r="G3485">
        <v>37.356241110450497</v>
      </c>
      <c r="H3485">
        <v>13.613442636465299</v>
      </c>
      <c r="I3485">
        <v>6.8946648183083301</v>
      </c>
      <c r="J3485">
        <v>17.270881211282401</v>
      </c>
      <c r="K3485">
        <v>83.882959740811003</v>
      </c>
      <c r="L3485">
        <v>71.542343467379396</v>
      </c>
      <c r="M3485">
        <v>67.535198054410799</v>
      </c>
      <c r="N3485">
        <v>1.65306366206155</v>
      </c>
      <c r="O3485">
        <v>4.6043762314632302</v>
      </c>
      <c r="P3485">
        <v>80.411599625818496</v>
      </c>
      <c r="Q3485">
        <v>0.16307043710907901</v>
      </c>
    </row>
    <row r="3486" spans="1:17" hidden="1" x14ac:dyDescent="0.3">
      <c r="A3486" t="s">
        <v>7135</v>
      </c>
      <c r="B3486" t="s">
        <v>7136</v>
      </c>
      <c r="C3486" t="str">
        <f>IFERROR(VLOOKUP(Table1[[#This Row],[Ticker]],[1]!Table1[[Symbol]:[Industry]],2,FALSE),"-")</f>
        <v>-</v>
      </c>
      <c r="D3486" t="s">
        <v>174</v>
      </c>
      <c r="E3486">
        <v>43.177257900000001</v>
      </c>
      <c r="F3486">
        <v>15.25</v>
      </c>
      <c r="G3486">
        <v>-80.498111458665207</v>
      </c>
      <c r="H3486">
        <v>-6.7087321007231102</v>
      </c>
      <c r="I3486">
        <v>-62.668777469632097</v>
      </c>
      <c r="J3486">
        <v>-4.7327212572711401</v>
      </c>
      <c r="K3486">
        <v>17.323610135476699</v>
      </c>
      <c r="L3486">
        <v>25.491331109147701</v>
      </c>
      <c r="M3486">
        <v>22.1373735180076</v>
      </c>
      <c r="N3486">
        <v>0.44227784392200198</v>
      </c>
      <c r="O3486">
        <v>188.19672131147499</v>
      </c>
      <c r="P3486">
        <v>1.5989340439706901</v>
      </c>
      <c r="Q3486">
        <v>-9.1542664022647005E-2</v>
      </c>
    </row>
    <row r="3487" spans="1:17" hidden="1" x14ac:dyDescent="0.3">
      <c r="A3487" t="s">
        <v>7137</v>
      </c>
      <c r="B3487" t="s">
        <v>7138</v>
      </c>
      <c r="C3487" t="str">
        <f>IFERROR(VLOOKUP(Table1[[#This Row],[Ticker]],[1]!Table1[[Symbol]:[Industry]],2,FALSE),"-")</f>
        <v>-</v>
      </c>
      <c r="D3487" t="s">
        <v>138</v>
      </c>
      <c r="E3487">
        <v>43.111199999999997</v>
      </c>
      <c r="F3487">
        <v>4.5999999999999996</v>
      </c>
      <c r="G3487">
        <v>11.607764243791999</v>
      </c>
      <c r="H3487">
        <v>-6.8908922935858898</v>
      </c>
      <c r="I3487">
        <v>-39.0176712942541</v>
      </c>
      <c r="J3487">
        <v>-3.10878963333951</v>
      </c>
      <c r="K3487">
        <v>4.6583733951104502</v>
      </c>
      <c r="L3487">
        <v>4.6229845545873998</v>
      </c>
      <c r="M3487">
        <v>49.088438606334002</v>
      </c>
      <c r="N3487">
        <v>0.66880188577334498</v>
      </c>
      <c r="O3487">
        <v>46.086956521739097</v>
      </c>
      <c r="P3487">
        <v>48.387096774193502</v>
      </c>
      <c r="Q3487">
        <v>0.13183237750823301</v>
      </c>
    </row>
    <row r="3488" spans="1:17" hidden="1" x14ac:dyDescent="0.3">
      <c r="A3488" t="s">
        <v>7139</v>
      </c>
      <c r="B3488" t="s">
        <v>7140</v>
      </c>
      <c r="C3488" t="str">
        <f>IFERROR(VLOOKUP(Table1[[#This Row],[Ticker]],[1]!Table1[[Symbol]:[Industry]],2,FALSE),"-")</f>
        <v>-</v>
      </c>
      <c r="D3488" t="s">
        <v>162</v>
      </c>
      <c r="E3488">
        <v>43.042648</v>
      </c>
      <c r="F3488">
        <v>42.44</v>
      </c>
      <c r="G3488">
        <v>14.9140980640018</v>
      </c>
      <c r="H3488">
        <v>-13.370406846188001</v>
      </c>
      <c r="I3488">
        <v>6.4018205758317599</v>
      </c>
      <c r="J3488">
        <v>-3.9173366418865299</v>
      </c>
      <c r="K3488">
        <v>45.808296504511901</v>
      </c>
      <c r="L3488">
        <v>42.319778463257201</v>
      </c>
      <c r="M3488">
        <v>28.170235252602001</v>
      </c>
      <c r="N3488">
        <v>0.51340447088799201</v>
      </c>
      <c r="O3488">
        <v>55.8671065032988</v>
      </c>
      <c r="P3488">
        <v>61.3688212927756</v>
      </c>
      <c r="Q3488">
        <v>6.3071799863468003E-2</v>
      </c>
    </row>
    <row r="3489" spans="1:17" hidden="1" x14ac:dyDescent="0.3">
      <c r="A3489" t="s">
        <v>7141</v>
      </c>
      <c r="B3489" t="s">
        <v>7142</v>
      </c>
      <c r="C3489" t="str">
        <f>IFERROR(VLOOKUP(Table1[[#This Row],[Ticker]],[1]!Table1[[Symbol]:[Industry]],2,FALSE),"-")</f>
        <v>-</v>
      </c>
      <c r="D3489" t="s">
        <v>709</v>
      </c>
      <c r="E3489">
        <v>43.024297066000003</v>
      </c>
      <c r="F3489">
        <v>86.91</v>
      </c>
      <c r="G3489">
        <v>-6.9032305868195598</v>
      </c>
      <c r="H3489">
        <v>-2.3654099253192902</v>
      </c>
      <c r="I3489">
        <v>10.422674028318699</v>
      </c>
      <c r="J3489">
        <v>-2.22283309578722</v>
      </c>
      <c r="K3489">
        <v>86.356506470877207</v>
      </c>
      <c r="L3489">
        <v>78.3633211420387</v>
      </c>
      <c r="M3489">
        <v>57.290049328383198</v>
      </c>
      <c r="N3489">
        <v>0.894083235046502</v>
      </c>
      <c r="O3489">
        <v>15.061557933494401</v>
      </c>
      <c r="P3489">
        <v>31.482602118003001</v>
      </c>
    </row>
    <row r="3490" spans="1:17" hidden="1" x14ac:dyDescent="0.3">
      <c r="A3490" t="s">
        <v>7143</v>
      </c>
      <c r="B3490" t="s">
        <v>7144</v>
      </c>
      <c r="C3490" t="str">
        <f>IFERROR(VLOOKUP(Table1[[#This Row],[Ticker]],[1]!Table1[[Symbol]:[Industry]],2,FALSE),"-")</f>
        <v>-</v>
      </c>
      <c r="D3490" t="s">
        <v>80</v>
      </c>
      <c r="E3490">
        <v>43.0106325</v>
      </c>
      <c r="F3490">
        <v>240.35</v>
      </c>
      <c r="G3490">
        <v>176.75114659673301</v>
      </c>
      <c r="H3490">
        <v>-32.440784997448503</v>
      </c>
      <c r="I3490">
        <v>120.124959405737</v>
      </c>
      <c r="J3490">
        <v>-1.28921164188652</v>
      </c>
      <c r="K3490">
        <v>264.626946720418</v>
      </c>
      <c r="M3490">
        <v>27.991702005249099</v>
      </c>
      <c r="N3490">
        <v>1.51602209944751</v>
      </c>
      <c r="O3490">
        <v>58.102766798418898</v>
      </c>
      <c r="P3490">
        <v>200.4375</v>
      </c>
    </row>
    <row r="3491" spans="1:17" hidden="1" x14ac:dyDescent="0.3">
      <c r="A3491" t="s">
        <v>7145</v>
      </c>
      <c r="B3491" t="s">
        <v>7146</v>
      </c>
      <c r="C3491" t="str">
        <f>IFERROR(VLOOKUP(Table1[[#This Row],[Ticker]],[1]!Table1[[Symbol]:[Industry]],2,FALSE),"-")</f>
        <v>-</v>
      </c>
      <c r="E3491">
        <v>42.869276337999999</v>
      </c>
      <c r="F3491">
        <v>25.27</v>
      </c>
      <c r="G3491">
        <v>191.008540743682</v>
      </c>
      <c r="H3491">
        <v>-33.409118330781801</v>
      </c>
      <c r="I3491">
        <v>17.0755312519493</v>
      </c>
      <c r="J3491">
        <v>-17.385538259808101</v>
      </c>
      <c r="K3491">
        <v>29.656201909490399</v>
      </c>
      <c r="L3491">
        <v>21.8877992588077</v>
      </c>
      <c r="M3491">
        <v>14.5389548278732</v>
      </c>
      <c r="N3491">
        <v>4.7391180066734302</v>
      </c>
      <c r="O3491">
        <v>49.980213692124998</v>
      </c>
      <c r="P3491">
        <v>247.11538461538399</v>
      </c>
      <c r="Q3491">
        <v>5.7771525014013003E-2</v>
      </c>
    </row>
    <row r="3492" spans="1:17" hidden="1" x14ac:dyDescent="0.3">
      <c r="A3492" t="s">
        <v>7147</v>
      </c>
      <c r="B3492" t="s">
        <v>7148</v>
      </c>
      <c r="C3492" t="str">
        <f>IFERROR(VLOOKUP(Table1[[#This Row],[Ticker]],[1]!Table1[[Symbol]:[Industry]],2,FALSE),"-")</f>
        <v>-</v>
      </c>
      <c r="D3492" t="s">
        <v>62</v>
      </c>
      <c r="E3492">
        <v>42.84</v>
      </c>
      <c r="F3492">
        <v>35</v>
      </c>
      <c r="G3492">
        <v>36.204007492119203</v>
      </c>
      <c r="H3492">
        <v>-14.4213656912645</v>
      </c>
      <c r="I3492">
        <v>11.951753080672599</v>
      </c>
      <c r="J3492">
        <v>-5.0109536631631304</v>
      </c>
      <c r="K3492">
        <v>37.485010690678202</v>
      </c>
      <c r="L3492">
        <v>33.630046979120003</v>
      </c>
      <c r="M3492">
        <v>34.956302341459299</v>
      </c>
      <c r="N3492">
        <v>0.74116117985032604</v>
      </c>
      <c r="O3492">
        <v>44.828571428571401</v>
      </c>
      <c r="P3492">
        <v>66.6666666666666</v>
      </c>
      <c r="Q3492">
        <v>1.6257773953814E-2</v>
      </c>
    </row>
    <row r="3493" spans="1:17" hidden="1" x14ac:dyDescent="0.3">
      <c r="A3493" t="s">
        <v>7149</v>
      </c>
      <c r="B3493" t="s">
        <v>7150</v>
      </c>
      <c r="C3493" t="str">
        <f>IFERROR(VLOOKUP(Table1[[#This Row],[Ticker]],[1]!Table1[[Symbol]:[Industry]],2,FALSE),"-")</f>
        <v>-</v>
      </c>
      <c r="D3493" t="s">
        <v>7151</v>
      </c>
      <c r="E3493">
        <v>42.805286700000003</v>
      </c>
      <c r="F3493">
        <v>46.5</v>
      </c>
      <c r="G3493">
        <v>-15.672416121036701</v>
      </c>
      <c r="H3493">
        <v>38.322251812367298</v>
      </c>
      <c r="I3493">
        <v>-20.077834276279301</v>
      </c>
      <c r="J3493">
        <v>-7.5800232090507</v>
      </c>
      <c r="K3493">
        <v>38.044942718722602</v>
      </c>
      <c r="M3493">
        <v>67.2468125514457</v>
      </c>
      <c r="N3493">
        <v>3.0504109589041</v>
      </c>
      <c r="O3493">
        <v>23.763440860214999</v>
      </c>
      <c r="P3493">
        <v>73.507462686567095</v>
      </c>
    </row>
    <row r="3494" spans="1:17" hidden="1" x14ac:dyDescent="0.3">
      <c r="A3494" t="s">
        <v>7152</v>
      </c>
      <c r="B3494" t="s">
        <v>7153</v>
      </c>
      <c r="C3494" t="str">
        <f>IFERROR(VLOOKUP(Table1[[#This Row],[Ticker]],[1]!Table1[[Symbol]:[Industry]],2,FALSE),"-")</f>
        <v>-</v>
      </c>
      <c r="D3494" t="s">
        <v>1408</v>
      </c>
      <c r="E3494">
        <v>42.798000000000002</v>
      </c>
      <c r="F3494">
        <v>101.9</v>
      </c>
      <c r="G3494">
        <v>17.527615554604601</v>
      </c>
      <c r="H3494">
        <v>-7.6823094166045403</v>
      </c>
      <c r="I3494">
        <v>31.995431667885502</v>
      </c>
      <c r="J3494">
        <v>-0.21537585757279701</v>
      </c>
      <c r="K3494">
        <v>97.086693464711104</v>
      </c>
      <c r="L3494">
        <v>82.292587836659607</v>
      </c>
      <c r="M3494">
        <v>52.4562301901748</v>
      </c>
      <c r="N3494">
        <v>0.60709208235173595</v>
      </c>
      <c r="O3494">
        <v>19.7252208047104</v>
      </c>
      <c r="P3494">
        <v>77.526132404181197</v>
      </c>
      <c r="Q3494">
        <v>0.13794821592252501</v>
      </c>
    </row>
    <row r="3495" spans="1:17" hidden="1" x14ac:dyDescent="0.3">
      <c r="A3495" t="s">
        <v>7154</v>
      </c>
      <c r="B3495" t="s">
        <v>7155</v>
      </c>
      <c r="C3495" t="str">
        <f>IFERROR(VLOOKUP(Table1[[#This Row],[Ticker]],[1]!Table1[[Symbol]:[Industry]],2,FALSE),"-")</f>
        <v>-</v>
      </c>
      <c r="D3495" t="s">
        <v>271</v>
      </c>
      <c r="E3495">
        <v>42.668325000000003</v>
      </c>
      <c r="F3495">
        <v>22.5</v>
      </c>
      <c r="G3495">
        <v>-5.5761171827943103</v>
      </c>
      <c r="H3495">
        <v>-42.037440021629102</v>
      </c>
      <c r="I3495">
        <v>-0.95132825218292005</v>
      </c>
      <c r="J3495">
        <v>-5.4277941582264004</v>
      </c>
      <c r="K3495">
        <v>25.7686844842375</v>
      </c>
      <c r="L3495">
        <v>23.542664809099499</v>
      </c>
      <c r="M3495">
        <v>33.760655938041303</v>
      </c>
      <c r="N3495">
        <v>0.305196874098418</v>
      </c>
      <c r="O3495">
        <v>73.688888888888798</v>
      </c>
    </row>
    <row r="3496" spans="1:17" hidden="1" x14ac:dyDescent="0.3">
      <c r="A3496" t="s">
        <v>7156</v>
      </c>
      <c r="B3496" t="s">
        <v>7157</v>
      </c>
      <c r="C3496" t="str">
        <f>IFERROR(VLOOKUP(Table1[[#This Row],[Ticker]],[1]!Table1[[Symbol]:[Industry]],2,FALSE),"-")</f>
        <v>-</v>
      </c>
      <c r="D3496" t="s">
        <v>1381</v>
      </c>
      <c r="E3496">
        <v>42.659295999999998</v>
      </c>
      <c r="F3496">
        <v>47.68</v>
      </c>
      <c r="G3496">
        <v>-12.0235899372246</v>
      </c>
      <c r="H3496">
        <v>9.5651673835038196</v>
      </c>
      <c r="I3496">
        <v>-45.724055524910099</v>
      </c>
      <c r="J3496">
        <v>-2.5050917439273399</v>
      </c>
      <c r="K3496">
        <v>45.8330233357024</v>
      </c>
      <c r="L3496">
        <v>47.856077323346</v>
      </c>
      <c r="M3496">
        <v>49.824043531752103</v>
      </c>
      <c r="N3496">
        <v>2.3500077872401399</v>
      </c>
      <c r="O3496">
        <v>92.428691275167793</v>
      </c>
      <c r="P3496">
        <v>28.864864864864799</v>
      </c>
      <c r="Q3496">
        <v>-5.5560462941458999E-2</v>
      </c>
    </row>
    <row r="3497" spans="1:17" hidden="1" x14ac:dyDescent="0.3">
      <c r="A3497" t="s">
        <v>7158</v>
      </c>
      <c r="B3497" t="s">
        <v>7159</v>
      </c>
      <c r="C3497" t="str">
        <f>IFERROR(VLOOKUP(Table1[[#This Row],[Ticker]],[1]!Table1[[Symbol]:[Industry]],2,FALSE),"-")</f>
        <v>-</v>
      </c>
      <c r="E3497">
        <v>42.564722193000001</v>
      </c>
      <c r="F3497">
        <v>61.11</v>
      </c>
      <c r="G3497">
        <v>-36.473566190479502</v>
      </c>
      <c r="H3497">
        <v>2.2328875689231298</v>
      </c>
      <c r="I3497">
        <v>-22.051388078685999</v>
      </c>
      <c r="J3497">
        <v>5.4966984458327701</v>
      </c>
      <c r="K3497">
        <v>57.077024470055299</v>
      </c>
      <c r="L3497">
        <v>57.115491181468499</v>
      </c>
      <c r="M3497">
        <v>67.128944119884494</v>
      </c>
      <c r="N3497">
        <v>2.4367211375841902</v>
      </c>
      <c r="O3497">
        <v>40.729831451480898</v>
      </c>
      <c r="P3497">
        <v>59.472860125260901</v>
      </c>
      <c r="Q3497">
        <v>0.119535193968497</v>
      </c>
    </row>
    <row r="3498" spans="1:17" hidden="1" x14ac:dyDescent="0.3">
      <c r="A3498" t="s">
        <v>7160</v>
      </c>
      <c r="B3498" t="s">
        <v>7161</v>
      </c>
      <c r="C3498" t="str">
        <f>IFERROR(VLOOKUP(Table1[[#This Row],[Ticker]],[1]!Table1[[Symbol]:[Industry]],2,FALSE),"-")</f>
        <v>-</v>
      </c>
      <c r="D3498" t="s">
        <v>271</v>
      </c>
      <c r="E3498">
        <v>42.499661600000003</v>
      </c>
      <c r="F3498">
        <v>39.5</v>
      </c>
      <c r="G3498">
        <v>-16.640282942562099</v>
      </c>
      <c r="H3498">
        <v>-11.184236685457799</v>
      </c>
      <c r="I3498">
        <v>-16.423570944396101</v>
      </c>
      <c r="J3498">
        <v>-7.3099120479190098</v>
      </c>
      <c r="K3498">
        <v>40.173541061831102</v>
      </c>
      <c r="L3498">
        <v>41.1525938863101</v>
      </c>
      <c r="M3498">
        <v>40.6672966090009</v>
      </c>
      <c r="N3498">
        <v>2.7417404874925499</v>
      </c>
      <c r="O3498">
        <v>64.531645569620196</v>
      </c>
      <c r="P3498">
        <v>16.622379687038599</v>
      </c>
      <c r="Q3498">
        <v>-2.2343732712011E-2</v>
      </c>
    </row>
    <row r="3499" spans="1:17" hidden="1" x14ac:dyDescent="0.3">
      <c r="A3499" t="s">
        <v>7162</v>
      </c>
      <c r="B3499" t="s">
        <v>7163</v>
      </c>
      <c r="C3499" t="str">
        <f>IFERROR(VLOOKUP(Table1[[#This Row],[Ticker]],[1]!Table1[[Symbol]:[Industry]],2,FALSE),"-")</f>
        <v>-</v>
      </c>
      <c r="D3499" t="s">
        <v>222</v>
      </c>
      <c r="E3499">
        <v>42.469503000000003</v>
      </c>
      <c r="F3499">
        <v>28.33</v>
      </c>
      <c r="G3499">
        <v>-0.458863190130603</v>
      </c>
      <c r="H3499">
        <v>4.7212520395884896</v>
      </c>
      <c r="I3499">
        <v>-30.127798840418201</v>
      </c>
      <c r="J3499">
        <v>-6.9527796798612096</v>
      </c>
      <c r="K3499">
        <v>28.330803028779499</v>
      </c>
      <c r="L3499">
        <v>28.143897189815402</v>
      </c>
      <c r="M3499">
        <v>42.304858418241899</v>
      </c>
      <c r="N3499">
        <v>1.4845538500231801</v>
      </c>
      <c r="O3499">
        <v>25.308859865866498</v>
      </c>
      <c r="P3499">
        <v>27.383093525179799</v>
      </c>
      <c r="Q3499">
        <v>-3.031751301921E-3</v>
      </c>
    </row>
    <row r="3500" spans="1:17" hidden="1" x14ac:dyDescent="0.3">
      <c r="A3500" t="s">
        <v>7164</v>
      </c>
      <c r="B3500" t="s">
        <v>7165</v>
      </c>
      <c r="C3500" t="str">
        <f>IFERROR(VLOOKUP(Table1[[#This Row],[Ticker]],[1]!Table1[[Symbol]:[Industry]],2,FALSE),"-")</f>
        <v>-</v>
      </c>
      <c r="E3500">
        <v>42.424933799999998</v>
      </c>
      <c r="F3500">
        <v>265.25</v>
      </c>
      <c r="G3500">
        <v>117.67866039899501</v>
      </c>
      <c r="H3500">
        <v>-22.003408189960702</v>
      </c>
      <c r="I3500">
        <v>5.7916127482785704</v>
      </c>
      <c r="J3500">
        <v>-2.00291816951813</v>
      </c>
      <c r="K3500">
        <v>301.21016043960799</v>
      </c>
      <c r="L3500">
        <v>245.309869843417</v>
      </c>
      <c r="M3500">
        <v>40.507019983304403</v>
      </c>
      <c r="N3500">
        <v>3.4455395779242299</v>
      </c>
      <c r="O3500">
        <v>48.162111215834102</v>
      </c>
      <c r="P3500">
        <v>187.22252301028601</v>
      </c>
    </row>
    <row r="3501" spans="1:17" hidden="1" x14ac:dyDescent="0.3">
      <c r="A3501" t="s">
        <v>7166</v>
      </c>
      <c r="B3501" t="s">
        <v>7167</v>
      </c>
      <c r="C3501" t="str">
        <f>IFERROR(VLOOKUP(Table1[[#This Row],[Ticker]],[1]!Table1[[Symbol]:[Industry]],2,FALSE),"-")</f>
        <v>-</v>
      </c>
      <c r="E3501">
        <v>42.280484000000001</v>
      </c>
      <c r="F3501">
        <v>39.94</v>
      </c>
      <c r="G3501">
        <v>7.3503920035573804</v>
      </c>
      <c r="H3501">
        <v>0.78947816044617802</v>
      </c>
      <c r="I3501">
        <v>-11.7192854605374</v>
      </c>
      <c r="J3501">
        <v>-0.267336641886534</v>
      </c>
      <c r="K3501">
        <v>39.415191582331801</v>
      </c>
      <c r="L3501">
        <v>37.776508424207499</v>
      </c>
      <c r="M3501">
        <v>50.467748162392198</v>
      </c>
      <c r="N3501">
        <v>0.87799254774103397</v>
      </c>
      <c r="O3501">
        <v>32.448673009514202</v>
      </c>
      <c r="P3501">
        <v>47.871158830062903</v>
      </c>
      <c r="Q3501">
        <v>8.7482945642973001E-2</v>
      </c>
    </row>
    <row r="3502" spans="1:17" hidden="1" x14ac:dyDescent="0.3">
      <c r="A3502" t="s">
        <v>7168</v>
      </c>
      <c r="B3502" t="s">
        <v>7169</v>
      </c>
      <c r="C3502" t="str">
        <f>IFERROR(VLOOKUP(Table1[[#This Row],[Ticker]],[1]!Table1[[Symbol]:[Industry]],2,FALSE),"-")</f>
        <v>-</v>
      </c>
      <c r="D3502" t="s">
        <v>543</v>
      </c>
      <c r="E3502">
        <v>42.255000000000003</v>
      </c>
      <c r="F3502">
        <v>140.85</v>
      </c>
      <c r="G3502">
        <v>89.981729121005003</v>
      </c>
      <c r="H3502">
        <v>-0.93449003341978298</v>
      </c>
      <c r="I3502">
        <v>58.316964430743802</v>
      </c>
      <c r="J3502">
        <v>-9.59765160251645</v>
      </c>
      <c r="K3502">
        <v>131.30208229941999</v>
      </c>
      <c r="L3502">
        <v>108.292246656627</v>
      </c>
      <c r="M3502">
        <v>50.681673577562101</v>
      </c>
      <c r="N3502">
        <v>1.1763159329178501</v>
      </c>
      <c r="O3502">
        <v>16.790912318068798</v>
      </c>
      <c r="P3502">
        <v>141.18150684931501</v>
      </c>
      <c r="Q3502">
        <v>8.0306436144744003E-2</v>
      </c>
    </row>
    <row r="3503" spans="1:17" hidden="1" x14ac:dyDescent="0.3">
      <c r="A3503" t="s">
        <v>7170</v>
      </c>
      <c r="B3503" t="s">
        <v>7171</v>
      </c>
      <c r="C3503" t="str">
        <f>IFERROR(VLOOKUP(Table1[[#This Row],[Ticker]],[1]!Table1[[Symbol]:[Industry]],2,FALSE),"-")</f>
        <v>-</v>
      </c>
      <c r="E3503">
        <v>42.24</v>
      </c>
      <c r="F3503">
        <v>14.08</v>
      </c>
      <c r="G3503">
        <v>58.225791299575597</v>
      </c>
      <c r="H3503">
        <v>12.8729700226317</v>
      </c>
      <c r="I3503">
        <v>-36.679245373229797</v>
      </c>
      <c r="J3503">
        <v>-7.7170833169973498</v>
      </c>
      <c r="K3503">
        <v>13.4503101340468</v>
      </c>
      <c r="L3503">
        <v>12.540739562146999</v>
      </c>
      <c r="M3503">
        <v>48.796219188539197</v>
      </c>
      <c r="N3503">
        <v>1.2921928978167501</v>
      </c>
      <c r="O3503">
        <v>59.019886363636303</v>
      </c>
      <c r="P3503">
        <v>107.058823529411</v>
      </c>
      <c r="Q3503">
        <v>7.5562937222719007E-2</v>
      </c>
    </row>
    <row r="3504" spans="1:17" hidden="1" x14ac:dyDescent="0.3">
      <c r="A3504" t="s">
        <v>7172</v>
      </c>
      <c r="B3504" t="s">
        <v>7173</v>
      </c>
      <c r="C3504" t="str">
        <f>IFERROR(VLOOKUP(Table1[[#This Row],[Ticker]],[1]!Table1[[Symbol]:[Industry]],2,FALSE),"-")</f>
        <v>-</v>
      </c>
      <c r="D3504" t="s">
        <v>232</v>
      </c>
      <c r="E3504">
        <v>42.215440000000001</v>
      </c>
      <c r="F3504">
        <v>146.5</v>
      </c>
      <c r="G3504">
        <v>2688.2138385353101</v>
      </c>
      <c r="H3504">
        <v>-27.378848060511601</v>
      </c>
      <c r="I3504">
        <v>280.36587604889201</v>
      </c>
      <c r="J3504">
        <v>-6.1531744287460199</v>
      </c>
      <c r="K3504">
        <v>151.77215127766999</v>
      </c>
      <c r="L3504">
        <v>92.675247986377599</v>
      </c>
      <c r="M3504">
        <v>23.181245115516301</v>
      </c>
      <c r="N3504">
        <v>0.32518557289684002</v>
      </c>
      <c r="O3504">
        <v>37.918088737201302</v>
      </c>
      <c r="P3504">
        <v>2711.9001919385701</v>
      </c>
    </row>
    <row r="3505" spans="1:17" hidden="1" x14ac:dyDescent="0.3">
      <c r="A3505" t="s">
        <v>7174</v>
      </c>
      <c r="B3505" t="s">
        <v>7175</v>
      </c>
      <c r="C3505" t="str">
        <f>IFERROR(VLOOKUP(Table1[[#This Row],[Ticker]],[1]!Table1[[Symbol]:[Industry]],2,FALSE),"-")</f>
        <v>-</v>
      </c>
      <c r="D3505" t="s">
        <v>549</v>
      </c>
      <c r="E3505">
        <v>42.146263214999998</v>
      </c>
      <c r="F3505">
        <v>27.63</v>
      </c>
      <c r="G3505">
        <v>-19.618556793097198</v>
      </c>
      <c r="H3505">
        <v>-2.6030971260748901</v>
      </c>
      <c r="I3505">
        <v>-19.6312942963255</v>
      </c>
      <c r="J3505">
        <v>1.2410750613527599</v>
      </c>
      <c r="K3505">
        <v>28.799298602526701</v>
      </c>
      <c r="L3505">
        <v>28.705542951085899</v>
      </c>
      <c r="M3505">
        <v>40.732006980417601</v>
      </c>
      <c r="N3505">
        <v>1.6138290792144001</v>
      </c>
      <c r="O3505">
        <v>29.931234165761801</v>
      </c>
      <c r="P3505">
        <v>23.624161073825501</v>
      </c>
      <c r="Q3505">
        <v>3.9495451609154998E-2</v>
      </c>
    </row>
    <row r="3506" spans="1:17" hidden="1" x14ac:dyDescent="0.3">
      <c r="A3506" t="s">
        <v>7176</v>
      </c>
      <c r="B3506" t="s">
        <v>7177</v>
      </c>
      <c r="C3506" t="str">
        <f>IFERROR(VLOOKUP(Table1[[#This Row],[Ticker]],[1]!Table1[[Symbol]:[Industry]],2,FALSE),"-")</f>
        <v>-</v>
      </c>
      <c r="D3506" t="s">
        <v>130</v>
      </c>
      <c r="E3506">
        <v>42.128655000000002</v>
      </c>
      <c r="F3506">
        <v>78.900000000000006</v>
      </c>
      <c r="G3506">
        <v>191.913646596733</v>
      </c>
      <c r="H3506">
        <v>-4.6924572925517998</v>
      </c>
      <c r="I3506">
        <v>38.046367600351601</v>
      </c>
      <c r="J3506">
        <v>-1.1495947064026499</v>
      </c>
      <c r="K3506">
        <v>72.609283089082297</v>
      </c>
      <c r="L3506">
        <v>55.636939650681398</v>
      </c>
      <c r="M3506">
        <v>53.990071177063598</v>
      </c>
      <c r="N3506">
        <v>1.05103104609652</v>
      </c>
      <c r="O3506">
        <v>19.125475285170999</v>
      </c>
      <c r="P3506">
        <v>265.27777777777698</v>
      </c>
      <c r="Q3506">
        <v>0.168242416957537</v>
      </c>
    </row>
    <row r="3507" spans="1:17" hidden="1" x14ac:dyDescent="0.3">
      <c r="A3507" t="s">
        <v>7178</v>
      </c>
      <c r="B3507" t="s">
        <v>7179</v>
      </c>
      <c r="C3507" t="str">
        <f>IFERROR(VLOOKUP(Table1[[#This Row],[Ticker]],[1]!Table1[[Symbol]:[Industry]],2,FALSE),"-")</f>
        <v>-</v>
      </c>
      <c r="E3507">
        <v>42.102334067183001</v>
      </c>
      <c r="F3507">
        <v>116.95</v>
      </c>
      <c r="G3507">
        <v>-23.7290884460017</v>
      </c>
      <c r="H3507">
        <v>-22.817527157727199</v>
      </c>
      <c r="I3507">
        <v>-15.7487384443299</v>
      </c>
      <c r="J3507">
        <v>-0.117336641886528</v>
      </c>
      <c r="K3507">
        <v>132.24468323357399</v>
      </c>
      <c r="L3507">
        <v>130.48247211351699</v>
      </c>
      <c r="M3507">
        <v>0.30835617214998501</v>
      </c>
      <c r="N3507">
        <v>0.61</v>
      </c>
      <c r="O3507">
        <v>35.955536554082897</v>
      </c>
      <c r="P3507">
        <v>8.4376448771441801</v>
      </c>
    </row>
    <row r="3508" spans="1:17" hidden="1" x14ac:dyDescent="0.3">
      <c r="A3508" t="s">
        <v>7180</v>
      </c>
      <c r="B3508" t="s">
        <v>7181</v>
      </c>
      <c r="C3508" t="str">
        <f>IFERROR(VLOOKUP(Table1[[#This Row],[Ticker]],[1]!Table1[[Symbol]:[Industry]],2,FALSE),"-")</f>
        <v>-</v>
      </c>
      <c r="D3508" t="s">
        <v>632</v>
      </c>
      <c r="E3508">
        <v>41.919047681999999</v>
      </c>
      <c r="F3508">
        <v>71.42</v>
      </c>
      <c r="G3508">
        <v>-47.707629999011402</v>
      </c>
      <c r="H3508">
        <v>-0.12501316169294499</v>
      </c>
      <c r="I3508">
        <v>-17.327505910325499</v>
      </c>
      <c r="J3508">
        <v>5.3683776438277597</v>
      </c>
      <c r="K3508">
        <v>73.502609498595703</v>
      </c>
      <c r="L3508">
        <v>81.802763732413098</v>
      </c>
      <c r="M3508">
        <v>47.6536382715353</v>
      </c>
      <c r="N3508">
        <v>0.20592231649988199</v>
      </c>
      <c r="O3508">
        <v>94.553346401568106</v>
      </c>
      <c r="P3508">
        <v>16.414017929910301</v>
      </c>
      <c r="Q3508">
        <v>3.3153923241504998E-2</v>
      </c>
    </row>
    <row r="3509" spans="1:17" hidden="1" x14ac:dyDescent="0.3">
      <c r="A3509" t="s">
        <v>7182</v>
      </c>
      <c r="B3509" t="s">
        <v>7183</v>
      </c>
      <c r="C3509" t="str">
        <f>IFERROR(VLOOKUP(Table1[[#This Row],[Ticker]],[1]!Table1[[Symbol]:[Industry]],2,FALSE),"-")</f>
        <v>-</v>
      </c>
      <c r="D3509" t="s">
        <v>46</v>
      </c>
      <c r="E3509">
        <v>41.8844475</v>
      </c>
      <c r="F3509">
        <v>35</v>
      </c>
      <c r="G3509">
        <v>-6.5119309057776302</v>
      </c>
      <c r="H3509">
        <v>-11.575918399193</v>
      </c>
      <c r="I3509">
        <v>-14.6928632408962</v>
      </c>
      <c r="J3509">
        <v>-4.8353123930726101</v>
      </c>
      <c r="K3509">
        <v>37.049121805022502</v>
      </c>
      <c r="L3509">
        <v>36.2550394620758</v>
      </c>
      <c r="M3509">
        <v>43.313910027601402</v>
      </c>
      <c r="N3509">
        <v>0.86878383162561101</v>
      </c>
      <c r="O3509">
        <v>60.428571428571402</v>
      </c>
      <c r="P3509">
        <v>47.6793248945147</v>
      </c>
      <c r="Q3509">
        <v>9.6617871336809005E-2</v>
      </c>
    </row>
    <row r="3510" spans="1:17" hidden="1" x14ac:dyDescent="0.3">
      <c r="A3510" t="s">
        <v>7184</v>
      </c>
      <c r="B3510" t="s">
        <v>7185</v>
      </c>
      <c r="C3510" t="str">
        <f>IFERROR(VLOOKUP(Table1[[#This Row],[Ticker]],[1]!Table1[[Symbol]:[Industry]],2,FALSE),"-")</f>
        <v>-</v>
      </c>
      <c r="E3510">
        <v>41.848145240000001</v>
      </c>
      <c r="F3510">
        <v>61.27</v>
      </c>
      <c r="G3510">
        <v>-55.797156727366399</v>
      </c>
      <c r="H3510">
        <v>-18.223434894071499</v>
      </c>
      <c r="I3510">
        <v>-45.562131576282603</v>
      </c>
      <c r="J3510">
        <v>-1.444350859896</v>
      </c>
      <c r="K3510">
        <v>67.482402635627196</v>
      </c>
      <c r="M3510">
        <v>26.2829549700004</v>
      </c>
      <c r="O3510">
        <v>55.051411783907199</v>
      </c>
      <c r="P3510">
        <v>25.5532786885245</v>
      </c>
    </row>
    <row r="3511" spans="1:17" hidden="1" x14ac:dyDescent="0.3">
      <c r="A3511" t="s">
        <v>7186</v>
      </c>
      <c r="B3511" t="s">
        <v>7187</v>
      </c>
      <c r="C3511" t="str">
        <f>IFERROR(VLOOKUP(Table1[[#This Row],[Ticker]],[1]!Table1[[Symbol]:[Industry]],2,FALSE),"-")</f>
        <v>-</v>
      </c>
      <c r="E3511">
        <v>41.832797157999998</v>
      </c>
      <c r="F3511">
        <v>7.99</v>
      </c>
      <c r="G3511">
        <v>43.818887686879997</v>
      </c>
      <c r="H3511">
        <v>-12.2135782610954</v>
      </c>
      <c r="I3511">
        <v>-16.720093385354801</v>
      </c>
      <c r="J3511">
        <v>-4.9192574101938504</v>
      </c>
      <c r="K3511">
        <v>8.4272748090663807</v>
      </c>
      <c r="L3511">
        <v>7.8979809853769298</v>
      </c>
      <c r="M3511">
        <v>34.729279489338602</v>
      </c>
      <c r="N3511">
        <v>0.370805386218578</v>
      </c>
      <c r="O3511">
        <v>48.310387984981197</v>
      </c>
      <c r="P3511">
        <v>75.219298245613999</v>
      </c>
      <c r="Q3511">
        <v>6.4581049332408005E-2</v>
      </c>
    </row>
    <row r="3512" spans="1:17" hidden="1" x14ac:dyDescent="0.3">
      <c r="A3512" t="s">
        <v>7188</v>
      </c>
      <c r="B3512" t="s">
        <v>7189</v>
      </c>
      <c r="C3512" t="str">
        <f>IFERROR(VLOOKUP(Table1[[#This Row],[Ticker]],[1]!Table1[[Symbol]:[Industry]],2,FALSE),"-")</f>
        <v>-</v>
      </c>
      <c r="D3512" t="s">
        <v>130</v>
      </c>
      <c r="E3512">
        <v>41.74165</v>
      </c>
      <c r="F3512">
        <v>1.67</v>
      </c>
      <c r="G3512">
        <v>179.95001023309601</v>
      </c>
      <c r="H3512">
        <v>36.020349456332902</v>
      </c>
      <c r="I3512">
        <v>45.596290795436097</v>
      </c>
      <c r="J3512">
        <v>13.4881055349842</v>
      </c>
      <c r="K3512">
        <v>1.2365477306486199</v>
      </c>
      <c r="L3512">
        <v>1.09945954831337</v>
      </c>
      <c r="M3512">
        <v>96.457471541596206</v>
      </c>
      <c r="N3512">
        <v>1.87282072871418</v>
      </c>
      <c r="O3512">
        <v>0</v>
      </c>
      <c r="P3512">
        <v>234</v>
      </c>
      <c r="Q3512">
        <v>-1.1700830112380999E-2</v>
      </c>
    </row>
    <row r="3513" spans="1:17" hidden="1" x14ac:dyDescent="0.3">
      <c r="A3513" t="s">
        <v>7190</v>
      </c>
      <c r="B3513" t="s">
        <v>7191</v>
      </c>
      <c r="C3513" t="str">
        <f>IFERROR(VLOOKUP(Table1[[#This Row],[Ticker]],[1]!Table1[[Symbol]:[Industry]],2,FALSE),"-")</f>
        <v>-</v>
      </c>
      <c r="E3513">
        <v>41.692140000000002</v>
      </c>
      <c r="F3513">
        <v>4.0599999999999996</v>
      </c>
      <c r="G3513">
        <v>61.701774450614501</v>
      </c>
      <c r="H3513">
        <v>-7.4483151179304903</v>
      </c>
      <c r="I3513">
        <v>8.1055579753619806</v>
      </c>
      <c r="J3513">
        <v>-5.52910134776889</v>
      </c>
      <c r="K3513">
        <v>4.1105984454424203</v>
      </c>
      <c r="L3513">
        <v>3.8330993801956499</v>
      </c>
      <c r="M3513">
        <v>38.350246950966003</v>
      </c>
      <c r="N3513">
        <v>0.26183356479477499</v>
      </c>
      <c r="O3513">
        <v>73.645320197044299</v>
      </c>
      <c r="P3513">
        <v>100</v>
      </c>
      <c r="Q3513">
        <v>-4.9864529518575999E-2</v>
      </c>
    </row>
    <row r="3514" spans="1:17" hidden="1" x14ac:dyDescent="0.3">
      <c r="A3514" t="s">
        <v>7192</v>
      </c>
      <c r="B3514" t="s">
        <v>7193</v>
      </c>
      <c r="C3514" t="str">
        <f>IFERROR(VLOOKUP(Table1[[#This Row],[Ticker]],[1]!Table1[[Symbol]:[Industry]],2,FALSE),"-")</f>
        <v>-</v>
      </c>
      <c r="D3514" t="s">
        <v>632</v>
      </c>
      <c r="E3514">
        <v>41.680160000000001</v>
      </c>
      <c r="F3514">
        <v>13.48</v>
      </c>
      <c r="G3514">
        <v>-3.3292105461238801</v>
      </c>
      <c r="H3514">
        <v>-5.3684165763959202</v>
      </c>
      <c r="I3514">
        <v>-1.1179949188495799</v>
      </c>
      <c r="J3514">
        <v>-2.6358551604050402</v>
      </c>
      <c r="K3514">
        <v>13.396813536816</v>
      </c>
      <c r="L3514">
        <v>12.8413466921064</v>
      </c>
      <c r="M3514">
        <v>52.801877869444297</v>
      </c>
      <c r="N3514">
        <v>0.85761615977924399</v>
      </c>
      <c r="O3514">
        <v>37.759643916913902</v>
      </c>
      <c r="P3514">
        <v>32.027424094025399</v>
      </c>
      <c r="Q3514">
        <v>3.1851351399320001E-2</v>
      </c>
    </row>
    <row r="3515" spans="1:17" hidden="1" x14ac:dyDescent="0.3">
      <c r="A3515" t="s">
        <v>7194</v>
      </c>
      <c r="B3515" t="s">
        <v>7195</v>
      </c>
      <c r="C3515" t="str">
        <f>IFERROR(VLOOKUP(Table1[[#This Row],[Ticker]],[1]!Table1[[Symbol]:[Industry]],2,FALSE),"-")</f>
        <v>-</v>
      </c>
      <c r="D3515" t="s">
        <v>1423</v>
      </c>
      <c r="E3515">
        <v>41.667233860000003</v>
      </c>
      <c r="F3515">
        <v>27.65</v>
      </c>
      <c r="G3515">
        <v>63.771273715377298</v>
      </c>
      <c r="H3515">
        <v>32.327241007279497</v>
      </c>
      <c r="I3515">
        <v>30.185035384180701</v>
      </c>
      <c r="J3515">
        <v>14.3381089026679</v>
      </c>
      <c r="K3515">
        <v>22.188755800670499</v>
      </c>
      <c r="L3515">
        <v>20.338679935428999</v>
      </c>
      <c r="M3515">
        <v>74.804000621361297</v>
      </c>
      <c r="N3515">
        <v>2.9948030176026799</v>
      </c>
      <c r="O3515">
        <v>10.669077757685301</v>
      </c>
      <c r="P3515">
        <v>104.814814814814</v>
      </c>
    </row>
    <row r="3516" spans="1:17" hidden="1" x14ac:dyDescent="0.3">
      <c r="A3516" t="s">
        <v>7196</v>
      </c>
      <c r="B3516" t="s">
        <v>7197</v>
      </c>
      <c r="C3516" t="str">
        <f>IFERROR(VLOOKUP(Table1[[#This Row],[Ticker]],[1]!Table1[[Symbol]:[Industry]],2,FALSE),"-")</f>
        <v>-</v>
      </c>
      <c r="D3516" t="s">
        <v>335</v>
      </c>
      <c r="E3516">
        <v>41.656711954000002</v>
      </c>
      <c r="F3516">
        <v>72.489999999999995</v>
      </c>
      <c r="G3516">
        <v>77.395477387301895</v>
      </c>
      <c r="H3516">
        <v>58.583091407045799</v>
      </c>
      <c r="I3516">
        <v>119.261352325666</v>
      </c>
      <c r="J3516">
        <v>-0.117336641886528</v>
      </c>
      <c r="K3516">
        <v>53.272145625109097</v>
      </c>
      <c r="L3516">
        <v>45.140511210138001</v>
      </c>
      <c r="M3516">
        <v>99.1463987513565</v>
      </c>
      <c r="N3516">
        <v>4.5826086956521701</v>
      </c>
      <c r="O3516">
        <v>2.15202096840942</v>
      </c>
      <c r="P3516">
        <v>162.64492753623099</v>
      </c>
    </row>
    <row r="3517" spans="1:17" hidden="1" x14ac:dyDescent="0.3">
      <c r="A3517" t="s">
        <v>7198</v>
      </c>
      <c r="B3517" t="s">
        <v>7199</v>
      </c>
      <c r="C3517" t="str">
        <f>IFERROR(VLOOKUP(Table1[[#This Row],[Ticker]],[1]!Table1[[Symbol]:[Industry]],2,FALSE),"-")</f>
        <v>-</v>
      </c>
      <c r="E3517">
        <v>41.645299999999999</v>
      </c>
      <c r="F3517">
        <v>79.400000000000006</v>
      </c>
      <c r="G3517">
        <v>-6.0392945797373097</v>
      </c>
      <c r="H3517">
        <v>-2.5209132025767498</v>
      </c>
      <c r="I3517">
        <v>-10.907094750956</v>
      </c>
      <c r="J3517">
        <v>-0.117336641886528</v>
      </c>
      <c r="K3517">
        <v>78.752356162171694</v>
      </c>
      <c r="L3517">
        <v>74.859719500013696</v>
      </c>
      <c r="M3517">
        <v>56.494979839340203</v>
      </c>
      <c r="N3517">
        <v>0</v>
      </c>
      <c r="O3517">
        <v>2.3929471032745502</v>
      </c>
      <c r="P3517">
        <v>17.647058823529399</v>
      </c>
    </row>
    <row r="3518" spans="1:17" hidden="1" x14ac:dyDescent="0.3">
      <c r="A3518" t="s">
        <v>7200</v>
      </c>
      <c r="B3518" t="s">
        <v>7201</v>
      </c>
      <c r="C3518" t="str">
        <f>IFERROR(VLOOKUP(Table1[[#This Row],[Ticker]],[1]!Table1[[Symbol]:[Industry]],2,FALSE),"-")</f>
        <v>-</v>
      </c>
      <c r="D3518" t="s">
        <v>709</v>
      </c>
      <c r="E3518">
        <v>41.638247819999997</v>
      </c>
      <c r="F3518">
        <v>158.41</v>
      </c>
      <c r="G3518">
        <v>13.2044174228652</v>
      </c>
      <c r="H3518">
        <v>5.2664067833733696</v>
      </c>
      <c r="I3518">
        <v>3.8286006735592899</v>
      </c>
      <c r="J3518">
        <v>3.60389512472611</v>
      </c>
      <c r="K3518">
        <v>148.372342851594</v>
      </c>
      <c r="L3518">
        <v>136.13607564937999</v>
      </c>
      <c r="M3518">
        <v>54.966471854101101</v>
      </c>
      <c r="N3518">
        <v>0.52059415382445995</v>
      </c>
      <c r="O3518">
        <v>2.6765986995770499</v>
      </c>
      <c r="P3518">
        <v>43.240799348946503</v>
      </c>
      <c r="Q3518">
        <v>4.2502533627336997E-2</v>
      </c>
    </row>
    <row r="3519" spans="1:17" hidden="1" x14ac:dyDescent="0.3">
      <c r="A3519" t="s">
        <v>7202</v>
      </c>
      <c r="B3519" t="s">
        <v>7203</v>
      </c>
      <c r="C3519" t="str">
        <f>IFERROR(VLOOKUP(Table1[[#This Row],[Ticker]],[1]!Table1[[Symbol]:[Industry]],2,FALSE),"-")</f>
        <v>-</v>
      </c>
      <c r="D3519" t="s">
        <v>21</v>
      </c>
      <c r="E3519">
        <v>41.368199958999902</v>
      </c>
      <c r="F3519">
        <v>52.19</v>
      </c>
      <c r="G3519">
        <v>47.484522293683</v>
      </c>
      <c r="H3519">
        <v>-15.5610419826158</v>
      </c>
      <c r="I3519">
        <v>-4.0841865925014398</v>
      </c>
      <c r="J3519">
        <v>-4.8033896146592596</v>
      </c>
      <c r="K3519">
        <v>54.772162929025697</v>
      </c>
      <c r="L3519">
        <v>51.4504304501435</v>
      </c>
      <c r="M3519">
        <v>45.801086782015098</v>
      </c>
      <c r="N3519">
        <v>1.3180682724576001</v>
      </c>
      <c r="O3519">
        <v>77.811841348917397</v>
      </c>
      <c r="P3519">
        <v>81.467315716272594</v>
      </c>
      <c r="Q3519">
        <v>0.166579058962703</v>
      </c>
    </row>
    <row r="3520" spans="1:17" hidden="1" x14ac:dyDescent="0.3">
      <c r="A3520" t="s">
        <v>7204</v>
      </c>
      <c r="B3520" t="s">
        <v>7205</v>
      </c>
      <c r="C3520" t="str">
        <f>IFERROR(VLOOKUP(Table1[[#This Row],[Ticker]],[1]!Table1[[Symbol]:[Industry]],2,FALSE),"-")</f>
        <v>-</v>
      </c>
      <c r="D3520" t="s">
        <v>632</v>
      </c>
      <c r="E3520">
        <v>41.350670045999998</v>
      </c>
      <c r="F3520">
        <v>7.83</v>
      </c>
      <c r="G3520">
        <v>-32.214390786444298</v>
      </c>
      <c r="H3520">
        <v>-6.8798875615510999</v>
      </c>
      <c r="I3520">
        <v>-21.007408535535902</v>
      </c>
      <c r="J3520">
        <v>-1.5988181233680001</v>
      </c>
      <c r="K3520">
        <v>8.0327987214149505</v>
      </c>
      <c r="L3520">
        <v>8.3735689513795801</v>
      </c>
      <c r="M3520">
        <v>42.4033621091884</v>
      </c>
      <c r="N3520">
        <v>0.320719208597955</v>
      </c>
      <c r="O3520">
        <v>61.558109833971898</v>
      </c>
      <c r="P3520">
        <v>49.142857142857103</v>
      </c>
      <c r="Q3520">
        <v>-9.3463097949068999E-2</v>
      </c>
    </row>
    <row r="3521" spans="1:17" hidden="1" x14ac:dyDescent="0.3">
      <c r="A3521" t="s">
        <v>7206</v>
      </c>
      <c r="B3521" t="s">
        <v>7207</v>
      </c>
      <c r="C3521" t="str">
        <f>IFERROR(VLOOKUP(Table1[[#This Row],[Ticker]],[1]!Table1[[Symbol]:[Industry]],2,FALSE),"-")</f>
        <v>-</v>
      </c>
      <c r="E3521">
        <v>41.25</v>
      </c>
      <c r="F3521">
        <v>125</v>
      </c>
      <c r="G3521">
        <v>-7.7308803049365</v>
      </c>
      <c r="H3521">
        <v>-4.3157849974485503</v>
      </c>
      <c r="I3521">
        <v>-10.9166715382135</v>
      </c>
      <c r="J3521">
        <v>-0.117336641886528</v>
      </c>
      <c r="K3521">
        <v>124.75028992122201</v>
      </c>
      <c r="L3521">
        <v>114.98514426969</v>
      </c>
      <c r="M3521">
        <v>99.999999993730199</v>
      </c>
      <c r="O3521">
        <v>0</v>
      </c>
      <c r="P3521">
        <v>37.362637362637301</v>
      </c>
    </row>
    <row r="3522" spans="1:17" hidden="1" x14ac:dyDescent="0.3">
      <c r="A3522" t="s">
        <v>7208</v>
      </c>
      <c r="B3522" t="s">
        <v>7209</v>
      </c>
      <c r="C3522" t="str">
        <f>IFERROR(VLOOKUP(Table1[[#This Row],[Ticker]],[1]!Table1[[Symbol]:[Industry]],2,FALSE),"-")</f>
        <v>-</v>
      </c>
      <c r="D3522" t="s">
        <v>775</v>
      </c>
      <c r="E3522">
        <v>41.1345825</v>
      </c>
      <c r="F3522">
        <v>112.75</v>
      </c>
      <c r="G3522">
        <v>26.4867952381823</v>
      </c>
      <c r="H3522">
        <v>-14.136144278885601</v>
      </c>
      <c r="I3522">
        <v>-9.62996545291956</v>
      </c>
      <c r="J3522">
        <v>-10.117336641886499</v>
      </c>
      <c r="K3522">
        <v>113.843864673814</v>
      </c>
      <c r="L3522">
        <v>104.203573511043</v>
      </c>
      <c r="M3522">
        <v>35.3607629068607</v>
      </c>
      <c r="N3522">
        <v>0.25321492693185299</v>
      </c>
      <c r="O3522">
        <v>41.906873614190701</v>
      </c>
      <c r="P3522">
        <v>53.484889735910699</v>
      </c>
      <c r="Q3522">
        <v>5.7711774027385997E-2</v>
      </c>
    </row>
    <row r="3523" spans="1:17" hidden="1" x14ac:dyDescent="0.3">
      <c r="A3523" t="s">
        <v>7210</v>
      </c>
      <c r="B3523" t="s">
        <v>7211</v>
      </c>
      <c r="C3523" t="str">
        <f>IFERROR(VLOOKUP(Table1[[#This Row],[Ticker]],[1]!Table1[[Symbol]:[Industry]],2,FALSE),"-")</f>
        <v>-</v>
      </c>
      <c r="D3523" t="s">
        <v>51</v>
      </c>
      <c r="E3523">
        <v>41.056283999999998</v>
      </c>
      <c r="F3523">
        <v>59.05</v>
      </c>
      <c r="G3523">
        <v>-0.56291720643606802</v>
      </c>
      <c r="H3523">
        <v>-8.5469341578041593</v>
      </c>
      <c r="I3523">
        <v>-1.14626929440429</v>
      </c>
      <c r="J3523">
        <v>2.8384155705028502</v>
      </c>
      <c r="K3523">
        <v>59.554337709399498</v>
      </c>
      <c r="L3523">
        <v>56.826403301979298</v>
      </c>
      <c r="M3523">
        <v>57.078115332608803</v>
      </c>
      <c r="N3523">
        <v>0.78552153155775195</v>
      </c>
      <c r="O3523">
        <v>32.938187976291204</v>
      </c>
      <c r="P3523">
        <v>45.802469135802397</v>
      </c>
      <c r="Q3523">
        <v>9.6091642487471998E-2</v>
      </c>
    </row>
    <row r="3524" spans="1:17" hidden="1" x14ac:dyDescent="0.3">
      <c r="A3524" t="s">
        <v>7212</v>
      </c>
      <c r="B3524" t="s">
        <v>7213</v>
      </c>
      <c r="C3524" t="str">
        <f>IFERROR(VLOOKUP(Table1[[#This Row],[Ticker]],[1]!Table1[[Symbol]:[Industry]],2,FALSE),"-")</f>
        <v>-</v>
      </c>
      <c r="E3524">
        <v>40.999200000000002</v>
      </c>
      <c r="F3524">
        <v>31.06</v>
      </c>
      <c r="G3524">
        <v>-45.225204327083503</v>
      </c>
      <c r="H3524">
        <v>-17.0829082851197</v>
      </c>
      <c r="I3524">
        <v>-33.109890073186499</v>
      </c>
      <c r="J3524">
        <v>1.41327560301143</v>
      </c>
      <c r="K3524">
        <v>32.930312778951297</v>
      </c>
      <c r="L3524">
        <v>36.270136388593897</v>
      </c>
      <c r="M3524">
        <v>38.512152671068698</v>
      </c>
      <c r="N3524">
        <v>0.71864603409239702</v>
      </c>
      <c r="O3524">
        <v>59.175788795878901</v>
      </c>
      <c r="P3524">
        <v>4.7554806070826396</v>
      </c>
      <c r="Q3524">
        <v>0.13291874104270701</v>
      </c>
    </row>
    <row r="3525" spans="1:17" hidden="1" x14ac:dyDescent="0.3">
      <c r="A3525" t="s">
        <v>7214</v>
      </c>
      <c r="B3525" t="s">
        <v>7215</v>
      </c>
      <c r="C3525" t="str">
        <f>IFERROR(VLOOKUP(Table1[[#This Row],[Ticker]],[1]!Table1[[Symbol]:[Industry]],2,FALSE),"-")</f>
        <v>-</v>
      </c>
      <c r="D3525" t="s">
        <v>1516</v>
      </c>
      <c r="E3525">
        <v>40.985505072000002</v>
      </c>
      <c r="F3525">
        <v>26.16</v>
      </c>
      <c r="G3525">
        <v>42.408884691971302</v>
      </c>
      <c r="H3525">
        <v>0.38192742085209502</v>
      </c>
      <c r="I3525">
        <v>-35.825215492539002</v>
      </c>
      <c r="J3525">
        <v>1.9942171429740101</v>
      </c>
      <c r="K3525">
        <v>24.7636224448718</v>
      </c>
      <c r="L3525">
        <v>24.4773234225888</v>
      </c>
      <c r="M3525">
        <v>60.864473376910901</v>
      </c>
      <c r="N3525">
        <v>2.4432780345308598</v>
      </c>
      <c r="O3525">
        <v>68.195718654434202</v>
      </c>
      <c r="P3525">
        <v>73.245033112582703</v>
      </c>
      <c r="Q3525">
        <v>7.0813810621721998E-2</v>
      </c>
    </row>
    <row r="3526" spans="1:17" hidden="1" x14ac:dyDescent="0.3">
      <c r="A3526" t="s">
        <v>7216</v>
      </c>
      <c r="B3526" t="s">
        <v>7217</v>
      </c>
      <c r="C3526" t="str">
        <f>IFERROR(VLOOKUP(Table1[[#This Row],[Ticker]],[1]!Table1[[Symbol]:[Industry]],2,FALSE),"-")</f>
        <v>-</v>
      </c>
      <c r="D3526" t="s">
        <v>1423</v>
      </c>
      <c r="E3526">
        <v>40.863250000000001</v>
      </c>
      <c r="F3526">
        <v>74.5</v>
      </c>
      <c r="G3526">
        <v>0.89558639606435897</v>
      </c>
      <c r="H3526">
        <v>21.792907148979399</v>
      </c>
      <c r="I3526">
        <v>-5.3236069169144198</v>
      </c>
      <c r="J3526">
        <v>4.5680716579796004</v>
      </c>
      <c r="K3526">
        <v>68.679604511999798</v>
      </c>
      <c r="L3526">
        <v>61.159309087710803</v>
      </c>
      <c r="M3526">
        <v>52.656505743084097</v>
      </c>
      <c r="N3526">
        <v>2.74909587171613</v>
      </c>
      <c r="O3526">
        <v>5.6375838926174504</v>
      </c>
      <c r="P3526">
        <v>53.766769865840999</v>
      </c>
      <c r="Q3526">
        <v>7.4365730672079994E-2</v>
      </c>
    </row>
    <row r="3527" spans="1:17" hidden="1" x14ac:dyDescent="0.3">
      <c r="A3527" t="s">
        <v>7218</v>
      </c>
      <c r="B3527" t="s">
        <v>7219</v>
      </c>
      <c r="C3527" t="str">
        <f>IFERROR(VLOOKUP(Table1[[#This Row],[Ticker]],[1]!Table1[[Symbol]:[Industry]],2,FALSE),"-")</f>
        <v>-</v>
      </c>
      <c r="D3527" t="s">
        <v>472</v>
      </c>
      <c r="E3527">
        <v>40.695917712000004</v>
      </c>
      <c r="F3527">
        <v>8.48</v>
      </c>
      <c r="G3527">
        <v>20.2864819108249</v>
      </c>
      <c r="H3527">
        <v>-2.5510791150955998</v>
      </c>
      <c r="I3527">
        <v>-15.3031801040347</v>
      </c>
      <c r="J3527">
        <v>-5.3747298510869701</v>
      </c>
      <c r="K3527">
        <v>8.6475189513663206</v>
      </c>
      <c r="L3527">
        <v>8.14856742765134</v>
      </c>
      <c r="M3527">
        <v>26.479956872597999</v>
      </c>
      <c r="N3527">
        <v>0.31169845667590101</v>
      </c>
      <c r="O3527">
        <v>57.429245283018801</v>
      </c>
      <c r="P3527">
        <v>59.698681732579999</v>
      </c>
      <c r="Q3527">
        <v>5.2794593122903001E-2</v>
      </c>
    </row>
    <row r="3528" spans="1:17" hidden="1" x14ac:dyDescent="0.3">
      <c r="A3528" t="s">
        <v>7220</v>
      </c>
      <c r="B3528" t="s">
        <v>7221</v>
      </c>
      <c r="C3528" t="str">
        <f>IFERROR(VLOOKUP(Table1[[#This Row],[Ticker]],[1]!Table1[[Symbol]:[Industry]],2,FALSE),"-")</f>
        <v>-</v>
      </c>
      <c r="E3528">
        <v>40.645980000000002</v>
      </c>
      <c r="F3528">
        <v>37</v>
      </c>
      <c r="G3528">
        <v>4.1643722359868702</v>
      </c>
      <c r="H3528">
        <v>-2.7682051489138102</v>
      </c>
      <c r="I3528">
        <v>-21.158986022200299</v>
      </c>
      <c r="J3528">
        <v>5.4268112020559798</v>
      </c>
      <c r="K3528">
        <v>30.166825843395099</v>
      </c>
      <c r="L3528">
        <v>31.530468938911099</v>
      </c>
      <c r="M3528">
        <v>91.564838354502498</v>
      </c>
      <c r="N3528">
        <v>2.42506416274749</v>
      </c>
      <c r="O3528">
        <v>22.891891891891799</v>
      </c>
      <c r="P3528">
        <v>48.594377510040097</v>
      </c>
      <c r="Q3528">
        <v>-3.3517138721264002E-2</v>
      </c>
    </row>
    <row r="3529" spans="1:17" hidden="1" x14ac:dyDescent="0.3">
      <c r="A3529" t="s">
        <v>7222</v>
      </c>
      <c r="B3529" t="s">
        <v>7223</v>
      </c>
      <c r="C3529" t="str">
        <f>IFERROR(VLOOKUP(Table1[[#This Row],[Ticker]],[1]!Table1[[Symbol]:[Industry]],2,FALSE),"-")</f>
        <v>-</v>
      </c>
      <c r="D3529" t="s">
        <v>412</v>
      </c>
      <c r="E3529">
        <v>40.500250999999999</v>
      </c>
      <c r="F3529">
        <v>78.319999999999993</v>
      </c>
      <c r="G3529">
        <v>152.672150478172</v>
      </c>
      <c r="H3529">
        <v>-1.4052891828960801</v>
      </c>
      <c r="I3529">
        <v>57.180480026684101</v>
      </c>
      <c r="J3529">
        <v>-5.9837520029420102</v>
      </c>
      <c r="K3529">
        <v>91.266178787872406</v>
      </c>
      <c r="L3529">
        <v>71.871915514950402</v>
      </c>
      <c r="M3529">
        <v>21.933568877994599</v>
      </c>
      <c r="N3529">
        <v>0.68529883679069603</v>
      </c>
      <c r="O3529">
        <v>92.096527068437098</v>
      </c>
      <c r="P3529">
        <v>210.178217821782</v>
      </c>
      <c r="Q3529">
        <v>9.0343357212873995E-2</v>
      </c>
    </row>
    <row r="3530" spans="1:17" hidden="1" x14ac:dyDescent="0.3">
      <c r="A3530" t="s">
        <v>7224</v>
      </c>
      <c r="B3530" t="s">
        <v>7225</v>
      </c>
      <c r="C3530" t="str">
        <f>IFERROR(VLOOKUP(Table1[[#This Row],[Ticker]],[1]!Table1[[Symbol]:[Industry]],2,FALSE),"-")</f>
        <v>-</v>
      </c>
      <c r="E3530">
        <v>40.477752000000002</v>
      </c>
      <c r="F3530">
        <v>151.19999999999999</v>
      </c>
      <c r="G3530">
        <v>-34.849690653560501</v>
      </c>
      <c r="H3530">
        <v>-6.7321418747719699</v>
      </c>
      <c r="I3530">
        <v>-59.451328252182897</v>
      </c>
      <c r="J3530">
        <v>2.1553906308407398</v>
      </c>
      <c r="K3530">
        <v>158.15919128936901</v>
      </c>
      <c r="L3530">
        <v>201.056772512062</v>
      </c>
      <c r="M3530">
        <v>45.490633395947597</v>
      </c>
      <c r="N3530">
        <v>0.25622009569377902</v>
      </c>
      <c r="O3530">
        <v>117.592592592592</v>
      </c>
      <c r="P3530">
        <v>21.592279855247199</v>
      </c>
    </row>
    <row r="3531" spans="1:17" hidden="1" x14ac:dyDescent="0.3">
      <c r="A3531" t="s">
        <v>7226</v>
      </c>
      <c r="B3531" t="s">
        <v>7227</v>
      </c>
      <c r="C3531" t="str">
        <f>IFERROR(VLOOKUP(Table1[[#This Row],[Ticker]],[1]!Table1[[Symbol]:[Industry]],2,FALSE),"-")</f>
        <v>-</v>
      </c>
      <c r="D3531" t="s">
        <v>109</v>
      </c>
      <c r="E3531">
        <v>40.396099319999998</v>
      </c>
      <c r="F3531">
        <v>36.869999999999997</v>
      </c>
      <c r="G3531">
        <v>49.8195289496744</v>
      </c>
      <c r="H3531">
        <v>-8.7365167047656307</v>
      </c>
      <c r="I3531">
        <v>-6.8906346105644296</v>
      </c>
      <c r="J3531">
        <v>-5.3566313522139897</v>
      </c>
      <c r="K3531">
        <v>37.459772967035804</v>
      </c>
      <c r="L3531">
        <v>33.680972791745198</v>
      </c>
      <c r="M3531">
        <v>34.072258301181201</v>
      </c>
      <c r="N3531">
        <v>0.40319795199243502</v>
      </c>
      <c r="O3531">
        <v>33.9842690534309</v>
      </c>
      <c r="P3531">
        <v>88.593350383631702</v>
      </c>
      <c r="Q3531">
        <v>5.4824081261234003E-2</v>
      </c>
    </row>
    <row r="3532" spans="1:17" hidden="1" x14ac:dyDescent="0.3">
      <c r="A3532" t="s">
        <v>7228</v>
      </c>
      <c r="B3532" t="s">
        <v>7229</v>
      </c>
      <c r="C3532" t="str">
        <f>IFERROR(VLOOKUP(Table1[[#This Row],[Ticker]],[1]!Table1[[Symbol]:[Industry]],2,FALSE),"-")</f>
        <v>-</v>
      </c>
      <c r="D3532" t="s">
        <v>1423</v>
      </c>
      <c r="E3532">
        <v>40.347568875</v>
      </c>
      <c r="F3532">
        <v>37.549999999999997</v>
      </c>
      <c r="G3532">
        <v>-22.880984275749899</v>
      </c>
      <c r="H3532">
        <v>4.3672830199175801</v>
      </c>
      <c r="I3532">
        <v>-24.046566347420999</v>
      </c>
      <c r="K3532">
        <v>36.197661991253398</v>
      </c>
      <c r="L3532">
        <v>37.6548862145032</v>
      </c>
      <c r="M3532">
        <v>46.6764294634471</v>
      </c>
      <c r="N3532">
        <v>0.59322033898305004</v>
      </c>
      <c r="O3532">
        <v>39.6804260985353</v>
      </c>
      <c r="P3532">
        <v>29.706390328151901</v>
      </c>
    </row>
    <row r="3533" spans="1:17" hidden="1" x14ac:dyDescent="0.3">
      <c r="A3533" t="s">
        <v>7230</v>
      </c>
      <c r="B3533" t="s">
        <v>7231</v>
      </c>
      <c r="C3533" t="str">
        <f>IFERROR(VLOOKUP(Table1[[#This Row],[Ticker]],[1]!Table1[[Symbol]:[Industry]],2,FALSE),"-")</f>
        <v>-</v>
      </c>
      <c r="E3533">
        <v>40.318440000000002</v>
      </c>
      <c r="F3533">
        <v>79</v>
      </c>
      <c r="G3533">
        <v>-54.569992948323602</v>
      </c>
      <c r="H3533">
        <v>-13.727549703330901</v>
      </c>
      <c r="I3533">
        <v>-44.334967797239699</v>
      </c>
      <c r="J3533">
        <v>3.7262237087540502</v>
      </c>
      <c r="M3533">
        <v>47.803325277085598</v>
      </c>
      <c r="O3533">
        <v>59.506329113923996</v>
      </c>
      <c r="P3533">
        <v>13.0185979971387</v>
      </c>
    </row>
    <row r="3534" spans="1:17" hidden="1" x14ac:dyDescent="0.3">
      <c r="A3534" t="s">
        <v>7232</v>
      </c>
      <c r="B3534" t="s">
        <v>7233</v>
      </c>
      <c r="C3534" t="str">
        <f>IFERROR(VLOOKUP(Table1[[#This Row],[Ticker]],[1]!Table1[[Symbol]:[Industry]],2,FALSE),"-")</f>
        <v>-</v>
      </c>
      <c r="D3534" t="s">
        <v>266</v>
      </c>
      <c r="E3534">
        <v>40.24944</v>
      </c>
      <c r="F3534">
        <v>532.4</v>
      </c>
      <c r="G3534">
        <v>-35.635414843769503</v>
      </c>
      <c r="H3534">
        <v>-0.55722176841689897</v>
      </c>
      <c r="I3534">
        <v>-23.972336655544201</v>
      </c>
      <c r="J3534">
        <v>-6.7095526598880397</v>
      </c>
      <c r="K3534">
        <v>573.51300446861296</v>
      </c>
      <c r="L3534">
        <v>563.79580452865798</v>
      </c>
      <c r="M3534">
        <v>32.5718692437855</v>
      </c>
      <c r="N3534">
        <v>0.69677419354838699</v>
      </c>
      <c r="O3534">
        <v>64.735161532682199</v>
      </c>
      <c r="P3534">
        <v>38.555627846454101</v>
      </c>
    </row>
    <row r="3535" spans="1:17" hidden="1" x14ac:dyDescent="0.3">
      <c r="A3535" t="s">
        <v>7234</v>
      </c>
      <c r="B3535" t="s">
        <v>7235</v>
      </c>
      <c r="C3535" t="str">
        <f>IFERROR(VLOOKUP(Table1[[#This Row],[Ticker]],[1]!Table1[[Symbol]:[Industry]],2,FALSE),"-")</f>
        <v>-</v>
      </c>
      <c r="E3535">
        <v>40.192318594999897</v>
      </c>
      <c r="F3535">
        <v>77.150000000000006</v>
      </c>
      <c r="G3535">
        <v>14.081503739590399</v>
      </c>
      <c r="H3535">
        <v>51.584215002551403</v>
      </c>
      <c r="I3535">
        <v>21.899548940799502</v>
      </c>
      <c r="J3535">
        <v>3.8159966914468</v>
      </c>
      <c r="K3535">
        <v>73.808113468721302</v>
      </c>
      <c r="L3535">
        <v>62.986343796843002</v>
      </c>
      <c r="M3535">
        <v>38.143751903198797</v>
      </c>
      <c r="N3535">
        <v>1.0718109696798299</v>
      </c>
      <c r="O3535">
        <v>58.029812054439397</v>
      </c>
      <c r="P3535">
        <v>133.78787878787799</v>
      </c>
      <c r="Q3535">
        <v>4.6248499686532003E-2</v>
      </c>
    </row>
    <row r="3536" spans="1:17" hidden="1" x14ac:dyDescent="0.3">
      <c r="A3536" t="s">
        <v>7236</v>
      </c>
      <c r="B3536" t="s">
        <v>7237</v>
      </c>
      <c r="C3536" t="str">
        <f>IFERROR(VLOOKUP(Table1[[#This Row],[Ticker]],[1]!Table1[[Symbol]:[Industry]],2,FALSE),"-")</f>
        <v>-</v>
      </c>
      <c r="D3536" t="s">
        <v>21</v>
      </c>
      <c r="E3536">
        <v>40.18</v>
      </c>
      <c r="F3536">
        <v>40.18</v>
      </c>
      <c r="G3536">
        <v>71.362190286053604</v>
      </c>
      <c r="H3536">
        <v>40.099309342174003</v>
      </c>
      <c r="I3536">
        <v>60.187392577549097</v>
      </c>
      <c r="J3536">
        <v>31.8481805994927</v>
      </c>
      <c r="K3536">
        <v>28.180469525223199</v>
      </c>
      <c r="L3536">
        <v>26.356753503318</v>
      </c>
      <c r="M3536">
        <v>87.666819881924596</v>
      </c>
      <c r="N3536">
        <v>1.9765471005770301</v>
      </c>
      <c r="O3536">
        <v>10.950721752115401</v>
      </c>
      <c r="P3536">
        <v>118.60718171926</v>
      </c>
    </row>
    <row r="3537" spans="1:17" hidden="1" x14ac:dyDescent="0.3">
      <c r="A3537" t="s">
        <v>7238</v>
      </c>
      <c r="B3537" t="s">
        <v>7239</v>
      </c>
      <c r="C3537" t="str">
        <f>IFERROR(VLOOKUP(Table1[[#This Row],[Ticker]],[1]!Table1[[Symbol]:[Industry]],2,FALSE),"-")</f>
        <v>-</v>
      </c>
      <c r="D3537" t="s">
        <v>130</v>
      </c>
      <c r="E3537">
        <v>40.122029044999998</v>
      </c>
      <c r="F3537">
        <v>72.55</v>
      </c>
      <c r="G3537">
        <v>-27.504462908768499</v>
      </c>
      <c r="H3537">
        <v>-8.8552586816590804</v>
      </c>
      <c r="I3537">
        <v>-28.815303987133898</v>
      </c>
      <c r="J3537">
        <v>0.54868250616398295</v>
      </c>
      <c r="K3537">
        <v>76.116054912597207</v>
      </c>
      <c r="L3537">
        <v>82.051513285797796</v>
      </c>
      <c r="M3537">
        <v>43.607436360690699</v>
      </c>
      <c r="N3537">
        <v>0.397367971286959</v>
      </c>
      <c r="O3537">
        <v>28.9317711922812</v>
      </c>
      <c r="P3537">
        <v>14.251968503936901</v>
      </c>
      <c r="Q3537">
        <v>7.9763855284534002E-2</v>
      </c>
    </row>
    <row r="3538" spans="1:17" hidden="1" x14ac:dyDescent="0.3">
      <c r="A3538" t="s">
        <v>7240</v>
      </c>
      <c r="B3538" t="s">
        <v>7241</v>
      </c>
      <c r="C3538" t="str">
        <f>IFERROR(VLOOKUP(Table1[[#This Row],[Ticker]],[1]!Table1[[Symbol]:[Industry]],2,FALSE),"-")</f>
        <v>-</v>
      </c>
      <c r="D3538" t="s">
        <v>72</v>
      </c>
      <c r="E3538">
        <v>40.043464999999998</v>
      </c>
      <c r="F3538">
        <v>0.7</v>
      </c>
      <c r="G3538">
        <v>-20.5718752887886</v>
      </c>
      <c r="H3538">
        <v>-37.979151334082196</v>
      </c>
      <c r="I3538">
        <v>-51.722933190454498</v>
      </c>
      <c r="J3538">
        <v>-8.3365147240783006</v>
      </c>
      <c r="K3538">
        <v>0.99302018836197103</v>
      </c>
      <c r="L3538">
        <v>1.0199249828370001</v>
      </c>
      <c r="M3538">
        <v>33.419613611953402</v>
      </c>
      <c r="N3538">
        <v>1.4650681149781499</v>
      </c>
      <c r="O3538">
        <v>158.57142857142799</v>
      </c>
      <c r="P3538">
        <v>20.987654320987598</v>
      </c>
      <c r="Q3538">
        <v>8.7801634533823003E-2</v>
      </c>
    </row>
    <row r="3539" spans="1:17" hidden="1" x14ac:dyDescent="0.3">
      <c r="A3539" t="s">
        <v>7242</v>
      </c>
      <c r="B3539" t="s">
        <v>7243</v>
      </c>
      <c r="C3539" t="str">
        <f>IFERROR(VLOOKUP(Table1[[#This Row],[Ticker]],[1]!Table1[[Symbol]:[Industry]],2,FALSE),"-")</f>
        <v>-</v>
      </c>
      <c r="D3539" t="s">
        <v>632</v>
      </c>
      <c r="E3539">
        <v>39.951466500000002</v>
      </c>
      <c r="F3539">
        <v>38.94</v>
      </c>
      <c r="G3539">
        <v>19.5280636618306</v>
      </c>
      <c r="H3539">
        <v>3.3743558476218598</v>
      </c>
      <c r="I3539">
        <v>7.4428040048800899</v>
      </c>
      <c r="J3539">
        <v>4.5937014298746197</v>
      </c>
      <c r="K3539">
        <v>36.831656046013997</v>
      </c>
      <c r="L3539">
        <v>34.367360496440099</v>
      </c>
      <c r="M3539">
        <v>65.641190322762</v>
      </c>
      <c r="N3539">
        <v>0.87215790064565701</v>
      </c>
      <c r="O3539">
        <v>12.4807395993836</v>
      </c>
      <c r="P3539">
        <v>76.199095022624405</v>
      </c>
      <c r="Q3539">
        <v>2.871709697841E-2</v>
      </c>
    </row>
    <row r="3540" spans="1:17" hidden="1" x14ac:dyDescent="0.3">
      <c r="A3540" t="s">
        <v>7244</v>
      </c>
      <c r="B3540" t="s">
        <v>7245</v>
      </c>
      <c r="C3540" t="str">
        <f>IFERROR(VLOOKUP(Table1[[#This Row],[Ticker]],[1]!Table1[[Symbol]:[Industry]],2,FALSE),"-")</f>
        <v>-</v>
      </c>
      <c r="D3540" t="s">
        <v>97</v>
      </c>
      <c r="E3540">
        <v>39.942</v>
      </c>
      <c r="F3540">
        <v>1.26</v>
      </c>
      <c r="G3540">
        <v>33.8136465967332</v>
      </c>
      <c r="H3540">
        <v>42.195842909528103</v>
      </c>
      <c r="I3540">
        <v>12.548671747817</v>
      </c>
      <c r="J3540">
        <v>-0.117336641886528</v>
      </c>
      <c r="K3540">
        <v>0.95751110709679499</v>
      </c>
      <c r="L3540">
        <v>0.97647224514049002</v>
      </c>
      <c r="M3540">
        <v>71.110255614528498</v>
      </c>
      <c r="N3540">
        <v>0.76330731984596001</v>
      </c>
      <c r="O3540">
        <v>5.55555555555555</v>
      </c>
      <c r="P3540">
        <v>80</v>
      </c>
      <c r="Q3540">
        <v>1.0663137053646E-2</v>
      </c>
    </row>
    <row r="3541" spans="1:17" hidden="1" x14ac:dyDescent="0.3">
      <c r="A3541" t="s">
        <v>7246</v>
      </c>
      <c r="B3541" t="s">
        <v>7247</v>
      </c>
      <c r="C3541" t="str">
        <f>IFERROR(VLOOKUP(Table1[[#This Row],[Ticker]],[1]!Table1[[Symbol]:[Industry]],2,FALSE),"-")</f>
        <v>-</v>
      </c>
      <c r="D3541" t="s">
        <v>549</v>
      </c>
      <c r="E3541">
        <v>39.890182304</v>
      </c>
      <c r="F3541">
        <v>49.96</v>
      </c>
      <c r="G3541">
        <v>3.0835019633914702</v>
      </c>
      <c r="H3541">
        <v>-6.8060573709894099</v>
      </c>
      <c r="I3541">
        <v>-14.383313181788299</v>
      </c>
      <c r="J3541">
        <v>-1.1050885186150901</v>
      </c>
      <c r="K3541">
        <v>51.102726121403002</v>
      </c>
      <c r="L3541">
        <v>50.980446296759602</v>
      </c>
      <c r="M3541">
        <v>39.9599633421332</v>
      </c>
      <c r="N3541">
        <v>0.68448564418374103</v>
      </c>
      <c r="O3541">
        <v>22.097678142513999</v>
      </c>
      <c r="P3541">
        <v>38.816337871630999</v>
      </c>
      <c r="Q3541">
        <v>4.0720248641537997E-2</v>
      </c>
    </row>
    <row r="3542" spans="1:17" hidden="1" x14ac:dyDescent="0.3">
      <c r="A3542" t="s">
        <v>7248</v>
      </c>
      <c r="B3542" t="s">
        <v>7249</v>
      </c>
      <c r="C3542" t="str">
        <f>IFERROR(VLOOKUP(Table1[[#This Row],[Ticker]],[1]!Table1[[Symbol]:[Industry]],2,FALSE),"-")</f>
        <v>-</v>
      </c>
      <c r="D3542" t="s">
        <v>127</v>
      </c>
      <c r="E3542">
        <v>39.882856239320702</v>
      </c>
      <c r="F3542">
        <v>31.7</v>
      </c>
      <c r="M3542">
        <v>8.5813433096764804</v>
      </c>
      <c r="N3542">
        <v>1</v>
      </c>
    </row>
    <row r="3543" spans="1:17" hidden="1" x14ac:dyDescent="0.3">
      <c r="A3543" t="s">
        <v>7250</v>
      </c>
      <c r="B3543" t="s">
        <v>7251</v>
      </c>
      <c r="C3543" t="str">
        <f>IFERROR(VLOOKUP(Table1[[#This Row],[Ticker]],[1]!Table1[[Symbol]:[Industry]],2,FALSE),"-")</f>
        <v>-</v>
      </c>
      <c r="E3543">
        <v>39.881646000000003</v>
      </c>
      <c r="F3543">
        <v>92.34</v>
      </c>
      <c r="G3543">
        <v>-20.224168529317101</v>
      </c>
      <c r="H3543">
        <v>0.79709680866035004</v>
      </c>
      <c r="I3543">
        <v>-26.412022002772002</v>
      </c>
      <c r="J3543">
        <v>2.01169561617799</v>
      </c>
      <c r="K3543">
        <v>94.998533401486199</v>
      </c>
      <c r="L3543">
        <v>95.042139240430402</v>
      </c>
      <c r="M3543">
        <v>46.307762368827397</v>
      </c>
      <c r="N3543">
        <v>0.969408924260037</v>
      </c>
      <c r="O3543">
        <v>54.754169374052402</v>
      </c>
      <c r="P3543">
        <v>21.5</v>
      </c>
      <c r="Q3543">
        <v>9.8280184445220006E-2</v>
      </c>
    </row>
    <row r="3544" spans="1:17" hidden="1" x14ac:dyDescent="0.3">
      <c r="A3544" t="s">
        <v>7252</v>
      </c>
      <c r="B3544" t="s">
        <v>7253</v>
      </c>
      <c r="C3544" t="str">
        <f>IFERROR(VLOOKUP(Table1[[#This Row],[Ticker]],[1]!Table1[[Symbol]:[Industry]],2,FALSE),"-")</f>
        <v>-</v>
      </c>
      <c r="E3544">
        <v>39.666476359999997</v>
      </c>
      <c r="F3544">
        <v>97.1</v>
      </c>
      <c r="G3544">
        <v>129.375934842758</v>
      </c>
      <c r="H3544">
        <v>28.697913632688401</v>
      </c>
      <c r="I3544">
        <v>117.739147938293</v>
      </c>
      <c r="J3544">
        <v>-11.8847151062209</v>
      </c>
      <c r="K3544">
        <v>77.006962708408196</v>
      </c>
      <c r="L3544">
        <v>61.753829131686601</v>
      </c>
      <c r="M3544">
        <v>61.076627687777297</v>
      </c>
      <c r="N3544">
        <v>4.5118072289156599</v>
      </c>
      <c r="O3544">
        <v>20.0823892893923</v>
      </c>
      <c r="P3544">
        <v>172.752808988764</v>
      </c>
    </row>
    <row r="3545" spans="1:17" hidden="1" x14ac:dyDescent="0.3">
      <c r="A3545" t="s">
        <v>7254</v>
      </c>
      <c r="B3545" t="s">
        <v>7255</v>
      </c>
      <c r="C3545" t="str">
        <f>IFERROR(VLOOKUP(Table1[[#This Row],[Ticker]],[1]!Table1[[Symbol]:[Industry]],2,FALSE),"-")</f>
        <v>-</v>
      </c>
      <c r="D3545" t="s">
        <v>632</v>
      </c>
      <c r="E3545">
        <v>39.625843500000002</v>
      </c>
      <c r="F3545">
        <v>39.35</v>
      </c>
      <c r="G3545">
        <v>-62.867188024595897</v>
      </c>
      <c r="H3545">
        <v>-25.215580498470999</v>
      </c>
      <c r="I3545">
        <v>-52.763481244163103</v>
      </c>
      <c r="J3545">
        <v>-0.68288934111531696</v>
      </c>
      <c r="K3545">
        <v>44.450957470204798</v>
      </c>
      <c r="L3545">
        <v>54.494666401368903</v>
      </c>
      <c r="M3545">
        <v>42.230236376582099</v>
      </c>
      <c r="N3545">
        <v>1.0955624998909601</v>
      </c>
      <c r="O3545">
        <v>93.392630241423106</v>
      </c>
      <c r="P3545">
        <v>8.8520055325034708</v>
      </c>
      <c r="Q3545">
        <v>1.1619035372889001E-2</v>
      </c>
    </row>
    <row r="3546" spans="1:17" hidden="1" x14ac:dyDescent="0.3">
      <c r="A3546" t="s">
        <v>7256</v>
      </c>
      <c r="B3546" t="s">
        <v>7257</v>
      </c>
      <c r="C3546" t="str">
        <f>IFERROR(VLOOKUP(Table1[[#This Row],[Ticker]],[1]!Table1[[Symbol]:[Industry]],2,FALSE),"-")</f>
        <v>-</v>
      </c>
      <c r="D3546" t="s">
        <v>531</v>
      </c>
      <c r="E3546">
        <v>39.556279000000004</v>
      </c>
      <c r="F3546">
        <v>75.95</v>
      </c>
      <c r="G3546">
        <v>-64.047562669069606</v>
      </c>
      <c r="H3546">
        <v>-6.94399012565367</v>
      </c>
      <c r="I3546">
        <v>-53.812537517985803</v>
      </c>
      <c r="J3546">
        <v>-14.346585653744199</v>
      </c>
      <c r="K3546">
        <v>82.273887912400895</v>
      </c>
      <c r="M3546">
        <v>34.5358631526572</v>
      </c>
      <c r="O3546">
        <v>76.036866359446904</v>
      </c>
      <c r="P3546">
        <v>32.663755458515297</v>
      </c>
    </row>
    <row r="3547" spans="1:17" hidden="1" x14ac:dyDescent="0.3">
      <c r="A3547" t="s">
        <v>7258</v>
      </c>
      <c r="B3547" t="s">
        <v>7259</v>
      </c>
      <c r="C3547" t="str">
        <f>IFERROR(VLOOKUP(Table1[[#This Row],[Ticker]],[1]!Table1[[Symbol]:[Industry]],2,FALSE),"-")</f>
        <v>-</v>
      </c>
      <c r="D3547" t="s">
        <v>924</v>
      </c>
      <c r="E3547">
        <v>39.539315999999999</v>
      </c>
      <c r="F3547">
        <v>69.27</v>
      </c>
      <c r="G3547">
        <v>5.81448787547692</v>
      </c>
      <c r="H3547">
        <v>9.7481997982435509</v>
      </c>
      <c r="I3547">
        <v>-8.9716902431331391</v>
      </c>
      <c r="J3547">
        <v>4.6542665003887098</v>
      </c>
      <c r="K3547">
        <v>65.127369690291701</v>
      </c>
      <c r="L3547">
        <v>62.313886303747701</v>
      </c>
      <c r="M3547">
        <v>53.472270837705501</v>
      </c>
      <c r="N3547">
        <v>3.4831761565127302</v>
      </c>
      <c r="O3547">
        <v>22.5350079399451</v>
      </c>
      <c r="P3547">
        <v>38.235881061664301</v>
      </c>
      <c r="Q3547">
        <v>1.2767278367481E-2</v>
      </c>
    </row>
    <row r="3548" spans="1:17" hidden="1" x14ac:dyDescent="0.3">
      <c r="A3548" t="s">
        <v>7260</v>
      </c>
      <c r="B3548" t="s">
        <v>7261</v>
      </c>
      <c r="C3548" t="str">
        <f>IFERROR(VLOOKUP(Table1[[#This Row],[Ticker]],[1]!Table1[[Symbol]:[Industry]],2,FALSE),"-")</f>
        <v>-</v>
      </c>
      <c r="E3548">
        <v>39.538814567999999</v>
      </c>
      <c r="F3548">
        <v>7.32</v>
      </c>
      <c r="G3548">
        <v>-17.5258949505446</v>
      </c>
      <c r="H3548">
        <v>-6.0107002516858303</v>
      </c>
      <c r="I3548">
        <v>-30.3639275711386</v>
      </c>
      <c r="J3548">
        <v>-4.6742986672029803</v>
      </c>
      <c r="K3548">
        <v>7.6790487200776596</v>
      </c>
      <c r="L3548">
        <v>8.3613905991026893</v>
      </c>
      <c r="M3548">
        <v>33.570654772495203</v>
      </c>
      <c r="N3548">
        <v>1.6365598544764399</v>
      </c>
      <c r="O3548">
        <v>41.9398907103825</v>
      </c>
      <c r="P3548">
        <v>11.7557251908396</v>
      </c>
      <c r="Q3548">
        <v>-5.1863119152415003E-2</v>
      </c>
    </row>
    <row r="3549" spans="1:17" hidden="1" x14ac:dyDescent="0.3">
      <c r="A3549" t="s">
        <v>7262</v>
      </c>
      <c r="B3549" t="s">
        <v>7263</v>
      </c>
      <c r="C3549" t="str">
        <f>IFERROR(VLOOKUP(Table1[[#This Row],[Ticker]],[1]!Table1[[Symbol]:[Industry]],2,FALSE),"-")</f>
        <v>-</v>
      </c>
      <c r="E3549">
        <v>39.497759383999998</v>
      </c>
      <c r="F3549">
        <v>26.33</v>
      </c>
      <c r="G3549">
        <v>-22.417122634035898</v>
      </c>
      <c r="H3549">
        <v>8.1340141993385995</v>
      </c>
      <c r="I3549">
        <v>4.8857503995024603</v>
      </c>
      <c r="J3549">
        <v>-2.55636103213042</v>
      </c>
      <c r="K3549">
        <v>25.120365111447999</v>
      </c>
      <c r="L3549">
        <v>22.376141270658898</v>
      </c>
      <c r="M3549">
        <v>40.749692607168797</v>
      </c>
      <c r="N3549">
        <v>1.21123595505617</v>
      </c>
      <c r="O3549">
        <v>10.140524116976801</v>
      </c>
      <c r="P3549">
        <v>75.533333333333303</v>
      </c>
    </row>
    <row r="3550" spans="1:17" hidden="1" x14ac:dyDescent="0.3">
      <c r="A3550" t="s">
        <v>7264</v>
      </c>
      <c r="B3550" t="s">
        <v>7265</v>
      </c>
      <c r="C3550" t="str">
        <f>IFERROR(VLOOKUP(Table1[[#This Row],[Ticker]],[1]!Table1[[Symbol]:[Industry]],2,FALSE),"-")</f>
        <v>-</v>
      </c>
      <c r="E3550">
        <v>39.425839359999998</v>
      </c>
      <c r="F3550">
        <v>5.08</v>
      </c>
      <c r="G3550">
        <v>43.970412273300902</v>
      </c>
      <c r="H3550">
        <v>-10.9578514181127</v>
      </c>
      <c r="I3550">
        <v>-30.308938726814599</v>
      </c>
      <c r="J3550">
        <v>-3.3678146533588098</v>
      </c>
      <c r="K3550">
        <v>5.2766894176683099</v>
      </c>
      <c r="L3550">
        <v>4.9624899174120998</v>
      </c>
      <c r="M3550">
        <v>45.345712744156302</v>
      </c>
      <c r="N3550">
        <v>1.3755451591775201</v>
      </c>
      <c r="O3550">
        <v>44.488188976377899</v>
      </c>
      <c r="P3550">
        <v>177.59562841530001</v>
      </c>
      <c r="Q3550">
        <v>7.0609687384120004E-2</v>
      </c>
    </row>
    <row r="3551" spans="1:17" hidden="1" x14ac:dyDescent="0.3">
      <c r="A3551" t="s">
        <v>7266</v>
      </c>
      <c r="B3551" t="s">
        <v>7267</v>
      </c>
      <c r="C3551" t="str">
        <f>IFERROR(VLOOKUP(Table1[[#This Row],[Ticker]],[1]!Table1[[Symbol]:[Industry]],2,FALSE),"-")</f>
        <v>-</v>
      </c>
      <c r="D3551" t="s">
        <v>632</v>
      </c>
      <c r="E3551">
        <v>39.315585775000002</v>
      </c>
      <c r="F3551">
        <v>27.77</v>
      </c>
      <c r="G3551">
        <v>73.2640012066623</v>
      </c>
      <c r="H3551">
        <v>18.088351150763401</v>
      </c>
      <c r="I3551">
        <v>20.379997049021899</v>
      </c>
      <c r="J3551">
        <v>-8.2125374280888994E-2</v>
      </c>
      <c r="K3551">
        <v>25.914849163325101</v>
      </c>
      <c r="L3551">
        <v>21.679679139407099</v>
      </c>
      <c r="M3551">
        <v>39.690120763638198</v>
      </c>
      <c r="N3551">
        <v>0.22081650834316899</v>
      </c>
      <c r="O3551">
        <v>32.337054375225001</v>
      </c>
      <c r="P3551">
        <v>111.984732824427</v>
      </c>
      <c r="Q3551">
        <v>5.2257225628533001E-2</v>
      </c>
    </row>
    <row r="3552" spans="1:17" hidden="1" x14ac:dyDescent="0.3">
      <c r="A3552" t="s">
        <v>7268</v>
      </c>
      <c r="B3552" t="s">
        <v>7269</v>
      </c>
      <c r="C3552" t="str">
        <f>IFERROR(VLOOKUP(Table1[[#This Row],[Ticker]],[1]!Table1[[Symbol]:[Industry]],2,FALSE),"-")</f>
        <v>-</v>
      </c>
      <c r="D3552" t="s">
        <v>1423</v>
      </c>
      <c r="E3552">
        <v>39.304251000000001</v>
      </c>
      <c r="F3552">
        <v>74.55</v>
      </c>
      <c r="G3552">
        <v>-51.969181686094998</v>
      </c>
      <c r="H3552">
        <v>-4.5131534185011901</v>
      </c>
      <c r="I3552">
        <v>-35.786988216762502</v>
      </c>
      <c r="J3552">
        <v>-2.88621242704229</v>
      </c>
      <c r="K3552">
        <v>78.565503343774097</v>
      </c>
      <c r="L3552">
        <v>87.472794934905707</v>
      </c>
      <c r="M3552">
        <v>36.974628802058298</v>
      </c>
      <c r="N3552">
        <v>1.87773729687903</v>
      </c>
      <c r="O3552">
        <v>61.073105298457399</v>
      </c>
      <c r="P3552">
        <v>14.692307692307599</v>
      </c>
      <c r="Q3552">
        <v>9.3542511284679997E-2</v>
      </c>
    </row>
    <row r="3553" spans="1:17" hidden="1" x14ac:dyDescent="0.3">
      <c r="A3553" t="s">
        <v>7270</v>
      </c>
      <c r="B3553" t="s">
        <v>7271</v>
      </c>
      <c r="C3553" t="str">
        <f>IFERROR(VLOOKUP(Table1[[#This Row],[Ticker]],[1]!Table1[[Symbol]:[Industry]],2,FALSE),"-")</f>
        <v>-</v>
      </c>
      <c r="D3553" t="s">
        <v>709</v>
      </c>
      <c r="E3553">
        <v>39.201162959999998</v>
      </c>
      <c r="F3553">
        <v>53.37</v>
      </c>
      <c r="G3553">
        <v>-8.5903861830812804</v>
      </c>
      <c r="H3553">
        <v>-0.13298096956319799</v>
      </c>
      <c r="I3553">
        <v>1.27352127490219</v>
      </c>
      <c r="J3553">
        <v>0.49983186381760097</v>
      </c>
      <c r="K3553">
        <v>51.830051375328303</v>
      </c>
      <c r="L3553">
        <v>48.575336958100202</v>
      </c>
      <c r="M3553">
        <v>73.375507359077204</v>
      </c>
      <c r="N3553">
        <v>0.23183694282610601</v>
      </c>
      <c r="O3553">
        <v>2.5669851976765901</v>
      </c>
      <c r="P3553">
        <v>30.170731707317</v>
      </c>
      <c r="Q3553">
        <v>8.5918559496748995E-2</v>
      </c>
    </row>
    <row r="3554" spans="1:17" hidden="1" x14ac:dyDescent="0.3">
      <c r="A3554" t="s">
        <v>7272</v>
      </c>
      <c r="B3554" t="s">
        <v>7273</v>
      </c>
      <c r="C3554" t="str">
        <f>IFERROR(VLOOKUP(Table1[[#This Row],[Ticker]],[1]!Table1[[Symbol]:[Industry]],2,FALSE),"-")</f>
        <v>-</v>
      </c>
      <c r="D3554" t="s">
        <v>51</v>
      </c>
      <c r="E3554">
        <v>38.981602674000001</v>
      </c>
      <c r="F3554">
        <v>16.739999999999998</v>
      </c>
      <c r="G3554">
        <v>-62.367672084585401</v>
      </c>
      <c r="H3554">
        <v>-41.847545433020201</v>
      </c>
      <c r="I3554">
        <v>-58.941396633817497</v>
      </c>
      <c r="J3554">
        <v>-9.5383892734654694</v>
      </c>
      <c r="K3554">
        <v>23.389890946302799</v>
      </c>
      <c r="L3554">
        <v>29.301069539438402</v>
      </c>
      <c r="M3554">
        <v>19.805198531392801</v>
      </c>
      <c r="N3554">
        <v>0.59147955747926995</v>
      </c>
      <c r="O3554">
        <v>251.553166069295</v>
      </c>
      <c r="P3554">
        <v>1.2091898428053101</v>
      </c>
      <c r="Q3554">
        <v>-7.8912766696143E-2</v>
      </c>
    </row>
    <row r="3555" spans="1:17" hidden="1" x14ac:dyDescent="0.3">
      <c r="A3555" t="s">
        <v>7274</v>
      </c>
      <c r="B3555" t="s">
        <v>7275</v>
      </c>
      <c r="C3555" t="str">
        <f>IFERROR(VLOOKUP(Table1[[#This Row],[Ticker]],[1]!Table1[[Symbol]:[Industry]],2,FALSE),"-")</f>
        <v>-</v>
      </c>
      <c r="D3555" t="s">
        <v>21</v>
      </c>
      <c r="E3555">
        <v>38.942399999999999</v>
      </c>
      <c r="F3555">
        <v>133</v>
      </c>
      <c r="G3555">
        <v>-12.8530200699334</v>
      </c>
      <c r="H3555">
        <v>-30.1812508009948</v>
      </c>
      <c r="I3555">
        <v>-30.842632600009001</v>
      </c>
      <c r="J3555">
        <v>-18.5693490257874</v>
      </c>
      <c r="K3555">
        <v>158.321499628162</v>
      </c>
      <c r="L3555">
        <v>154.835920482305</v>
      </c>
      <c r="M3555">
        <v>20.3406766967971</v>
      </c>
      <c r="N3555">
        <v>0.9</v>
      </c>
      <c r="O3555">
        <v>54.135338345864596</v>
      </c>
      <c r="P3555">
        <v>29.251700680271998</v>
      </c>
    </row>
    <row r="3556" spans="1:17" hidden="1" x14ac:dyDescent="0.3">
      <c r="A3556" t="s">
        <v>7276</v>
      </c>
      <c r="B3556" t="s">
        <v>7277</v>
      </c>
      <c r="C3556" t="str">
        <f>IFERROR(VLOOKUP(Table1[[#This Row],[Ticker]],[1]!Table1[[Symbol]:[Industry]],2,FALSE),"-")</f>
        <v>-</v>
      </c>
      <c r="D3556" t="s">
        <v>62</v>
      </c>
      <c r="E3556">
        <v>38.869999999999997</v>
      </c>
      <c r="F3556">
        <v>38.869999999999997</v>
      </c>
      <c r="G3556">
        <v>20.276609559696201</v>
      </c>
      <c r="H3556">
        <v>-5.5541750903278002</v>
      </c>
      <c r="I3556">
        <v>-22.9296701245629</v>
      </c>
      <c r="J3556">
        <v>0.487131163632536</v>
      </c>
      <c r="K3556">
        <v>38.6752903482977</v>
      </c>
      <c r="L3556">
        <v>37.900159007955303</v>
      </c>
      <c r="M3556">
        <v>50.108460484351603</v>
      </c>
      <c r="N3556">
        <v>0.398760784113533</v>
      </c>
      <c r="O3556">
        <v>58.219706714689998</v>
      </c>
      <c r="P3556">
        <v>52.073552425665</v>
      </c>
      <c r="Q3556">
        <v>1.9772488358146E-2</v>
      </c>
    </row>
    <row r="3557" spans="1:17" hidden="1" x14ac:dyDescent="0.3">
      <c r="A3557" t="s">
        <v>7278</v>
      </c>
      <c r="B3557" t="s">
        <v>7279</v>
      </c>
      <c r="C3557" t="str">
        <f>IFERROR(VLOOKUP(Table1[[#This Row],[Ticker]],[1]!Table1[[Symbol]:[Industry]],2,FALSE),"-")</f>
        <v>-</v>
      </c>
      <c r="E3557">
        <v>38.85</v>
      </c>
      <c r="F3557">
        <v>175</v>
      </c>
      <c r="G3557">
        <v>49.580973329406497</v>
      </c>
      <c r="H3557">
        <v>-4.9122064686215197</v>
      </c>
      <c r="I3557">
        <v>34.853756493579702</v>
      </c>
      <c r="J3557">
        <v>1.03873272227532</v>
      </c>
      <c r="K3557">
        <v>155.14795595316201</v>
      </c>
      <c r="L3557">
        <v>128.38791643703601</v>
      </c>
      <c r="M3557">
        <v>54.758819913061799</v>
      </c>
      <c r="N3557">
        <v>0.16960486322188401</v>
      </c>
      <c r="O3557">
        <v>13.742857142857099</v>
      </c>
      <c r="P3557">
        <v>106.855791962174</v>
      </c>
    </row>
    <row r="3558" spans="1:17" hidden="1" x14ac:dyDescent="0.3">
      <c r="A3558" t="s">
        <v>7280</v>
      </c>
      <c r="B3558" t="s">
        <v>7281</v>
      </c>
      <c r="C3558" t="str">
        <f>IFERROR(VLOOKUP(Table1[[#This Row],[Ticker]],[1]!Table1[[Symbol]:[Industry]],2,FALSE),"-")</f>
        <v>-</v>
      </c>
      <c r="E3558">
        <v>38.817120000000003</v>
      </c>
      <c r="F3558">
        <v>48.28</v>
      </c>
      <c r="G3558">
        <v>-44.861863607348297</v>
      </c>
      <c r="H3558">
        <v>-5.2221294083246699</v>
      </c>
      <c r="I3558">
        <v>-49.723767534125898</v>
      </c>
      <c r="J3558">
        <v>-4.4905144844521203</v>
      </c>
      <c r="K3558">
        <v>51.022927680570497</v>
      </c>
      <c r="L3558">
        <v>56.3447771982501</v>
      </c>
      <c r="M3558">
        <v>34.670933995136501</v>
      </c>
      <c r="N3558">
        <v>0.84127465857359596</v>
      </c>
      <c r="O3558">
        <v>71.913835956917893</v>
      </c>
      <c r="P3558">
        <v>11.992577128276499</v>
      </c>
    </row>
    <row r="3559" spans="1:17" hidden="1" x14ac:dyDescent="0.3">
      <c r="A3559" t="s">
        <v>7282</v>
      </c>
      <c r="B3559" t="s">
        <v>7283</v>
      </c>
      <c r="C3559" t="str">
        <f>IFERROR(VLOOKUP(Table1[[#This Row],[Ticker]],[1]!Table1[[Symbol]:[Industry]],2,FALSE),"-")</f>
        <v>-</v>
      </c>
      <c r="D3559" t="s">
        <v>46</v>
      </c>
      <c r="E3559">
        <v>38.660129999999903</v>
      </c>
      <c r="F3559">
        <v>30.75</v>
      </c>
      <c r="K3559">
        <v>26.2695652130257</v>
      </c>
      <c r="L3559">
        <v>18.751713502708899</v>
      </c>
      <c r="M3559">
        <v>99.999990516182706</v>
      </c>
      <c r="N3559">
        <v>1</v>
      </c>
      <c r="Q3559">
        <v>6.2078155048784001E-2</v>
      </c>
    </row>
    <row r="3560" spans="1:17" hidden="1" x14ac:dyDescent="0.3">
      <c r="A3560" t="s">
        <v>7284</v>
      </c>
      <c r="B3560" t="s">
        <v>7285</v>
      </c>
      <c r="C3560" t="str">
        <f>IFERROR(VLOOKUP(Table1[[#This Row],[Ticker]],[1]!Table1[[Symbol]:[Industry]],2,FALSE),"-")</f>
        <v>-</v>
      </c>
      <c r="D3560" t="s">
        <v>709</v>
      </c>
      <c r="E3560">
        <v>38.618346535999997</v>
      </c>
      <c r="F3560">
        <v>145.93</v>
      </c>
      <c r="G3560">
        <v>29.215993621041701</v>
      </c>
      <c r="H3560">
        <v>-1.1225864434252399</v>
      </c>
      <c r="I3560">
        <v>16.553126090801499</v>
      </c>
      <c r="J3560">
        <v>2.09059334087438</v>
      </c>
      <c r="K3560">
        <v>143.54974802698499</v>
      </c>
      <c r="L3560">
        <v>124.017461312835</v>
      </c>
      <c r="M3560">
        <v>44.752496423100702</v>
      </c>
      <c r="N3560">
        <v>1.0897013423500399</v>
      </c>
      <c r="O3560">
        <v>6.3866237237031296</v>
      </c>
      <c r="P3560">
        <v>81.731008717310004</v>
      </c>
    </row>
    <row r="3561" spans="1:17" hidden="1" x14ac:dyDescent="0.3">
      <c r="A3561" t="s">
        <v>7286</v>
      </c>
      <c r="B3561" t="s">
        <v>7287</v>
      </c>
      <c r="C3561" t="str">
        <f>IFERROR(VLOOKUP(Table1[[#This Row],[Ticker]],[1]!Table1[[Symbol]:[Industry]],2,FALSE),"-")</f>
        <v>-</v>
      </c>
      <c r="D3561" t="s">
        <v>632</v>
      </c>
      <c r="E3561">
        <v>38.587499999999999</v>
      </c>
      <c r="F3561">
        <v>257.25</v>
      </c>
      <c r="G3561">
        <v>60.854536123275501</v>
      </c>
      <c r="H3561">
        <v>-4.3157849974485503</v>
      </c>
      <c r="I3561">
        <v>-27.154783468553202</v>
      </c>
      <c r="J3561">
        <v>11.9651560727514</v>
      </c>
      <c r="K3561">
        <v>235.892421266973</v>
      </c>
      <c r="L3561">
        <v>230.03783305410801</v>
      </c>
      <c r="M3561">
        <v>79.592471576097594</v>
      </c>
      <c r="N3561">
        <v>1.54603878116343</v>
      </c>
      <c r="O3561">
        <v>37.395529640427597</v>
      </c>
      <c r="P3561">
        <v>113.396930734135</v>
      </c>
      <c r="Q3561">
        <v>8.2568789535804002E-2</v>
      </c>
    </row>
    <row r="3562" spans="1:17" hidden="1" x14ac:dyDescent="0.3">
      <c r="A3562" t="s">
        <v>7288</v>
      </c>
      <c r="B3562" t="s">
        <v>7289</v>
      </c>
      <c r="C3562" t="str">
        <f>IFERROR(VLOOKUP(Table1[[#This Row],[Ticker]],[1]!Table1[[Symbol]:[Industry]],2,FALSE),"-")</f>
        <v>-</v>
      </c>
      <c r="E3562">
        <v>38.533801889999999</v>
      </c>
      <c r="F3562">
        <v>46.05</v>
      </c>
      <c r="G3562">
        <v>875.229047898251</v>
      </c>
      <c r="H3562">
        <v>-17.90430174386</v>
      </c>
      <c r="I3562">
        <v>26.009604515836401</v>
      </c>
      <c r="J3562">
        <v>5.9681896739029296</v>
      </c>
      <c r="K3562">
        <v>45.979519218487603</v>
      </c>
      <c r="L3562">
        <v>36.387879143290803</v>
      </c>
      <c r="M3562">
        <v>50.222177340211204</v>
      </c>
      <c r="N3562">
        <v>1.0168082512529699</v>
      </c>
      <c r="O3562">
        <v>37.372421281215999</v>
      </c>
      <c r="P3562">
        <v>946.59090909090901</v>
      </c>
      <c r="Q3562">
        <v>0.160823000865155</v>
      </c>
    </row>
    <row r="3563" spans="1:17" hidden="1" x14ac:dyDescent="0.3">
      <c r="A3563" t="s">
        <v>7290</v>
      </c>
      <c r="B3563" t="s">
        <v>7291</v>
      </c>
      <c r="C3563" t="str">
        <f>IFERROR(VLOOKUP(Table1[[#This Row],[Ticker]],[1]!Table1[[Symbol]:[Industry]],2,FALSE),"-")</f>
        <v>-</v>
      </c>
      <c r="D3563" t="s">
        <v>709</v>
      </c>
      <c r="E3563">
        <v>38.500961535999998</v>
      </c>
      <c r="F3563">
        <v>21.06</v>
      </c>
      <c r="G3563">
        <v>28.261698544785101</v>
      </c>
      <c r="H3563">
        <v>-1.4694851872018599</v>
      </c>
      <c r="I3563">
        <v>4.7968469302988304</v>
      </c>
      <c r="J3563">
        <v>0.20658746732217201</v>
      </c>
      <c r="K3563">
        <v>20.508980818225201</v>
      </c>
      <c r="L3563">
        <v>18.130788186437599</v>
      </c>
      <c r="M3563">
        <v>45.204362990631097</v>
      </c>
      <c r="N3563">
        <v>0.79773334541383001</v>
      </c>
      <c r="O3563">
        <v>5.6505223171889796</v>
      </c>
      <c r="P3563">
        <v>57.752808988764002</v>
      </c>
    </row>
    <row r="3564" spans="1:17" hidden="1" x14ac:dyDescent="0.3">
      <c r="A3564" t="s">
        <v>7292</v>
      </c>
      <c r="B3564" t="s">
        <v>7293</v>
      </c>
      <c r="C3564" t="str">
        <f>IFERROR(VLOOKUP(Table1[[#This Row],[Ticker]],[1]!Table1[[Symbol]:[Industry]],2,FALSE),"-")</f>
        <v>-</v>
      </c>
      <c r="D3564" t="s">
        <v>271</v>
      </c>
      <c r="E3564">
        <v>38.468396831999897</v>
      </c>
      <c r="F3564">
        <v>69.180000000000007</v>
      </c>
      <c r="G3564">
        <v>-9.3392459652502104</v>
      </c>
      <c r="H3564">
        <v>-14.266411659051199</v>
      </c>
      <c r="I3564">
        <v>-28.317190915239699</v>
      </c>
      <c r="J3564">
        <v>-2.7856453446779899</v>
      </c>
      <c r="K3564">
        <v>77.848479811865005</v>
      </c>
      <c r="L3564">
        <v>74.820066059686894</v>
      </c>
      <c r="M3564">
        <v>29.5044120077538</v>
      </c>
      <c r="N3564">
        <v>1.0355958989827601</v>
      </c>
      <c r="O3564">
        <v>64.787510841283606</v>
      </c>
      <c r="P3564">
        <v>58.125714285714203</v>
      </c>
      <c r="Q3564">
        <v>2.6701428154781E-2</v>
      </c>
    </row>
    <row r="3565" spans="1:17" hidden="1" x14ac:dyDescent="0.3">
      <c r="A3565" t="s">
        <v>7294</v>
      </c>
      <c r="B3565" t="s">
        <v>7295</v>
      </c>
      <c r="C3565" t="str">
        <f>IFERROR(VLOOKUP(Table1[[#This Row],[Ticker]],[1]!Table1[[Symbol]:[Industry]],2,FALSE),"-")</f>
        <v>-</v>
      </c>
      <c r="E3565">
        <v>38.396803499999997</v>
      </c>
      <c r="F3565">
        <v>168.3</v>
      </c>
      <c r="G3565">
        <v>36.599360882447499</v>
      </c>
      <c r="H3565">
        <v>0.59336387089701204</v>
      </c>
      <c r="I3565">
        <v>49.946730000244202</v>
      </c>
      <c r="J3565">
        <v>6.0439536806941199</v>
      </c>
      <c r="K3565">
        <v>144.30206933613201</v>
      </c>
      <c r="L3565">
        <v>117.97652757389</v>
      </c>
      <c r="M3565">
        <v>67.666365192460006</v>
      </c>
      <c r="N3565">
        <v>1.9256886374815501</v>
      </c>
      <c r="O3565">
        <v>15.8645276292334</v>
      </c>
      <c r="P3565">
        <v>98</v>
      </c>
      <c r="Q3565">
        <v>0.12220345252204499</v>
      </c>
    </row>
    <row r="3566" spans="1:17" hidden="1" x14ac:dyDescent="0.3">
      <c r="A3566" t="s">
        <v>7296</v>
      </c>
      <c r="B3566" t="s">
        <v>7297</v>
      </c>
      <c r="C3566" t="str">
        <f>IFERROR(VLOOKUP(Table1[[#This Row],[Ticker]],[1]!Table1[[Symbol]:[Industry]],2,FALSE),"-")</f>
        <v>-</v>
      </c>
      <c r="E3566">
        <v>38.379179999999998</v>
      </c>
      <c r="F3566">
        <v>145</v>
      </c>
      <c r="G3566">
        <v>-3.6035376682771001</v>
      </c>
      <c r="H3566">
        <v>5.2430385319632098</v>
      </c>
      <c r="I3566">
        <v>6.6314874828067198</v>
      </c>
      <c r="J3566">
        <v>-2.2841127416895501</v>
      </c>
      <c r="K3566">
        <v>145.96497018295301</v>
      </c>
      <c r="M3566">
        <v>30.6979464331441</v>
      </c>
      <c r="N3566">
        <v>0.33451327433628297</v>
      </c>
      <c r="O3566">
        <v>17.3448275862069</v>
      </c>
      <c r="P3566">
        <v>30.3956834532374</v>
      </c>
    </row>
    <row r="3567" spans="1:17" hidden="1" x14ac:dyDescent="0.3">
      <c r="A3567" t="s">
        <v>7298</v>
      </c>
      <c r="B3567" t="s">
        <v>7299</v>
      </c>
      <c r="C3567" t="str">
        <f>IFERROR(VLOOKUP(Table1[[#This Row],[Ticker]],[1]!Table1[[Symbol]:[Industry]],2,FALSE),"-")</f>
        <v>-</v>
      </c>
      <c r="D3567" t="s">
        <v>21</v>
      </c>
      <c r="E3567">
        <v>38.305112625</v>
      </c>
      <c r="F3567">
        <v>151.44999999999999</v>
      </c>
      <c r="G3567">
        <v>56.568347858337603</v>
      </c>
      <c r="H3567">
        <v>-17.4692419957622</v>
      </c>
      <c r="I3567">
        <v>-6.64596859068787</v>
      </c>
      <c r="J3567">
        <v>-7.7958547177753799</v>
      </c>
      <c r="K3567">
        <v>161.06386725345399</v>
      </c>
      <c r="L3567">
        <v>133.362300331227</v>
      </c>
      <c r="M3567">
        <v>29.363496511706298</v>
      </c>
      <c r="N3567">
        <v>0.23489918842572499</v>
      </c>
      <c r="O3567">
        <v>61.076262793001</v>
      </c>
      <c r="P3567">
        <v>115.710012818686</v>
      </c>
      <c r="Q3567">
        <v>0.129277096748485</v>
      </c>
    </row>
    <row r="3568" spans="1:17" hidden="1" x14ac:dyDescent="0.3">
      <c r="A3568" t="s">
        <v>7300</v>
      </c>
      <c r="B3568" t="s">
        <v>7301</v>
      </c>
      <c r="C3568" t="str">
        <f>IFERROR(VLOOKUP(Table1[[#This Row],[Ticker]],[1]!Table1[[Symbol]:[Industry]],2,FALSE),"-")</f>
        <v>-</v>
      </c>
      <c r="D3568" t="s">
        <v>472</v>
      </c>
      <c r="E3568">
        <v>38.251189224000001</v>
      </c>
      <c r="F3568">
        <v>5.68</v>
      </c>
      <c r="G3568">
        <v>-56.067305784219101</v>
      </c>
      <c r="H3568">
        <v>-25.989310374677601</v>
      </c>
      <c r="I3568">
        <v>-46.232393340940298</v>
      </c>
      <c r="J3568">
        <v>-7.7225146354140302</v>
      </c>
      <c r="K3568">
        <v>6.7514442849396703</v>
      </c>
      <c r="L3568">
        <v>9.3646722113539607</v>
      </c>
      <c r="M3568">
        <v>28.108640884302901</v>
      </c>
      <c r="N3568">
        <v>0.282262113485512</v>
      </c>
      <c r="O3568">
        <v>93.661971830985905</v>
      </c>
      <c r="P3568">
        <v>6.3670411985018598</v>
      </c>
      <c r="Q3568">
        <v>-0.22539614525861201</v>
      </c>
    </row>
    <row r="3569" spans="1:17" hidden="1" x14ac:dyDescent="0.3">
      <c r="A3569" t="s">
        <v>7302</v>
      </c>
      <c r="B3569" t="s">
        <v>7303</v>
      </c>
      <c r="C3569" t="str">
        <f>IFERROR(VLOOKUP(Table1[[#This Row],[Ticker]],[1]!Table1[[Symbol]:[Industry]],2,FALSE),"-")</f>
        <v>-</v>
      </c>
      <c r="E3569">
        <v>38.178848674999998</v>
      </c>
      <c r="F3569">
        <v>11.13</v>
      </c>
      <c r="G3569">
        <v>21.803842675164599</v>
      </c>
      <c r="H3569">
        <v>-17.114551381411498</v>
      </c>
      <c r="I3569">
        <v>-0.456404394314887</v>
      </c>
      <c r="J3569">
        <v>-8.4641761880777704</v>
      </c>
      <c r="K3569">
        <v>11.167261324172999</v>
      </c>
      <c r="L3569">
        <v>10.2740419908429</v>
      </c>
      <c r="M3569">
        <v>64.685278890049105</v>
      </c>
      <c r="N3569">
        <v>1.3417442085337601</v>
      </c>
      <c r="O3569">
        <v>31.176999101527301</v>
      </c>
    </row>
    <row r="3570" spans="1:17" hidden="1" x14ac:dyDescent="0.3">
      <c r="A3570" t="s">
        <v>7304</v>
      </c>
      <c r="B3570" t="s">
        <v>7305</v>
      </c>
      <c r="C3570" t="str">
        <f>IFERROR(VLOOKUP(Table1[[#This Row],[Ticker]],[1]!Table1[[Symbol]:[Industry]],2,FALSE),"-")</f>
        <v>-</v>
      </c>
      <c r="E3570">
        <v>38.157600000000002</v>
      </c>
      <c r="F3570">
        <v>12.23</v>
      </c>
      <c r="G3570">
        <v>-25.506163290415302</v>
      </c>
      <c r="H3570">
        <v>-10.700708860892201</v>
      </c>
      <c r="I3570">
        <v>-28.796904123428298</v>
      </c>
      <c r="J3570">
        <v>-5.9496263858816301</v>
      </c>
      <c r="K3570">
        <v>11.6093632435141</v>
      </c>
      <c r="M3570">
        <v>58.486820466315798</v>
      </c>
      <c r="N3570">
        <v>0.80746038263831799</v>
      </c>
      <c r="O3570">
        <v>27.309893704006502</v>
      </c>
      <c r="P3570">
        <v>32.7904451682953</v>
      </c>
    </row>
    <row r="3571" spans="1:17" hidden="1" x14ac:dyDescent="0.3">
      <c r="A3571" t="s">
        <v>7306</v>
      </c>
      <c r="B3571" t="s">
        <v>7307</v>
      </c>
      <c r="C3571" t="str">
        <f>IFERROR(VLOOKUP(Table1[[#This Row],[Ticker]],[1]!Table1[[Symbol]:[Industry]],2,FALSE),"-")</f>
        <v>-</v>
      </c>
      <c r="D3571" t="s">
        <v>810</v>
      </c>
      <c r="E3571">
        <v>38.138730000000002</v>
      </c>
      <c r="F3571">
        <v>135.1</v>
      </c>
      <c r="G3571">
        <v>-71.973434742979606</v>
      </c>
      <c r="H3571">
        <v>-23.7470646183016</v>
      </c>
      <c r="I3571">
        <v>-61.738409591895802</v>
      </c>
      <c r="J3571">
        <v>-2.9744794990293801</v>
      </c>
      <c r="M3571">
        <v>37.117444211347397</v>
      </c>
      <c r="O3571">
        <v>113.730569948186</v>
      </c>
      <c r="P3571">
        <v>8.0799999999999894</v>
      </c>
    </row>
    <row r="3572" spans="1:17" hidden="1" x14ac:dyDescent="0.3">
      <c r="A3572" t="s">
        <v>7308</v>
      </c>
      <c r="B3572" t="s">
        <v>7309</v>
      </c>
      <c r="C3572" t="str">
        <f>IFERROR(VLOOKUP(Table1[[#This Row],[Ticker]],[1]!Table1[[Symbol]:[Industry]],2,FALSE),"-")</f>
        <v>-</v>
      </c>
      <c r="D3572" t="s">
        <v>138</v>
      </c>
      <c r="E3572">
        <v>38.094380221999998</v>
      </c>
      <c r="F3572">
        <v>6.62</v>
      </c>
      <c r="G3572">
        <v>5.1964353742604802E-2</v>
      </c>
      <c r="H3572">
        <v>-11.580742262405799</v>
      </c>
      <c r="I3572">
        <v>-51.869932903345699</v>
      </c>
      <c r="J3572">
        <v>-7.9077049138411999</v>
      </c>
      <c r="K3572">
        <v>6.7589606189207601</v>
      </c>
      <c r="L3572">
        <v>6.5347384627671996</v>
      </c>
      <c r="M3572">
        <v>39.630470633753497</v>
      </c>
      <c r="N3572">
        <v>1.2195517106693401</v>
      </c>
      <c r="O3572">
        <v>62.386706948640402</v>
      </c>
      <c r="P3572">
        <v>35.1020408163265</v>
      </c>
      <c r="Q3572">
        <v>-6.9986675825186001E-2</v>
      </c>
    </row>
    <row r="3573" spans="1:17" hidden="1" x14ac:dyDescent="0.3">
      <c r="A3573" t="s">
        <v>7310</v>
      </c>
      <c r="B3573" t="s">
        <v>7311</v>
      </c>
      <c r="C3573" t="str">
        <f>IFERROR(VLOOKUP(Table1[[#This Row],[Ticker]],[1]!Table1[[Symbol]:[Industry]],2,FALSE),"-")</f>
        <v>-</v>
      </c>
      <c r="D3573" t="s">
        <v>271</v>
      </c>
      <c r="E3573">
        <v>38.022253999999997</v>
      </c>
      <c r="F3573">
        <v>19.399999999999999</v>
      </c>
      <c r="G3573">
        <v>79.030470003211803</v>
      </c>
      <c r="H3573">
        <v>3.5831940460764198</v>
      </c>
      <c r="I3573">
        <v>-10.094908433323001</v>
      </c>
      <c r="J3573">
        <v>1.3993468768192201</v>
      </c>
      <c r="K3573">
        <v>18.6128021990489</v>
      </c>
      <c r="L3573">
        <v>16.963165568686399</v>
      </c>
      <c r="M3573">
        <v>51.236223501127803</v>
      </c>
      <c r="N3573">
        <v>1.59377146647667</v>
      </c>
      <c r="O3573">
        <v>22.371134020618499</v>
      </c>
      <c r="P3573">
        <v>109.729729729729</v>
      </c>
      <c r="Q3573">
        <v>4.8621329596611002E-2</v>
      </c>
    </row>
    <row r="3574" spans="1:17" hidden="1" x14ac:dyDescent="0.3">
      <c r="A3574" t="s">
        <v>7312</v>
      </c>
      <c r="B3574" t="s">
        <v>7313</v>
      </c>
      <c r="C3574" t="str">
        <f>IFERROR(VLOOKUP(Table1[[#This Row],[Ticker]],[1]!Table1[[Symbol]:[Industry]],2,FALSE),"-")</f>
        <v>-</v>
      </c>
      <c r="D3574" t="s">
        <v>46</v>
      </c>
      <c r="E3574">
        <v>38.006446335</v>
      </c>
      <c r="F3574">
        <v>70.95</v>
      </c>
      <c r="G3574">
        <v>-43.244176532518402</v>
      </c>
      <c r="H3574">
        <v>-16.994356426019898</v>
      </c>
      <c r="I3574">
        <v>-33.009151381434599</v>
      </c>
      <c r="J3574">
        <v>-3.92061533041112</v>
      </c>
      <c r="M3574">
        <v>21.498162023547</v>
      </c>
      <c r="O3574">
        <v>29.457364341085199</v>
      </c>
      <c r="P3574">
        <v>1.0683760683760599</v>
      </c>
    </row>
    <row r="3575" spans="1:17" hidden="1" x14ac:dyDescent="0.3">
      <c r="A3575" t="s">
        <v>7314</v>
      </c>
      <c r="B3575" t="s">
        <v>7315</v>
      </c>
      <c r="C3575" t="str">
        <f>IFERROR(VLOOKUP(Table1[[#This Row],[Ticker]],[1]!Table1[[Symbol]:[Industry]],2,FALSE),"-")</f>
        <v>-</v>
      </c>
      <c r="E3575">
        <v>37.936443859999997</v>
      </c>
      <c r="F3575">
        <v>62.98</v>
      </c>
      <c r="G3575">
        <v>-58.725033135087202</v>
      </c>
      <c r="H3575">
        <v>11.829669548005899</v>
      </c>
      <c r="I3575">
        <v>-26.987846648668299</v>
      </c>
      <c r="J3575">
        <v>-0.30483664188652398</v>
      </c>
      <c r="K3575">
        <v>60.188787808261701</v>
      </c>
      <c r="L3575">
        <v>65.412718063351505</v>
      </c>
      <c r="M3575">
        <v>47.752176441138602</v>
      </c>
      <c r="N3575">
        <v>2.4616737463737999</v>
      </c>
      <c r="O3575">
        <v>61.876786281359102</v>
      </c>
      <c r="P3575">
        <v>48.994558788738999</v>
      </c>
      <c r="Q3575">
        <v>6.0962719063809997E-2</v>
      </c>
    </row>
    <row r="3576" spans="1:17" hidden="1" x14ac:dyDescent="0.3">
      <c r="A3576" t="s">
        <v>7316</v>
      </c>
      <c r="B3576" t="s">
        <v>7317</v>
      </c>
      <c r="C3576" t="str">
        <f>IFERROR(VLOOKUP(Table1[[#This Row],[Ticker]],[1]!Table1[[Symbol]:[Industry]],2,FALSE),"-")</f>
        <v>-</v>
      </c>
      <c r="E3576">
        <v>37.909999999999997</v>
      </c>
      <c r="F3576">
        <v>189.55</v>
      </c>
      <c r="G3576">
        <v>-5.2176034032667404</v>
      </c>
      <c r="H3576">
        <v>-6.6095994304382302</v>
      </c>
      <c r="I3576">
        <v>-26.5017869677792</v>
      </c>
      <c r="J3576">
        <v>-1.1356134042886099</v>
      </c>
      <c r="K3576">
        <v>195.75337625538901</v>
      </c>
      <c r="L3576">
        <v>192.586255416749</v>
      </c>
      <c r="M3576">
        <v>37.010723631500198</v>
      </c>
      <c r="N3576">
        <v>1.3555555555555501</v>
      </c>
      <c r="O3576">
        <v>27.670799261408501</v>
      </c>
      <c r="P3576">
        <v>26.240426240426199</v>
      </c>
    </row>
    <row r="3577" spans="1:17" hidden="1" x14ac:dyDescent="0.3">
      <c r="A3577" t="s">
        <v>7318</v>
      </c>
      <c r="B3577" t="s">
        <v>7319</v>
      </c>
      <c r="C3577" t="str">
        <f>IFERROR(VLOOKUP(Table1[[#This Row],[Ticker]],[1]!Table1[[Symbol]:[Industry]],2,FALSE),"-")</f>
        <v>-</v>
      </c>
      <c r="D3577" t="s">
        <v>109</v>
      </c>
      <c r="E3577">
        <v>37.905000000000001</v>
      </c>
      <c r="F3577">
        <v>2.66</v>
      </c>
      <c r="G3577">
        <v>80.891383487257599</v>
      </c>
      <c r="H3577">
        <v>6.9812861322585498</v>
      </c>
      <c r="I3577">
        <v>24.245225424131501</v>
      </c>
      <c r="J3577">
        <v>-8.3931987108520296</v>
      </c>
      <c r="K3577">
        <v>2.8101789106563699</v>
      </c>
      <c r="L3577">
        <v>2.30571914836437</v>
      </c>
      <c r="M3577">
        <v>24.365497220314801</v>
      </c>
      <c r="N3577">
        <v>0.12844211029489899</v>
      </c>
      <c r="O3577">
        <v>28.947368421052602</v>
      </c>
      <c r="P3577">
        <v>138.67402637227801</v>
      </c>
      <c r="Q3577">
        <v>7.3950854489278003E-2</v>
      </c>
    </row>
    <row r="3578" spans="1:17" hidden="1" x14ac:dyDescent="0.3">
      <c r="A3578" t="s">
        <v>7320</v>
      </c>
      <c r="B3578" t="s">
        <v>7321</v>
      </c>
      <c r="C3578" t="str">
        <f>IFERROR(VLOOKUP(Table1[[#This Row],[Ticker]],[1]!Table1[[Symbol]:[Industry]],2,FALSE),"-")</f>
        <v>-</v>
      </c>
      <c r="D3578" t="s">
        <v>595</v>
      </c>
      <c r="E3578">
        <v>37.900332540000001</v>
      </c>
      <c r="F3578">
        <v>3.78</v>
      </c>
      <c r="G3578">
        <v>-44.9363534032667</v>
      </c>
      <c r="H3578">
        <v>-7.5821166557400002</v>
      </c>
      <c r="I3578">
        <v>-50.556153543364204</v>
      </c>
      <c r="J3578">
        <v>-2.8951144196643002</v>
      </c>
      <c r="K3578">
        <v>3.9877502582654101</v>
      </c>
      <c r="L3578">
        <v>4.6206244512933798</v>
      </c>
      <c r="M3578">
        <v>23.890834855228899</v>
      </c>
      <c r="N3578">
        <v>1.12060722240008</v>
      </c>
      <c r="O3578">
        <v>116.931216931216</v>
      </c>
      <c r="P3578">
        <v>3.27868852459014</v>
      </c>
      <c r="Q3578">
        <v>0.109730684130038</v>
      </c>
    </row>
    <row r="3579" spans="1:17" hidden="1" x14ac:dyDescent="0.3">
      <c r="A3579" t="s">
        <v>7322</v>
      </c>
      <c r="B3579" t="s">
        <v>7323</v>
      </c>
      <c r="C3579" t="str">
        <f>IFERROR(VLOOKUP(Table1[[#This Row],[Ticker]],[1]!Table1[[Symbol]:[Industry]],2,FALSE),"-")</f>
        <v>-</v>
      </c>
      <c r="E3579">
        <v>37.832044656000001</v>
      </c>
      <c r="F3579">
        <v>36.119999999999997</v>
      </c>
      <c r="G3579">
        <v>-9.3463723966190795</v>
      </c>
      <c r="H3579">
        <v>-15.894732365869601</v>
      </c>
      <c r="I3579">
        <v>-36.600264422395597</v>
      </c>
      <c r="J3579">
        <v>4.8826633581134598</v>
      </c>
      <c r="K3579">
        <v>37.3754811339696</v>
      </c>
      <c r="L3579">
        <v>37.220262729575801</v>
      </c>
      <c r="M3579">
        <v>52.749605517035903</v>
      </c>
      <c r="N3579">
        <v>0.33769644779332603</v>
      </c>
      <c r="O3579">
        <v>53.100775193798398</v>
      </c>
      <c r="P3579">
        <v>33.4318433690432</v>
      </c>
    </row>
    <row r="3580" spans="1:17" hidden="1" x14ac:dyDescent="0.3">
      <c r="A3580" t="s">
        <v>7324</v>
      </c>
      <c r="B3580" t="s">
        <v>7325</v>
      </c>
      <c r="C3580" t="str">
        <f>IFERROR(VLOOKUP(Table1[[#This Row],[Ticker]],[1]!Table1[[Symbol]:[Industry]],2,FALSE),"-")</f>
        <v>-</v>
      </c>
      <c r="D3580" t="s">
        <v>412</v>
      </c>
      <c r="E3580">
        <v>37.802177499999999</v>
      </c>
      <c r="F3580">
        <v>72.55</v>
      </c>
      <c r="G3580">
        <v>-33.673946455375898</v>
      </c>
      <c r="H3580">
        <v>10.121301095266601</v>
      </c>
      <c r="I3580">
        <v>11.850916998248801</v>
      </c>
      <c r="J3580">
        <v>10.1218978078742</v>
      </c>
      <c r="K3580">
        <v>63.7081512518076</v>
      </c>
      <c r="L3580">
        <v>64.443070207723807</v>
      </c>
      <c r="M3580">
        <v>74.756361634424593</v>
      </c>
      <c r="N3580">
        <v>1.5867459923979499</v>
      </c>
      <c r="O3580">
        <v>30.117160578911101</v>
      </c>
      <c r="P3580">
        <v>38.454198473282403</v>
      </c>
    </row>
    <row r="3581" spans="1:17" hidden="1" x14ac:dyDescent="0.3">
      <c r="A3581" t="s">
        <v>7326</v>
      </c>
      <c r="B3581" t="s">
        <v>7327</v>
      </c>
      <c r="C3581" t="str">
        <f>IFERROR(VLOOKUP(Table1[[#This Row],[Ticker]],[1]!Table1[[Symbol]:[Industry]],2,FALSE),"-")</f>
        <v>-</v>
      </c>
      <c r="D3581" t="s">
        <v>595</v>
      </c>
      <c r="E3581">
        <v>37.775887500000003</v>
      </c>
      <c r="F3581">
        <v>9.75</v>
      </c>
      <c r="G3581">
        <v>266.31364659673301</v>
      </c>
      <c r="H3581">
        <v>35.484500309256099</v>
      </c>
      <c r="I3581">
        <v>110.686602782299</v>
      </c>
      <c r="J3581">
        <v>6.17333580930653</v>
      </c>
      <c r="K3581">
        <v>7.2474477105424304</v>
      </c>
      <c r="L3581">
        <v>5.5012675966583897</v>
      </c>
      <c r="M3581">
        <v>79.141445246252601</v>
      </c>
      <c r="N3581">
        <v>1.7483024563873599</v>
      </c>
      <c r="O3581">
        <v>4.2051282051282097</v>
      </c>
      <c r="P3581">
        <v>306.25</v>
      </c>
      <c r="Q3581">
        <v>0.15364110893178101</v>
      </c>
    </row>
    <row r="3582" spans="1:17" hidden="1" x14ac:dyDescent="0.3">
      <c r="A3582" t="s">
        <v>7328</v>
      </c>
      <c r="B3582" t="s">
        <v>7329</v>
      </c>
      <c r="C3582" t="str">
        <f>IFERROR(VLOOKUP(Table1[[#This Row],[Ticker]],[1]!Table1[[Symbol]:[Industry]],2,FALSE),"-")</f>
        <v>-</v>
      </c>
      <c r="D3582" t="s">
        <v>177</v>
      </c>
      <c r="E3582">
        <v>37.750798400000001</v>
      </c>
      <c r="F3582">
        <v>59.92</v>
      </c>
      <c r="G3582">
        <v>44.864982743006102</v>
      </c>
      <c r="H3582">
        <v>-8.8626848384660395</v>
      </c>
      <c r="I3582">
        <v>-14.8338167314455</v>
      </c>
      <c r="J3582">
        <v>-2.2207118253204001</v>
      </c>
      <c r="K3582">
        <v>60.067390709733203</v>
      </c>
      <c r="L3582">
        <v>55.2023013246272</v>
      </c>
      <c r="M3582">
        <v>41.345241635465598</v>
      </c>
      <c r="N3582">
        <v>1.40981835988698</v>
      </c>
      <c r="O3582">
        <v>19.993324432576699</v>
      </c>
      <c r="P3582">
        <v>93.227990970654602</v>
      </c>
      <c r="Q3582">
        <v>2.8189314752959001E-2</v>
      </c>
    </row>
    <row r="3583" spans="1:17" hidden="1" x14ac:dyDescent="0.3">
      <c r="A3583" t="s">
        <v>7330</v>
      </c>
      <c r="B3583" t="s">
        <v>7331</v>
      </c>
      <c r="C3583" t="str">
        <f>IFERROR(VLOOKUP(Table1[[#This Row],[Ticker]],[1]!Table1[[Symbol]:[Industry]],2,FALSE),"-")</f>
        <v>-</v>
      </c>
      <c r="D3583" t="s">
        <v>97</v>
      </c>
      <c r="E3583">
        <v>37.716262200000003</v>
      </c>
      <c r="F3583">
        <v>8.18</v>
      </c>
      <c r="G3583">
        <v>-49.187264150079102</v>
      </c>
      <c r="H3583">
        <v>-11.578354829850699</v>
      </c>
      <c r="I3583">
        <v>-43.417081676840397</v>
      </c>
      <c r="J3583">
        <v>-2.9276410915352198</v>
      </c>
      <c r="K3583">
        <v>8.8311053953162801</v>
      </c>
      <c r="L3583">
        <v>10.191334516154299</v>
      </c>
      <c r="M3583">
        <v>20.5506043572091</v>
      </c>
      <c r="N3583">
        <v>0.52429560987590396</v>
      </c>
      <c r="O3583">
        <v>75.427872860635702</v>
      </c>
      <c r="P3583">
        <v>2.63488080301128</v>
      </c>
      <c r="Q3583">
        <v>-1.0852859483871E-2</v>
      </c>
    </row>
    <row r="3584" spans="1:17" hidden="1" x14ac:dyDescent="0.3">
      <c r="A3584" t="s">
        <v>7332</v>
      </c>
      <c r="B3584" t="s">
        <v>7333</v>
      </c>
      <c r="C3584" t="str">
        <f>IFERROR(VLOOKUP(Table1[[#This Row],[Ticker]],[1]!Table1[[Symbol]:[Industry]],2,FALSE),"-")</f>
        <v>-</v>
      </c>
      <c r="E3584">
        <v>37.607999999999997</v>
      </c>
      <c r="F3584">
        <v>31.34</v>
      </c>
      <c r="G3584">
        <v>-11.6377298780611</v>
      </c>
      <c r="H3584">
        <v>-11.4135293583508</v>
      </c>
      <c r="I3584">
        <v>-16.182551095137601</v>
      </c>
      <c r="J3584">
        <v>-1.36413971094023</v>
      </c>
      <c r="K3584">
        <v>32.599309447450302</v>
      </c>
      <c r="M3584">
        <v>48.739241461825401</v>
      </c>
      <c r="N3584">
        <v>0.73034957026248803</v>
      </c>
      <c r="O3584">
        <v>52.393107849393701</v>
      </c>
      <c r="P3584">
        <v>17.908201655379901</v>
      </c>
    </row>
    <row r="3585" spans="1:17" hidden="1" x14ac:dyDescent="0.3">
      <c r="A3585" t="s">
        <v>7334</v>
      </c>
      <c r="B3585" t="s">
        <v>7335</v>
      </c>
      <c r="C3585" t="str">
        <f>IFERROR(VLOOKUP(Table1[[#This Row],[Ticker]],[1]!Table1[[Symbol]:[Industry]],2,FALSE),"-")</f>
        <v>-</v>
      </c>
      <c r="D3585" t="s">
        <v>21</v>
      </c>
      <c r="E3585">
        <v>37.578475500000003</v>
      </c>
      <c r="F3585">
        <v>119.65</v>
      </c>
      <c r="G3585">
        <v>-3.07143404842803</v>
      </c>
      <c r="H3585">
        <v>-9.7004003820639308</v>
      </c>
      <c r="I3585">
        <v>16.4759168341456</v>
      </c>
      <c r="J3585">
        <v>-4.0235866418865198</v>
      </c>
      <c r="K3585">
        <v>124.06370173005401</v>
      </c>
      <c r="L3585">
        <v>111.745327931285</v>
      </c>
      <c r="M3585">
        <v>31.544982382314199</v>
      </c>
      <c r="N3585">
        <v>0.17896127893855901</v>
      </c>
      <c r="O3585">
        <v>48.725449226911799</v>
      </c>
      <c r="P3585">
        <v>62.347354138398899</v>
      </c>
      <c r="Q3585">
        <v>5.3369261448374998E-2</v>
      </c>
    </row>
    <row r="3586" spans="1:17" hidden="1" x14ac:dyDescent="0.3">
      <c r="A3586" t="s">
        <v>7336</v>
      </c>
      <c r="B3586" t="s">
        <v>7337</v>
      </c>
      <c r="C3586" t="str">
        <f>IFERROR(VLOOKUP(Table1[[#This Row],[Ticker]],[1]!Table1[[Symbol]:[Industry]],2,FALSE),"-")</f>
        <v>-</v>
      </c>
      <c r="D3586" t="s">
        <v>130</v>
      </c>
      <c r="E3586">
        <v>37.532565179999999</v>
      </c>
      <c r="F3586">
        <v>3.96</v>
      </c>
      <c r="G3586">
        <v>60.4996931083611</v>
      </c>
      <c r="H3586">
        <v>-3.56390529820044</v>
      </c>
      <c r="I3586">
        <v>-26.4183612192158</v>
      </c>
      <c r="J3586">
        <v>-8.7537002782501805</v>
      </c>
      <c r="K3586">
        <v>4.2738135839581304</v>
      </c>
      <c r="L3586">
        <v>4.0978604299262598</v>
      </c>
      <c r="M3586">
        <v>32.530433393028098</v>
      </c>
      <c r="N3586">
        <v>1.2406322408241</v>
      </c>
      <c r="O3586">
        <v>90.656565656565604</v>
      </c>
      <c r="Q3586">
        <v>1.5048485641E-5</v>
      </c>
    </row>
    <row r="3587" spans="1:17" hidden="1" x14ac:dyDescent="0.3">
      <c r="A3587" t="s">
        <v>7338</v>
      </c>
      <c r="B3587" t="s">
        <v>7339</v>
      </c>
      <c r="C3587" t="str">
        <f>IFERROR(VLOOKUP(Table1[[#This Row],[Ticker]],[1]!Table1[[Symbol]:[Industry]],2,FALSE),"-")</f>
        <v>-</v>
      </c>
      <c r="D3587" t="s">
        <v>106</v>
      </c>
      <c r="E3587">
        <v>37.517831999999999</v>
      </c>
      <c r="F3587">
        <v>37.299999999999997</v>
      </c>
      <c r="G3587">
        <v>-43.557459740538498</v>
      </c>
      <c r="H3587">
        <v>-10.5545526482829</v>
      </c>
      <c r="I3587">
        <v>-19.685616839412599</v>
      </c>
      <c r="J3587">
        <v>-0.60779985714538298</v>
      </c>
      <c r="K3587">
        <v>36.849349270134702</v>
      </c>
      <c r="L3587">
        <v>39.224448953725499</v>
      </c>
      <c r="M3587">
        <v>49.703390689349703</v>
      </c>
      <c r="N3587">
        <v>0.243260856905825</v>
      </c>
      <c r="O3587">
        <v>51.0187667560321</v>
      </c>
      <c r="P3587">
        <v>37.0315944158706</v>
      </c>
      <c r="Q3587">
        <v>1.6802711117579E-2</v>
      </c>
    </row>
    <row r="3588" spans="1:17" hidden="1" x14ac:dyDescent="0.3">
      <c r="A3588" t="s">
        <v>7340</v>
      </c>
      <c r="B3588" t="s">
        <v>7341</v>
      </c>
      <c r="C3588" t="str">
        <f>IFERROR(VLOOKUP(Table1[[#This Row],[Ticker]],[1]!Table1[[Symbol]:[Industry]],2,FALSE),"-")</f>
        <v>-</v>
      </c>
      <c r="D3588" t="s">
        <v>1516</v>
      </c>
      <c r="E3588">
        <v>37.484819999999999</v>
      </c>
      <c r="F3588">
        <v>37.409999999999997</v>
      </c>
      <c r="G3588">
        <v>40.176984310267997</v>
      </c>
      <c r="H3588">
        <v>-14.799852134398201</v>
      </c>
      <c r="I3588">
        <v>-33.395689476235901</v>
      </c>
      <c r="J3588">
        <v>2.8197262951763999</v>
      </c>
      <c r="K3588">
        <v>37.920867153809702</v>
      </c>
      <c r="L3588">
        <v>35.520381615974301</v>
      </c>
      <c r="M3588">
        <v>62.163856260319797</v>
      </c>
      <c r="N3588">
        <v>0.70414438623553</v>
      </c>
      <c r="O3588">
        <v>54.985298048650002</v>
      </c>
      <c r="P3588">
        <v>91.747821629933298</v>
      </c>
      <c r="Q3588">
        <v>3.0938638289527001E-2</v>
      </c>
    </row>
    <row r="3589" spans="1:17" hidden="1" x14ac:dyDescent="0.3">
      <c r="A3589" t="s">
        <v>7342</v>
      </c>
      <c r="B3589" t="s">
        <v>7343</v>
      </c>
      <c r="C3589" t="str">
        <f>IFERROR(VLOOKUP(Table1[[#This Row],[Ticker]],[1]!Table1[[Symbol]:[Industry]],2,FALSE),"-")</f>
        <v>-</v>
      </c>
      <c r="D3589" t="s">
        <v>6514</v>
      </c>
      <c r="E3589">
        <v>37.42136</v>
      </c>
      <c r="F3589">
        <v>167</v>
      </c>
      <c r="G3589">
        <v>15.4803132633999</v>
      </c>
      <c r="H3589">
        <v>29.3824167226452</v>
      </c>
      <c r="I3589">
        <v>30.514188989196299</v>
      </c>
      <c r="J3589">
        <v>-2.9582457327956102</v>
      </c>
      <c r="K3589">
        <v>143.17442620916799</v>
      </c>
      <c r="L3589">
        <v>122.213779530837</v>
      </c>
      <c r="M3589">
        <v>52.8352849515366</v>
      </c>
      <c r="N3589">
        <v>1.61410579345088</v>
      </c>
      <c r="O3589">
        <v>24.1616766467065</v>
      </c>
      <c r="P3589">
        <v>66.8331668331668</v>
      </c>
    </row>
    <row r="3590" spans="1:17" hidden="1" x14ac:dyDescent="0.3">
      <c r="A3590" t="s">
        <v>7344</v>
      </c>
      <c r="B3590" t="s">
        <v>7345</v>
      </c>
      <c r="C3590" t="str">
        <f>IFERROR(VLOOKUP(Table1[[#This Row],[Ticker]],[1]!Table1[[Symbol]:[Industry]],2,FALSE),"-")</f>
        <v>-</v>
      </c>
      <c r="D3590" t="s">
        <v>130</v>
      </c>
      <c r="E3590">
        <v>37.418630399999998</v>
      </c>
      <c r="F3590">
        <v>46.98</v>
      </c>
      <c r="G3590">
        <v>29.742777883473899</v>
      </c>
      <c r="H3590">
        <v>-4.3157849974485503</v>
      </c>
      <c r="I3590">
        <v>14.2811350430862</v>
      </c>
      <c r="J3590">
        <v>6.7528923657470497</v>
      </c>
      <c r="K3590">
        <v>46.1456230582207</v>
      </c>
      <c r="L3590">
        <v>41.440918384348201</v>
      </c>
      <c r="M3590">
        <v>48.517609970633799</v>
      </c>
      <c r="N3590">
        <v>0.28922603036876299</v>
      </c>
      <c r="O3590">
        <v>30.693912303107702</v>
      </c>
      <c r="P3590">
        <v>78.156996587030704</v>
      </c>
      <c r="Q3590">
        <v>9.0109113271228003E-2</v>
      </c>
    </row>
    <row r="3591" spans="1:17" hidden="1" x14ac:dyDescent="0.3">
      <c r="A3591" t="s">
        <v>7346</v>
      </c>
      <c r="B3591" t="s">
        <v>7347</v>
      </c>
      <c r="C3591" t="str">
        <f>IFERROR(VLOOKUP(Table1[[#This Row],[Ticker]],[1]!Table1[[Symbol]:[Industry]],2,FALSE),"-")</f>
        <v>-</v>
      </c>
      <c r="E3591">
        <v>37.398086880000001</v>
      </c>
      <c r="F3591">
        <v>54.78</v>
      </c>
      <c r="G3591">
        <v>87.8194381025247</v>
      </c>
      <c r="H3591">
        <v>26.421057107814601</v>
      </c>
      <c r="I3591">
        <v>42.884288186173201</v>
      </c>
      <c r="J3591">
        <v>-13.8007343252842</v>
      </c>
      <c r="K3591">
        <v>47.699746944331601</v>
      </c>
      <c r="L3591">
        <v>37.290170975662697</v>
      </c>
      <c r="M3591">
        <v>46.459325317235702</v>
      </c>
      <c r="N3591">
        <v>0.74829722246010599</v>
      </c>
      <c r="O3591">
        <v>18.2000730193501</v>
      </c>
      <c r="P3591">
        <v>135.61290322580601</v>
      </c>
      <c r="Q3591">
        <v>4.8515275252826999E-2</v>
      </c>
    </row>
    <row r="3592" spans="1:17" hidden="1" x14ac:dyDescent="0.3">
      <c r="A3592" t="s">
        <v>7348</v>
      </c>
      <c r="B3592" t="s">
        <v>7349</v>
      </c>
      <c r="C3592" t="str">
        <f>IFERROR(VLOOKUP(Table1[[#This Row],[Ticker]],[1]!Table1[[Symbol]:[Industry]],2,FALSE),"-")</f>
        <v>-</v>
      </c>
      <c r="E3592">
        <v>37.382402904000003</v>
      </c>
      <c r="F3592">
        <v>22.33</v>
      </c>
      <c r="G3592">
        <v>-12.922464514377801</v>
      </c>
      <c r="H3592">
        <v>9.1707284890649294</v>
      </c>
      <c r="I3592">
        <v>-37.109447910302499</v>
      </c>
      <c r="J3592">
        <v>-5.4112090887393798</v>
      </c>
      <c r="K3592">
        <v>21.750249910663801</v>
      </c>
      <c r="L3592">
        <v>23.146078660538201</v>
      </c>
      <c r="M3592">
        <v>45.602845404663903</v>
      </c>
      <c r="N3592">
        <v>1.04964517359786</v>
      </c>
      <c r="O3592">
        <v>43.304970891177703</v>
      </c>
      <c r="P3592">
        <v>28.703170028818398</v>
      </c>
      <c r="Q3592">
        <v>3.871799695527E-2</v>
      </c>
    </row>
    <row r="3593" spans="1:17" hidden="1" x14ac:dyDescent="0.3">
      <c r="A3593" t="s">
        <v>7350</v>
      </c>
      <c r="B3593" t="s">
        <v>7351</v>
      </c>
      <c r="C3593" t="str">
        <f>IFERROR(VLOOKUP(Table1[[#This Row],[Ticker]],[1]!Table1[[Symbol]:[Industry]],2,FALSE),"-")</f>
        <v>-</v>
      </c>
      <c r="D3593" t="s">
        <v>1354</v>
      </c>
      <c r="E3593">
        <v>37.368891550000001</v>
      </c>
      <c r="F3593">
        <v>32.950000000000003</v>
      </c>
      <c r="G3593">
        <v>-62.949026214326601</v>
      </c>
      <c r="H3593">
        <v>-17.3010594285061</v>
      </c>
      <c r="I3593">
        <v>-52.714001063242797</v>
      </c>
      <c r="J3593">
        <v>-3.9634904880403599</v>
      </c>
      <c r="K3593">
        <v>35.311666552628502</v>
      </c>
      <c r="M3593">
        <v>31.979701400533301</v>
      </c>
      <c r="N3593">
        <v>0.78306636155606402</v>
      </c>
      <c r="O3593">
        <v>78.452200303490102</v>
      </c>
      <c r="P3593">
        <v>12.649572649572599</v>
      </c>
    </row>
    <row r="3594" spans="1:17" hidden="1" x14ac:dyDescent="0.3">
      <c r="A3594" t="s">
        <v>7352</v>
      </c>
      <c r="B3594" t="s">
        <v>7353</v>
      </c>
      <c r="C3594" t="str">
        <f>IFERROR(VLOOKUP(Table1[[#This Row],[Ticker]],[1]!Table1[[Symbol]:[Industry]],2,FALSE),"-")</f>
        <v>-</v>
      </c>
      <c r="D3594" t="s">
        <v>709</v>
      </c>
      <c r="E3594">
        <v>37.354653050000003</v>
      </c>
      <c r="F3594">
        <v>265.35000000000002</v>
      </c>
      <c r="G3594">
        <v>1.53189962868078</v>
      </c>
      <c r="H3594">
        <v>0.39420362955642402</v>
      </c>
      <c r="I3594">
        <v>0.64825895111945997</v>
      </c>
      <c r="J3594">
        <v>1.1571285379041001</v>
      </c>
      <c r="K3594">
        <v>254.76473998533299</v>
      </c>
      <c r="L3594">
        <v>236.49149763271299</v>
      </c>
      <c r="M3594">
        <v>62.782489239617902</v>
      </c>
      <c r="N3594">
        <v>0.60391094935053602</v>
      </c>
      <c r="O3594">
        <v>3.6367062370453902</v>
      </c>
      <c r="P3594">
        <v>34.082870136432497</v>
      </c>
      <c r="Q3594">
        <v>1.5022786694405E-2</v>
      </c>
    </row>
    <row r="3595" spans="1:17" hidden="1" x14ac:dyDescent="0.3">
      <c r="A3595" t="s">
        <v>7354</v>
      </c>
      <c r="B3595" t="s">
        <v>7355</v>
      </c>
      <c r="C3595" t="str">
        <f>IFERROR(VLOOKUP(Table1[[#This Row],[Ticker]],[1]!Table1[[Symbol]:[Industry]],2,FALSE),"-")</f>
        <v>-</v>
      </c>
      <c r="E3595">
        <v>37.282405423999997</v>
      </c>
      <c r="F3595">
        <v>0.88</v>
      </c>
      <c r="G3595">
        <v>-17.6622570177245</v>
      </c>
      <c r="H3595">
        <v>-0.78637323274266602</v>
      </c>
      <c r="I3595">
        <v>-34.172048972903603</v>
      </c>
      <c r="J3595">
        <v>-2.3395588641087501</v>
      </c>
      <c r="K3595">
        <v>0.88572783724641502</v>
      </c>
      <c r="L3595">
        <v>0.93603290680267603</v>
      </c>
      <c r="M3595">
        <v>46.078927658346103</v>
      </c>
      <c r="N3595">
        <v>1.53285644144407</v>
      </c>
      <c r="O3595">
        <v>53.409090909090899</v>
      </c>
      <c r="P3595">
        <v>11.3924050632911</v>
      </c>
      <c r="Q3595">
        <v>-2.2900313837618001E-2</v>
      </c>
    </row>
    <row r="3596" spans="1:17" hidden="1" x14ac:dyDescent="0.3">
      <c r="A3596" t="s">
        <v>7356</v>
      </c>
      <c r="B3596" t="s">
        <v>7357</v>
      </c>
      <c r="C3596" t="str">
        <f>IFERROR(VLOOKUP(Table1[[#This Row],[Ticker]],[1]!Table1[[Symbol]:[Industry]],2,FALSE),"-")</f>
        <v>-</v>
      </c>
      <c r="E3596">
        <v>37.198477599999997</v>
      </c>
      <c r="F3596">
        <v>12.89</v>
      </c>
      <c r="G3596">
        <v>-71.960831733924806</v>
      </c>
      <c r="H3596">
        <v>-9.7473326164961591</v>
      </c>
      <c r="I3596">
        <v>-63.663765486636301</v>
      </c>
      <c r="J3596">
        <v>-0.50918617166708402</v>
      </c>
      <c r="K3596">
        <v>13.175359331820999</v>
      </c>
      <c r="L3596">
        <v>17.655239652193298</v>
      </c>
      <c r="M3596">
        <v>44.829069789220199</v>
      </c>
      <c r="N3596">
        <v>1.1908186538554799</v>
      </c>
      <c r="O3596">
        <v>252.59891388673299</v>
      </c>
      <c r="P3596">
        <v>29.158316633266502</v>
      </c>
      <c r="Q3596">
        <v>0.22316074423405599</v>
      </c>
    </row>
    <row r="3597" spans="1:17" hidden="1" x14ac:dyDescent="0.3">
      <c r="A3597" t="s">
        <v>7358</v>
      </c>
      <c r="B3597" t="s">
        <v>7359</v>
      </c>
      <c r="C3597" t="str">
        <f>IFERROR(VLOOKUP(Table1[[#This Row],[Ticker]],[1]!Table1[[Symbol]:[Industry]],2,FALSE),"-")</f>
        <v>-</v>
      </c>
      <c r="E3597">
        <v>37.167600030000003</v>
      </c>
      <c r="F3597">
        <v>9.43</v>
      </c>
      <c r="G3597">
        <v>142.697827387693</v>
      </c>
      <c r="H3597">
        <v>8.7584199495478998</v>
      </c>
      <c r="I3597">
        <v>-19.1513282521829</v>
      </c>
      <c r="J3597">
        <v>16.955834089820701</v>
      </c>
      <c r="K3597">
        <v>8.8214957387260302</v>
      </c>
      <c r="L3597">
        <v>8.1998165622987003</v>
      </c>
      <c r="M3597">
        <v>69.583297964211894</v>
      </c>
      <c r="N3597">
        <v>0.85055568149207395</v>
      </c>
      <c r="O3597">
        <v>21.951219512195099</v>
      </c>
      <c r="P3597">
        <v>174.92711370262299</v>
      </c>
      <c r="Q3597">
        <v>8.1108835827591999E-2</v>
      </c>
    </row>
    <row r="3598" spans="1:17" hidden="1" x14ac:dyDescent="0.3">
      <c r="A3598" t="s">
        <v>7360</v>
      </c>
      <c r="B3598" t="s">
        <v>7361</v>
      </c>
      <c r="C3598" t="str">
        <f>IFERROR(VLOOKUP(Table1[[#This Row],[Ticker]],[1]!Table1[[Symbol]:[Industry]],2,FALSE),"-")</f>
        <v>-</v>
      </c>
      <c r="D3598" t="s">
        <v>543</v>
      </c>
      <c r="E3598">
        <v>37.06852086</v>
      </c>
      <c r="F3598">
        <v>62.1</v>
      </c>
      <c r="G3598">
        <v>53.287143319446201</v>
      </c>
      <c r="H3598">
        <v>-19.4070846752143</v>
      </c>
      <c r="I3598">
        <v>-20.681683794459499</v>
      </c>
      <c r="J3598">
        <v>-2.0708250139795399</v>
      </c>
      <c r="K3598">
        <v>67.215195900406101</v>
      </c>
      <c r="L3598">
        <v>62.564977234379299</v>
      </c>
      <c r="M3598">
        <v>42.670756437159</v>
      </c>
      <c r="N3598">
        <v>0.41040280379410399</v>
      </c>
      <c r="O3598">
        <v>57.745571658615098</v>
      </c>
      <c r="P3598">
        <v>87.556629417094499</v>
      </c>
      <c r="Q3598">
        <v>6.4954143493469998E-3</v>
      </c>
    </row>
    <row r="3599" spans="1:17" hidden="1" x14ac:dyDescent="0.3">
      <c r="A3599" t="s">
        <v>7362</v>
      </c>
      <c r="B3599" t="s">
        <v>7363</v>
      </c>
      <c r="C3599" t="str">
        <f>IFERROR(VLOOKUP(Table1[[#This Row],[Ticker]],[1]!Table1[[Symbol]:[Industry]],2,FALSE),"-")</f>
        <v>-</v>
      </c>
      <c r="E3599">
        <v>37.061129999999999</v>
      </c>
      <c r="F3599">
        <v>5.8</v>
      </c>
      <c r="G3599">
        <v>-42.680766811087899</v>
      </c>
      <c r="H3599">
        <v>-18.751875223012402</v>
      </c>
      <c r="I3599">
        <v>-47.840468523676101</v>
      </c>
      <c r="J3599">
        <v>-5.2840033085531797</v>
      </c>
      <c r="K3599">
        <v>6.7433919981026298</v>
      </c>
      <c r="L3599">
        <v>5.4629441956196203</v>
      </c>
      <c r="M3599">
        <v>33.624680774349699</v>
      </c>
      <c r="N3599">
        <v>2.5966574550439101</v>
      </c>
      <c r="O3599">
        <v>67.931034482758605</v>
      </c>
      <c r="P3599">
        <v>5.26315789473683</v>
      </c>
    </row>
    <row r="3600" spans="1:17" hidden="1" x14ac:dyDescent="0.3">
      <c r="A3600" t="s">
        <v>7364</v>
      </c>
      <c r="B3600" t="s">
        <v>7365</v>
      </c>
      <c r="C3600" t="str">
        <f>IFERROR(VLOOKUP(Table1[[#This Row],[Ticker]],[1]!Table1[[Symbol]:[Industry]],2,FALSE),"-")</f>
        <v>-</v>
      </c>
      <c r="D3600" t="s">
        <v>29</v>
      </c>
      <c r="E3600">
        <v>37.040967680000001</v>
      </c>
      <c r="F3600">
        <v>34.64</v>
      </c>
      <c r="G3600">
        <v>36.684016967103602</v>
      </c>
      <c r="H3600">
        <v>-14.414550429547299</v>
      </c>
      <c r="I3600">
        <v>-2.60332825218291</v>
      </c>
      <c r="J3600">
        <v>-1.1771192505821799</v>
      </c>
      <c r="K3600">
        <v>36.906774204636598</v>
      </c>
      <c r="L3600">
        <v>34.002932195695003</v>
      </c>
      <c r="M3600">
        <v>25.423710690696598</v>
      </c>
      <c r="N3600">
        <v>1.07861725492217</v>
      </c>
      <c r="O3600">
        <v>64.405311778290994</v>
      </c>
      <c r="P3600">
        <v>69.803921568627402</v>
      </c>
      <c r="Q3600">
        <v>5.3221975862406998E-2</v>
      </c>
    </row>
    <row r="3601" spans="1:17" hidden="1" x14ac:dyDescent="0.3">
      <c r="A3601" t="s">
        <v>7366</v>
      </c>
      <c r="B3601" t="s">
        <v>7367</v>
      </c>
      <c r="C3601" t="str">
        <f>IFERROR(VLOOKUP(Table1[[#This Row],[Ticker]],[1]!Table1[[Symbol]:[Industry]],2,FALSE),"-")</f>
        <v>-</v>
      </c>
      <c r="D3601" t="s">
        <v>924</v>
      </c>
      <c r="E3601">
        <v>37.027793555999999</v>
      </c>
      <c r="F3601">
        <v>72.28</v>
      </c>
      <c r="G3601">
        <v>-25.984271759579201</v>
      </c>
      <c r="H3601">
        <v>2.04283569220661</v>
      </c>
      <c r="I3601">
        <v>-24.9813160122808</v>
      </c>
      <c r="J3601">
        <v>-4.9198057776889899</v>
      </c>
      <c r="K3601">
        <v>73.414858387438798</v>
      </c>
      <c r="L3601">
        <v>74.8395639693872</v>
      </c>
      <c r="M3601">
        <v>35.355785827812902</v>
      </c>
      <c r="N3601">
        <v>2.43539522734432</v>
      </c>
      <c r="O3601">
        <v>21.126175982290999</v>
      </c>
      <c r="P3601">
        <v>16.580645161290299</v>
      </c>
      <c r="Q3601">
        <v>-2.6558132496106002E-2</v>
      </c>
    </row>
    <row r="3602" spans="1:17" hidden="1" x14ac:dyDescent="0.3">
      <c r="A3602" t="s">
        <v>7368</v>
      </c>
      <c r="B3602" t="s">
        <v>7369</v>
      </c>
      <c r="C3602" t="str">
        <f>IFERROR(VLOOKUP(Table1[[#This Row],[Ticker]],[1]!Table1[[Symbol]:[Industry]],2,FALSE),"-")</f>
        <v>-</v>
      </c>
      <c r="D3602" t="s">
        <v>138</v>
      </c>
      <c r="E3602">
        <v>36.9695088</v>
      </c>
      <c r="F3602">
        <v>28</v>
      </c>
      <c r="G3602">
        <v>-30.3530200699334</v>
      </c>
      <c r="H3602">
        <v>-7.7640608595175102</v>
      </c>
      <c r="I3602">
        <v>-29.869238699944098</v>
      </c>
      <c r="J3602">
        <v>-3.56561250395549</v>
      </c>
      <c r="K3602">
        <v>30.560354867771899</v>
      </c>
      <c r="L3602">
        <v>31.8425800809433</v>
      </c>
      <c r="M3602">
        <v>23.699021752621899</v>
      </c>
      <c r="N3602">
        <v>3.36865671641791</v>
      </c>
      <c r="O3602">
        <v>44.642857142857103</v>
      </c>
      <c r="P3602">
        <v>16.182572614107801</v>
      </c>
    </row>
    <row r="3603" spans="1:17" hidden="1" x14ac:dyDescent="0.3">
      <c r="A3603" t="s">
        <v>7370</v>
      </c>
      <c r="B3603" t="s">
        <v>7371</v>
      </c>
      <c r="C3603" t="str">
        <f>IFERROR(VLOOKUP(Table1[[#This Row],[Ticker]],[1]!Table1[[Symbol]:[Industry]],2,FALSE),"-")</f>
        <v>-</v>
      </c>
      <c r="D3603" t="s">
        <v>632</v>
      </c>
      <c r="E3603">
        <v>36.914207400000002</v>
      </c>
      <c r="F3603">
        <v>14</v>
      </c>
      <c r="G3603">
        <v>-28.642225772581</v>
      </c>
      <c r="H3603">
        <v>-6.3215156564743404</v>
      </c>
      <c r="I3603">
        <v>-27.772013686699399</v>
      </c>
      <c r="J3603">
        <v>-2.4030509276008098</v>
      </c>
      <c r="K3603">
        <v>14.357746439792599</v>
      </c>
      <c r="L3603">
        <v>16.0507901186309</v>
      </c>
      <c r="M3603">
        <v>61.612342326994799</v>
      </c>
      <c r="N3603">
        <v>1.2181018099463601</v>
      </c>
      <c r="O3603">
        <v>57.142857142857103</v>
      </c>
      <c r="P3603">
        <v>20.171673819742399</v>
      </c>
      <c r="Q3603">
        <v>-1.7958422610173001E-2</v>
      </c>
    </row>
    <row r="3604" spans="1:17" hidden="1" x14ac:dyDescent="0.3">
      <c r="A3604" t="s">
        <v>7372</v>
      </c>
      <c r="B3604" t="s">
        <v>7373</v>
      </c>
      <c r="C3604" t="str">
        <f>IFERROR(VLOOKUP(Table1[[#This Row],[Ticker]],[1]!Table1[[Symbol]:[Industry]],2,FALSE),"-")</f>
        <v>-</v>
      </c>
      <c r="E3604">
        <v>36.886713999999998</v>
      </c>
      <c r="F3604">
        <v>117.8</v>
      </c>
      <c r="G3604">
        <v>8.2433139726991893</v>
      </c>
      <c r="H3604">
        <v>-17.1157849974485</v>
      </c>
      <c r="I3604">
        <v>-6.9028477890859596</v>
      </c>
      <c r="J3604">
        <v>-3.6571596507360802</v>
      </c>
      <c r="K3604">
        <v>124.242067368699</v>
      </c>
      <c r="L3604">
        <v>118.253485009814</v>
      </c>
      <c r="M3604">
        <v>55.782810475925601</v>
      </c>
      <c r="N3604">
        <v>0.82954387776504901</v>
      </c>
      <c r="O3604">
        <v>43.378607809847203</v>
      </c>
      <c r="P3604">
        <v>72.9809104258443</v>
      </c>
      <c r="Q3604">
        <v>9.0016364015837E-2</v>
      </c>
    </row>
    <row r="3605" spans="1:17" hidden="1" x14ac:dyDescent="0.3">
      <c r="A3605" t="s">
        <v>7374</v>
      </c>
      <c r="B3605" t="s">
        <v>7375</v>
      </c>
      <c r="C3605" t="str">
        <f>IFERROR(VLOOKUP(Table1[[#This Row],[Ticker]],[1]!Table1[[Symbol]:[Industry]],2,FALSE),"-")</f>
        <v>-</v>
      </c>
      <c r="D3605" t="s">
        <v>709</v>
      </c>
      <c r="E3605">
        <v>36.765885388999997</v>
      </c>
      <c r="F3605">
        <v>254.9</v>
      </c>
      <c r="G3605">
        <v>38.422524744787097</v>
      </c>
      <c r="H3605">
        <v>-5.1023147213995204</v>
      </c>
      <c r="I3605">
        <v>21.117355096988199</v>
      </c>
      <c r="J3605">
        <v>1.0112876040757299</v>
      </c>
      <c r="K3605">
        <v>248.82144070845999</v>
      </c>
      <c r="L3605">
        <v>212.95384080725799</v>
      </c>
      <c r="M3605">
        <v>30.790198502182001</v>
      </c>
      <c r="N3605">
        <v>1.0408242142598501</v>
      </c>
      <c r="O3605">
        <v>3.7583366025892602</v>
      </c>
      <c r="P3605">
        <v>65.734720416124802</v>
      </c>
    </row>
    <row r="3606" spans="1:17" hidden="1" x14ac:dyDescent="0.3">
      <c r="A3606" t="s">
        <v>7376</v>
      </c>
      <c r="B3606" t="s">
        <v>7377</v>
      </c>
      <c r="C3606" t="str">
        <f>IFERROR(VLOOKUP(Table1[[#This Row],[Ticker]],[1]!Table1[[Symbol]:[Industry]],2,FALSE),"-")</f>
        <v>-</v>
      </c>
      <c r="E3606">
        <v>36.761379050000002</v>
      </c>
      <c r="F3606">
        <v>55.55</v>
      </c>
      <c r="G3606">
        <v>-77.278667521896594</v>
      </c>
      <c r="H3606">
        <v>-7.2895664509062197</v>
      </c>
      <c r="I3606">
        <v>-67.043642370812805</v>
      </c>
      <c r="J3606">
        <v>-2.9372167969799299</v>
      </c>
      <c r="K3606">
        <v>63.217443137254897</v>
      </c>
      <c r="M3606">
        <v>49.553411706133097</v>
      </c>
      <c r="O3606">
        <v>115.481548154815</v>
      </c>
      <c r="P3606">
        <v>21.527018157952298</v>
      </c>
    </row>
    <row r="3607" spans="1:17" hidden="1" x14ac:dyDescent="0.3">
      <c r="A3607" t="s">
        <v>7378</v>
      </c>
      <c r="B3607" t="s">
        <v>7379</v>
      </c>
      <c r="C3607" t="str">
        <f>IFERROR(VLOOKUP(Table1[[#This Row],[Ticker]],[1]!Table1[[Symbol]:[Industry]],2,FALSE),"-")</f>
        <v>-</v>
      </c>
      <c r="E3607">
        <v>36.7393</v>
      </c>
      <c r="F3607">
        <v>76.7</v>
      </c>
      <c r="G3607">
        <v>-95.357636875104205</v>
      </c>
      <c r="H3607">
        <v>-11.8667570221047</v>
      </c>
      <c r="I3607">
        <v>-85.122611724020402</v>
      </c>
      <c r="J3607">
        <v>-0.130157154707047</v>
      </c>
      <c r="K3607">
        <v>109.516651002514</v>
      </c>
      <c r="M3607">
        <v>37.075880689318801</v>
      </c>
      <c r="O3607">
        <v>290.156453715775</v>
      </c>
      <c r="P3607">
        <v>25.511372934053298</v>
      </c>
    </row>
    <row r="3608" spans="1:17" hidden="1" x14ac:dyDescent="0.3">
      <c r="A3608" t="s">
        <v>7380</v>
      </c>
      <c r="B3608" t="s">
        <v>7381</v>
      </c>
      <c r="C3608" t="str">
        <f>IFERROR(VLOOKUP(Table1[[#This Row],[Ticker]],[1]!Table1[[Symbol]:[Industry]],2,FALSE),"-")</f>
        <v>-</v>
      </c>
      <c r="E3608">
        <v>36.729612400000001</v>
      </c>
      <c r="F3608">
        <v>26.42</v>
      </c>
      <c r="G3608">
        <v>48.4490632633999</v>
      </c>
      <c r="H3608">
        <v>-2.4311696128331701</v>
      </c>
      <c r="I3608">
        <v>-9.8028386484167207</v>
      </c>
      <c r="J3608">
        <v>-1.96987461891505</v>
      </c>
      <c r="K3608">
        <v>26.175886125183901</v>
      </c>
      <c r="L3608">
        <v>23.321220395668</v>
      </c>
      <c r="M3608">
        <v>45.512033185666901</v>
      </c>
      <c r="N3608">
        <v>0.73354157400465103</v>
      </c>
      <c r="O3608">
        <v>9.7653292959878701</v>
      </c>
      <c r="P3608">
        <v>125.811965811965</v>
      </c>
      <c r="Q3608">
        <v>-2.6828565813011001E-2</v>
      </c>
    </row>
    <row r="3609" spans="1:17" hidden="1" x14ac:dyDescent="0.3">
      <c r="A3609" t="s">
        <v>7382</v>
      </c>
      <c r="B3609" t="s">
        <v>7383</v>
      </c>
      <c r="C3609" t="str">
        <f>IFERROR(VLOOKUP(Table1[[#This Row],[Ticker]],[1]!Table1[[Symbol]:[Industry]],2,FALSE),"-")</f>
        <v>-</v>
      </c>
      <c r="D3609" t="s">
        <v>412</v>
      </c>
      <c r="E3609">
        <v>36.722499999999997</v>
      </c>
      <c r="F3609">
        <v>198.5</v>
      </c>
      <c r="G3609">
        <v>43.260660894462397</v>
      </c>
      <c r="H3609">
        <v>-14.361447097905099</v>
      </c>
      <c r="I3609">
        <v>88.893218129060699</v>
      </c>
      <c r="J3609">
        <v>9.0239375963406196</v>
      </c>
      <c r="K3609">
        <v>176.21986691126401</v>
      </c>
      <c r="L3609">
        <v>135.42460587713401</v>
      </c>
      <c r="M3609">
        <v>58.342040767399503</v>
      </c>
      <c r="N3609">
        <v>0.73793553856267902</v>
      </c>
      <c r="O3609">
        <v>12.947103274559099</v>
      </c>
      <c r="P3609">
        <v>150.94816687737</v>
      </c>
      <c r="Q3609">
        <v>0.166539682319685</v>
      </c>
    </row>
    <row r="3610" spans="1:17" hidden="1" x14ac:dyDescent="0.3">
      <c r="A3610" t="s">
        <v>7384</v>
      </c>
      <c r="B3610" t="s">
        <v>7385</v>
      </c>
      <c r="C3610" t="str">
        <f>IFERROR(VLOOKUP(Table1[[#This Row],[Ticker]],[1]!Table1[[Symbol]:[Industry]],2,FALSE),"-")</f>
        <v>-</v>
      </c>
      <c r="D3610" t="s">
        <v>441</v>
      </c>
      <c r="E3610">
        <v>36.695056200000003</v>
      </c>
      <c r="F3610">
        <v>2.39</v>
      </c>
      <c r="G3610">
        <v>12.8850751681618</v>
      </c>
      <c r="H3610">
        <v>-13.714281238050001</v>
      </c>
      <c r="I3610">
        <v>-35.090672514477902</v>
      </c>
      <c r="J3610">
        <v>-8.82945785400773</v>
      </c>
      <c r="K3610">
        <v>2.50095055941045</v>
      </c>
      <c r="L3610">
        <v>2.4035529699390601</v>
      </c>
      <c r="M3610">
        <v>30.1675781977677</v>
      </c>
      <c r="N3610">
        <v>1.3017785473915999</v>
      </c>
      <c r="O3610">
        <v>52.719665271966498</v>
      </c>
      <c r="P3610">
        <v>44.848484848484802</v>
      </c>
      <c r="Q3610">
        <v>3.0352004566018002E-2</v>
      </c>
    </row>
    <row r="3611" spans="1:17" hidden="1" x14ac:dyDescent="0.3">
      <c r="A3611" t="s">
        <v>7386</v>
      </c>
      <c r="B3611" t="s">
        <v>3125</v>
      </c>
      <c r="C3611" t="str">
        <f>IFERROR(VLOOKUP(Table1[[#This Row],[Ticker]],[1]!Table1[[Symbol]:[Industry]],2,FALSE),"-")</f>
        <v>-</v>
      </c>
      <c r="E3611">
        <v>36.686409599999998</v>
      </c>
      <c r="F3611">
        <v>79.760000000000005</v>
      </c>
      <c r="G3611">
        <v>25.863646596733201</v>
      </c>
      <c r="H3611">
        <v>10.8228723748806</v>
      </c>
      <c r="I3611">
        <v>7.1231237508405103</v>
      </c>
      <c r="J3611">
        <v>15.599995066916399</v>
      </c>
      <c r="K3611">
        <v>66.156005622873806</v>
      </c>
      <c r="L3611">
        <v>62.781951100220397</v>
      </c>
      <c r="M3611">
        <v>91.100506873532595</v>
      </c>
      <c r="N3611">
        <v>4.5750000000000002</v>
      </c>
      <c r="O3611">
        <v>16.349047141424201</v>
      </c>
      <c r="P3611">
        <v>143.79011716759999</v>
      </c>
    </row>
    <row r="3612" spans="1:17" hidden="1" x14ac:dyDescent="0.3">
      <c r="A3612" t="s">
        <v>7387</v>
      </c>
      <c r="B3612" t="s">
        <v>7388</v>
      </c>
      <c r="C3612" t="str">
        <f>IFERROR(VLOOKUP(Table1[[#This Row],[Ticker]],[1]!Table1[[Symbol]:[Industry]],2,FALSE),"-")</f>
        <v>-</v>
      </c>
      <c r="D3612" t="s">
        <v>46</v>
      </c>
      <c r="E3612">
        <v>36.600090000000002</v>
      </c>
      <c r="F3612">
        <v>1.39</v>
      </c>
      <c r="G3612">
        <v>-46.4641311810445</v>
      </c>
      <c r="H3612">
        <v>-12.812517023592299</v>
      </c>
      <c r="I3612">
        <v>-66.172416687557003</v>
      </c>
      <c r="J3612">
        <v>-5.5227420472919304</v>
      </c>
      <c r="K3612">
        <v>1.5607559785371901</v>
      </c>
      <c r="L3612">
        <v>1.9188425014297501</v>
      </c>
      <c r="M3612">
        <v>35.957793571343402</v>
      </c>
      <c r="N3612">
        <v>0.62663613084480396</v>
      </c>
      <c r="O3612">
        <v>158.99280575539501</v>
      </c>
      <c r="P3612">
        <v>7.7519379844961103</v>
      </c>
      <c r="Q3612">
        <v>-1.8117959868000001E-5</v>
      </c>
    </row>
    <row r="3613" spans="1:17" hidden="1" x14ac:dyDescent="0.3">
      <c r="A3613" t="s">
        <v>7389</v>
      </c>
      <c r="B3613" t="s">
        <v>7390</v>
      </c>
      <c r="C3613" t="str">
        <f>IFERROR(VLOOKUP(Table1[[#This Row],[Ticker]],[1]!Table1[[Symbol]:[Industry]],2,FALSE),"-")</f>
        <v>-</v>
      </c>
      <c r="E3613">
        <v>36.49220055</v>
      </c>
      <c r="F3613">
        <v>14.61</v>
      </c>
      <c r="G3613">
        <v>9.1318284149150593</v>
      </c>
      <c r="H3613">
        <v>7.21093255980335</v>
      </c>
      <c r="I3613">
        <v>-9.9077421430404602</v>
      </c>
      <c r="J3613">
        <v>-0.86461925058218803</v>
      </c>
      <c r="K3613">
        <v>14.4035715953306</v>
      </c>
      <c r="L3613">
        <v>12.960866109998101</v>
      </c>
      <c r="M3613">
        <v>42.602093054453903</v>
      </c>
      <c r="N3613">
        <v>1.0492307692307601</v>
      </c>
      <c r="O3613">
        <v>45.653661875427801</v>
      </c>
      <c r="P3613">
        <v>55.923159018142997</v>
      </c>
      <c r="Q3613">
        <v>4.7264103892210004E-3</v>
      </c>
    </row>
    <row r="3614" spans="1:17" hidden="1" x14ac:dyDescent="0.3">
      <c r="A3614" t="s">
        <v>7391</v>
      </c>
      <c r="B3614" t="s">
        <v>7392</v>
      </c>
      <c r="C3614" t="str">
        <f>IFERROR(VLOOKUP(Table1[[#This Row],[Ticker]],[1]!Table1[[Symbol]:[Industry]],2,FALSE),"-")</f>
        <v>-</v>
      </c>
      <c r="D3614" t="s">
        <v>412</v>
      </c>
      <c r="E3614">
        <v>36.467756919999999</v>
      </c>
      <c r="F3614">
        <v>0.7</v>
      </c>
      <c r="G3614">
        <v>11.584938506568699</v>
      </c>
      <c r="H3614">
        <v>-7.4442986044820296</v>
      </c>
      <c r="I3614">
        <v>-53.887825273511801</v>
      </c>
      <c r="J3614">
        <v>3.2349992528653102</v>
      </c>
      <c r="K3614">
        <v>0.91908002294858304</v>
      </c>
      <c r="L3614">
        <v>0.84255058917245296</v>
      </c>
      <c r="M3614">
        <v>28.651060977430301</v>
      </c>
      <c r="N3614">
        <v>1.30076470916152</v>
      </c>
      <c r="O3614">
        <v>82.857142857142804</v>
      </c>
      <c r="P3614">
        <v>52.173913043478201</v>
      </c>
      <c r="Q3614">
        <v>8.8474141357251998E-2</v>
      </c>
    </row>
    <row r="3615" spans="1:17" hidden="1" x14ac:dyDescent="0.3">
      <c r="A3615" t="s">
        <v>7393</v>
      </c>
      <c r="B3615" t="s">
        <v>7394</v>
      </c>
      <c r="C3615" t="str">
        <f>IFERROR(VLOOKUP(Table1[[#This Row],[Ticker]],[1]!Table1[[Symbol]:[Industry]],2,FALSE),"-")</f>
        <v>-</v>
      </c>
      <c r="D3615" t="s">
        <v>1489</v>
      </c>
      <c r="E3615">
        <v>36.456479999999999</v>
      </c>
      <c r="F3615">
        <v>116</v>
      </c>
      <c r="G3615">
        <v>-59.509313292616604</v>
      </c>
      <c r="H3615">
        <v>-11.765861802364</v>
      </c>
      <c r="I3615">
        <v>-49.2742881415328</v>
      </c>
      <c r="J3615">
        <v>-0.98117868219915405</v>
      </c>
      <c r="K3615">
        <v>162.161093826441</v>
      </c>
      <c r="M3615">
        <v>21.068500508686</v>
      </c>
      <c r="N3615">
        <v>0.63649322879543802</v>
      </c>
      <c r="O3615">
        <v>148.44827586206799</v>
      </c>
      <c r="P3615">
        <v>1.26582278481013</v>
      </c>
    </row>
    <row r="3616" spans="1:17" hidden="1" x14ac:dyDescent="0.3">
      <c r="A3616" t="s">
        <v>7395</v>
      </c>
      <c r="B3616" t="s">
        <v>7396</v>
      </c>
      <c r="C3616" t="str">
        <f>IFERROR(VLOOKUP(Table1[[#This Row],[Ticker]],[1]!Table1[[Symbol]:[Industry]],2,FALSE),"-")</f>
        <v>-</v>
      </c>
      <c r="D3616" t="s">
        <v>405</v>
      </c>
      <c r="E3616">
        <v>36.387200315999998</v>
      </c>
      <c r="F3616">
        <v>90.33</v>
      </c>
      <c r="G3616">
        <v>-18.160652468687299</v>
      </c>
      <c r="H3616">
        <v>-9.5241183307818797</v>
      </c>
      <c r="I3616">
        <v>-18.517014011510302</v>
      </c>
      <c r="J3616">
        <v>-3.1954067238973898</v>
      </c>
      <c r="K3616">
        <v>90.256866631503698</v>
      </c>
      <c r="L3616">
        <v>91.653006791275402</v>
      </c>
      <c r="M3616">
        <v>49.188740060011298</v>
      </c>
      <c r="N3616">
        <v>0.84813741721854297</v>
      </c>
      <c r="O3616">
        <v>27.310970884534399</v>
      </c>
      <c r="P3616">
        <v>15.807692307692299</v>
      </c>
      <c r="Q3616">
        <v>-3.2328152229150003E-2</v>
      </c>
    </row>
    <row r="3617" spans="1:17" hidden="1" x14ac:dyDescent="0.3">
      <c r="A3617" t="s">
        <v>7397</v>
      </c>
      <c r="B3617" t="s">
        <v>7398</v>
      </c>
      <c r="C3617" t="str">
        <f>IFERROR(VLOOKUP(Table1[[#This Row],[Ticker]],[1]!Table1[[Symbol]:[Industry]],2,FALSE),"-")</f>
        <v>-</v>
      </c>
      <c r="D3617" t="s">
        <v>979</v>
      </c>
      <c r="E3617">
        <v>36.180750000000003</v>
      </c>
      <c r="F3617">
        <v>76.17</v>
      </c>
      <c r="G3617">
        <v>22.794415827502402</v>
      </c>
      <c r="H3617">
        <v>-11.7466056081355</v>
      </c>
      <c r="I3617">
        <v>-1.76511124338526</v>
      </c>
      <c r="J3617">
        <v>-3.0684433068859001</v>
      </c>
      <c r="K3617">
        <v>75.181635724226297</v>
      </c>
      <c r="L3617">
        <v>66.634098120169398</v>
      </c>
      <c r="M3617">
        <v>37.021602711766697</v>
      </c>
      <c r="N3617">
        <v>0.86421165430954505</v>
      </c>
      <c r="O3617">
        <v>25.049231981094898</v>
      </c>
      <c r="P3617">
        <v>53.878787878787797</v>
      </c>
      <c r="Q3617">
        <v>9.8794044188081007E-2</v>
      </c>
    </row>
    <row r="3618" spans="1:17" hidden="1" x14ac:dyDescent="0.3">
      <c r="A3618" t="s">
        <v>7399</v>
      </c>
      <c r="B3618" t="s">
        <v>7400</v>
      </c>
      <c r="C3618" t="str">
        <f>IFERROR(VLOOKUP(Table1[[#This Row],[Ticker]],[1]!Table1[[Symbol]:[Industry]],2,FALSE),"-")</f>
        <v>-</v>
      </c>
      <c r="E3618">
        <v>36.101999999999997</v>
      </c>
      <c r="F3618">
        <v>60.17</v>
      </c>
      <c r="G3618">
        <v>496.62292494724801</v>
      </c>
      <c r="H3618">
        <v>-15.7103428205778</v>
      </c>
      <c r="I3618">
        <v>61.563215086967702</v>
      </c>
      <c r="J3618">
        <v>-14.3624361480963</v>
      </c>
      <c r="K3618">
        <v>59.526796944659601</v>
      </c>
      <c r="L3618">
        <v>40.8419414587744</v>
      </c>
      <c r="M3618">
        <v>31.5588156350858</v>
      </c>
      <c r="N3618">
        <v>0.38661506796643502</v>
      </c>
      <c r="O3618">
        <v>22.070799401695201</v>
      </c>
      <c r="P3618">
        <v>520.309278350515</v>
      </c>
      <c r="Q3618">
        <v>0.103300524018027</v>
      </c>
    </row>
    <row r="3619" spans="1:17" hidden="1" x14ac:dyDescent="0.3">
      <c r="A3619" t="s">
        <v>7401</v>
      </c>
      <c r="B3619" t="s">
        <v>7402</v>
      </c>
      <c r="C3619" t="str">
        <f>IFERROR(VLOOKUP(Table1[[#This Row],[Ticker]],[1]!Table1[[Symbol]:[Industry]],2,FALSE),"-")</f>
        <v>-</v>
      </c>
      <c r="D3619" t="s">
        <v>46</v>
      </c>
      <c r="E3619">
        <v>36.100560000000002</v>
      </c>
      <c r="F3619">
        <v>6.98</v>
      </c>
      <c r="G3619">
        <v>-19.631493534453298</v>
      </c>
      <c r="H3619">
        <v>17.246184442279802</v>
      </c>
      <c r="I3619">
        <v>5.6612997341652003</v>
      </c>
      <c r="J3619">
        <v>-2.70237065549196</v>
      </c>
      <c r="K3619">
        <v>6.6493899351480801</v>
      </c>
      <c r="L3619">
        <v>6.4208088230194598</v>
      </c>
      <c r="M3619">
        <v>50.0410788402205</v>
      </c>
      <c r="N3619">
        <v>2.0014501028306602</v>
      </c>
      <c r="O3619">
        <v>44.412607449856701</v>
      </c>
      <c r="P3619">
        <v>59.3607305936073</v>
      </c>
      <c r="Q3619">
        <v>1.0390071588949E-2</v>
      </c>
    </row>
    <row r="3620" spans="1:17" hidden="1" x14ac:dyDescent="0.3">
      <c r="A3620" t="s">
        <v>7403</v>
      </c>
      <c r="B3620" t="s">
        <v>7404</v>
      </c>
      <c r="C3620" t="str">
        <f>IFERROR(VLOOKUP(Table1[[#This Row],[Ticker]],[1]!Table1[[Symbol]:[Industry]],2,FALSE),"-")</f>
        <v>-</v>
      </c>
      <c r="D3620" t="s">
        <v>138</v>
      </c>
      <c r="E3620">
        <v>36.029890000000002</v>
      </c>
      <c r="F3620">
        <v>25.15</v>
      </c>
      <c r="G3620">
        <v>141.05048870199599</v>
      </c>
      <c r="H3620">
        <v>-32.983010479426703</v>
      </c>
      <c r="I3620">
        <v>-32.059742491665098</v>
      </c>
      <c r="J3620">
        <v>1.79883102278413</v>
      </c>
      <c r="K3620">
        <v>29.673309238129001</v>
      </c>
      <c r="L3620">
        <v>26.352353617978501</v>
      </c>
      <c r="M3620">
        <v>29.7195178834085</v>
      </c>
      <c r="N3620">
        <v>1.19470730133203</v>
      </c>
      <c r="O3620">
        <v>78.727634194830998</v>
      </c>
      <c r="P3620">
        <v>179.444444444444</v>
      </c>
      <c r="Q3620">
        <v>0.118571537796636</v>
      </c>
    </row>
    <row r="3621" spans="1:17" hidden="1" x14ac:dyDescent="0.3">
      <c r="A3621" t="s">
        <v>7405</v>
      </c>
      <c r="B3621" t="s">
        <v>7406</v>
      </c>
      <c r="C3621" t="str">
        <f>IFERROR(VLOOKUP(Table1[[#This Row],[Ticker]],[1]!Table1[[Symbol]:[Industry]],2,FALSE),"-")</f>
        <v>-</v>
      </c>
      <c r="D3621" t="s">
        <v>872</v>
      </c>
      <c r="E3621">
        <v>36.018749999999997</v>
      </c>
      <c r="F3621">
        <v>85</v>
      </c>
      <c r="G3621">
        <v>-15.818333098698201</v>
      </c>
      <c r="I3621">
        <v>6.6900145040008203</v>
      </c>
      <c r="K3621">
        <v>72.921358859577893</v>
      </c>
      <c r="M3621">
        <v>86.249356129260704</v>
      </c>
      <c r="N3621">
        <v>1</v>
      </c>
      <c r="O3621">
        <v>15.294117647058799</v>
      </c>
      <c r="P3621">
        <v>39.802631578947299</v>
      </c>
    </row>
    <row r="3622" spans="1:17" hidden="1" x14ac:dyDescent="0.3">
      <c r="A3622" t="s">
        <v>7407</v>
      </c>
      <c r="B3622" t="s">
        <v>7408</v>
      </c>
      <c r="C3622" t="str">
        <f>IFERROR(VLOOKUP(Table1[[#This Row],[Ticker]],[1]!Table1[[Symbol]:[Industry]],2,FALSE),"-")</f>
        <v>-</v>
      </c>
      <c r="D3622" t="s">
        <v>211</v>
      </c>
      <c r="E3622">
        <v>35.978400000000001</v>
      </c>
      <c r="F3622">
        <v>57</v>
      </c>
      <c r="G3622">
        <v>-1.52750782504895E-2</v>
      </c>
      <c r="H3622">
        <v>3.7033537585323</v>
      </c>
      <c r="I3622">
        <v>-15.1754661832174</v>
      </c>
      <c r="J3622">
        <v>4.8677824057325099</v>
      </c>
      <c r="K3622">
        <v>58.194101027846401</v>
      </c>
      <c r="L3622">
        <v>61.702063349837097</v>
      </c>
      <c r="M3622">
        <v>61.295082765074199</v>
      </c>
      <c r="N3622">
        <v>1.21361702127659</v>
      </c>
      <c r="O3622">
        <v>78.315789473684205</v>
      </c>
      <c r="P3622">
        <v>54.054054054053999</v>
      </c>
      <c r="Q3622">
        <v>-5.2157490279560001E-2</v>
      </c>
    </row>
    <row r="3623" spans="1:17" hidden="1" x14ac:dyDescent="0.3">
      <c r="A3623" t="s">
        <v>7409</v>
      </c>
      <c r="B3623" t="s">
        <v>7410</v>
      </c>
      <c r="C3623" t="str">
        <f>IFERROR(VLOOKUP(Table1[[#This Row],[Ticker]],[1]!Table1[[Symbol]:[Industry]],2,FALSE),"-")</f>
        <v>-</v>
      </c>
      <c r="D3623" t="s">
        <v>412</v>
      </c>
      <c r="E3623">
        <v>35.952956</v>
      </c>
      <c r="F3623">
        <v>59.8</v>
      </c>
      <c r="G3623">
        <v>238.73788902097499</v>
      </c>
      <c r="H3623">
        <v>43.343686261343599</v>
      </c>
      <c r="I3623">
        <v>74.068270368074195</v>
      </c>
      <c r="J3623">
        <v>26.715996691446801</v>
      </c>
      <c r="K3623">
        <v>44.025069622170399</v>
      </c>
      <c r="L3623">
        <v>34.2223729511445</v>
      </c>
      <c r="M3623">
        <v>76.717476669286</v>
      </c>
      <c r="N3623">
        <v>3.65922414354212</v>
      </c>
      <c r="O3623">
        <v>13.7123745819398</v>
      </c>
      <c r="P3623">
        <v>324.113475177304</v>
      </c>
      <c r="Q3623">
        <v>8.9343974246323996E-2</v>
      </c>
    </row>
    <row r="3624" spans="1:17" hidden="1" x14ac:dyDescent="0.3">
      <c r="A3624" t="s">
        <v>7411</v>
      </c>
      <c r="B3624" t="s">
        <v>7412</v>
      </c>
      <c r="C3624" t="str">
        <f>IFERROR(VLOOKUP(Table1[[#This Row],[Ticker]],[1]!Table1[[Symbol]:[Industry]],2,FALSE),"-")</f>
        <v>-</v>
      </c>
      <c r="E3624">
        <v>35.904600000000002</v>
      </c>
      <c r="F3624">
        <v>66.489999999999995</v>
      </c>
      <c r="G3624">
        <v>-47.462577179490502</v>
      </c>
      <c r="H3624">
        <v>-4.1642698459333998</v>
      </c>
      <c r="I3624">
        <v>-35.921011088003802</v>
      </c>
      <c r="J3624">
        <v>-3.1965155275170298</v>
      </c>
      <c r="K3624">
        <v>68.6656858215905</v>
      </c>
      <c r="L3624">
        <v>78.264789597411905</v>
      </c>
      <c r="M3624">
        <v>43.343103934514197</v>
      </c>
      <c r="N3624">
        <v>0.53389830508474501</v>
      </c>
      <c r="O3624">
        <v>63.859226951421199</v>
      </c>
      <c r="P3624">
        <v>11.747899159663801</v>
      </c>
    </row>
    <row r="3625" spans="1:17" hidden="1" x14ac:dyDescent="0.3">
      <c r="A3625" t="s">
        <v>7413</v>
      </c>
      <c r="B3625" t="s">
        <v>7414</v>
      </c>
      <c r="C3625" t="str">
        <f>IFERROR(VLOOKUP(Table1[[#This Row],[Ticker]],[1]!Table1[[Symbol]:[Industry]],2,FALSE),"-")</f>
        <v>-</v>
      </c>
      <c r="D3625" t="s">
        <v>621</v>
      </c>
      <c r="E3625">
        <v>35.884926249999999</v>
      </c>
      <c r="F3625">
        <v>14.5</v>
      </c>
      <c r="G3625">
        <v>-72.809160420810599</v>
      </c>
      <c r="H3625">
        <v>-0.86750913537958596</v>
      </c>
      <c r="I3625">
        <v>-43.571810179893703</v>
      </c>
      <c r="J3625">
        <v>-3.0299580011098199</v>
      </c>
      <c r="K3625">
        <v>15.0562940139859</v>
      </c>
      <c r="L3625">
        <v>17.332750000000001</v>
      </c>
      <c r="M3625">
        <v>41.652971874132596</v>
      </c>
      <c r="N3625">
        <v>0.92790697674418599</v>
      </c>
      <c r="O3625">
        <v>106.896551724137</v>
      </c>
      <c r="P3625">
        <v>9.4339622641509404</v>
      </c>
    </row>
    <row r="3626" spans="1:17" hidden="1" x14ac:dyDescent="0.3">
      <c r="A3626" t="s">
        <v>7415</v>
      </c>
      <c r="B3626" t="s">
        <v>7416</v>
      </c>
      <c r="C3626" t="str">
        <f>IFERROR(VLOOKUP(Table1[[#This Row],[Ticker]],[1]!Table1[[Symbol]:[Industry]],2,FALSE),"-")</f>
        <v>-</v>
      </c>
      <c r="E3626">
        <v>35.688029</v>
      </c>
      <c r="F3626">
        <v>104.9</v>
      </c>
      <c r="G3626">
        <v>2.9280099039149099</v>
      </c>
      <c r="H3626">
        <v>10.577832023828</v>
      </c>
      <c r="I3626">
        <v>-9.1562397654062107</v>
      </c>
      <c r="J3626">
        <v>-1.9355184600683399</v>
      </c>
      <c r="K3626">
        <v>98.480985402012493</v>
      </c>
      <c r="L3626">
        <v>94.683630733966595</v>
      </c>
      <c r="M3626">
        <v>48.589297955795899</v>
      </c>
      <c r="N3626">
        <v>3.31807258042853</v>
      </c>
      <c r="O3626">
        <v>14.2040038131553</v>
      </c>
      <c r="P3626">
        <v>32.265792459967201</v>
      </c>
      <c r="Q3626">
        <v>1.5389467342405001E-2</v>
      </c>
    </row>
    <row r="3627" spans="1:17" hidden="1" x14ac:dyDescent="0.3">
      <c r="A3627" t="s">
        <v>7417</v>
      </c>
      <c r="B3627" t="s">
        <v>7418</v>
      </c>
      <c r="C3627" t="str">
        <f>IFERROR(VLOOKUP(Table1[[#This Row],[Ticker]],[1]!Table1[[Symbol]:[Industry]],2,FALSE),"-")</f>
        <v>-</v>
      </c>
      <c r="D3627" t="s">
        <v>138</v>
      </c>
      <c r="E3627">
        <v>35.64433872</v>
      </c>
      <c r="F3627">
        <v>23.88</v>
      </c>
      <c r="G3627">
        <v>52.810320654382899</v>
      </c>
      <c r="H3627">
        <v>19.7413578596943</v>
      </c>
      <c r="I3627">
        <v>44.799168765709702</v>
      </c>
      <c r="J3627">
        <v>24.438027672513901</v>
      </c>
      <c r="K3627">
        <v>18.484639880803702</v>
      </c>
      <c r="L3627">
        <v>17.212462752661501</v>
      </c>
      <c r="M3627">
        <v>82.367973638846607</v>
      </c>
      <c r="N3627">
        <v>2.7882154347092798</v>
      </c>
      <c r="O3627">
        <v>10.8040201005025</v>
      </c>
      <c r="P3627">
        <v>93.360323886639605</v>
      </c>
      <c r="Q3627">
        <v>0.100670116436816</v>
      </c>
    </row>
    <row r="3628" spans="1:17" hidden="1" x14ac:dyDescent="0.3">
      <c r="A3628" t="s">
        <v>7419</v>
      </c>
      <c r="B3628" t="s">
        <v>7420</v>
      </c>
      <c r="C3628" t="str">
        <f>IFERROR(VLOOKUP(Table1[[#This Row],[Ticker]],[1]!Table1[[Symbol]:[Industry]],2,FALSE),"-")</f>
        <v>-</v>
      </c>
      <c r="D3628" t="s">
        <v>138</v>
      </c>
      <c r="E3628">
        <v>35.641970000000001</v>
      </c>
      <c r="F3628">
        <v>96.07</v>
      </c>
      <c r="G3628">
        <v>-35.710162927076198</v>
      </c>
      <c r="H3628">
        <v>0.67560915057209403</v>
      </c>
      <c r="I3628">
        <v>-14.5630112166708</v>
      </c>
      <c r="J3628">
        <v>15.70544816824</v>
      </c>
      <c r="K3628">
        <v>96.834587878423903</v>
      </c>
      <c r="L3628">
        <v>70.240536388556805</v>
      </c>
      <c r="M3628">
        <v>76.604919968118594</v>
      </c>
      <c r="N3628">
        <v>0.98430297478553297</v>
      </c>
      <c r="O3628">
        <v>39.325491828874704</v>
      </c>
      <c r="P3628">
        <v>24.0413169786959</v>
      </c>
      <c r="Q3628">
        <v>9.9752098042435997E-2</v>
      </c>
    </row>
    <row r="3629" spans="1:17" hidden="1" x14ac:dyDescent="0.3">
      <c r="A3629" t="s">
        <v>7421</v>
      </c>
      <c r="B3629" t="s">
        <v>7422</v>
      </c>
      <c r="C3629" t="str">
        <f>IFERROR(VLOOKUP(Table1[[#This Row],[Ticker]],[1]!Table1[[Symbol]:[Industry]],2,FALSE),"-")</f>
        <v>-</v>
      </c>
      <c r="D3629" t="s">
        <v>77</v>
      </c>
      <c r="E3629">
        <v>35.586666600000001</v>
      </c>
      <c r="F3629">
        <v>54.71</v>
      </c>
      <c r="G3629">
        <v>19.458596884540601</v>
      </c>
      <c r="H3629">
        <v>32.414984233320602</v>
      </c>
      <c r="I3629">
        <v>29.6936220356245</v>
      </c>
      <c r="J3629">
        <v>-11.2105842303109</v>
      </c>
      <c r="M3629">
        <v>70.676152791762604</v>
      </c>
      <c r="O3629">
        <v>3.6373606287698701</v>
      </c>
      <c r="P3629">
        <v>56.314285714285703</v>
      </c>
    </row>
    <row r="3630" spans="1:17" hidden="1" x14ac:dyDescent="0.3">
      <c r="A3630" t="s">
        <v>7423</v>
      </c>
      <c r="B3630" t="s">
        <v>7424</v>
      </c>
      <c r="C3630" t="str">
        <f>IFERROR(VLOOKUP(Table1[[#This Row],[Ticker]],[1]!Table1[[Symbol]:[Industry]],2,FALSE),"-")</f>
        <v>-</v>
      </c>
      <c r="E3630">
        <v>35.541577500000002</v>
      </c>
      <c r="F3630">
        <v>85.25</v>
      </c>
      <c r="G3630">
        <v>63.8411432971292</v>
      </c>
      <c r="H3630">
        <v>-16.2649375398214</v>
      </c>
      <c r="I3630">
        <v>1.7513744505197799</v>
      </c>
      <c r="J3630">
        <v>0.39052309209170799</v>
      </c>
      <c r="K3630">
        <v>86.573321918058895</v>
      </c>
      <c r="L3630">
        <v>75.769924357948796</v>
      </c>
      <c r="M3630">
        <v>47.466998691268799</v>
      </c>
      <c r="N3630">
        <v>0.14586739951906499</v>
      </c>
      <c r="O3630">
        <v>53.501466275659801</v>
      </c>
      <c r="P3630">
        <v>112.06467661691499</v>
      </c>
      <c r="Q3630">
        <v>6.9314985502782006E-2</v>
      </c>
    </row>
    <row r="3631" spans="1:17" hidden="1" x14ac:dyDescent="0.3">
      <c r="A3631" t="s">
        <v>7425</v>
      </c>
      <c r="B3631" t="s">
        <v>7426</v>
      </c>
      <c r="C3631" t="str">
        <f>IFERROR(VLOOKUP(Table1[[#This Row],[Ticker]],[1]!Table1[[Symbol]:[Industry]],2,FALSE),"-")</f>
        <v>-</v>
      </c>
      <c r="D3631" t="s">
        <v>380</v>
      </c>
      <c r="E3631">
        <v>35.505540000000003</v>
      </c>
      <c r="F3631">
        <v>27.9</v>
      </c>
      <c r="G3631">
        <v>-33.6863534032667</v>
      </c>
      <c r="H3631">
        <v>-17.1282849974485</v>
      </c>
      <c r="I3631">
        <v>-44.732116429522797</v>
      </c>
      <c r="J3631">
        <v>-0.117336641886528</v>
      </c>
      <c r="K3631">
        <v>30.3963777186306</v>
      </c>
      <c r="M3631">
        <v>31.906764827637701</v>
      </c>
      <c r="N3631">
        <v>0.63448275862068904</v>
      </c>
      <c r="O3631">
        <v>84.408602150537604</v>
      </c>
      <c r="P3631">
        <v>2.19780219780219</v>
      </c>
    </row>
    <row r="3632" spans="1:17" hidden="1" x14ac:dyDescent="0.3">
      <c r="A3632" t="s">
        <v>7427</v>
      </c>
      <c r="B3632" t="s">
        <v>7428</v>
      </c>
      <c r="C3632" t="str">
        <f>IFERROR(VLOOKUP(Table1[[#This Row],[Ticker]],[1]!Table1[[Symbol]:[Industry]],2,FALSE),"-")</f>
        <v>-</v>
      </c>
      <c r="D3632" t="s">
        <v>412</v>
      </c>
      <c r="E3632">
        <v>35.448343999999999</v>
      </c>
      <c r="F3632">
        <v>0.89</v>
      </c>
      <c r="G3632">
        <v>-6.5810902453720104</v>
      </c>
      <c r="H3632">
        <v>-15.1000987229387</v>
      </c>
      <c r="I3632">
        <v>-29.489064101239499</v>
      </c>
      <c r="J3632">
        <v>-4.3278629576759897</v>
      </c>
      <c r="K3632">
        <v>0.96178429787517195</v>
      </c>
      <c r="L3632">
        <v>0.942659975998827</v>
      </c>
      <c r="M3632">
        <v>24.535540507977501</v>
      </c>
      <c r="N3632">
        <v>1.0938899674259801</v>
      </c>
      <c r="O3632">
        <v>38.202247191011203</v>
      </c>
      <c r="P3632">
        <v>21.917808219177999</v>
      </c>
      <c r="Q3632">
        <v>0.10675977132914501</v>
      </c>
    </row>
    <row r="3633" spans="1:17" hidden="1" x14ac:dyDescent="0.3">
      <c r="A3633" t="s">
        <v>7429</v>
      </c>
      <c r="B3633" t="s">
        <v>7430</v>
      </c>
      <c r="C3633" t="str">
        <f>IFERROR(VLOOKUP(Table1[[#This Row],[Ticker]],[1]!Table1[[Symbol]:[Industry]],2,FALSE),"-")</f>
        <v>-</v>
      </c>
      <c r="D3633" t="s">
        <v>405</v>
      </c>
      <c r="E3633">
        <v>35.432004888000002</v>
      </c>
      <c r="F3633">
        <v>32.04</v>
      </c>
      <c r="G3633">
        <v>8.1629157009043194</v>
      </c>
      <c r="H3633">
        <v>17.1180931600551</v>
      </c>
      <c r="I3633">
        <v>-10.971412339193099</v>
      </c>
      <c r="J3633">
        <v>-2.1550951075742701</v>
      </c>
      <c r="K3633">
        <v>29.4725116438449</v>
      </c>
      <c r="L3633">
        <v>26.829766736582901</v>
      </c>
      <c r="M3633">
        <v>57.592720719410103</v>
      </c>
      <c r="N3633">
        <v>0.82123932331669602</v>
      </c>
      <c r="O3633">
        <v>32.490636704119801</v>
      </c>
      <c r="P3633">
        <v>84.814635641616803</v>
      </c>
      <c r="Q3633">
        <v>0.14963415272980701</v>
      </c>
    </row>
    <row r="3634" spans="1:17" hidden="1" x14ac:dyDescent="0.3">
      <c r="A3634" t="s">
        <v>7431</v>
      </c>
      <c r="B3634" t="s">
        <v>7432</v>
      </c>
      <c r="C3634" t="str">
        <f>IFERROR(VLOOKUP(Table1[[#This Row],[Ticker]],[1]!Table1[[Symbol]:[Industry]],2,FALSE),"-")</f>
        <v>-</v>
      </c>
      <c r="E3634">
        <v>35.408964095999998</v>
      </c>
      <c r="F3634">
        <v>46.08</v>
      </c>
      <c r="G3634">
        <v>-44.279150232493002</v>
      </c>
      <c r="H3634">
        <v>-12.1992801430796</v>
      </c>
      <c r="I3634">
        <v>9.4286717478170701</v>
      </c>
      <c r="J3634">
        <v>-3.3010101112742798</v>
      </c>
      <c r="K3634">
        <v>47.984819271546101</v>
      </c>
      <c r="L3634">
        <v>47.065107455412502</v>
      </c>
      <c r="M3634">
        <v>37.8207310745493</v>
      </c>
      <c r="N3634">
        <v>0.445486632177923</v>
      </c>
      <c r="O3634">
        <v>61.4583333333333</v>
      </c>
      <c r="P3634">
        <v>65.102113937656696</v>
      </c>
      <c r="Q3634">
        <v>0.16425462327281301</v>
      </c>
    </row>
    <row r="3635" spans="1:17" hidden="1" x14ac:dyDescent="0.3">
      <c r="A3635" t="s">
        <v>7433</v>
      </c>
      <c r="B3635" t="s">
        <v>7434</v>
      </c>
      <c r="C3635" t="str">
        <f>IFERROR(VLOOKUP(Table1[[#This Row],[Ticker]],[1]!Table1[[Symbol]:[Industry]],2,FALSE),"-")</f>
        <v>-</v>
      </c>
      <c r="D3635" t="s">
        <v>1300</v>
      </c>
      <c r="E3635">
        <v>35.335546641000001</v>
      </c>
      <c r="F3635">
        <v>999.99</v>
      </c>
      <c r="G3635">
        <v>-23.6863534032667</v>
      </c>
      <c r="H3635">
        <v>-4.3157849974485503</v>
      </c>
      <c r="I3635">
        <v>-13.451328252182901</v>
      </c>
      <c r="J3635">
        <v>-0.118336641886527</v>
      </c>
      <c r="K3635">
        <v>999.99423368424902</v>
      </c>
      <c r="L3635">
        <v>999.99304927388596</v>
      </c>
      <c r="M3635">
        <v>45.349584451913898</v>
      </c>
      <c r="N3635">
        <v>1.05255525878534</v>
      </c>
      <c r="O3635">
        <v>4.5010450104500999</v>
      </c>
      <c r="P3635">
        <v>0.88171500630516098</v>
      </c>
      <c r="Q3635">
        <v>-0.10191173764686701</v>
      </c>
    </row>
    <row r="3636" spans="1:17" hidden="1" x14ac:dyDescent="0.3">
      <c r="A3636" t="s">
        <v>7435</v>
      </c>
      <c r="B3636" t="s">
        <v>7436</v>
      </c>
      <c r="C3636" t="str">
        <f>IFERROR(VLOOKUP(Table1[[#This Row],[Ticker]],[1]!Table1[[Symbol]:[Industry]],2,FALSE),"-")</f>
        <v>-</v>
      </c>
      <c r="E3636">
        <v>35.318136000000003</v>
      </c>
      <c r="F3636">
        <v>18.059999999999999</v>
      </c>
      <c r="G3636">
        <v>-70.941026300462994</v>
      </c>
      <c r="H3636">
        <v>-15.096272802326601</v>
      </c>
      <c r="I3636">
        <v>-36.370662439122697</v>
      </c>
      <c r="J3636">
        <v>-6.56234942961032</v>
      </c>
      <c r="K3636">
        <v>18.924946446196099</v>
      </c>
      <c r="L3636">
        <v>21.895323066707999</v>
      </c>
      <c r="M3636">
        <v>31.553071640635199</v>
      </c>
      <c r="N3636">
        <v>0.70602102065783401</v>
      </c>
      <c r="O3636">
        <v>114.83942414174901</v>
      </c>
      <c r="P3636">
        <v>20.159680638722499</v>
      </c>
      <c r="Q3636">
        <v>4.9360335480005998E-2</v>
      </c>
    </row>
    <row r="3637" spans="1:17" hidden="1" x14ac:dyDescent="0.3">
      <c r="A3637" t="s">
        <v>7437</v>
      </c>
      <c r="B3637" t="s">
        <v>7438</v>
      </c>
      <c r="C3637" t="str">
        <f>IFERROR(VLOOKUP(Table1[[#This Row],[Ticker]],[1]!Table1[[Symbol]:[Industry]],2,FALSE),"-")</f>
        <v>-</v>
      </c>
      <c r="D3637" t="s">
        <v>1237</v>
      </c>
      <c r="E3637">
        <v>35.313973599999997</v>
      </c>
      <c r="F3637">
        <v>8.6</v>
      </c>
      <c r="G3637">
        <v>-81.006452658849796</v>
      </c>
      <c r="H3637">
        <v>-37.238861920525402</v>
      </c>
      <c r="I3637">
        <v>-75.565865697116806</v>
      </c>
      <c r="J3637">
        <v>-10.1276565593271</v>
      </c>
      <c r="K3637">
        <v>13.051871155982299</v>
      </c>
      <c r="L3637">
        <v>17.7632972276032</v>
      </c>
      <c r="M3637">
        <v>17.876634107285099</v>
      </c>
      <c r="N3637">
        <v>0.830944443329799</v>
      </c>
      <c r="O3637">
        <v>195.34883720930199</v>
      </c>
      <c r="P3637">
        <v>2.3809523809523698</v>
      </c>
      <c r="Q3637">
        <v>8.0101963491750999E-2</v>
      </c>
    </row>
    <row r="3638" spans="1:17" hidden="1" x14ac:dyDescent="0.3">
      <c r="A3638" t="s">
        <v>7439</v>
      </c>
      <c r="B3638" t="s">
        <v>7440</v>
      </c>
      <c r="C3638" t="str">
        <f>IFERROR(VLOOKUP(Table1[[#This Row],[Ticker]],[1]!Table1[[Symbol]:[Industry]],2,FALSE),"-")</f>
        <v>-</v>
      </c>
      <c r="D3638" t="s">
        <v>271</v>
      </c>
      <c r="E3638">
        <v>35.310535193999897</v>
      </c>
      <c r="F3638">
        <v>47.22</v>
      </c>
      <c r="G3638">
        <v>-2.5783769990605498</v>
      </c>
      <c r="H3638">
        <v>-3.18843635444229</v>
      </c>
      <c r="I3638">
        <v>-19.049089147824599</v>
      </c>
      <c r="J3638">
        <v>-0.220450686019347</v>
      </c>
      <c r="K3638">
        <v>49.619321295724603</v>
      </c>
      <c r="L3638">
        <v>49.442732738207603</v>
      </c>
      <c r="M3638">
        <v>47.683846201518897</v>
      </c>
      <c r="N3638">
        <v>0.57082313844902099</v>
      </c>
      <c r="O3638">
        <v>41.825497670478597</v>
      </c>
      <c r="P3638">
        <v>33.014084507042199</v>
      </c>
      <c r="Q3638">
        <v>2.9920593226753001E-2</v>
      </c>
    </row>
    <row r="3639" spans="1:17" hidden="1" x14ac:dyDescent="0.3">
      <c r="A3639" t="s">
        <v>7441</v>
      </c>
      <c r="B3639" t="s">
        <v>7442</v>
      </c>
      <c r="C3639" t="str">
        <f>IFERROR(VLOOKUP(Table1[[#This Row],[Ticker]],[1]!Table1[[Symbol]:[Industry]],2,FALSE),"-")</f>
        <v>-</v>
      </c>
      <c r="E3639">
        <v>35.308799999999998</v>
      </c>
      <c r="F3639">
        <v>18.39</v>
      </c>
      <c r="G3639">
        <v>116.551863809848</v>
      </c>
      <c r="H3639">
        <v>-26.1491183307818</v>
      </c>
      <c r="I3639">
        <v>-28.948740169526399</v>
      </c>
      <c r="J3639">
        <v>-5.9406298145772896</v>
      </c>
      <c r="K3639">
        <v>29.144419050029502</v>
      </c>
      <c r="L3639">
        <v>27.5014280807444</v>
      </c>
      <c r="M3639">
        <v>26.851276708242001</v>
      </c>
      <c r="N3639">
        <v>0.730096100391466</v>
      </c>
      <c r="O3639">
        <v>295.595432300163</v>
      </c>
      <c r="P3639">
        <v>209.67262641771001</v>
      </c>
    </row>
    <row r="3640" spans="1:17" hidden="1" x14ac:dyDescent="0.3">
      <c r="A3640" t="s">
        <v>7443</v>
      </c>
      <c r="B3640" t="s">
        <v>7444</v>
      </c>
      <c r="C3640" t="str">
        <f>IFERROR(VLOOKUP(Table1[[#This Row],[Ticker]],[1]!Table1[[Symbol]:[Industry]],2,FALSE),"-")</f>
        <v>-</v>
      </c>
      <c r="D3640" t="s">
        <v>138</v>
      </c>
      <c r="E3640">
        <v>35.300699999999999</v>
      </c>
      <c r="F3640">
        <v>30.5</v>
      </c>
      <c r="G3640">
        <v>-31.957030094996</v>
      </c>
      <c r="I3640">
        <v>-21.7220049439122</v>
      </c>
      <c r="M3640">
        <v>0</v>
      </c>
      <c r="N3640">
        <v>0.71428571428571397</v>
      </c>
      <c r="O3640">
        <v>9.01639344262294</v>
      </c>
      <c r="P3640">
        <v>0</v>
      </c>
    </row>
    <row r="3641" spans="1:17" hidden="1" x14ac:dyDescent="0.3">
      <c r="A3641" t="s">
        <v>7445</v>
      </c>
      <c r="B3641" t="s">
        <v>7446</v>
      </c>
      <c r="C3641" t="str">
        <f>IFERROR(VLOOKUP(Table1[[#This Row],[Ticker]],[1]!Table1[[Symbol]:[Industry]],2,FALSE),"-")</f>
        <v>-</v>
      </c>
      <c r="E3641">
        <v>35.271599999999999</v>
      </c>
      <c r="F3641">
        <v>34.58</v>
      </c>
      <c r="G3641">
        <v>-26.850733128833799</v>
      </c>
      <c r="H3641">
        <v>-10.729858069167101</v>
      </c>
      <c r="I3641">
        <v>-44.277493485229499</v>
      </c>
      <c r="J3641">
        <v>-4.5924747634334997</v>
      </c>
      <c r="K3641">
        <v>37.6106413393045</v>
      </c>
      <c r="L3641">
        <v>38.263093715597002</v>
      </c>
      <c r="M3641">
        <v>31.027777847927702</v>
      </c>
      <c r="N3641">
        <v>0.75060532687651305</v>
      </c>
      <c r="O3641">
        <v>55.8704453441295</v>
      </c>
      <c r="P3641">
        <v>23.544122901036001</v>
      </c>
      <c r="Q3641">
        <v>1.5864305233481001E-2</v>
      </c>
    </row>
    <row r="3642" spans="1:17" hidden="1" x14ac:dyDescent="0.3">
      <c r="A3642" t="s">
        <v>7447</v>
      </c>
      <c r="B3642" t="s">
        <v>7448</v>
      </c>
      <c r="C3642" t="str">
        <f>IFERROR(VLOOKUP(Table1[[#This Row],[Ticker]],[1]!Table1[[Symbol]:[Industry]],2,FALSE),"-")</f>
        <v>-</v>
      </c>
      <c r="D3642" t="s">
        <v>295</v>
      </c>
      <c r="E3642">
        <v>35.235189200000001</v>
      </c>
      <c r="F3642">
        <v>35.299999999999997</v>
      </c>
      <c r="G3642">
        <v>18.767238202867201</v>
      </c>
      <c r="H3642">
        <v>-6.0973941928508397</v>
      </c>
      <c r="I3642">
        <v>-40.275540524156398</v>
      </c>
      <c r="J3642">
        <v>5.8513299496831199E-2</v>
      </c>
      <c r="K3642">
        <v>37.622345216782101</v>
      </c>
      <c r="L3642">
        <v>35.680237951094803</v>
      </c>
      <c r="M3642">
        <v>40.519273469373601</v>
      </c>
      <c r="N3642">
        <v>1.4377471836790301</v>
      </c>
      <c r="O3642">
        <v>82.719546742209602</v>
      </c>
      <c r="P3642">
        <v>56.819191470457497</v>
      </c>
      <c r="Q3642">
        <v>8.4777540180000002E-6</v>
      </c>
    </row>
    <row r="3643" spans="1:17" hidden="1" x14ac:dyDescent="0.3">
      <c r="A3643" t="s">
        <v>7449</v>
      </c>
      <c r="B3643" t="s">
        <v>7450</v>
      </c>
      <c r="C3643" t="str">
        <f>IFERROR(VLOOKUP(Table1[[#This Row],[Ticker]],[1]!Table1[[Symbol]:[Industry]],2,FALSE),"-")</f>
        <v>-</v>
      </c>
      <c r="E3643">
        <v>35.211331999999999</v>
      </c>
      <c r="F3643">
        <v>39.520000000000003</v>
      </c>
      <c r="G3643">
        <v>-16.875542592455901</v>
      </c>
      <c r="H3643">
        <v>-4.0340948566034802</v>
      </c>
      <c r="I3643">
        <v>-28.789802973691</v>
      </c>
      <c r="J3643">
        <v>-0.88388716453460803</v>
      </c>
      <c r="K3643">
        <v>43.701711589332099</v>
      </c>
      <c r="L3643">
        <v>43.716005482828201</v>
      </c>
      <c r="M3643">
        <v>24.6544100443727</v>
      </c>
      <c r="N3643">
        <v>1.1590180043236</v>
      </c>
      <c r="O3643">
        <v>50.556680161943298</v>
      </c>
      <c r="P3643">
        <v>9.7472924187725596</v>
      </c>
      <c r="Q3643">
        <v>7.8032678659628998E-2</v>
      </c>
    </row>
    <row r="3644" spans="1:17" hidden="1" x14ac:dyDescent="0.3">
      <c r="A3644" t="s">
        <v>7451</v>
      </c>
      <c r="B3644" t="s">
        <v>7452</v>
      </c>
      <c r="C3644" t="str">
        <f>IFERROR(VLOOKUP(Table1[[#This Row],[Ticker]],[1]!Table1[[Symbol]:[Industry]],2,FALSE),"-")</f>
        <v>-</v>
      </c>
      <c r="E3644">
        <v>34.941000000000003</v>
      </c>
      <c r="F3644">
        <v>570</v>
      </c>
      <c r="G3644">
        <v>-9.9819847617347293</v>
      </c>
      <c r="H3644">
        <v>-13.609228663903</v>
      </c>
      <c r="I3644">
        <v>-5.9041584408621599</v>
      </c>
      <c r="J3644">
        <v>-0.117336641886528</v>
      </c>
      <c r="K3644">
        <v>566.18287964089495</v>
      </c>
      <c r="L3644">
        <v>519.42977791372903</v>
      </c>
      <c r="M3644">
        <v>30.915554732558299</v>
      </c>
      <c r="N3644">
        <v>0.49338235294117599</v>
      </c>
      <c r="O3644">
        <v>28.622807017543799</v>
      </c>
      <c r="P3644">
        <v>58.3333333333333</v>
      </c>
    </row>
    <row r="3645" spans="1:17" hidden="1" x14ac:dyDescent="0.3">
      <c r="A3645" t="s">
        <v>7453</v>
      </c>
      <c r="B3645" t="s">
        <v>7454</v>
      </c>
      <c r="C3645" t="str">
        <f>IFERROR(VLOOKUP(Table1[[#This Row],[Ticker]],[1]!Table1[[Symbol]:[Industry]],2,FALSE),"-")</f>
        <v>-</v>
      </c>
      <c r="D3645" t="s">
        <v>549</v>
      </c>
      <c r="E3645">
        <v>34.904634100000003</v>
      </c>
      <c r="F3645">
        <v>67.97</v>
      </c>
      <c r="G3645">
        <v>-47.246857226928398</v>
      </c>
      <c r="H3645">
        <v>-5.8085386206369503</v>
      </c>
      <c r="I3645">
        <v>-13.4954458992417</v>
      </c>
      <c r="J3645">
        <v>-0.117336641886528</v>
      </c>
      <c r="K3645">
        <v>66.331517927559503</v>
      </c>
      <c r="L3645">
        <v>68.178800134903298</v>
      </c>
      <c r="M3645">
        <v>61.261511853336003</v>
      </c>
      <c r="N3645">
        <v>0.79152737752161295</v>
      </c>
      <c r="O3645">
        <v>37.325290569368804</v>
      </c>
      <c r="P3645">
        <v>24.601283226397801</v>
      </c>
      <c r="Q3645">
        <v>0.14061562687776299</v>
      </c>
    </row>
    <row r="3646" spans="1:17" hidden="1" x14ac:dyDescent="0.3">
      <c r="A3646" t="s">
        <v>7455</v>
      </c>
      <c r="B3646" t="s">
        <v>7456</v>
      </c>
      <c r="C3646" t="str">
        <f>IFERROR(VLOOKUP(Table1[[#This Row],[Ticker]],[1]!Table1[[Symbol]:[Industry]],2,FALSE),"-")</f>
        <v>-</v>
      </c>
      <c r="E3646">
        <v>34.858901459999998</v>
      </c>
      <c r="F3646">
        <v>27.57</v>
      </c>
      <c r="G3646">
        <v>-47.3151622675326</v>
      </c>
      <c r="H3646">
        <v>-12.5231284099755</v>
      </c>
      <c r="I3646">
        <v>-68.983586316699004</v>
      </c>
      <c r="J3646">
        <v>2.7467214460521601</v>
      </c>
      <c r="K3646">
        <v>27.944825062581099</v>
      </c>
      <c r="L3646">
        <v>36.1473573802419</v>
      </c>
      <c r="M3646">
        <v>71.768728664313798</v>
      </c>
      <c r="N3646">
        <v>1.65568181818181</v>
      </c>
      <c r="O3646">
        <v>148.458469350743</v>
      </c>
      <c r="P3646">
        <v>17.319148936170201</v>
      </c>
      <c r="Q3646">
        <v>2.0398976366769E-2</v>
      </c>
    </row>
    <row r="3647" spans="1:17" hidden="1" x14ac:dyDescent="0.3">
      <c r="A3647" t="s">
        <v>7457</v>
      </c>
      <c r="B3647" t="s">
        <v>7458</v>
      </c>
      <c r="C3647" t="str">
        <f>IFERROR(VLOOKUP(Table1[[#This Row],[Ticker]],[1]!Table1[[Symbol]:[Industry]],2,FALSE),"-")</f>
        <v>-</v>
      </c>
      <c r="D3647" t="s">
        <v>412</v>
      </c>
      <c r="E3647">
        <v>34.723260000000003</v>
      </c>
      <c r="F3647">
        <v>0.95</v>
      </c>
      <c r="G3647">
        <v>1.31364659673323</v>
      </c>
      <c r="H3647">
        <v>-4.3157849974485503</v>
      </c>
      <c r="I3647">
        <v>-38.054502855357498</v>
      </c>
      <c r="J3647">
        <v>-5.9996895830629997</v>
      </c>
      <c r="K3647">
        <v>0.98749008052103904</v>
      </c>
      <c r="L3647">
        <v>0.96828877180883899</v>
      </c>
      <c r="M3647">
        <v>31.318205604489599</v>
      </c>
      <c r="N3647">
        <v>0.95204245215384598</v>
      </c>
      <c r="O3647">
        <v>38.947368421052602</v>
      </c>
      <c r="P3647">
        <v>61.016949152542303</v>
      </c>
      <c r="Q3647">
        <v>2.1494675862703001E-2</v>
      </c>
    </row>
    <row r="3648" spans="1:17" hidden="1" x14ac:dyDescent="0.3">
      <c r="A3648" t="s">
        <v>7459</v>
      </c>
      <c r="B3648" t="s">
        <v>7460</v>
      </c>
      <c r="C3648" t="str">
        <f>IFERROR(VLOOKUP(Table1[[#This Row],[Ticker]],[1]!Table1[[Symbol]:[Industry]],2,FALSE),"-")</f>
        <v>-</v>
      </c>
      <c r="E3648">
        <v>34.713000000000001</v>
      </c>
      <c r="F3648">
        <v>49.59</v>
      </c>
      <c r="G3648">
        <v>229.01634929943501</v>
      </c>
      <c r="H3648">
        <v>-8.5398437669618694</v>
      </c>
      <c r="I3648">
        <v>-21.001663822652699</v>
      </c>
      <c r="J3648">
        <v>-6.6585552798793497</v>
      </c>
      <c r="K3648">
        <v>58.208796981571098</v>
      </c>
      <c r="L3648">
        <v>50.887908224268003</v>
      </c>
      <c r="M3648">
        <v>31.219546529050302</v>
      </c>
      <c r="N3648">
        <v>1.3101915731501399</v>
      </c>
      <c r="O3648">
        <v>80.439604759023894</v>
      </c>
      <c r="P3648">
        <v>376.368876080691</v>
      </c>
    </row>
    <row r="3649" spans="1:17" hidden="1" x14ac:dyDescent="0.3">
      <c r="A3649" t="s">
        <v>7461</v>
      </c>
      <c r="B3649" t="s">
        <v>7462</v>
      </c>
      <c r="C3649" t="str">
        <f>IFERROR(VLOOKUP(Table1[[#This Row],[Ticker]],[1]!Table1[[Symbol]:[Industry]],2,FALSE),"-")</f>
        <v>-</v>
      </c>
      <c r="D3649" t="s">
        <v>97</v>
      </c>
      <c r="E3649">
        <v>34.588752941999999</v>
      </c>
      <c r="F3649">
        <v>66.81</v>
      </c>
      <c r="G3649">
        <v>58.307653679272001</v>
      </c>
      <c r="H3649">
        <v>-4.4072344716140703</v>
      </c>
      <c r="I3649">
        <v>-4.6047984379111702</v>
      </c>
      <c r="J3649">
        <v>-2.3107117537934201</v>
      </c>
      <c r="K3649">
        <v>68.427278087679696</v>
      </c>
      <c r="L3649">
        <v>64.678995370198805</v>
      </c>
      <c r="M3649">
        <v>49.878894868071299</v>
      </c>
      <c r="N3649">
        <v>0.82878553052016901</v>
      </c>
      <c r="O3649">
        <v>49.363867684478301</v>
      </c>
      <c r="P3649">
        <v>134.01050788091001</v>
      </c>
      <c r="Q3649">
        <v>5.7511145324274003E-2</v>
      </c>
    </row>
    <row r="3650" spans="1:17" hidden="1" x14ac:dyDescent="0.3">
      <c r="A3650" t="s">
        <v>7463</v>
      </c>
      <c r="B3650" t="s">
        <v>7464</v>
      </c>
      <c r="C3650" t="str">
        <f>IFERROR(VLOOKUP(Table1[[#This Row],[Ticker]],[1]!Table1[[Symbol]:[Industry]],2,FALSE),"-")</f>
        <v>-</v>
      </c>
      <c r="D3650" t="s">
        <v>1489</v>
      </c>
      <c r="E3650">
        <v>34.552967500000001</v>
      </c>
      <c r="F3650">
        <v>58.49</v>
      </c>
      <c r="G3650">
        <v>4.8630971461838</v>
      </c>
      <c r="H3650">
        <v>-4.9946361723832702</v>
      </c>
      <c r="I3650">
        <v>-26.321877931908801</v>
      </c>
      <c r="J3650">
        <v>-16.878824606875501</v>
      </c>
      <c r="K3650">
        <v>57.126328196120703</v>
      </c>
      <c r="L3650">
        <v>55.429934603601602</v>
      </c>
      <c r="M3650">
        <v>60.180895263677201</v>
      </c>
      <c r="N3650">
        <v>1.7165575712698999</v>
      </c>
      <c r="O3650">
        <v>28.2270473585228</v>
      </c>
      <c r="P3650">
        <v>37.6235294117647</v>
      </c>
      <c r="Q3650">
        <v>2.2948744724733999E-2</v>
      </c>
    </row>
    <row r="3651" spans="1:17" hidden="1" x14ac:dyDescent="0.3">
      <c r="A3651" t="s">
        <v>7465</v>
      </c>
      <c r="B3651" t="s">
        <v>7466</v>
      </c>
      <c r="C3651" t="str">
        <f>IFERROR(VLOOKUP(Table1[[#This Row],[Ticker]],[1]!Table1[[Symbol]:[Industry]],2,FALSE),"-")</f>
        <v>-</v>
      </c>
      <c r="E3651">
        <v>34.547924999999999</v>
      </c>
      <c r="F3651">
        <v>41.89</v>
      </c>
      <c r="G3651">
        <v>11.051504428833599</v>
      </c>
      <c r="H3651">
        <v>0.67168367423065101</v>
      </c>
      <c r="I3651">
        <v>-1.89340548254243</v>
      </c>
      <c r="J3651">
        <v>-0.117336641886528</v>
      </c>
      <c r="K3651">
        <v>37.500184827895197</v>
      </c>
      <c r="L3651">
        <v>30.144568380136</v>
      </c>
      <c r="M3651">
        <v>87.052658370214502</v>
      </c>
      <c r="N3651">
        <v>0.49345037137069497</v>
      </c>
      <c r="O3651">
        <v>0</v>
      </c>
      <c r="P3651">
        <v>99.476190476190396</v>
      </c>
    </row>
    <row r="3652" spans="1:17" hidden="1" x14ac:dyDescent="0.3">
      <c r="A3652" t="s">
        <v>7467</v>
      </c>
      <c r="B3652" t="s">
        <v>7468</v>
      </c>
      <c r="C3652" t="str">
        <f>IFERROR(VLOOKUP(Table1[[#This Row],[Ticker]],[1]!Table1[[Symbol]:[Industry]],2,FALSE),"-")</f>
        <v>-</v>
      </c>
      <c r="D3652" t="s">
        <v>412</v>
      </c>
      <c r="E3652">
        <v>34.475000000000001</v>
      </c>
      <c r="F3652">
        <v>98.5</v>
      </c>
      <c r="G3652">
        <v>171.57743556555801</v>
      </c>
      <c r="H3652">
        <v>-16.026311313238001</v>
      </c>
      <c r="I3652">
        <v>3.0340076040138602</v>
      </c>
      <c r="J3652">
        <v>0.83552193384065598</v>
      </c>
      <c r="K3652">
        <v>98.856079801129994</v>
      </c>
      <c r="L3652">
        <v>68.694683559122197</v>
      </c>
      <c r="M3652">
        <v>28.9297627416193</v>
      </c>
      <c r="N3652">
        <v>0.808357161044718</v>
      </c>
      <c r="O3652">
        <v>54.304568527918697</v>
      </c>
      <c r="P3652">
        <v>195.35232383808</v>
      </c>
      <c r="Q3652">
        <v>0.20994041066130201</v>
      </c>
    </row>
    <row r="3653" spans="1:17" hidden="1" x14ac:dyDescent="0.3">
      <c r="A3653" t="s">
        <v>7469</v>
      </c>
      <c r="B3653" t="s">
        <v>7470</v>
      </c>
      <c r="C3653" t="str">
        <f>IFERROR(VLOOKUP(Table1[[#This Row],[Ticker]],[1]!Table1[[Symbol]:[Industry]],2,FALSE),"-")</f>
        <v>-</v>
      </c>
      <c r="E3653">
        <v>34.44531585</v>
      </c>
      <c r="F3653">
        <v>70.709999999999994</v>
      </c>
      <c r="G3653">
        <v>-34.180024289342697</v>
      </c>
      <c r="H3653">
        <v>2.3350815408420602</v>
      </c>
      <c r="I3653">
        <v>-14.4731647583419</v>
      </c>
      <c r="J3653">
        <v>8.8250146971965293</v>
      </c>
      <c r="K3653">
        <v>66.91196043059</v>
      </c>
      <c r="L3653">
        <v>68.771939699956505</v>
      </c>
      <c r="M3653">
        <v>59.238215957342902</v>
      </c>
      <c r="N3653">
        <v>2.9159264681958601</v>
      </c>
      <c r="O3653">
        <v>39.980200820251703</v>
      </c>
      <c r="P3653">
        <v>41.419999999999902</v>
      </c>
      <c r="Q3653">
        <v>0.13516624751449999</v>
      </c>
    </row>
    <row r="3654" spans="1:17" hidden="1" x14ac:dyDescent="0.3">
      <c r="A3654" t="s">
        <v>7471</v>
      </c>
      <c r="B3654" t="s">
        <v>7472</v>
      </c>
      <c r="C3654" t="str">
        <f>IFERROR(VLOOKUP(Table1[[#This Row],[Ticker]],[1]!Table1[[Symbol]:[Industry]],2,FALSE),"-")</f>
        <v>-</v>
      </c>
      <c r="D3654" t="s">
        <v>412</v>
      </c>
      <c r="E3654">
        <v>34.422991809999999</v>
      </c>
      <c r="F3654">
        <v>13.55</v>
      </c>
      <c r="G3654">
        <v>-7.8743875913009198</v>
      </c>
      <c r="H3654">
        <v>-3.9518839785257001</v>
      </c>
      <c r="I3654">
        <v>-46.272349570973198</v>
      </c>
      <c r="J3654">
        <v>0.53959766468281301</v>
      </c>
      <c r="K3654">
        <v>14.085684929766501</v>
      </c>
      <c r="L3654">
        <v>14.723415900698299</v>
      </c>
      <c r="M3654">
        <v>38.216618794915099</v>
      </c>
      <c r="N3654">
        <v>1.6048917974572801</v>
      </c>
      <c r="O3654">
        <v>79.335793357933497</v>
      </c>
      <c r="P3654">
        <v>35.364635364635298</v>
      </c>
      <c r="Q3654">
        <v>8.7936239696388002E-2</v>
      </c>
    </row>
    <row r="3655" spans="1:17" hidden="1" x14ac:dyDescent="0.3">
      <c r="A3655" t="s">
        <v>7473</v>
      </c>
      <c r="B3655" t="s">
        <v>7474</v>
      </c>
      <c r="C3655" t="str">
        <f>IFERROR(VLOOKUP(Table1[[#This Row],[Ticker]],[1]!Table1[[Symbol]:[Industry]],2,FALSE),"-")</f>
        <v>-</v>
      </c>
      <c r="D3655" t="s">
        <v>1516</v>
      </c>
      <c r="E3655">
        <v>34.383007819999897</v>
      </c>
      <c r="F3655">
        <v>6.85</v>
      </c>
      <c r="G3655">
        <v>23.625474553722398</v>
      </c>
      <c r="H3655">
        <v>-4.8963365213963002</v>
      </c>
      <c r="I3655">
        <v>-14.175965933342299</v>
      </c>
      <c r="J3655">
        <v>-0.26310923663872399</v>
      </c>
      <c r="K3655">
        <v>6.4754333832551296</v>
      </c>
      <c r="L3655">
        <v>5.9375043179961899</v>
      </c>
      <c r="M3655">
        <v>28.013184240047</v>
      </c>
      <c r="N3655">
        <v>2.0120684673662899</v>
      </c>
      <c r="O3655">
        <v>23.2116788321167</v>
      </c>
      <c r="P3655">
        <v>55.681818181818102</v>
      </c>
      <c r="Q3655">
        <v>5.6883992322852003E-2</v>
      </c>
    </row>
    <row r="3656" spans="1:17" hidden="1" x14ac:dyDescent="0.3">
      <c r="A3656" t="s">
        <v>7475</v>
      </c>
      <c r="B3656" t="s">
        <v>7476</v>
      </c>
      <c r="C3656" t="str">
        <f>IFERROR(VLOOKUP(Table1[[#This Row],[Ticker]],[1]!Table1[[Symbol]:[Industry]],2,FALSE),"-")</f>
        <v>-</v>
      </c>
      <c r="D3656" t="s">
        <v>62</v>
      </c>
      <c r="E3656">
        <v>34.3708296</v>
      </c>
      <c r="F3656">
        <v>46.32</v>
      </c>
      <c r="G3656">
        <v>50.514473975446997</v>
      </c>
      <c r="H3656">
        <v>-4.5838262345619496</v>
      </c>
      <c r="I3656">
        <v>33.596290795436097</v>
      </c>
      <c r="J3656">
        <v>0.67449498970337596</v>
      </c>
      <c r="K3656">
        <v>50.5657439658724</v>
      </c>
      <c r="L3656">
        <v>42.067429182999703</v>
      </c>
      <c r="M3656">
        <v>42.5345575277546</v>
      </c>
      <c r="N3656">
        <v>0.60500098936056801</v>
      </c>
      <c r="O3656">
        <v>53.087219343695999</v>
      </c>
      <c r="P3656">
        <v>178.19819819819801</v>
      </c>
      <c r="Q3656">
        <v>0.13136570410068801</v>
      </c>
    </row>
    <row r="3657" spans="1:17" hidden="1" x14ac:dyDescent="0.3">
      <c r="A3657" t="s">
        <v>7477</v>
      </c>
      <c r="B3657" t="s">
        <v>7478</v>
      </c>
      <c r="C3657" t="str">
        <f>IFERROR(VLOOKUP(Table1[[#This Row],[Ticker]],[1]!Table1[[Symbol]:[Industry]],2,FALSE),"-")</f>
        <v>-</v>
      </c>
      <c r="D3657" t="s">
        <v>632</v>
      </c>
      <c r="E3657">
        <v>34.355889500000004</v>
      </c>
      <c r="F3657">
        <v>81.790000000000006</v>
      </c>
      <c r="G3657">
        <v>103.760810111749</v>
      </c>
      <c r="H3657">
        <v>30.012083855010399</v>
      </c>
      <c r="I3657">
        <v>52.316811188433199</v>
      </c>
      <c r="J3657">
        <v>0.84372792193801704</v>
      </c>
      <c r="K3657">
        <v>62.434940086791897</v>
      </c>
      <c r="L3657">
        <v>49.525750184899401</v>
      </c>
      <c r="M3657">
        <v>67.617054849836506</v>
      </c>
      <c r="N3657">
        <v>2.2359700678996899</v>
      </c>
      <c r="O3657">
        <v>8.6929942535762308</v>
      </c>
      <c r="P3657">
        <v>141.98224852070999</v>
      </c>
      <c r="Q3657">
        <v>0.190290723959429</v>
      </c>
    </row>
    <row r="3658" spans="1:17" hidden="1" x14ac:dyDescent="0.3">
      <c r="A3658" t="s">
        <v>7479</v>
      </c>
      <c r="B3658" t="s">
        <v>7480</v>
      </c>
      <c r="C3658" t="str">
        <f>IFERROR(VLOOKUP(Table1[[#This Row],[Ticker]],[1]!Table1[[Symbol]:[Industry]],2,FALSE),"-")</f>
        <v>-</v>
      </c>
      <c r="D3658" t="s">
        <v>621</v>
      </c>
      <c r="E3658">
        <v>34.271999999999998</v>
      </c>
      <c r="F3658">
        <v>112</v>
      </c>
      <c r="G3658">
        <v>51.3136465967332</v>
      </c>
      <c r="H3658">
        <v>-12.210521839553801</v>
      </c>
      <c r="I3658">
        <v>-20.1568676107835</v>
      </c>
      <c r="J3658">
        <v>-0.117336641886528</v>
      </c>
      <c r="K3658">
        <v>121.821353574583</v>
      </c>
      <c r="L3658">
        <v>112.038401792286</v>
      </c>
      <c r="M3658">
        <v>6.0198736705232E-2</v>
      </c>
      <c r="N3658">
        <v>1.3555555555555501</v>
      </c>
      <c r="O3658">
        <v>24.0178571428571</v>
      </c>
      <c r="P3658">
        <v>75</v>
      </c>
    </row>
    <row r="3659" spans="1:17" hidden="1" x14ac:dyDescent="0.3">
      <c r="A3659" t="s">
        <v>7481</v>
      </c>
      <c r="B3659" t="s">
        <v>7482</v>
      </c>
      <c r="C3659" t="str">
        <f>IFERROR(VLOOKUP(Table1[[#This Row],[Ticker]],[1]!Table1[[Symbol]:[Industry]],2,FALSE),"-")</f>
        <v>-</v>
      </c>
      <c r="E3659">
        <v>34.250160000000001</v>
      </c>
      <c r="F3659">
        <v>114</v>
      </c>
      <c r="G3659">
        <v>170.12807958642401</v>
      </c>
      <c r="H3659">
        <v>145.48323242104101</v>
      </c>
      <c r="I3659">
        <v>167.19859789257299</v>
      </c>
      <c r="J3659">
        <v>9.1209446081134598</v>
      </c>
      <c r="K3659">
        <v>66.672213058637894</v>
      </c>
      <c r="L3659">
        <v>49.106816664671904</v>
      </c>
      <c r="M3659">
        <v>99.999999999936193</v>
      </c>
      <c r="N3659">
        <v>4.3810640631079902</v>
      </c>
      <c r="O3659">
        <v>7.8947368421045105E-2</v>
      </c>
      <c r="P3659">
        <v>209.36227951153299</v>
      </c>
    </row>
    <row r="3660" spans="1:17" hidden="1" x14ac:dyDescent="0.3">
      <c r="A3660" t="s">
        <v>7483</v>
      </c>
      <c r="B3660" t="s">
        <v>7484</v>
      </c>
      <c r="C3660" t="str">
        <f>IFERROR(VLOOKUP(Table1[[#This Row],[Ticker]],[1]!Table1[[Symbol]:[Industry]],2,FALSE),"-")</f>
        <v>-</v>
      </c>
      <c r="D3660" t="s">
        <v>632</v>
      </c>
      <c r="E3660">
        <v>34.219254409999998</v>
      </c>
      <c r="F3660">
        <v>15.95</v>
      </c>
      <c r="G3660">
        <v>-83.711416059908302</v>
      </c>
      <c r="H3660">
        <v>-12.4553198811694</v>
      </c>
      <c r="I3660">
        <v>-57.682097482952102</v>
      </c>
      <c r="J3660">
        <v>-1.36733664188652</v>
      </c>
      <c r="K3660">
        <v>17.881041086544599</v>
      </c>
      <c r="M3660">
        <v>36.371153462888799</v>
      </c>
      <c r="N3660">
        <v>0.743434343434343</v>
      </c>
      <c r="O3660">
        <v>163.32288401253899</v>
      </c>
      <c r="P3660">
        <v>2.9032258064516099</v>
      </c>
    </row>
    <row r="3661" spans="1:17" hidden="1" x14ac:dyDescent="0.3">
      <c r="A3661" t="s">
        <v>7485</v>
      </c>
      <c r="B3661" t="s">
        <v>7486</v>
      </c>
      <c r="C3661" t="str">
        <f>IFERROR(VLOOKUP(Table1[[#This Row],[Ticker]],[1]!Table1[[Symbol]:[Industry]],2,FALSE),"-")</f>
        <v>-</v>
      </c>
      <c r="D3661" t="s">
        <v>97</v>
      </c>
      <c r="E3661">
        <v>34.197899999999997</v>
      </c>
      <c r="F3661">
        <v>32.25</v>
      </c>
      <c r="G3661">
        <v>-85.565786027380199</v>
      </c>
      <c r="H3661">
        <v>-15.569346251009801</v>
      </c>
      <c r="I3661">
        <v>-76.254096418272795</v>
      </c>
      <c r="J3661">
        <v>-6.7140382910619403</v>
      </c>
      <c r="K3661">
        <v>41.576517762410703</v>
      </c>
      <c r="L3661">
        <v>63.646497510012999</v>
      </c>
      <c r="M3661">
        <v>40.907601434317698</v>
      </c>
      <c r="N3661">
        <v>0.22286741324484999</v>
      </c>
      <c r="O3661">
        <v>206.97674418604601</v>
      </c>
      <c r="P3661">
        <v>6.2602965403624404</v>
      </c>
      <c r="Q3661">
        <v>7.4332600786976996E-2</v>
      </c>
    </row>
    <row r="3662" spans="1:17" hidden="1" x14ac:dyDescent="0.3">
      <c r="A3662" t="s">
        <v>7487</v>
      </c>
      <c r="B3662" t="s">
        <v>7488</v>
      </c>
      <c r="C3662" t="str">
        <f>IFERROR(VLOOKUP(Table1[[#This Row],[Ticker]],[1]!Table1[[Symbol]:[Industry]],2,FALSE),"-")</f>
        <v>-</v>
      </c>
      <c r="D3662" t="s">
        <v>1146</v>
      </c>
      <c r="E3662">
        <v>34.189898999999997</v>
      </c>
      <c r="F3662">
        <v>18.920000000000002</v>
      </c>
      <c r="G3662">
        <v>-68.364715976366099</v>
      </c>
      <c r="H3662">
        <v>345.79128138370697</v>
      </c>
      <c r="I3662">
        <v>-54.326328252182897</v>
      </c>
      <c r="J3662">
        <v>349.98972973926902</v>
      </c>
      <c r="K3662">
        <v>20.827460534200601</v>
      </c>
      <c r="L3662">
        <v>25.707063225165001</v>
      </c>
      <c r="M3662">
        <v>46.834294712920098</v>
      </c>
      <c r="N3662">
        <v>2.7851518779952</v>
      </c>
      <c r="O3662">
        <v>123.308668076109</v>
      </c>
      <c r="P3662">
        <v>8.4240687679083095</v>
      </c>
      <c r="Q3662">
        <v>1.632809909512E-3</v>
      </c>
    </row>
    <row r="3663" spans="1:17" hidden="1" x14ac:dyDescent="0.3">
      <c r="A3663" t="s">
        <v>7489</v>
      </c>
      <c r="B3663" t="s">
        <v>7490</v>
      </c>
      <c r="C3663" t="str">
        <f>IFERROR(VLOOKUP(Table1[[#This Row],[Ticker]],[1]!Table1[[Symbol]:[Industry]],2,FALSE),"-")</f>
        <v>-</v>
      </c>
      <c r="E3663">
        <v>34.17</v>
      </c>
      <c r="F3663">
        <v>33.5</v>
      </c>
      <c r="G3663">
        <v>-42.296654666629202</v>
      </c>
      <c r="H3663">
        <v>-13.1841201443473</v>
      </c>
      <c r="I3663">
        <v>-42.174732507502</v>
      </c>
      <c r="J3663">
        <v>-3.88062305383712</v>
      </c>
      <c r="K3663">
        <v>36.3256379709809</v>
      </c>
      <c r="L3663">
        <v>41.291125399551397</v>
      </c>
      <c r="M3663">
        <v>40.718614653393203</v>
      </c>
      <c r="N3663">
        <v>0.61967213114754105</v>
      </c>
      <c r="O3663">
        <v>72.835820895522303</v>
      </c>
      <c r="P3663">
        <v>12.9848229342327</v>
      </c>
    </row>
    <row r="3664" spans="1:17" hidden="1" x14ac:dyDescent="0.3">
      <c r="A3664" t="s">
        <v>7491</v>
      </c>
      <c r="B3664" t="s">
        <v>7492</v>
      </c>
      <c r="C3664" t="str">
        <f>IFERROR(VLOOKUP(Table1[[#This Row],[Ticker]],[1]!Table1[[Symbol]:[Industry]],2,FALSE),"-")</f>
        <v>-</v>
      </c>
      <c r="D3664" t="s">
        <v>472</v>
      </c>
      <c r="E3664">
        <v>34.111782839999996</v>
      </c>
      <c r="F3664">
        <v>123.4</v>
      </c>
      <c r="G3664">
        <v>-41.392255370589098</v>
      </c>
      <c r="H3664">
        <v>-5.3488428486882196</v>
      </c>
      <c r="I3664">
        <v>-45.443612628044001</v>
      </c>
      <c r="J3664">
        <v>2.1893698937819899</v>
      </c>
      <c r="K3664">
        <v>120.296535256824</v>
      </c>
      <c r="L3664">
        <v>129.90676419964399</v>
      </c>
      <c r="M3664">
        <v>64.002131846753898</v>
      </c>
      <c r="N3664">
        <v>0.80898119982047501</v>
      </c>
      <c r="O3664">
        <v>62.074554294975599</v>
      </c>
      <c r="P3664">
        <v>19.5157384987893</v>
      </c>
      <c r="Q3664">
        <v>5.7993471295462E-2</v>
      </c>
    </row>
    <row r="3665" spans="1:17" hidden="1" x14ac:dyDescent="0.3">
      <c r="A3665" t="s">
        <v>7493</v>
      </c>
      <c r="B3665" t="s">
        <v>7494</v>
      </c>
      <c r="C3665" t="str">
        <f>IFERROR(VLOOKUP(Table1[[#This Row],[Ticker]],[1]!Table1[[Symbol]:[Industry]],2,FALSE),"-")</f>
        <v>-</v>
      </c>
      <c r="D3665" t="s">
        <v>138</v>
      </c>
      <c r="E3665">
        <v>34.1</v>
      </c>
      <c r="F3665">
        <v>31</v>
      </c>
      <c r="G3665">
        <v>-114.292414009327</v>
      </c>
      <c r="H3665">
        <v>-4.5133483823678802</v>
      </c>
      <c r="I3665">
        <v>-8.0808319911360194</v>
      </c>
      <c r="J3665">
        <v>-6.8557981803480699</v>
      </c>
      <c r="K3665">
        <v>31.708883356344401</v>
      </c>
      <c r="L3665">
        <v>85.809515269720293</v>
      </c>
      <c r="M3665">
        <v>46.9393919222995</v>
      </c>
      <c r="N3665">
        <v>0.57282755188786805</v>
      </c>
      <c r="O3665">
        <v>1073.5483870967701</v>
      </c>
      <c r="P3665">
        <v>28.0462618752581</v>
      </c>
    </row>
    <row r="3666" spans="1:17" hidden="1" x14ac:dyDescent="0.3">
      <c r="A3666" t="s">
        <v>7495</v>
      </c>
      <c r="B3666" t="s">
        <v>7496</v>
      </c>
      <c r="C3666" t="str">
        <f>IFERROR(VLOOKUP(Table1[[#This Row],[Ticker]],[1]!Table1[[Symbol]:[Industry]],2,FALSE),"-")</f>
        <v>-</v>
      </c>
      <c r="D3666" t="s">
        <v>62</v>
      </c>
      <c r="E3666">
        <v>34.040607699999903</v>
      </c>
      <c r="F3666">
        <v>5.5</v>
      </c>
      <c r="G3666">
        <v>-5.5931859894901201</v>
      </c>
      <c r="H3666">
        <v>-1.87035303188851</v>
      </c>
      <c r="I3666">
        <v>-12.2495918825592</v>
      </c>
      <c r="J3666">
        <v>1.0670674632677399</v>
      </c>
      <c r="K3666">
        <v>3.84060084798248</v>
      </c>
      <c r="L3666">
        <v>2.670549716824</v>
      </c>
      <c r="M3666">
        <v>38.443217552922597</v>
      </c>
      <c r="N3666">
        <v>1</v>
      </c>
      <c r="Q3666">
        <v>2.0202940921462999E-2</v>
      </c>
    </row>
    <row r="3667" spans="1:17" hidden="1" x14ac:dyDescent="0.3">
      <c r="A3667" t="s">
        <v>7497</v>
      </c>
      <c r="B3667" t="s">
        <v>7498</v>
      </c>
      <c r="C3667" t="str">
        <f>IFERROR(VLOOKUP(Table1[[#This Row],[Ticker]],[1]!Table1[[Symbol]:[Industry]],2,FALSE),"-")</f>
        <v>-</v>
      </c>
      <c r="D3667" t="s">
        <v>380</v>
      </c>
      <c r="E3667">
        <v>33.929777000000001</v>
      </c>
      <c r="F3667">
        <v>94.15</v>
      </c>
      <c r="G3667">
        <v>-52.896879719056201</v>
      </c>
      <c r="H3667">
        <v>45.922310240646603</v>
      </c>
      <c r="I3667">
        <v>7.0992479321960902</v>
      </c>
      <c r="J3667">
        <v>-17.8129888157995</v>
      </c>
      <c r="K3667">
        <v>80.948312268287694</v>
      </c>
      <c r="M3667">
        <v>47.427311762723498</v>
      </c>
      <c r="N3667">
        <v>2.86326530612244</v>
      </c>
      <c r="O3667">
        <v>48.698884758364301</v>
      </c>
      <c r="P3667">
        <v>74.029574861367806</v>
      </c>
    </row>
    <row r="3668" spans="1:17" hidden="1" x14ac:dyDescent="0.3">
      <c r="A3668" t="s">
        <v>7499</v>
      </c>
      <c r="B3668" t="s">
        <v>7500</v>
      </c>
      <c r="C3668" t="str">
        <f>IFERROR(VLOOKUP(Table1[[#This Row],[Ticker]],[1]!Table1[[Symbol]:[Industry]],2,FALSE),"-")</f>
        <v>-</v>
      </c>
      <c r="E3668">
        <v>33.913851100000002</v>
      </c>
      <c r="F3668">
        <v>23.5</v>
      </c>
      <c r="G3668">
        <v>-35.999786239087598</v>
      </c>
      <c r="H3668">
        <v>-8.3898590715226309</v>
      </c>
      <c r="I3668">
        <v>-40.013828252182897</v>
      </c>
      <c r="J3668">
        <v>-0.50195202650191795</v>
      </c>
      <c r="K3668">
        <v>26.775229423689701</v>
      </c>
      <c r="L3668">
        <v>27.503640298461399</v>
      </c>
      <c r="M3668">
        <v>2.6499545068148098</v>
      </c>
      <c r="N3668">
        <v>1.0166666666666599</v>
      </c>
      <c r="O3668">
        <v>53.191489361702097</v>
      </c>
      <c r="P3668">
        <v>28.415300546448002</v>
      </c>
      <c r="Q3668">
        <v>6.3085545757489998E-3</v>
      </c>
    </row>
    <row r="3669" spans="1:17" hidden="1" x14ac:dyDescent="0.3">
      <c r="A3669" t="s">
        <v>7501</v>
      </c>
      <c r="B3669" t="s">
        <v>7502</v>
      </c>
      <c r="C3669" t="str">
        <f>IFERROR(VLOOKUP(Table1[[#This Row],[Ticker]],[1]!Table1[[Symbol]:[Industry]],2,FALSE),"-")</f>
        <v>-</v>
      </c>
      <c r="E3669">
        <v>33.911364749999997</v>
      </c>
      <c r="F3669">
        <v>107.65</v>
      </c>
      <c r="G3669">
        <v>61.9170948725953</v>
      </c>
      <c r="H3669">
        <v>-9.3025458094520701</v>
      </c>
      <c r="I3669">
        <v>-29.415418806437401</v>
      </c>
      <c r="J3669">
        <v>-0.117336641886528</v>
      </c>
      <c r="K3669">
        <v>117.297505497891</v>
      </c>
      <c r="L3669">
        <v>114.474544429446</v>
      </c>
      <c r="M3669">
        <v>0.286662679983678</v>
      </c>
      <c r="N3669">
        <v>0.2</v>
      </c>
      <c r="O3669">
        <v>85.322805387830897</v>
      </c>
      <c r="P3669">
        <v>138.69179600886901</v>
      </c>
    </row>
    <row r="3670" spans="1:17" hidden="1" x14ac:dyDescent="0.3">
      <c r="A3670" t="s">
        <v>7503</v>
      </c>
      <c r="B3670" t="s">
        <v>7504</v>
      </c>
      <c r="C3670" t="str">
        <f>IFERROR(VLOOKUP(Table1[[#This Row],[Ticker]],[1]!Table1[[Symbol]:[Industry]],2,FALSE),"-")</f>
        <v>-</v>
      </c>
      <c r="E3670">
        <v>33.811213799999997</v>
      </c>
      <c r="F3670">
        <v>10.92</v>
      </c>
      <c r="G3670">
        <v>-30.591724247256501</v>
      </c>
      <c r="H3670">
        <v>-19.0824261604171</v>
      </c>
      <c r="I3670">
        <v>2.7188845137745199</v>
      </c>
      <c r="J3670">
        <v>-5.7105569808695797</v>
      </c>
      <c r="K3670">
        <v>11.231269014674499</v>
      </c>
      <c r="L3670">
        <v>9.3461188222386404</v>
      </c>
      <c r="M3670">
        <v>1.1820215458272101</v>
      </c>
      <c r="N3670">
        <v>0.193711774863009</v>
      </c>
      <c r="O3670">
        <v>24.450549450549399</v>
      </c>
      <c r="P3670">
        <v>77.272727272727195</v>
      </c>
    </row>
    <row r="3671" spans="1:17" hidden="1" x14ac:dyDescent="0.3">
      <c r="A3671" t="s">
        <v>7505</v>
      </c>
      <c r="B3671" t="s">
        <v>7506</v>
      </c>
      <c r="C3671" t="str">
        <f>IFERROR(VLOOKUP(Table1[[#This Row],[Ticker]],[1]!Table1[[Symbol]:[Industry]],2,FALSE),"-")</f>
        <v>-</v>
      </c>
      <c r="D3671" t="s">
        <v>1646</v>
      </c>
      <c r="E3671">
        <v>33.709462960000003</v>
      </c>
      <c r="F3671">
        <v>33.700000000000003</v>
      </c>
      <c r="G3671">
        <v>10.043805326891899</v>
      </c>
      <c r="H3671">
        <v>28.885796030219399</v>
      </c>
      <c r="I3671">
        <v>36.660030322427303</v>
      </c>
      <c r="J3671">
        <v>9.12091295292708</v>
      </c>
      <c r="K3671">
        <v>26.691453586382799</v>
      </c>
      <c r="L3671">
        <v>23.759524054329301</v>
      </c>
      <c r="M3671">
        <v>83.971130305725694</v>
      </c>
      <c r="N3671">
        <v>1.35813953488372</v>
      </c>
      <c r="O3671">
        <v>2.07715133531156</v>
      </c>
      <c r="P3671">
        <v>87.743732590529206</v>
      </c>
      <c r="Q3671">
        <v>0.174982743944921</v>
      </c>
    </row>
    <row r="3672" spans="1:17" hidden="1" x14ac:dyDescent="0.3">
      <c r="A3672" t="s">
        <v>7507</v>
      </c>
      <c r="B3672" t="s">
        <v>7508</v>
      </c>
      <c r="C3672" t="str">
        <f>IFERROR(VLOOKUP(Table1[[#This Row],[Ticker]],[1]!Table1[[Symbol]:[Industry]],2,FALSE),"-")</f>
        <v>-</v>
      </c>
      <c r="E3672">
        <v>33.634500000000003</v>
      </c>
      <c r="F3672">
        <v>131.9</v>
      </c>
      <c r="G3672">
        <v>55.1611042238519</v>
      </c>
      <c r="H3672">
        <v>23.131217741165901</v>
      </c>
      <c r="I3672">
        <v>62.885570143538999</v>
      </c>
      <c r="J3672">
        <v>4.8534235920316</v>
      </c>
      <c r="K3672">
        <v>102.95815045331901</v>
      </c>
      <c r="L3672">
        <v>85.224409773952303</v>
      </c>
      <c r="M3672">
        <v>99.563252256222995</v>
      </c>
      <c r="N3672">
        <v>0.62</v>
      </c>
      <c r="O3672">
        <v>0</v>
      </c>
      <c r="P3672">
        <v>131.40350877192901</v>
      </c>
    </row>
    <row r="3673" spans="1:17" hidden="1" x14ac:dyDescent="0.3">
      <c r="A3673" t="s">
        <v>7509</v>
      </c>
      <c r="B3673" t="s">
        <v>7510</v>
      </c>
      <c r="C3673" t="str">
        <f>IFERROR(VLOOKUP(Table1[[#This Row],[Ticker]],[1]!Table1[[Symbol]:[Industry]],2,FALSE),"-")</f>
        <v>-</v>
      </c>
      <c r="E3673">
        <v>33.577142727999998</v>
      </c>
      <c r="F3673">
        <v>9.0399999999999991</v>
      </c>
      <c r="G3673">
        <v>-89.129778479719306</v>
      </c>
      <c r="H3673">
        <v>-11.415784997448499</v>
      </c>
      <c r="I3673">
        <v>-56.272327619671799</v>
      </c>
      <c r="J3673">
        <v>-1.0768249148076501</v>
      </c>
      <c r="K3673">
        <v>9.7371731245803197</v>
      </c>
      <c r="L3673">
        <v>12.3125859738496</v>
      </c>
      <c r="M3673">
        <v>38.490428615372302</v>
      </c>
      <c r="N3673">
        <v>1.04332001947876</v>
      </c>
      <c r="O3673">
        <v>257.19026548672502</v>
      </c>
      <c r="P3673">
        <v>4.9941927990708503</v>
      </c>
      <c r="Q3673">
        <v>5.0454318725757001E-2</v>
      </c>
    </row>
    <row r="3674" spans="1:17" hidden="1" x14ac:dyDescent="0.3">
      <c r="A3674" t="s">
        <v>7511</v>
      </c>
      <c r="B3674" t="s">
        <v>7512</v>
      </c>
      <c r="C3674" t="str">
        <f>IFERROR(VLOOKUP(Table1[[#This Row],[Ticker]],[1]!Table1[[Symbol]:[Industry]],2,FALSE),"-")</f>
        <v>-</v>
      </c>
      <c r="D3674" t="s">
        <v>46</v>
      </c>
      <c r="E3674">
        <v>33.551265999999998</v>
      </c>
      <c r="F3674">
        <v>1.4</v>
      </c>
      <c r="G3674">
        <v>91.698261981348594</v>
      </c>
      <c r="H3674">
        <v>-2.8665096351297099</v>
      </c>
      <c r="I3674">
        <v>-1.4513282521829201</v>
      </c>
      <c r="J3674">
        <v>-5.5227420472919304</v>
      </c>
      <c r="K3674">
        <v>1.2717839288969699</v>
      </c>
      <c r="L3674">
        <v>1.0579231164215199</v>
      </c>
      <c r="M3674">
        <v>25.414534824863601</v>
      </c>
      <c r="N3674">
        <v>1.8251411964898601</v>
      </c>
      <c r="O3674">
        <v>17.857142857142801</v>
      </c>
      <c r="P3674">
        <v>154.54545454545399</v>
      </c>
      <c r="Q3674">
        <v>6.4336445565856007E-2</v>
      </c>
    </row>
    <row r="3675" spans="1:17" hidden="1" x14ac:dyDescent="0.3">
      <c r="A3675" t="s">
        <v>7513</v>
      </c>
      <c r="B3675" t="s">
        <v>7514</v>
      </c>
      <c r="C3675" t="str">
        <f>IFERROR(VLOOKUP(Table1[[#This Row],[Ticker]],[1]!Table1[[Symbol]:[Industry]],2,FALSE),"-")</f>
        <v>-</v>
      </c>
      <c r="D3675" t="s">
        <v>1661</v>
      </c>
      <c r="E3675">
        <v>33.525549779999999</v>
      </c>
      <c r="F3675">
        <v>40.200000000000003</v>
      </c>
      <c r="G3675">
        <v>-64.341800701760903</v>
      </c>
      <c r="H3675">
        <v>-0.92595448897398303</v>
      </c>
      <c r="I3675">
        <v>-46.137195633294702</v>
      </c>
      <c r="J3675">
        <v>1.7059812831263099</v>
      </c>
      <c r="K3675">
        <v>38.3964998155217</v>
      </c>
      <c r="L3675">
        <v>44.775309597800103</v>
      </c>
      <c r="M3675">
        <v>61.537276556361398</v>
      </c>
      <c r="N3675">
        <v>1.8932101807894399</v>
      </c>
      <c r="O3675">
        <v>85.447761194029795</v>
      </c>
      <c r="P3675">
        <v>29.2604501607717</v>
      </c>
      <c r="Q3675">
        <v>-2.2058959571161E-2</v>
      </c>
    </row>
    <row r="3676" spans="1:17" hidden="1" x14ac:dyDescent="0.3">
      <c r="A3676" t="s">
        <v>7515</v>
      </c>
      <c r="B3676" t="s">
        <v>7516</v>
      </c>
      <c r="C3676" t="str">
        <f>IFERROR(VLOOKUP(Table1[[#This Row],[Ticker]],[1]!Table1[[Symbol]:[Industry]],2,FALSE),"-")</f>
        <v>-</v>
      </c>
      <c r="E3676">
        <v>33.515030930000002</v>
      </c>
      <c r="F3676">
        <v>59.83</v>
      </c>
      <c r="G3676">
        <v>-20.3351701246348</v>
      </c>
      <c r="H3676">
        <v>-14.723827575804499</v>
      </c>
      <c r="I3676">
        <v>-10.2249652432112</v>
      </c>
      <c r="J3676">
        <v>-8.7835009222180904</v>
      </c>
      <c r="K3676">
        <v>60.197317869220903</v>
      </c>
      <c r="L3676">
        <v>58.558532282203103</v>
      </c>
      <c r="M3676">
        <v>40.613494706550902</v>
      </c>
      <c r="N3676">
        <v>0.27817046589550398</v>
      </c>
      <c r="O3676">
        <v>31.7065017549724</v>
      </c>
      <c r="P3676">
        <v>39.953216374268997</v>
      </c>
      <c r="Q3676">
        <v>1.940364959598E-3</v>
      </c>
    </row>
    <row r="3677" spans="1:17" hidden="1" x14ac:dyDescent="0.3">
      <c r="A3677" t="s">
        <v>7517</v>
      </c>
      <c r="B3677" t="s">
        <v>7518</v>
      </c>
      <c r="C3677" t="str">
        <f>IFERROR(VLOOKUP(Table1[[#This Row],[Ticker]],[1]!Table1[[Symbol]:[Industry]],2,FALSE),"-")</f>
        <v>-</v>
      </c>
      <c r="D3677" t="s">
        <v>312</v>
      </c>
      <c r="E3677">
        <v>33.493200000000002</v>
      </c>
      <c r="F3677">
        <v>9.8800000000000008</v>
      </c>
      <c r="G3677">
        <v>-76.928189655041393</v>
      </c>
      <c r="H3677">
        <v>-14.3975288666583</v>
      </c>
      <c r="I3677">
        <v>-64.051328252182898</v>
      </c>
      <c r="J3677">
        <v>-5.2897504349899602</v>
      </c>
      <c r="K3677">
        <v>10.9194274516744</v>
      </c>
      <c r="L3677">
        <v>13.705462517788799</v>
      </c>
      <c r="M3677">
        <v>31.5157604196474</v>
      </c>
      <c r="N3677">
        <v>2.2767180527878201</v>
      </c>
      <c r="O3677">
        <v>136.63967611336</v>
      </c>
      <c r="P3677">
        <v>4.3294614572333598</v>
      </c>
      <c r="Q3677">
        <v>-2.6330767525469E-2</v>
      </c>
    </row>
    <row r="3678" spans="1:17" hidden="1" x14ac:dyDescent="0.3">
      <c r="A3678" t="s">
        <v>7519</v>
      </c>
      <c r="B3678" t="s">
        <v>7520</v>
      </c>
      <c r="C3678" t="str">
        <f>IFERROR(VLOOKUP(Table1[[#This Row],[Ticker]],[1]!Table1[[Symbol]:[Industry]],2,FALSE),"-")</f>
        <v>-</v>
      </c>
      <c r="E3678">
        <v>33.46078</v>
      </c>
      <c r="F3678">
        <v>186.1</v>
      </c>
      <c r="G3678">
        <v>107.493770820335</v>
      </c>
      <c r="H3678">
        <v>3.7634832952343702</v>
      </c>
      <c r="I3678">
        <v>104.23495084478699</v>
      </c>
      <c r="J3678">
        <v>9.9758310599768194</v>
      </c>
      <c r="K3678">
        <v>147.005381930109</v>
      </c>
      <c r="L3678">
        <v>109.08947204764</v>
      </c>
      <c r="M3678">
        <v>96.091026462771296</v>
      </c>
      <c r="N3678">
        <v>0.36363636363636298</v>
      </c>
      <c r="O3678">
        <v>0</v>
      </c>
      <c r="P3678">
        <v>153.71506475800899</v>
      </c>
    </row>
    <row r="3679" spans="1:17" hidden="1" x14ac:dyDescent="0.3">
      <c r="A3679" t="s">
        <v>7521</v>
      </c>
      <c r="B3679" t="s">
        <v>7522</v>
      </c>
      <c r="C3679" t="str">
        <f>IFERROR(VLOOKUP(Table1[[#This Row],[Ticker]],[1]!Table1[[Symbol]:[Industry]],2,FALSE),"-")</f>
        <v>-</v>
      </c>
      <c r="E3679">
        <v>33.434199999999997</v>
      </c>
      <c r="F3679">
        <v>4.45</v>
      </c>
      <c r="K3679">
        <v>4.2784012200506201</v>
      </c>
      <c r="L3679">
        <v>4.6367428745490402</v>
      </c>
      <c r="M3679">
        <v>37.211772227299498</v>
      </c>
      <c r="N3679">
        <v>1</v>
      </c>
      <c r="Q3679">
        <v>4.2811073451381999E-2</v>
      </c>
    </row>
    <row r="3680" spans="1:17" hidden="1" x14ac:dyDescent="0.3">
      <c r="A3680" t="s">
        <v>7523</v>
      </c>
      <c r="B3680" t="s">
        <v>7524</v>
      </c>
      <c r="C3680" t="str">
        <f>IFERROR(VLOOKUP(Table1[[#This Row],[Ticker]],[1]!Table1[[Symbol]:[Industry]],2,FALSE),"-")</f>
        <v>-</v>
      </c>
      <c r="D3680" t="s">
        <v>1489</v>
      </c>
      <c r="E3680">
        <v>33.415199999999999</v>
      </c>
      <c r="F3680">
        <v>32.76</v>
      </c>
      <c r="G3680">
        <v>-32.6863534032667</v>
      </c>
      <c r="H3680">
        <v>-9.0077826946276005</v>
      </c>
      <c r="I3680">
        <v>-30.514619391423398</v>
      </c>
      <c r="J3680">
        <v>0.27684164798612898</v>
      </c>
      <c r="K3680">
        <v>33.827954286790302</v>
      </c>
      <c r="L3680">
        <v>36.420479382855902</v>
      </c>
      <c r="M3680">
        <v>38.9623883299396</v>
      </c>
      <c r="N3680">
        <v>1.3046585271454201</v>
      </c>
      <c r="O3680">
        <v>69.413919413919402</v>
      </c>
      <c r="P3680">
        <v>10.675675675675601</v>
      </c>
      <c r="Q3680">
        <v>8.1899687660764997E-2</v>
      </c>
    </row>
    <row r="3681" spans="1:17" hidden="1" x14ac:dyDescent="0.3">
      <c r="A3681" t="s">
        <v>7525</v>
      </c>
      <c r="B3681" t="s">
        <v>7526</v>
      </c>
      <c r="C3681" t="str">
        <f>IFERROR(VLOOKUP(Table1[[#This Row],[Ticker]],[1]!Table1[[Symbol]:[Industry]],2,FALSE),"-")</f>
        <v>-</v>
      </c>
      <c r="D3681" t="s">
        <v>130</v>
      </c>
      <c r="E3681">
        <v>33.370139999999999</v>
      </c>
      <c r="F3681">
        <v>60.85</v>
      </c>
      <c r="G3681">
        <v>11.6862828592471</v>
      </c>
      <c r="H3681">
        <v>15.029739545381</v>
      </c>
      <c r="I3681">
        <v>-23.9660341345358</v>
      </c>
      <c r="J3681">
        <v>3.2159966914467999</v>
      </c>
      <c r="K3681">
        <v>59.124443669004798</v>
      </c>
      <c r="L3681">
        <v>61.951570172029797</v>
      </c>
      <c r="M3681">
        <v>47.469849943547203</v>
      </c>
      <c r="N3681">
        <v>0.63448275862068904</v>
      </c>
      <c r="O3681">
        <v>97.124075595727206</v>
      </c>
      <c r="P3681">
        <v>40.856481481481403</v>
      </c>
    </row>
    <row r="3682" spans="1:17" hidden="1" x14ac:dyDescent="0.3">
      <c r="A3682" t="s">
        <v>7527</v>
      </c>
      <c r="B3682" t="s">
        <v>7528</v>
      </c>
      <c r="C3682" t="str">
        <f>IFERROR(VLOOKUP(Table1[[#This Row],[Ticker]],[1]!Table1[[Symbol]:[Industry]],2,FALSE),"-")</f>
        <v>-</v>
      </c>
      <c r="E3682">
        <v>33.274799999999999</v>
      </c>
      <c r="F3682">
        <v>30.81</v>
      </c>
      <c r="G3682">
        <v>1276.76819205127</v>
      </c>
      <c r="H3682">
        <v>43.554993269805401</v>
      </c>
      <c r="I3682">
        <v>511.497961808669</v>
      </c>
      <c r="J3682">
        <v>5.9571015603606599</v>
      </c>
      <c r="K3682">
        <v>21.192474251852602</v>
      </c>
      <c r="L3682">
        <v>11.2797275157029</v>
      </c>
      <c r="M3682">
        <v>100</v>
      </c>
      <c r="N3682">
        <v>1.4516075388026599</v>
      </c>
      <c r="O3682">
        <v>0</v>
      </c>
      <c r="P3682">
        <v>1300.45454545454</v>
      </c>
    </row>
    <row r="3683" spans="1:17" hidden="1" x14ac:dyDescent="0.3">
      <c r="A3683" t="s">
        <v>7529</v>
      </c>
      <c r="B3683" t="s">
        <v>7530</v>
      </c>
      <c r="C3683" t="str">
        <f>IFERROR(VLOOKUP(Table1[[#This Row],[Ticker]],[1]!Table1[[Symbol]:[Industry]],2,FALSE),"-")</f>
        <v>-</v>
      </c>
      <c r="D3683" t="s">
        <v>286</v>
      </c>
      <c r="E3683">
        <v>33.228986999999996</v>
      </c>
      <c r="F3683">
        <v>66.45</v>
      </c>
      <c r="G3683">
        <v>-22.8221070852324</v>
      </c>
      <c r="H3683">
        <v>16.746945635149299</v>
      </c>
      <c r="I3683">
        <v>-43.1110282999935</v>
      </c>
      <c r="J3683">
        <v>-1.0507150328489701</v>
      </c>
      <c r="K3683">
        <v>73.222926019304197</v>
      </c>
      <c r="L3683">
        <v>95.133135202638798</v>
      </c>
      <c r="M3683">
        <v>99.422719842663895</v>
      </c>
      <c r="N3683">
        <v>2.29899074852817</v>
      </c>
      <c r="O3683">
        <v>46.726862302482999</v>
      </c>
      <c r="P3683">
        <v>34.188206785137297</v>
      </c>
      <c r="Q3683">
        <v>-9.6425544334823005E-2</v>
      </c>
    </row>
    <row r="3684" spans="1:17" hidden="1" x14ac:dyDescent="0.3">
      <c r="A3684" t="s">
        <v>7531</v>
      </c>
      <c r="B3684" t="s">
        <v>7532</v>
      </c>
      <c r="C3684" t="str">
        <f>IFERROR(VLOOKUP(Table1[[#This Row],[Ticker]],[1]!Table1[[Symbol]:[Industry]],2,FALSE),"-")</f>
        <v>-</v>
      </c>
      <c r="D3684" t="s">
        <v>244</v>
      </c>
      <c r="E3684">
        <v>33.163875359999999</v>
      </c>
      <c r="F3684">
        <v>83.58</v>
      </c>
      <c r="G3684">
        <v>-26.1942269597813</v>
      </c>
      <c r="H3684">
        <v>-7.7341826235613</v>
      </c>
      <c r="I3684">
        <v>-13.7138580851184</v>
      </c>
      <c r="J3684">
        <v>-4.3879248771806401</v>
      </c>
      <c r="K3684">
        <v>81.999730652064699</v>
      </c>
      <c r="L3684">
        <v>81.422208497478593</v>
      </c>
      <c r="M3684">
        <v>56.436116916950198</v>
      </c>
      <c r="N3684">
        <v>0.296645130124992</v>
      </c>
      <c r="O3684">
        <v>29.396984924623101</v>
      </c>
      <c r="P3684">
        <v>15.1239669421487</v>
      </c>
      <c r="Q3684">
        <v>-0.11968425983011501</v>
      </c>
    </row>
    <row r="3685" spans="1:17" hidden="1" x14ac:dyDescent="0.3">
      <c r="A3685" t="s">
        <v>7533</v>
      </c>
      <c r="B3685" t="s">
        <v>7534</v>
      </c>
      <c r="C3685" t="str">
        <f>IFERROR(VLOOKUP(Table1[[#This Row],[Ticker]],[1]!Table1[[Symbol]:[Industry]],2,FALSE),"-")</f>
        <v>-</v>
      </c>
      <c r="D3685" t="s">
        <v>1146</v>
      </c>
      <c r="E3685">
        <v>33.090969999999999</v>
      </c>
      <c r="F3685">
        <v>13.49</v>
      </c>
      <c r="G3685">
        <v>16.360764203581901</v>
      </c>
      <c r="H3685">
        <v>55.7775638940333</v>
      </c>
      <c r="I3685">
        <v>31.689685716093901</v>
      </c>
      <c r="J3685">
        <v>7.2379059246236501</v>
      </c>
      <c r="K3685">
        <v>10.812487249922199</v>
      </c>
      <c r="L3685">
        <v>9.4770022009984896</v>
      </c>
      <c r="M3685">
        <v>74.075308420856501</v>
      </c>
      <c r="N3685">
        <v>0.85056541431070198</v>
      </c>
      <c r="O3685">
        <v>6.7457375833951101</v>
      </c>
      <c r="P3685">
        <v>118.780480957091</v>
      </c>
      <c r="Q3685">
        <v>6.5858501638254005E-2</v>
      </c>
    </row>
    <row r="3686" spans="1:17" hidden="1" x14ac:dyDescent="0.3">
      <c r="A3686" t="s">
        <v>7535</v>
      </c>
      <c r="B3686" t="s">
        <v>7536</v>
      </c>
      <c r="C3686" t="str">
        <f>IFERROR(VLOOKUP(Table1[[#This Row],[Ticker]],[1]!Table1[[Symbol]:[Industry]],2,FALSE),"-")</f>
        <v>-</v>
      </c>
      <c r="E3686">
        <v>33.075000000000003</v>
      </c>
      <c r="F3686">
        <v>31.5</v>
      </c>
      <c r="G3686">
        <v>-48.6863534032667</v>
      </c>
      <c r="H3686">
        <v>-13.0114371713615</v>
      </c>
      <c r="I3686">
        <v>-56.684343209832903</v>
      </c>
      <c r="J3686">
        <v>-0.117336641886528</v>
      </c>
      <c r="K3686">
        <v>34.546698967919397</v>
      </c>
      <c r="L3686">
        <v>41.467951988929499</v>
      </c>
      <c r="M3686">
        <v>41.246544052984298</v>
      </c>
      <c r="N3686">
        <v>0.158780487804878</v>
      </c>
      <c r="O3686">
        <v>95.873015873015802</v>
      </c>
      <c r="P3686">
        <v>16.6666666666666</v>
      </c>
      <c r="Q3686">
        <v>-0.184085391544479</v>
      </c>
    </row>
    <row r="3687" spans="1:17" hidden="1" x14ac:dyDescent="0.3">
      <c r="A3687" t="s">
        <v>7537</v>
      </c>
      <c r="B3687" t="s">
        <v>7538</v>
      </c>
      <c r="C3687" t="str">
        <f>IFERROR(VLOOKUP(Table1[[#This Row],[Ticker]],[1]!Table1[[Symbol]:[Industry]],2,FALSE),"-")</f>
        <v>-</v>
      </c>
      <c r="D3687" t="s">
        <v>872</v>
      </c>
      <c r="E3687">
        <v>33.065505000000002</v>
      </c>
      <c r="F3687">
        <v>36.85</v>
      </c>
      <c r="G3687">
        <v>93.078352479086206</v>
      </c>
      <c r="H3687">
        <v>17.517548335884701</v>
      </c>
      <c r="I3687">
        <v>80.496040168869698</v>
      </c>
      <c r="J3687">
        <v>-3.9331261155707402</v>
      </c>
      <c r="K3687">
        <v>31.5728315995574</v>
      </c>
      <c r="L3687">
        <v>25.391277141008199</v>
      </c>
      <c r="M3687">
        <v>66.709625869756096</v>
      </c>
      <c r="N3687">
        <v>1.1760778859527099</v>
      </c>
      <c r="O3687">
        <v>8.5481682496607796</v>
      </c>
      <c r="P3687">
        <v>141.639344262295</v>
      </c>
    </row>
    <row r="3688" spans="1:17" hidden="1" x14ac:dyDescent="0.3">
      <c r="A3688" t="s">
        <v>7539</v>
      </c>
      <c r="B3688" t="s">
        <v>7540</v>
      </c>
      <c r="C3688" t="str">
        <f>IFERROR(VLOOKUP(Table1[[#This Row],[Ticker]],[1]!Table1[[Symbol]:[Industry]],2,FALSE),"-")</f>
        <v>-</v>
      </c>
      <c r="E3688">
        <v>32.914775599999999</v>
      </c>
      <c r="F3688">
        <v>1.61</v>
      </c>
      <c r="G3688">
        <v>-2.6337218243193798</v>
      </c>
      <c r="H3688">
        <v>-7.3460880277515699</v>
      </c>
      <c r="I3688">
        <v>6.69792547916036</v>
      </c>
      <c r="J3688">
        <v>-1.9578274394325199</v>
      </c>
      <c r="K3688">
        <v>1.54031047978363</v>
      </c>
      <c r="L3688">
        <v>1.57927750226314</v>
      </c>
      <c r="M3688">
        <v>43.114396898701202</v>
      </c>
      <c r="N3688">
        <v>1.24235948284747</v>
      </c>
      <c r="O3688">
        <v>22.981366459627299</v>
      </c>
      <c r="P3688">
        <v>46.363636363636303</v>
      </c>
      <c r="Q3688">
        <v>-9.3985717363516005E-2</v>
      </c>
    </row>
    <row r="3689" spans="1:17" hidden="1" x14ac:dyDescent="0.3">
      <c r="A3689" t="s">
        <v>7541</v>
      </c>
      <c r="B3689" t="s">
        <v>7542</v>
      </c>
      <c r="C3689" t="str">
        <f>IFERROR(VLOOKUP(Table1[[#This Row],[Ticker]],[1]!Table1[[Symbol]:[Industry]],2,FALSE),"-")</f>
        <v>-</v>
      </c>
      <c r="D3689" t="s">
        <v>632</v>
      </c>
      <c r="E3689">
        <v>32.907350000000001</v>
      </c>
      <c r="F3689">
        <v>167</v>
      </c>
      <c r="G3689">
        <v>-0.89223575620792706</v>
      </c>
      <c r="H3689">
        <v>-1.8932152335724399</v>
      </c>
      <c r="I3689">
        <v>-12.848918613628699</v>
      </c>
      <c r="J3689">
        <v>3.2882361135314202</v>
      </c>
      <c r="K3689">
        <v>167.62550080506799</v>
      </c>
      <c r="L3689">
        <v>163.229152504654</v>
      </c>
      <c r="M3689">
        <v>55.828739522709398</v>
      </c>
      <c r="N3689">
        <v>0.84244398653355002</v>
      </c>
      <c r="O3689">
        <v>30.838323353293401</v>
      </c>
      <c r="P3689">
        <v>31.599684791174099</v>
      </c>
      <c r="Q3689">
        <v>-2.1089925735893002E-2</v>
      </c>
    </row>
    <row r="3690" spans="1:17" hidden="1" x14ac:dyDescent="0.3">
      <c r="A3690" t="s">
        <v>7543</v>
      </c>
      <c r="B3690" t="s">
        <v>7544</v>
      </c>
      <c r="C3690" t="str">
        <f>IFERROR(VLOOKUP(Table1[[#This Row],[Ticker]],[1]!Table1[[Symbol]:[Industry]],2,FALSE),"-")</f>
        <v>-</v>
      </c>
      <c r="D3690" t="s">
        <v>72</v>
      </c>
      <c r="E3690">
        <v>32.895000000000003</v>
      </c>
      <c r="F3690">
        <v>1.29</v>
      </c>
      <c r="G3690">
        <v>60.599360882447499</v>
      </c>
      <c r="H3690">
        <v>16.272450296669</v>
      </c>
      <c r="I3690">
        <v>-6.8397580042490196</v>
      </c>
      <c r="J3690">
        <v>-13.497618332027301</v>
      </c>
      <c r="K3690">
        <v>1.2729010791095401</v>
      </c>
      <c r="L3690">
        <v>1.14615307889201</v>
      </c>
      <c r="M3690">
        <v>37.2950076126724</v>
      </c>
      <c r="N3690">
        <v>0.56344853817092799</v>
      </c>
      <c r="O3690">
        <v>62.790697674418603</v>
      </c>
      <c r="P3690">
        <v>104.76190476190401</v>
      </c>
      <c r="Q3690">
        <v>6.0647847602417003E-2</v>
      </c>
    </row>
    <row r="3691" spans="1:17" hidden="1" x14ac:dyDescent="0.3">
      <c r="A3691" t="s">
        <v>7545</v>
      </c>
      <c r="B3691" t="s">
        <v>7546</v>
      </c>
      <c r="C3691" t="str">
        <f>IFERROR(VLOOKUP(Table1[[#This Row],[Ticker]],[1]!Table1[[Symbol]:[Industry]],2,FALSE),"-")</f>
        <v>-</v>
      </c>
      <c r="D3691" t="s">
        <v>162</v>
      </c>
      <c r="E3691">
        <v>32.863810000000001</v>
      </c>
      <c r="F3691">
        <v>115.15</v>
      </c>
      <c r="G3691">
        <v>19.535039631559101</v>
      </c>
      <c r="H3691">
        <v>-10.697898818586699</v>
      </c>
      <c r="I3691">
        <v>-24.976491525329202</v>
      </c>
      <c r="J3691">
        <v>-4.5175026858881804</v>
      </c>
      <c r="K3691">
        <v>118.160737624185</v>
      </c>
      <c r="L3691">
        <v>111.561425570897</v>
      </c>
      <c r="M3691">
        <v>45.420624434124903</v>
      </c>
      <c r="N3691">
        <v>0.70075757575757502</v>
      </c>
      <c r="O3691">
        <v>44.767694311767201</v>
      </c>
      <c r="P3691">
        <v>49.545454545454497</v>
      </c>
    </row>
    <row r="3692" spans="1:17" hidden="1" x14ac:dyDescent="0.3">
      <c r="A3692" t="s">
        <v>7547</v>
      </c>
      <c r="B3692" t="s">
        <v>7548</v>
      </c>
      <c r="C3692" t="str">
        <f>IFERROR(VLOOKUP(Table1[[#This Row],[Ticker]],[1]!Table1[[Symbol]:[Industry]],2,FALSE),"-")</f>
        <v>-</v>
      </c>
      <c r="D3692" t="s">
        <v>412</v>
      </c>
      <c r="E3692">
        <v>32.829822800000002</v>
      </c>
      <c r="F3692">
        <v>16.79</v>
      </c>
      <c r="G3692">
        <v>65.177538610231494</v>
      </c>
      <c r="H3692">
        <v>-12.3811800928164</v>
      </c>
      <c r="I3692">
        <v>-8.8407363518713993</v>
      </c>
      <c r="J3692">
        <v>-0.88204252423946305</v>
      </c>
      <c r="K3692">
        <v>17.763701065369201</v>
      </c>
      <c r="L3692">
        <v>16.014820110872101</v>
      </c>
      <c r="M3692">
        <v>39.808180086608402</v>
      </c>
      <c r="N3692">
        <v>0.35010899149842201</v>
      </c>
      <c r="O3692">
        <v>36.033353186420399</v>
      </c>
      <c r="P3692">
        <v>106.01226993864999</v>
      </c>
      <c r="Q3692">
        <v>8.9954775700819001E-2</v>
      </c>
    </row>
    <row r="3693" spans="1:17" hidden="1" x14ac:dyDescent="0.3">
      <c r="A3693" t="s">
        <v>7549</v>
      </c>
      <c r="B3693" t="s">
        <v>7550</v>
      </c>
      <c r="C3693" t="str">
        <f>IFERROR(VLOOKUP(Table1[[#This Row],[Ticker]],[1]!Table1[[Symbol]:[Industry]],2,FALSE),"-")</f>
        <v>-</v>
      </c>
      <c r="D3693" t="s">
        <v>244</v>
      </c>
      <c r="E3693">
        <v>32.799779999999998</v>
      </c>
      <c r="F3693">
        <v>26</v>
      </c>
      <c r="G3693">
        <v>14.9803132633999</v>
      </c>
      <c r="H3693">
        <v>21.019935682945299</v>
      </c>
      <c r="I3693">
        <v>28.238045044819799</v>
      </c>
      <c r="J3693">
        <v>-10.6318780289111</v>
      </c>
      <c r="K3693">
        <v>24.014962653904</v>
      </c>
      <c r="L3693">
        <v>20.4347944741669</v>
      </c>
      <c r="M3693">
        <v>43.439715754456202</v>
      </c>
      <c r="N3693">
        <v>1.2768385180489701</v>
      </c>
      <c r="O3693">
        <v>20.346153846153801</v>
      </c>
      <c r="P3693">
        <v>84.397163120567299</v>
      </c>
      <c r="Q3693">
        <v>0.102362621100857</v>
      </c>
    </row>
    <row r="3694" spans="1:17" hidden="1" x14ac:dyDescent="0.3">
      <c r="A3694" t="s">
        <v>7551</v>
      </c>
      <c r="B3694" t="s">
        <v>7552</v>
      </c>
      <c r="C3694" t="str">
        <f>IFERROR(VLOOKUP(Table1[[#This Row],[Ticker]],[1]!Table1[[Symbol]:[Industry]],2,FALSE),"-")</f>
        <v>-</v>
      </c>
      <c r="D3694" t="s">
        <v>405</v>
      </c>
      <c r="E3694">
        <v>32.7599649</v>
      </c>
      <c r="F3694">
        <v>54.51</v>
      </c>
      <c r="G3694">
        <v>17.898062181148799</v>
      </c>
      <c r="H3694">
        <v>-5.18370952575044</v>
      </c>
      <c r="I3694">
        <v>-19.791534437749899</v>
      </c>
      <c r="J3694">
        <v>-7.20840649157706</v>
      </c>
      <c r="K3694">
        <v>53.2125928223385</v>
      </c>
      <c r="L3694">
        <v>53.365498784765897</v>
      </c>
      <c r="M3694">
        <v>49.406671716121799</v>
      </c>
      <c r="N3694">
        <v>0.76019045355280501</v>
      </c>
      <c r="O3694">
        <v>73.179233168226006</v>
      </c>
      <c r="Q3694">
        <v>6.3380735861638005E-2</v>
      </c>
    </row>
    <row r="3695" spans="1:17" hidden="1" x14ac:dyDescent="0.3">
      <c r="A3695" t="s">
        <v>7553</v>
      </c>
      <c r="B3695" t="s">
        <v>7554</v>
      </c>
      <c r="C3695" t="str">
        <f>IFERROR(VLOOKUP(Table1[[#This Row],[Ticker]],[1]!Table1[[Symbol]:[Industry]],2,FALSE),"-")</f>
        <v>-</v>
      </c>
      <c r="E3695">
        <v>32.667499999999997</v>
      </c>
      <c r="F3695">
        <v>7.16</v>
      </c>
      <c r="G3695">
        <v>40.0707772865251</v>
      </c>
      <c r="H3695">
        <v>-14.381473474430001</v>
      </c>
      <c r="I3695">
        <v>-17.6701032120096</v>
      </c>
      <c r="J3695">
        <v>-1.0507150328489701</v>
      </c>
      <c r="K3695">
        <v>6.6055912956275602</v>
      </c>
      <c r="L3695">
        <v>5.2005743103426898</v>
      </c>
      <c r="M3695">
        <v>0.30316955102939902</v>
      </c>
      <c r="N3695">
        <v>0.63414677308039402</v>
      </c>
      <c r="O3695">
        <v>22.346368715083798</v>
      </c>
      <c r="P3695">
        <v>65.740740740740705</v>
      </c>
    </row>
    <row r="3696" spans="1:17" hidden="1" x14ac:dyDescent="0.3">
      <c r="A3696" t="s">
        <v>7555</v>
      </c>
      <c r="B3696" t="s">
        <v>7556</v>
      </c>
      <c r="C3696" t="str">
        <f>IFERROR(VLOOKUP(Table1[[#This Row],[Ticker]],[1]!Table1[[Symbol]:[Industry]],2,FALSE),"-")</f>
        <v>-</v>
      </c>
      <c r="E3696">
        <v>32.642456248000002</v>
      </c>
      <c r="F3696">
        <v>22.52</v>
      </c>
      <c r="G3696">
        <v>332.184091940862</v>
      </c>
      <c r="H3696">
        <v>46.400938552039399</v>
      </c>
      <c r="I3696">
        <v>137.049227921343</v>
      </c>
      <c r="J3696">
        <v>5.9345365569607198</v>
      </c>
      <c r="K3696">
        <v>15.691148253270701</v>
      </c>
      <c r="L3696">
        <v>9.7604971385899493</v>
      </c>
      <c r="M3696">
        <v>99.922336167068195</v>
      </c>
      <c r="N3696">
        <v>0.46724851586793797</v>
      </c>
      <c r="O3696">
        <v>0</v>
      </c>
      <c r="P3696">
        <v>403.80313199105098</v>
      </c>
      <c r="Q3696">
        <v>0.16931382759333199</v>
      </c>
    </row>
    <row r="3697" spans="1:17" hidden="1" x14ac:dyDescent="0.3">
      <c r="A3697" t="s">
        <v>7557</v>
      </c>
      <c r="B3697" t="s">
        <v>7558</v>
      </c>
      <c r="C3697" t="str">
        <f>IFERROR(VLOOKUP(Table1[[#This Row],[Ticker]],[1]!Table1[[Symbol]:[Industry]],2,FALSE),"-")</f>
        <v>-</v>
      </c>
      <c r="E3697">
        <v>32.619603839999897</v>
      </c>
      <c r="F3697">
        <v>68.16</v>
      </c>
      <c r="G3697">
        <v>69.346781685943</v>
      </c>
      <c r="H3697">
        <v>8.5874408090030592</v>
      </c>
      <c r="I3697">
        <v>26.421440063023301</v>
      </c>
      <c r="J3697">
        <v>-5.5227420472919304</v>
      </c>
      <c r="K3697">
        <v>65.101041909407996</v>
      </c>
      <c r="L3697">
        <v>55.906305662762499</v>
      </c>
      <c r="M3697">
        <v>51.016315158207902</v>
      </c>
      <c r="N3697">
        <v>0.37287636478956099</v>
      </c>
      <c r="O3697">
        <v>15.1701877934272</v>
      </c>
      <c r="P3697">
        <v>107.80487804878</v>
      </c>
      <c r="Q3697">
        <v>7.4667368533852002E-2</v>
      </c>
    </row>
    <row r="3698" spans="1:17" hidden="1" x14ac:dyDescent="0.3">
      <c r="A3698" t="s">
        <v>7559</v>
      </c>
      <c r="B3698" t="s">
        <v>7560</v>
      </c>
      <c r="C3698" t="str">
        <f>IFERROR(VLOOKUP(Table1[[#This Row],[Ticker]],[1]!Table1[[Symbol]:[Industry]],2,FALSE),"-")</f>
        <v>-</v>
      </c>
      <c r="E3698">
        <v>32.549621199999997</v>
      </c>
      <c r="F3698">
        <v>63.41</v>
      </c>
      <c r="G3698">
        <v>57.485075168161799</v>
      </c>
      <c r="H3698">
        <v>-9.5033582682574504</v>
      </c>
      <c r="I3698">
        <v>2.2603505799338599</v>
      </c>
      <c r="J3698">
        <v>0.58305246317184101</v>
      </c>
      <c r="K3698">
        <v>64.658781154462105</v>
      </c>
      <c r="L3698">
        <v>59.230565859366401</v>
      </c>
      <c r="M3698">
        <v>50.532140555446702</v>
      </c>
      <c r="N3698">
        <v>1.03597999605833</v>
      </c>
      <c r="O3698">
        <v>54.123955212111603</v>
      </c>
      <c r="P3698">
        <v>90.134932533733107</v>
      </c>
      <c r="Q3698">
        <v>7.8594814055956003E-2</v>
      </c>
    </row>
    <row r="3699" spans="1:17" hidden="1" x14ac:dyDescent="0.3">
      <c r="A3699" t="s">
        <v>7561</v>
      </c>
      <c r="B3699" t="s">
        <v>7562</v>
      </c>
      <c r="C3699" t="str">
        <f>IFERROR(VLOOKUP(Table1[[#This Row],[Ticker]],[1]!Table1[[Symbol]:[Industry]],2,FALSE),"-")</f>
        <v>-</v>
      </c>
      <c r="D3699" t="s">
        <v>412</v>
      </c>
      <c r="E3699">
        <v>32.223399999999998</v>
      </c>
      <c r="F3699">
        <v>3.02</v>
      </c>
      <c r="G3699">
        <v>-23.6863534032667</v>
      </c>
      <c r="H3699">
        <v>-19.215498464497198</v>
      </c>
      <c r="I3699">
        <v>5.9162606806234104</v>
      </c>
      <c r="J3699">
        <v>-3.6887652133150901</v>
      </c>
      <c r="K3699">
        <v>3.06860889438838</v>
      </c>
      <c r="L3699">
        <v>2.8149351348927598</v>
      </c>
      <c r="M3699">
        <v>44.684835293080901</v>
      </c>
      <c r="N3699">
        <v>0.49103143952084899</v>
      </c>
      <c r="O3699">
        <v>49.006622516556298</v>
      </c>
      <c r="P3699">
        <v>75.581395348837205</v>
      </c>
      <c r="Q3699">
        <v>2.1083895143164999E-2</v>
      </c>
    </row>
    <row r="3700" spans="1:17" hidden="1" x14ac:dyDescent="0.3">
      <c r="A3700" t="s">
        <v>7563</v>
      </c>
      <c r="B3700" t="s">
        <v>7564</v>
      </c>
      <c r="C3700" t="str">
        <f>IFERROR(VLOOKUP(Table1[[#This Row],[Ticker]],[1]!Table1[[Symbol]:[Industry]],2,FALSE),"-")</f>
        <v>-</v>
      </c>
      <c r="D3700" t="s">
        <v>97</v>
      </c>
      <c r="E3700">
        <v>32.221979247999997</v>
      </c>
      <c r="F3700">
        <v>90.28</v>
      </c>
      <c r="G3700">
        <v>366.43308199304101</v>
      </c>
      <c r="H3700">
        <v>3.83166745617905</v>
      </c>
      <c r="I3700">
        <v>296.72586393318699</v>
      </c>
      <c r="J3700">
        <v>-9.1346205925038007</v>
      </c>
      <c r="K3700">
        <v>78.774446081331803</v>
      </c>
      <c r="L3700">
        <v>49.189135121151097</v>
      </c>
      <c r="M3700">
        <v>48.565750502835002</v>
      </c>
      <c r="N3700">
        <v>2.79036398337918</v>
      </c>
      <c r="O3700">
        <v>13.978732831191801</v>
      </c>
      <c r="P3700">
        <v>431.05882352941097</v>
      </c>
      <c r="Q3700">
        <v>0.21260301831621001</v>
      </c>
    </row>
    <row r="3701" spans="1:17" hidden="1" x14ac:dyDescent="0.3">
      <c r="A3701" t="s">
        <v>7565</v>
      </c>
      <c r="B3701" t="s">
        <v>7566</v>
      </c>
      <c r="C3701" t="str">
        <f>IFERROR(VLOOKUP(Table1[[#This Row],[Ticker]],[1]!Table1[[Symbol]:[Industry]],2,FALSE),"-")</f>
        <v>-</v>
      </c>
      <c r="D3701" t="s">
        <v>632</v>
      </c>
      <c r="E3701">
        <v>32.197058739999903</v>
      </c>
      <c r="F3701">
        <v>1.1000000000000001</v>
      </c>
      <c r="G3701">
        <v>5.7254113026156102</v>
      </c>
      <c r="H3701">
        <v>-1.5120466796915399</v>
      </c>
      <c r="I3701">
        <v>-40.117994918849497</v>
      </c>
      <c r="J3701">
        <v>-8.4506699752198493</v>
      </c>
      <c r="K3701">
        <v>1.13310060837747</v>
      </c>
      <c r="L3701">
        <v>1.12643671115882</v>
      </c>
      <c r="M3701">
        <v>32.583062752371603</v>
      </c>
      <c r="N3701">
        <v>1.5089322577600099</v>
      </c>
      <c r="O3701">
        <v>90.909090909090807</v>
      </c>
      <c r="P3701">
        <v>37.5</v>
      </c>
      <c r="Q3701">
        <v>3.3792312467675001E-2</v>
      </c>
    </row>
    <row r="3702" spans="1:17" hidden="1" x14ac:dyDescent="0.3">
      <c r="A3702" t="s">
        <v>7567</v>
      </c>
      <c r="B3702" t="s">
        <v>7568</v>
      </c>
      <c r="C3702" t="str">
        <f>IFERROR(VLOOKUP(Table1[[#This Row],[Ticker]],[1]!Table1[[Symbol]:[Industry]],2,FALSE),"-")</f>
        <v>-</v>
      </c>
      <c r="E3702">
        <v>32.180248519999999</v>
      </c>
      <c r="F3702">
        <v>64.400000000000006</v>
      </c>
      <c r="G3702">
        <v>-43.934031421842597</v>
      </c>
      <c r="H3702">
        <v>-7.2556447198780303</v>
      </c>
      <c r="I3702">
        <v>-33.699006270758701</v>
      </c>
      <c r="J3702">
        <v>0.23754686374532399</v>
      </c>
      <c r="K3702">
        <v>67.264395769950895</v>
      </c>
      <c r="M3702">
        <v>48.748984760363001</v>
      </c>
      <c r="N3702">
        <v>0.25307980717728901</v>
      </c>
      <c r="O3702">
        <v>38.198757763975102</v>
      </c>
      <c r="P3702">
        <v>29.161652627356599</v>
      </c>
    </row>
    <row r="3703" spans="1:17" hidden="1" x14ac:dyDescent="0.3">
      <c r="A3703" t="s">
        <v>7569</v>
      </c>
      <c r="B3703" t="s">
        <v>7570</v>
      </c>
      <c r="C3703" t="str">
        <f>IFERROR(VLOOKUP(Table1[[#This Row],[Ticker]],[1]!Table1[[Symbol]:[Industry]],2,FALSE),"-")</f>
        <v>-</v>
      </c>
      <c r="D3703" t="s">
        <v>549</v>
      </c>
      <c r="E3703">
        <v>32.040750000000003</v>
      </c>
      <c r="F3703">
        <v>105</v>
      </c>
      <c r="G3703">
        <v>55.3417795890606</v>
      </c>
      <c r="H3703">
        <v>29.783831860789</v>
      </c>
      <c r="I3703">
        <v>16.983454356512699</v>
      </c>
      <c r="J3703">
        <v>-4.6627911873410701</v>
      </c>
      <c r="K3703">
        <v>84.950615072972596</v>
      </c>
      <c r="L3703">
        <v>73.864949709979598</v>
      </c>
      <c r="M3703">
        <v>62.695940447942803</v>
      </c>
      <c r="N3703">
        <v>0.39567482069322801</v>
      </c>
      <c r="O3703">
        <v>7.6952380952380803</v>
      </c>
      <c r="Q3703">
        <v>0.117484317925568</v>
      </c>
    </row>
    <row r="3704" spans="1:17" hidden="1" x14ac:dyDescent="0.3">
      <c r="A3704" t="s">
        <v>7571</v>
      </c>
      <c r="B3704" t="s">
        <v>7572</v>
      </c>
      <c r="C3704" t="str">
        <f>IFERROR(VLOOKUP(Table1[[#This Row],[Ticker]],[1]!Table1[[Symbol]:[Industry]],2,FALSE),"-")</f>
        <v>-</v>
      </c>
      <c r="D3704" t="s">
        <v>80</v>
      </c>
      <c r="E3704">
        <v>32.019764633999998</v>
      </c>
      <c r="F3704">
        <v>10.89</v>
      </c>
      <c r="G3704">
        <v>56.3136465967332</v>
      </c>
      <c r="H3704">
        <v>-6.5380072196707699</v>
      </c>
      <c r="I3704">
        <v>-0.60158731954042999</v>
      </c>
      <c r="J3704">
        <v>-5.6156184288281104</v>
      </c>
      <c r="K3704">
        <v>10.644431121205599</v>
      </c>
      <c r="L3704">
        <v>9.5140276690566203</v>
      </c>
      <c r="M3704">
        <v>37.474585014367598</v>
      </c>
      <c r="N3704">
        <v>1.0475164901743299</v>
      </c>
      <c r="O3704">
        <v>32.690541781450797</v>
      </c>
      <c r="P3704">
        <v>111.45631067961099</v>
      </c>
      <c r="Q3704">
        <v>-1.2401745802312E-2</v>
      </c>
    </row>
    <row r="3705" spans="1:17" hidden="1" x14ac:dyDescent="0.3">
      <c r="A3705" t="s">
        <v>7573</v>
      </c>
      <c r="B3705" t="s">
        <v>7574</v>
      </c>
      <c r="C3705" t="str">
        <f>IFERROR(VLOOKUP(Table1[[#This Row],[Ticker]],[1]!Table1[[Symbol]:[Industry]],2,FALSE),"-")</f>
        <v>-</v>
      </c>
      <c r="D3705" t="s">
        <v>72</v>
      </c>
      <c r="E3705">
        <v>31.997</v>
      </c>
      <c r="F3705">
        <v>2.4500000000000002</v>
      </c>
      <c r="G3705">
        <v>-50.333059990092998</v>
      </c>
      <c r="H3705">
        <v>-30.864457563820199</v>
      </c>
      <c r="I3705">
        <v>-40.098034839009202</v>
      </c>
      <c r="J3705">
        <v>-6.5083140854955399</v>
      </c>
      <c r="M3705">
        <v>13.6404759162962</v>
      </c>
      <c r="O3705">
        <v>46.530612244897902</v>
      </c>
      <c r="P3705">
        <v>0</v>
      </c>
    </row>
    <row r="3706" spans="1:17" hidden="1" x14ac:dyDescent="0.3">
      <c r="A3706" t="s">
        <v>7575</v>
      </c>
      <c r="B3706" t="s">
        <v>7576</v>
      </c>
      <c r="C3706" t="str">
        <f>IFERROR(VLOOKUP(Table1[[#This Row],[Ticker]],[1]!Table1[[Symbol]:[Industry]],2,FALSE),"-")</f>
        <v>-</v>
      </c>
      <c r="D3706" t="s">
        <v>632</v>
      </c>
      <c r="E3706">
        <v>31.9827189999999</v>
      </c>
      <c r="F3706">
        <v>7.6</v>
      </c>
      <c r="G3706">
        <v>-5.5931859894901201</v>
      </c>
      <c r="H3706">
        <v>-1.87035303188851</v>
      </c>
      <c r="I3706">
        <v>-12.2495918825592</v>
      </c>
      <c r="J3706">
        <v>1.0670674632677399</v>
      </c>
      <c r="K3706">
        <v>10.0372087729983</v>
      </c>
      <c r="L3706">
        <v>10.066633630706701</v>
      </c>
      <c r="M3706">
        <v>25.7607462659657</v>
      </c>
      <c r="N3706">
        <v>1</v>
      </c>
      <c r="Q3706">
        <v>-9.4079221239847993E-2</v>
      </c>
    </row>
    <row r="3707" spans="1:17" hidden="1" x14ac:dyDescent="0.3">
      <c r="A3707" t="s">
        <v>7577</v>
      </c>
      <c r="B3707" t="s">
        <v>7578</v>
      </c>
      <c r="C3707" t="str">
        <f>IFERROR(VLOOKUP(Table1[[#This Row],[Ticker]],[1]!Table1[[Symbol]:[Industry]],2,FALSE),"-")</f>
        <v>-</v>
      </c>
      <c r="D3707" t="s">
        <v>21</v>
      </c>
      <c r="E3707">
        <v>31.974</v>
      </c>
      <c r="F3707">
        <v>106.58</v>
      </c>
      <c r="G3707">
        <v>163.204629100098</v>
      </c>
      <c r="H3707">
        <v>49.3554478792637</v>
      </c>
      <c r="I3707">
        <v>18.1289186613973</v>
      </c>
      <c r="J3707">
        <v>16.8586800421593</v>
      </c>
      <c r="K3707">
        <v>76.967860615163801</v>
      </c>
      <c r="L3707">
        <v>65.437285132162899</v>
      </c>
      <c r="M3707">
        <v>77.252262296101904</v>
      </c>
      <c r="N3707">
        <v>2.63447445479092</v>
      </c>
      <c r="O3707">
        <v>10.5085381872771</v>
      </c>
      <c r="P3707">
        <v>203.473804100227</v>
      </c>
      <c r="Q3707">
        <v>0.141068531717257</v>
      </c>
    </row>
    <row r="3708" spans="1:17" hidden="1" x14ac:dyDescent="0.3">
      <c r="A3708" t="s">
        <v>7579</v>
      </c>
      <c r="B3708" t="s">
        <v>7580</v>
      </c>
      <c r="C3708" t="str">
        <f>IFERROR(VLOOKUP(Table1[[#This Row],[Ticker]],[1]!Table1[[Symbol]:[Industry]],2,FALSE),"-")</f>
        <v>-</v>
      </c>
      <c r="D3708" t="s">
        <v>709</v>
      </c>
      <c r="E3708">
        <v>31.948726656000002</v>
      </c>
      <c r="F3708">
        <v>318.31</v>
      </c>
      <c r="G3708">
        <v>12.669883745465199</v>
      </c>
      <c r="H3708">
        <v>-0.45772048131952597</v>
      </c>
      <c r="I3708">
        <v>2.4283907037310102</v>
      </c>
      <c r="J3708">
        <v>2.06623578416399</v>
      </c>
      <c r="K3708">
        <v>305.61463142993898</v>
      </c>
      <c r="L3708">
        <v>279.96248155051302</v>
      </c>
      <c r="M3708">
        <v>50.554369654686603</v>
      </c>
      <c r="N3708">
        <v>1.1236225618289399</v>
      </c>
      <c r="O3708">
        <v>1.66190191951243</v>
      </c>
      <c r="P3708">
        <v>39.898035423900097</v>
      </c>
    </row>
    <row r="3709" spans="1:17" hidden="1" x14ac:dyDescent="0.3">
      <c r="A3709" t="s">
        <v>7581</v>
      </c>
      <c r="B3709" t="s">
        <v>7582</v>
      </c>
      <c r="C3709" t="str">
        <f>IFERROR(VLOOKUP(Table1[[#This Row],[Ticker]],[1]!Table1[[Symbol]:[Industry]],2,FALSE),"-")</f>
        <v>-</v>
      </c>
      <c r="D3709" t="s">
        <v>295</v>
      </c>
      <c r="E3709">
        <v>31.908300000000001</v>
      </c>
      <c r="F3709">
        <v>31</v>
      </c>
      <c r="G3709">
        <v>-10.959080675994</v>
      </c>
      <c r="H3709">
        <v>5.0254488819519301</v>
      </c>
      <c r="I3709">
        <v>-14.028621388808901</v>
      </c>
      <c r="J3709">
        <v>-2.5131051546432102</v>
      </c>
      <c r="K3709">
        <v>30.6979210091434</v>
      </c>
      <c r="L3709">
        <v>32.950355178576899</v>
      </c>
      <c r="M3709">
        <v>50.340353519593101</v>
      </c>
      <c r="N3709">
        <v>0.29737225563769698</v>
      </c>
      <c r="O3709">
        <v>59.677419354838698</v>
      </c>
      <c r="P3709">
        <v>24</v>
      </c>
      <c r="Q3709">
        <v>-5.0006129679100002E-3</v>
      </c>
    </row>
    <row r="3710" spans="1:17" hidden="1" x14ac:dyDescent="0.3">
      <c r="A3710" t="s">
        <v>7583</v>
      </c>
      <c r="B3710" t="s">
        <v>7584</v>
      </c>
      <c r="C3710" t="str">
        <f>IFERROR(VLOOKUP(Table1[[#This Row],[Ticker]],[1]!Table1[[Symbol]:[Industry]],2,FALSE),"-")</f>
        <v>-</v>
      </c>
      <c r="E3710">
        <v>31.906648799999999</v>
      </c>
      <c r="F3710">
        <v>71.760000000000005</v>
      </c>
      <c r="G3710">
        <v>32.619462323154501</v>
      </c>
      <c r="H3710">
        <v>-2.1443564260199799</v>
      </c>
      <c r="I3710">
        <v>-31.204909914074001</v>
      </c>
      <c r="J3710">
        <v>-3.4033406986816601</v>
      </c>
      <c r="K3710">
        <v>73.442218116450405</v>
      </c>
      <c r="L3710">
        <v>72.021100874741904</v>
      </c>
      <c r="M3710">
        <v>43.139864789096599</v>
      </c>
      <c r="N3710">
        <v>2.1374660021868399</v>
      </c>
      <c r="O3710">
        <v>58.9743589743589</v>
      </c>
      <c r="P3710">
        <v>66.689895470383306</v>
      </c>
      <c r="Q3710">
        <v>-9.8023278037879993E-3</v>
      </c>
    </row>
    <row r="3711" spans="1:17" hidden="1" x14ac:dyDescent="0.3">
      <c r="A3711" t="s">
        <v>7585</v>
      </c>
      <c r="B3711" t="s">
        <v>7586</v>
      </c>
      <c r="C3711" t="str">
        <f>IFERROR(VLOOKUP(Table1[[#This Row],[Ticker]],[1]!Table1[[Symbol]:[Industry]],2,FALSE),"-")</f>
        <v>-</v>
      </c>
      <c r="E3711">
        <v>31.872</v>
      </c>
      <c r="F3711">
        <v>39.840000000000003</v>
      </c>
      <c r="G3711">
        <v>-26.515621695949601</v>
      </c>
      <c r="H3711">
        <v>-2.27290983981929</v>
      </c>
      <c r="I3711">
        <v>-27.681683472850299</v>
      </c>
      <c r="J3711">
        <v>0.105601183231141</v>
      </c>
      <c r="K3711">
        <v>41.255098026832201</v>
      </c>
      <c r="L3711">
        <v>43.654808887704299</v>
      </c>
      <c r="M3711">
        <v>47.969375144473602</v>
      </c>
      <c r="N3711">
        <v>0.63536769418429095</v>
      </c>
      <c r="O3711">
        <v>47.339357429718802</v>
      </c>
      <c r="P3711">
        <v>10.6666666666666</v>
      </c>
      <c r="Q3711">
        <v>3.3337045126165997E-2</v>
      </c>
    </row>
    <row r="3712" spans="1:17" hidden="1" x14ac:dyDescent="0.3">
      <c r="A3712" t="s">
        <v>7587</v>
      </c>
      <c r="B3712" t="s">
        <v>7588</v>
      </c>
      <c r="C3712" t="str">
        <f>IFERROR(VLOOKUP(Table1[[#This Row],[Ticker]],[1]!Table1[[Symbol]:[Industry]],2,FALSE),"-")</f>
        <v>-</v>
      </c>
      <c r="E3712">
        <v>31.794033599999999</v>
      </c>
      <c r="F3712">
        <v>44.74</v>
      </c>
      <c r="G3712">
        <v>58.628235023791099</v>
      </c>
      <c r="H3712">
        <v>-1.06339025474416</v>
      </c>
      <c r="I3712">
        <v>-36.4594163609421</v>
      </c>
      <c r="J3712">
        <v>-14.347536493848001</v>
      </c>
      <c r="K3712">
        <v>45.213281864747003</v>
      </c>
      <c r="L3712">
        <v>43.901342498053303</v>
      </c>
      <c r="M3712">
        <v>46.442108029773799</v>
      </c>
      <c r="N3712">
        <v>1.7052652492446001</v>
      </c>
      <c r="O3712">
        <v>54.9620026821636</v>
      </c>
      <c r="P3712">
        <v>100</v>
      </c>
      <c r="Q3712">
        <v>8.1694001627687002E-2</v>
      </c>
    </row>
    <row r="3713" spans="1:17" hidden="1" x14ac:dyDescent="0.3">
      <c r="A3713" t="s">
        <v>7589</v>
      </c>
      <c r="B3713" t="s">
        <v>7590</v>
      </c>
      <c r="C3713" t="str">
        <f>IFERROR(VLOOKUP(Table1[[#This Row],[Ticker]],[1]!Table1[[Symbol]:[Industry]],2,FALSE),"-")</f>
        <v>-</v>
      </c>
      <c r="D3713" t="s">
        <v>632</v>
      </c>
      <c r="E3713">
        <v>31.793961634999999</v>
      </c>
      <c r="F3713">
        <v>11.35</v>
      </c>
      <c r="G3713">
        <v>158.080036545784</v>
      </c>
      <c r="H3713">
        <v>35.429890759979699</v>
      </c>
      <c r="I3713">
        <v>67.194245043015599</v>
      </c>
      <c r="J3713">
        <v>-1.0507150328489701</v>
      </c>
      <c r="K3713">
        <v>6.6203709755367903</v>
      </c>
      <c r="L3713">
        <v>4.7285362036621104</v>
      </c>
      <c r="M3713">
        <v>100</v>
      </c>
      <c r="N3713">
        <v>0.29142398071901898</v>
      </c>
      <c r="O3713">
        <v>0</v>
      </c>
      <c r="P3713">
        <v>187.341772151898</v>
      </c>
    </row>
    <row r="3714" spans="1:17" hidden="1" x14ac:dyDescent="0.3">
      <c r="A3714" t="s">
        <v>7591</v>
      </c>
      <c r="B3714" t="s">
        <v>7592</v>
      </c>
      <c r="C3714" t="str">
        <f>IFERROR(VLOOKUP(Table1[[#This Row],[Ticker]],[1]!Table1[[Symbol]:[Industry]],2,FALSE),"-")</f>
        <v>-</v>
      </c>
      <c r="D3714" t="s">
        <v>46</v>
      </c>
      <c r="E3714">
        <v>31.777038560000001</v>
      </c>
      <c r="F3714">
        <v>917.6</v>
      </c>
      <c r="G3714">
        <v>63.578952719182197</v>
      </c>
      <c r="H3714">
        <v>29.743104830671999</v>
      </c>
      <c r="I3714">
        <v>-20.605026521938999</v>
      </c>
      <c r="J3714">
        <v>-18.400646358920302</v>
      </c>
      <c r="K3714">
        <v>835.93988707699498</v>
      </c>
      <c r="L3714">
        <v>750.66628659398498</v>
      </c>
      <c r="M3714">
        <v>43.650508973260699</v>
      </c>
      <c r="N3714">
        <v>2.7861085244003698</v>
      </c>
      <c r="O3714">
        <v>33.2443330427201</v>
      </c>
      <c r="P3714">
        <v>99.478260869565204</v>
      </c>
      <c r="Q3714">
        <v>9.2031061748064996E-2</v>
      </c>
    </row>
    <row r="3715" spans="1:17" hidden="1" x14ac:dyDescent="0.3">
      <c r="A3715" t="s">
        <v>7593</v>
      </c>
      <c r="B3715" t="s">
        <v>7594</v>
      </c>
      <c r="C3715" t="str">
        <f>IFERROR(VLOOKUP(Table1[[#This Row],[Ticker]],[1]!Table1[[Symbol]:[Industry]],2,FALSE),"-")</f>
        <v>-</v>
      </c>
      <c r="D3715" t="s">
        <v>709</v>
      </c>
      <c r="E3715">
        <v>31.730069843999999</v>
      </c>
      <c r="F3715">
        <v>230.63</v>
      </c>
      <c r="G3715">
        <v>11.9943149106525</v>
      </c>
      <c r="H3715">
        <v>3.0382099864281802</v>
      </c>
      <c r="I3715">
        <v>3.0578912476907898</v>
      </c>
      <c r="J3715">
        <v>4.1000546624612904</v>
      </c>
      <c r="K3715">
        <v>218.223581471941</v>
      </c>
      <c r="L3715">
        <v>198.60467019571701</v>
      </c>
      <c r="M3715">
        <v>48.807085432446698</v>
      </c>
      <c r="N3715">
        <v>1.4773655765363001</v>
      </c>
      <c r="O3715">
        <v>3.9327060659931399</v>
      </c>
      <c r="P3715">
        <v>48.6880278512023</v>
      </c>
      <c r="Q3715">
        <v>5.0860317588420001E-3</v>
      </c>
    </row>
    <row r="3716" spans="1:17" hidden="1" x14ac:dyDescent="0.3">
      <c r="A3716" t="s">
        <v>7595</v>
      </c>
      <c r="B3716" t="s">
        <v>7596</v>
      </c>
      <c r="C3716" t="str">
        <f>IFERROR(VLOOKUP(Table1[[#This Row],[Ticker]],[1]!Table1[[Symbol]:[Industry]],2,FALSE),"-")</f>
        <v>-</v>
      </c>
      <c r="E3716">
        <v>31.606679249999999</v>
      </c>
      <c r="F3716">
        <v>168.9</v>
      </c>
      <c r="G3716">
        <v>-52.570563929582498</v>
      </c>
      <c r="H3716">
        <v>0.68421500255144796</v>
      </c>
      <c r="I3716">
        <v>-30.920177507008201</v>
      </c>
      <c r="J3716">
        <v>4.2304894450699901</v>
      </c>
      <c r="K3716">
        <v>155.57268782237401</v>
      </c>
      <c r="M3716">
        <v>65.099692904312107</v>
      </c>
      <c r="N3716">
        <v>1.2117263843648201</v>
      </c>
      <c r="O3716">
        <v>50.976909413854301</v>
      </c>
      <c r="P3716">
        <v>38.442622950819597</v>
      </c>
    </row>
    <row r="3717" spans="1:17" hidden="1" x14ac:dyDescent="0.3">
      <c r="A3717" t="s">
        <v>7597</v>
      </c>
      <c r="B3717" t="s">
        <v>7598</v>
      </c>
      <c r="C3717" t="str">
        <f>IFERROR(VLOOKUP(Table1[[#This Row],[Ticker]],[1]!Table1[[Symbol]:[Industry]],2,FALSE),"-")</f>
        <v>-</v>
      </c>
      <c r="E3717">
        <v>31.594469</v>
      </c>
      <c r="F3717">
        <v>29.63</v>
      </c>
      <c r="G3717">
        <v>0.44435459840898101</v>
      </c>
      <c r="H3717">
        <v>19.261801209447999</v>
      </c>
      <c r="I3717">
        <v>40.470749669895</v>
      </c>
      <c r="J3717">
        <v>9.1017109771610905</v>
      </c>
      <c r="K3717">
        <v>23.735762989823598</v>
      </c>
      <c r="L3717">
        <v>22.3616622583862</v>
      </c>
      <c r="M3717">
        <v>77.5603369052982</v>
      </c>
      <c r="N3717">
        <v>2.4853158708359899</v>
      </c>
      <c r="O3717">
        <v>4.1849476881538896</v>
      </c>
      <c r="P3717">
        <v>88.726114649681506</v>
      </c>
      <c r="Q3717">
        <v>9.1348292246061003E-2</v>
      </c>
    </row>
    <row r="3718" spans="1:17" hidden="1" x14ac:dyDescent="0.3">
      <c r="A3718" t="s">
        <v>7599</v>
      </c>
      <c r="B3718" t="s">
        <v>7600</v>
      </c>
      <c r="C3718" t="str">
        <f>IFERROR(VLOOKUP(Table1[[#This Row],[Ticker]],[1]!Table1[[Symbol]:[Industry]],2,FALSE),"-")</f>
        <v>-</v>
      </c>
      <c r="D3718" t="s">
        <v>1661</v>
      </c>
      <c r="E3718">
        <v>31.578039</v>
      </c>
      <c r="F3718">
        <v>31.86</v>
      </c>
      <c r="G3718">
        <v>54.401964092540901</v>
      </c>
      <c r="H3718">
        <v>-2.7405047793328201</v>
      </c>
      <c r="I3718">
        <v>-7.0029486998942403</v>
      </c>
      <c r="J3718">
        <v>-3.5169332999101499</v>
      </c>
      <c r="K3718">
        <v>31.799772490866498</v>
      </c>
      <c r="L3718">
        <v>27.7094565726957</v>
      </c>
      <c r="M3718">
        <v>37.400772812652299</v>
      </c>
      <c r="N3718">
        <v>0.30901491883905202</v>
      </c>
      <c r="O3718">
        <v>25.486503452605099</v>
      </c>
      <c r="P3718">
        <v>82.057142857142793</v>
      </c>
      <c r="Q3718">
        <v>0.113879559492802</v>
      </c>
    </row>
    <row r="3719" spans="1:17" hidden="1" x14ac:dyDescent="0.3">
      <c r="A3719" t="s">
        <v>7601</v>
      </c>
      <c r="B3719" t="s">
        <v>7602</v>
      </c>
      <c r="C3719" t="str">
        <f>IFERROR(VLOOKUP(Table1[[#This Row],[Ticker]],[1]!Table1[[Symbol]:[Industry]],2,FALSE),"-")</f>
        <v>-</v>
      </c>
      <c r="D3719" t="s">
        <v>709</v>
      </c>
      <c r="E3719">
        <v>31.504857428999902</v>
      </c>
      <c r="F3719">
        <v>251.66</v>
      </c>
      <c r="G3719">
        <v>2.5412635902628602</v>
      </c>
      <c r="H3719">
        <v>1.1789029175580801</v>
      </c>
      <c r="I3719">
        <v>0.99680490530491905</v>
      </c>
      <c r="J3719">
        <v>1.06081970264458</v>
      </c>
      <c r="K3719">
        <v>241.18679957357699</v>
      </c>
      <c r="L3719">
        <v>223.74393997118099</v>
      </c>
      <c r="M3719">
        <v>51.891311594454301</v>
      </c>
      <c r="N3719">
        <v>1.26841659264107</v>
      </c>
      <c r="O3719">
        <v>10.0691409043948</v>
      </c>
      <c r="P3719">
        <v>32.139669204515599</v>
      </c>
      <c r="Q3719">
        <v>1.5187022887975E-2</v>
      </c>
    </row>
    <row r="3720" spans="1:17" hidden="1" x14ac:dyDescent="0.3">
      <c r="A3720" t="s">
        <v>7603</v>
      </c>
      <c r="B3720" t="s">
        <v>7604</v>
      </c>
      <c r="C3720" t="str">
        <f>IFERROR(VLOOKUP(Table1[[#This Row],[Ticker]],[1]!Table1[[Symbol]:[Industry]],2,FALSE),"-")</f>
        <v>-</v>
      </c>
      <c r="E3720">
        <v>31.492125000000001</v>
      </c>
      <c r="F3720">
        <v>58.59</v>
      </c>
      <c r="G3720">
        <v>46.090522864481699</v>
      </c>
      <c r="H3720">
        <v>-15.927806855371999</v>
      </c>
      <c r="I3720">
        <v>-29.858804354337199</v>
      </c>
      <c r="J3720">
        <v>-5.9702064882891204</v>
      </c>
      <c r="K3720">
        <v>64.266242330415395</v>
      </c>
      <c r="L3720">
        <v>63.663804964816201</v>
      </c>
      <c r="M3720">
        <v>28.428257119633798</v>
      </c>
      <c r="N3720">
        <v>0.87339630926929601</v>
      </c>
      <c r="O3720">
        <v>61.921829663765102</v>
      </c>
      <c r="P3720">
        <v>83.840602447442706</v>
      </c>
      <c r="Q3720">
        <v>8.1692666130879998E-2</v>
      </c>
    </row>
    <row r="3721" spans="1:17" hidden="1" x14ac:dyDescent="0.3">
      <c r="A3721" t="s">
        <v>7605</v>
      </c>
      <c r="B3721" t="s">
        <v>7606</v>
      </c>
      <c r="C3721" t="str">
        <f>IFERROR(VLOOKUP(Table1[[#This Row],[Ticker]],[1]!Table1[[Symbol]:[Industry]],2,FALSE),"-")</f>
        <v>-</v>
      </c>
      <c r="E3721">
        <v>31.488</v>
      </c>
      <c r="F3721">
        <v>78.72</v>
      </c>
      <c r="G3721">
        <v>20.780521252633399</v>
      </c>
      <c r="H3721">
        <v>-8.64547958839667</v>
      </c>
      <c r="I3721">
        <v>-5.9544007634487999</v>
      </c>
      <c r="J3721">
        <v>0.12684791022759201</v>
      </c>
      <c r="K3721">
        <v>82.464348443206305</v>
      </c>
      <c r="L3721">
        <v>78.759734399923403</v>
      </c>
      <c r="M3721">
        <v>46.666367067845002</v>
      </c>
      <c r="N3721">
        <v>0.62220106108012496</v>
      </c>
      <c r="O3721">
        <v>46.087398373983703</v>
      </c>
      <c r="P3721">
        <v>55.881188118811799</v>
      </c>
      <c r="Q3721">
        <v>0.108475940548751</v>
      </c>
    </row>
    <row r="3722" spans="1:17" hidden="1" x14ac:dyDescent="0.3">
      <c r="A3722" t="s">
        <v>7607</v>
      </c>
      <c r="B3722" t="s">
        <v>7608</v>
      </c>
      <c r="C3722" t="str">
        <f>IFERROR(VLOOKUP(Table1[[#This Row],[Ticker]],[1]!Table1[[Symbol]:[Industry]],2,FALSE),"-")</f>
        <v>-</v>
      </c>
      <c r="D3722" t="s">
        <v>412</v>
      </c>
      <c r="E3722">
        <v>31.4664</v>
      </c>
      <c r="F3722">
        <v>37.46</v>
      </c>
      <c r="G3722">
        <v>425.62019319839499</v>
      </c>
      <c r="H3722">
        <v>32.634252288159097</v>
      </c>
      <c r="I3722">
        <v>385.48776854352701</v>
      </c>
      <c r="J3722">
        <v>3.9041870058053201</v>
      </c>
      <c r="K3722">
        <v>30.362632743242301</v>
      </c>
      <c r="L3722">
        <v>19.665287154544298</v>
      </c>
      <c r="M3722">
        <v>100</v>
      </c>
      <c r="N3722">
        <v>2.3478260869565202</v>
      </c>
      <c r="O3722">
        <v>0</v>
      </c>
      <c r="P3722">
        <v>449.30654660166198</v>
      </c>
    </row>
    <row r="3723" spans="1:17" hidden="1" x14ac:dyDescent="0.3">
      <c r="A3723" t="s">
        <v>7609</v>
      </c>
      <c r="B3723" t="s">
        <v>7610</v>
      </c>
      <c r="C3723" t="str">
        <f>IFERROR(VLOOKUP(Table1[[#This Row],[Ticker]],[1]!Table1[[Symbol]:[Industry]],2,FALSE),"-")</f>
        <v>-</v>
      </c>
      <c r="D3723" t="s">
        <v>62</v>
      </c>
      <c r="E3723">
        <v>31.461075653999998</v>
      </c>
      <c r="F3723">
        <v>19.29</v>
      </c>
      <c r="G3723">
        <v>14.099360882447501</v>
      </c>
      <c r="H3723">
        <v>-8.6014992831628394</v>
      </c>
      <c r="I3723">
        <v>-3.3485885261555199</v>
      </c>
      <c r="J3723">
        <v>-9.6610982806202301</v>
      </c>
      <c r="K3723">
        <v>19.464443290821901</v>
      </c>
      <c r="L3723">
        <v>18.087317134661699</v>
      </c>
      <c r="M3723">
        <v>37.532432360203202</v>
      </c>
      <c r="N3723">
        <v>2.5790539335245999</v>
      </c>
      <c r="O3723">
        <v>29.5489891135303</v>
      </c>
      <c r="P3723">
        <v>62.100840336134397</v>
      </c>
      <c r="Q3723">
        <v>4.9732257097738999E-2</v>
      </c>
    </row>
    <row r="3724" spans="1:17" hidden="1" x14ac:dyDescent="0.3">
      <c r="A3724" t="s">
        <v>7611</v>
      </c>
      <c r="B3724" t="s">
        <v>7612</v>
      </c>
      <c r="C3724" t="str">
        <f>IFERROR(VLOOKUP(Table1[[#This Row],[Ticker]],[1]!Table1[[Symbol]:[Industry]],2,FALSE),"-")</f>
        <v>-</v>
      </c>
      <c r="D3724" t="s">
        <v>271</v>
      </c>
      <c r="E3724">
        <v>31.373999999999999</v>
      </c>
      <c r="F3724">
        <v>74.7</v>
      </c>
      <c r="G3724">
        <v>53.9593065253896</v>
      </c>
      <c r="H3724">
        <v>-2.6160278199024898</v>
      </c>
      <c r="I3724">
        <v>64.194331676473396</v>
      </c>
      <c r="J3724">
        <v>-11.6701316729424</v>
      </c>
      <c r="K3724">
        <v>76.424997416484203</v>
      </c>
      <c r="L3724">
        <v>65.680036330316298</v>
      </c>
      <c r="M3724">
        <v>39.942481027745004</v>
      </c>
      <c r="N3724">
        <v>1.4912827781714999</v>
      </c>
      <c r="O3724">
        <v>27.175368139223501</v>
      </c>
      <c r="P3724">
        <v>115.397923875432</v>
      </c>
      <c r="Q3724">
        <v>6.3490582062990006E-2</v>
      </c>
    </row>
    <row r="3725" spans="1:17" hidden="1" x14ac:dyDescent="0.3">
      <c r="A3725" t="s">
        <v>7613</v>
      </c>
      <c r="B3725" t="s">
        <v>7614</v>
      </c>
      <c r="C3725" t="str">
        <f>IFERROR(VLOOKUP(Table1[[#This Row],[Ticker]],[1]!Table1[[Symbol]:[Industry]],2,FALSE),"-")</f>
        <v>-</v>
      </c>
      <c r="E3725">
        <v>31.362429989999999</v>
      </c>
      <c r="F3725">
        <v>548.70000000000005</v>
      </c>
      <c r="G3725">
        <v>47.7823965967332</v>
      </c>
      <c r="H3725">
        <v>-20.170915782156801</v>
      </c>
      <c r="I3725">
        <v>-41.249209691751297</v>
      </c>
      <c r="J3725">
        <v>-11.009691538332399</v>
      </c>
      <c r="K3725">
        <v>666.89717946202495</v>
      </c>
      <c r="L3725">
        <v>730.53220934585499</v>
      </c>
      <c r="M3725">
        <v>29.8820987973935</v>
      </c>
      <c r="N3725">
        <v>0.97517347725520398</v>
      </c>
      <c r="O3725">
        <v>130.37178786221901</v>
      </c>
      <c r="P3725">
        <v>72.927828553419403</v>
      </c>
      <c r="Q3725">
        <v>6.4182099159221004E-2</v>
      </c>
    </row>
    <row r="3726" spans="1:17" hidden="1" x14ac:dyDescent="0.3">
      <c r="A3726" t="s">
        <v>7615</v>
      </c>
      <c r="B3726" t="s">
        <v>7616</v>
      </c>
      <c r="C3726" t="str">
        <f>IFERROR(VLOOKUP(Table1[[#This Row],[Ticker]],[1]!Table1[[Symbol]:[Industry]],2,FALSE),"-")</f>
        <v>-</v>
      </c>
      <c r="D3726" t="s">
        <v>632</v>
      </c>
      <c r="E3726">
        <v>31.3006632959999</v>
      </c>
      <c r="F3726">
        <v>79.36</v>
      </c>
      <c r="G3726">
        <v>2.6227346120125699</v>
      </c>
      <c r="H3726">
        <v>-3.6822446247777298</v>
      </c>
      <c r="I3726">
        <v>-21.970060240655499</v>
      </c>
      <c r="J3726">
        <v>1.1451633581134699</v>
      </c>
      <c r="K3726">
        <v>80.683340946084897</v>
      </c>
      <c r="L3726">
        <v>77.729237279647506</v>
      </c>
      <c r="M3726">
        <v>36.513520728004899</v>
      </c>
      <c r="N3726">
        <v>0.31421022434024798</v>
      </c>
      <c r="O3726">
        <v>47.416834677419303</v>
      </c>
      <c r="P3726">
        <v>29.673202614379001</v>
      </c>
      <c r="Q3726">
        <v>-1.7807031131882999E-2</v>
      </c>
    </row>
    <row r="3727" spans="1:17" hidden="1" x14ac:dyDescent="0.3">
      <c r="A3727" t="s">
        <v>7617</v>
      </c>
      <c r="B3727" t="s">
        <v>7618</v>
      </c>
      <c r="C3727" t="str">
        <f>IFERROR(VLOOKUP(Table1[[#This Row],[Ticker]],[1]!Table1[[Symbol]:[Industry]],2,FALSE),"-")</f>
        <v>-</v>
      </c>
      <c r="D3727" t="s">
        <v>1300</v>
      </c>
      <c r="E3727">
        <v>31.257184429999999</v>
      </c>
      <c r="F3727">
        <v>56.73</v>
      </c>
      <c r="G3727">
        <v>-16.039294579737302</v>
      </c>
      <c r="H3727">
        <v>-2.9427464810434101</v>
      </c>
      <c r="I3727">
        <v>-9.4359267120289001</v>
      </c>
      <c r="J3727">
        <v>0.37762535210322001</v>
      </c>
      <c r="K3727">
        <v>56.127540273871404</v>
      </c>
      <c r="L3727">
        <v>54.855577743276598</v>
      </c>
      <c r="M3727">
        <v>56.093149880285502</v>
      </c>
      <c r="N3727">
        <v>0.92814630262445597</v>
      </c>
      <c r="O3727">
        <v>1.7979904812268599</v>
      </c>
      <c r="P3727">
        <v>11.126346718902999</v>
      </c>
    </row>
    <row r="3728" spans="1:17" hidden="1" x14ac:dyDescent="0.3">
      <c r="A3728" t="s">
        <v>7619</v>
      </c>
      <c r="B3728" t="s">
        <v>7620</v>
      </c>
      <c r="C3728" t="str">
        <f>IFERROR(VLOOKUP(Table1[[#This Row],[Ticker]],[1]!Table1[[Symbol]:[Industry]],2,FALSE),"-")</f>
        <v>-</v>
      </c>
      <c r="D3728" t="s">
        <v>389</v>
      </c>
      <c r="E3728">
        <v>31.131292500000001</v>
      </c>
      <c r="F3728">
        <v>91.63</v>
      </c>
      <c r="G3728">
        <v>382.55674051938502</v>
      </c>
      <c r="H3728">
        <v>70.660819906163596</v>
      </c>
      <c r="I3728">
        <v>294.33683374158602</v>
      </c>
      <c r="J3728">
        <v>5.9886672169263102</v>
      </c>
      <c r="K3728">
        <v>61.838251766384502</v>
      </c>
      <c r="L3728">
        <v>38.001931586001902</v>
      </c>
      <c r="M3728">
        <v>85.394958838267002</v>
      </c>
      <c r="N3728">
        <v>1.1500892469041</v>
      </c>
      <c r="O3728">
        <v>4.0598057404780103</v>
      </c>
      <c r="P3728">
        <v>500.45871559633002</v>
      </c>
      <c r="Q3728">
        <v>0.141234071031137</v>
      </c>
    </row>
    <row r="3729" spans="1:17" hidden="1" x14ac:dyDescent="0.3">
      <c r="A3729" t="s">
        <v>7621</v>
      </c>
      <c r="B3729" t="s">
        <v>7622</v>
      </c>
      <c r="C3729" t="str">
        <f>IFERROR(VLOOKUP(Table1[[#This Row],[Ticker]],[1]!Table1[[Symbol]:[Industry]],2,FALSE),"-")</f>
        <v>-</v>
      </c>
      <c r="E3729">
        <v>31.08</v>
      </c>
      <c r="F3729">
        <v>72.52</v>
      </c>
      <c r="G3729">
        <v>87.434461735015603</v>
      </c>
      <c r="H3729">
        <v>14.8468559043227</v>
      </c>
      <c r="I3729">
        <v>26.037034894575999</v>
      </c>
      <c r="J3729">
        <v>-0.117336641886528</v>
      </c>
      <c r="K3729">
        <v>72.850821795795596</v>
      </c>
      <c r="L3729">
        <v>61.806468137145899</v>
      </c>
      <c r="M3729">
        <v>49.463706618959201</v>
      </c>
      <c r="N3729">
        <v>1.25874125874125E-2</v>
      </c>
      <c r="O3729">
        <v>29.219525648097001</v>
      </c>
      <c r="P3729">
        <v>150.068965517241</v>
      </c>
      <c r="Q3729">
        <v>0.10198005823216499</v>
      </c>
    </row>
    <row r="3730" spans="1:17" hidden="1" x14ac:dyDescent="0.3">
      <c r="A3730" t="s">
        <v>7623</v>
      </c>
      <c r="B3730" t="s">
        <v>7624</v>
      </c>
      <c r="C3730" t="str">
        <f>IFERROR(VLOOKUP(Table1[[#This Row],[Ticker]],[1]!Table1[[Symbol]:[Industry]],2,FALSE),"-")</f>
        <v>-</v>
      </c>
      <c r="E3730">
        <v>31.08</v>
      </c>
      <c r="F3730">
        <v>15.54</v>
      </c>
      <c r="G3730">
        <v>5.2763021983929796</v>
      </c>
      <c r="H3730">
        <v>-4.5029340928945896</v>
      </c>
      <c r="I3730">
        <v>-19.326555387252501</v>
      </c>
      <c r="J3730">
        <v>-0.80014235262519595</v>
      </c>
      <c r="K3730">
        <v>15.6933453244538</v>
      </c>
      <c r="L3730">
        <v>14.7768330690722</v>
      </c>
      <c r="M3730">
        <v>32.312102525423398</v>
      </c>
      <c r="N3730">
        <v>0.71811722303979697</v>
      </c>
      <c r="O3730">
        <v>35.135135135135101</v>
      </c>
      <c r="P3730">
        <v>45.233644859813097</v>
      </c>
      <c r="Q3730">
        <v>1.0176283495947999E-2</v>
      </c>
    </row>
    <row r="3731" spans="1:17" hidden="1" x14ac:dyDescent="0.3">
      <c r="A3731" t="s">
        <v>7625</v>
      </c>
      <c r="B3731" t="s">
        <v>7626</v>
      </c>
      <c r="C3731" t="str">
        <f>IFERROR(VLOOKUP(Table1[[#This Row],[Ticker]],[1]!Table1[[Symbol]:[Industry]],2,FALSE),"-")</f>
        <v>-</v>
      </c>
      <c r="D3731" t="s">
        <v>412</v>
      </c>
      <c r="E3731">
        <v>31.07</v>
      </c>
      <c r="F3731">
        <v>31.07</v>
      </c>
      <c r="G3731">
        <v>9.2050067336023709</v>
      </c>
      <c r="H3731">
        <v>-0.664991346654905</v>
      </c>
      <c r="I3731">
        <v>-13.547791274690899</v>
      </c>
      <c r="J3731">
        <v>0.81002039057095898</v>
      </c>
      <c r="K3731">
        <v>32.070058745436803</v>
      </c>
      <c r="L3731">
        <v>28.866842135001601</v>
      </c>
      <c r="M3731">
        <v>40.229670480223497</v>
      </c>
      <c r="N3731">
        <v>0.72890218695826103</v>
      </c>
      <c r="O3731">
        <v>33.601544898615998</v>
      </c>
      <c r="P3731">
        <v>68.858695652173907</v>
      </c>
      <c r="Q3731">
        <v>4.0860294738261999E-2</v>
      </c>
    </row>
    <row r="3732" spans="1:17" hidden="1" x14ac:dyDescent="0.3">
      <c r="A3732" t="s">
        <v>7627</v>
      </c>
      <c r="B3732" t="s">
        <v>7628</v>
      </c>
      <c r="C3732" t="str">
        <f>IFERROR(VLOOKUP(Table1[[#This Row],[Ticker]],[1]!Table1[[Symbol]:[Industry]],2,FALSE),"-")</f>
        <v>-</v>
      </c>
      <c r="E3732">
        <v>31.05</v>
      </c>
      <c r="F3732">
        <v>5.75</v>
      </c>
      <c r="G3732">
        <v>10.0345768292913</v>
      </c>
      <c r="H3732">
        <v>-23.6491183307818</v>
      </c>
      <c r="I3732">
        <v>-12.5741352697267</v>
      </c>
      <c r="J3732">
        <v>-14.179836641886499</v>
      </c>
      <c r="K3732">
        <v>6.6496023271504896</v>
      </c>
      <c r="L3732">
        <v>5.3754378068998596</v>
      </c>
      <c r="M3732">
        <v>9.5402472356547303</v>
      </c>
      <c r="N3732">
        <v>0.63414580491882599</v>
      </c>
      <c r="O3732">
        <v>43.304347826086897</v>
      </c>
      <c r="P3732">
        <v>85.483870967741893</v>
      </c>
    </row>
    <row r="3733" spans="1:17" hidden="1" x14ac:dyDescent="0.3">
      <c r="A3733" t="s">
        <v>7629</v>
      </c>
      <c r="B3733" t="s">
        <v>7630</v>
      </c>
      <c r="C3733" t="str">
        <f>IFERROR(VLOOKUP(Table1[[#This Row],[Ticker]],[1]!Table1[[Symbol]:[Industry]],2,FALSE),"-")</f>
        <v>-</v>
      </c>
      <c r="E3733">
        <v>31.043667299999999</v>
      </c>
      <c r="F3733">
        <v>41.19</v>
      </c>
      <c r="G3733">
        <v>34.914831867421803</v>
      </c>
      <c r="H3733">
        <v>0.16504322142029801</v>
      </c>
      <c r="I3733">
        <v>3.15179221282696</v>
      </c>
      <c r="J3733">
        <v>-1.0507150328489701</v>
      </c>
      <c r="K3733">
        <v>34.156443186775803</v>
      </c>
      <c r="L3733">
        <v>27.4343981490298</v>
      </c>
      <c r="M3733">
        <v>99.9993711473698</v>
      </c>
      <c r="N3733">
        <v>1.3214403700033E-2</v>
      </c>
      <c r="O3733">
        <v>0</v>
      </c>
      <c r="P3733">
        <v>60.584795321637401</v>
      </c>
    </row>
    <row r="3734" spans="1:17" hidden="1" x14ac:dyDescent="0.3">
      <c r="A3734" t="s">
        <v>7631</v>
      </c>
      <c r="B3734" t="s">
        <v>7632</v>
      </c>
      <c r="C3734" t="str">
        <f>IFERROR(VLOOKUP(Table1[[#This Row],[Ticker]],[1]!Table1[[Symbol]:[Industry]],2,FALSE),"-")</f>
        <v>-</v>
      </c>
      <c r="D3734" t="s">
        <v>632</v>
      </c>
      <c r="E3734">
        <v>30.914488760000001</v>
      </c>
      <c r="F3734">
        <v>39.01</v>
      </c>
      <c r="G3734">
        <v>-29.8220608142388</v>
      </c>
      <c r="H3734">
        <v>3.7404464164470799</v>
      </c>
      <c r="I3734">
        <v>-19.947013774714001</v>
      </c>
      <c r="J3734">
        <v>-2.62953176383775</v>
      </c>
      <c r="K3734">
        <v>38.367823793843002</v>
      </c>
      <c r="L3734">
        <v>40.601093512311799</v>
      </c>
      <c r="M3734">
        <v>48.147575533588999</v>
      </c>
      <c r="N3734">
        <v>0.64744174540277999</v>
      </c>
      <c r="O3734">
        <v>30.735708792617199</v>
      </c>
      <c r="P3734">
        <v>21.906249999999901</v>
      </c>
      <c r="Q3734">
        <v>-4.5391911942061998E-2</v>
      </c>
    </row>
    <row r="3735" spans="1:17" hidden="1" x14ac:dyDescent="0.3">
      <c r="A3735" t="s">
        <v>7633</v>
      </c>
      <c r="B3735" t="s">
        <v>7634</v>
      </c>
      <c r="C3735" t="str">
        <f>IFERROR(VLOOKUP(Table1[[#This Row],[Ticker]],[1]!Table1[[Symbol]:[Industry]],2,FALSE),"-")</f>
        <v>-</v>
      </c>
      <c r="D3735" t="s">
        <v>266</v>
      </c>
      <c r="E3735">
        <v>30.906015</v>
      </c>
      <c r="F3735">
        <v>102.9</v>
      </c>
      <c r="G3735">
        <v>459.31647945792298</v>
      </c>
      <c r="H3735">
        <v>-18.3508727167467</v>
      </c>
      <c r="I3735">
        <v>-12.3012250377918</v>
      </c>
      <c r="J3735">
        <v>4.1379825070496397</v>
      </c>
      <c r="K3735">
        <v>106.79284814778801</v>
      </c>
      <c r="L3735">
        <v>85.214411300679402</v>
      </c>
      <c r="M3735">
        <v>53.211651501203796</v>
      </c>
      <c r="N3735">
        <v>2.03761773655991</v>
      </c>
      <c r="O3735">
        <v>22.4489795918367</v>
      </c>
      <c r="P3735">
        <v>597.15447154471497</v>
      </c>
    </row>
    <row r="3736" spans="1:17" hidden="1" x14ac:dyDescent="0.3">
      <c r="A3736" t="s">
        <v>7635</v>
      </c>
      <c r="B3736" t="s">
        <v>7636</v>
      </c>
      <c r="C3736" t="str">
        <f>IFERROR(VLOOKUP(Table1[[#This Row],[Ticker]],[1]!Table1[[Symbol]:[Industry]],2,FALSE),"-")</f>
        <v>-</v>
      </c>
      <c r="D3736" t="s">
        <v>21</v>
      </c>
      <c r="E3736">
        <v>30.87</v>
      </c>
      <c r="F3736">
        <v>41.16</v>
      </c>
      <c r="G3736">
        <v>-2.3420137806252499</v>
      </c>
      <c r="H3736">
        <v>1.0290425887583401</v>
      </c>
      <c r="I3736">
        <v>-4.2736094192916898</v>
      </c>
      <c r="J3736">
        <v>-2.6913685325471102</v>
      </c>
      <c r="K3736">
        <v>41.537715252201501</v>
      </c>
      <c r="L3736">
        <v>38.345439560398098</v>
      </c>
      <c r="M3736">
        <v>41.960067248137698</v>
      </c>
      <c r="N3736">
        <v>0.83318430093567397</v>
      </c>
      <c r="O3736">
        <v>28.036929057337201</v>
      </c>
      <c r="P3736">
        <v>55.262165220671399</v>
      </c>
      <c r="Q3736">
        <v>1.2896809710388001E-2</v>
      </c>
    </row>
    <row r="3737" spans="1:17" hidden="1" x14ac:dyDescent="0.3">
      <c r="A3737" t="s">
        <v>7637</v>
      </c>
      <c r="B3737" t="s">
        <v>7638</v>
      </c>
      <c r="C3737" t="str">
        <f>IFERROR(VLOOKUP(Table1[[#This Row],[Ticker]],[1]!Table1[[Symbol]:[Industry]],2,FALSE),"-")</f>
        <v>-</v>
      </c>
      <c r="D3737" t="s">
        <v>632</v>
      </c>
      <c r="E3737">
        <v>30.84375</v>
      </c>
      <c r="F3737">
        <v>62.5</v>
      </c>
      <c r="G3737">
        <v>-14.4206191375324</v>
      </c>
      <c r="H3737">
        <v>2.0671937259556898</v>
      </c>
      <c r="I3737">
        <v>19.527395152072401</v>
      </c>
      <c r="J3737">
        <v>-3.3715143023966401</v>
      </c>
      <c r="K3737">
        <v>62.126898230746001</v>
      </c>
      <c r="M3737">
        <v>99.935646123946896</v>
      </c>
      <c r="N3737">
        <v>1.5384615384615301</v>
      </c>
      <c r="O3737">
        <v>0</v>
      </c>
      <c r="P3737">
        <v>33.547008547008502</v>
      </c>
    </row>
    <row r="3738" spans="1:17" hidden="1" x14ac:dyDescent="0.3">
      <c r="A3738" t="s">
        <v>7639</v>
      </c>
      <c r="B3738" t="s">
        <v>7640</v>
      </c>
      <c r="C3738" t="str">
        <f>IFERROR(VLOOKUP(Table1[[#This Row],[Ticker]],[1]!Table1[[Symbol]:[Industry]],2,FALSE),"-")</f>
        <v>-</v>
      </c>
      <c r="D3738" t="s">
        <v>72</v>
      </c>
      <c r="E3738">
        <v>30.817426276999999</v>
      </c>
      <c r="F3738">
        <v>49.13</v>
      </c>
      <c r="G3738">
        <v>-24.553988592935799</v>
      </c>
      <c r="H3738">
        <v>3.4811912444520901</v>
      </c>
      <c r="I3738">
        <v>-56.323421275438697</v>
      </c>
      <c r="J3738">
        <v>1.2433457301687001</v>
      </c>
      <c r="K3738">
        <v>47.940278463188697</v>
      </c>
      <c r="L3738">
        <v>53.547433483685403</v>
      </c>
      <c r="M3738">
        <v>58.191170820384002</v>
      </c>
      <c r="N3738">
        <v>1.1149701584688201</v>
      </c>
      <c r="O3738">
        <v>164.095257480154</v>
      </c>
      <c r="P3738">
        <v>32.176486413774498</v>
      </c>
      <c r="Q3738">
        <v>7.0295088883352994E-2</v>
      </c>
    </row>
    <row r="3739" spans="1:17" hidden="1" x14ac:dyDescent="0.3">
      <c r="A3739" t="s">
        <v>7641</v>
      </c>
      <c r="B3739" t="s">
        <v>7642</v>
      </c>
      <c r="C3739" t="str">
        <f>IFERROR(VLOOKUP(Table1[[#This Row],[Ticker]],[1]!Table1[[Symbol]:[Industry]],2,FALSE),"-")</f>
        <v>-</v>
      </c>
      <c r="D3739" t="s">
        <v>122</v>
      </c>
      <c r="E3739">
        <v>30.79</v>
      </c>
      <c r="F3739">
        <v>323.25</v>
      </c>
      <c r="G3739">
        <v>-13.73737381143</v>
      </c>
      <c r="H3739">
        <v>-4.3157849974485503</v>
      </c>
      <c r="I3739">
        <v>-3.50234866034618</v>
      </c>
      <c r="J3739">
        <v>-0.117336641886528</v>
      </c>
      <c r="K3739">
        <v>321.488081261395</v>
      </c>
      <c r="L3739">
        <v>309.679040643088</v>
      </c>
      <c r="M3739">
        <v>0.32897047686164199</v>
      </c>
      <c r="N3739">
        <v>0</v>
      </c>
      <c r="O3739">
        <v>0.26295436968291003</v>
      </c>
      <c r="P3739">
        <v>9.9489795918367303</v>
      </c>
    </row>
    <row r="3740" spans="1:17" hidden="1" x14ac:dyDescent="0.3">
      <c r="A3740" t="s">
        <v>7643</v>
      </c>
      <c r="B3740" t="s">
        <v>7644</v>
      </c>
      <c r="C3740" t="str">
        <f>IFERROR(VLOOKUP(Table1[[#This Row],[Ticker]],[1]!Table1[[Symbol]:[Industry]],2,FALSE),"-")</f>
        <v>-</v>
      </c>
      <c r="D3740" t="s">
        <v>1146</v>
      </c>
      <c r="E3740">
        <v>30.787680000000002</v>
      </c>
      <c r="F3740">
        <v>28.05</v>
      </c>
      <c r="G3740">
        <v>-57.138310698640403</v>
      </c>
      <c r="H3740">
        <v>5.3393874163445396</v>
      </c>
      <c r="I3740">
        <v>-37.620022493869797</v>
      </c>
      <c r="J3740">
        <v>5.8826633581134704</v>
      </c>
      <c r="K3740">
        <v>27.317923301955599</v>
      </c>
      <c r="L3740">
        <v>32.6969611523974</v>
      </c>
      <c r="M3740">
        <v>57.33596796826</v>
      </c>
      <c r="N3740">
        <v>1.8318549560386399</v>
      </c>
      <c r="O3740">
        <v>155.15151515151501</v>
      </c>
      <c r="P3740">
        <v>27.3841961852861</v>
      </c>
      <c r="Q3740">
        <v>7.5403068574179999E-2</v>
      </c>
    </row>
    <row r="3741" spans="1:17" hidden="1" x14ac:dyDescent="0.3">
      <c r="A3741" t="s">
        <v>7645</v>
      </c>
      <c r="B3741" t="s">
        <v>7646</v>
      </c>
      <c r="C3741" t="str">
        <f>IFERROR(VLOOKUP(Table1[[#This Row],[Ticker]],[1]!Table1[[Symbol]:[Industry]],2,FALSE),"-")</f>
        <v>-</v>
      </c>
      <c r="D3741" t="s">
        <v>632</v>
      </c>
      <c r="E3741">
        <v>30.678147144</v>
      </c>
      <c r="F3741">
        <v>2.96</v>
      </c>
      <c r="G3741">
        <v>-5.2863534032667499</v>
      </c>
      <c r="H3741">
        <v>8.4696031304053392</v>
      </c>
      <c r="I3741">
        <v>-39.451328252182897</v>
      </c>
      <c r="J3741">
        <v>-0.117336641886528</v>
      </c>
      <c r="K3741">
        <v>2.51005450900941</v>
      </c>
      <c r="L3741">
        <v>3.31320034606652</v>
      </c>
      <c r="M3741">
        <v>86.1521739676392</v>
      </c>
      <c r="N3741">
        <v>0.62448068208473095</v>
      </c>
      <c r="O3741">
        <v>79.054054054054006</v>
      </c>
      <c r="P3741">
        <v>55.789473684210499</v>
      </c>
      <c r="Q3741">
        <v>-5.9574008092727997E-2</v>
      </c>
    </row>
    <row r="3742" spans="1:17" hidden="1" x14ac:dyDescent="0.3">
      <c r="A3742" t="s">
        <v>7647</v>
      </c>
      <c r="B3742" t="s">
        <v>7648</v>
      </c>
      <c r="C3742" t="str">
        <f>IFERROR(VLOOKUP(Table1[[#This Row],[Ticker]],[1]!Table1[[Symbol]:[Industry]],2,FALSE),"-")</f>
        <v>-</v>
      </c>
      <c r="E3742">
        <v>30.638439000000002</v>
      </c>
      <c r="F3742">
        <v>45</v>
      </c>
      <c r="G3742">
        <v>-47.285674286118997</v>
      </c>
      <c r="H3742">
        <v>-12.458642140305599</v>
      </c>
      <c r="I3742">
        <v>-45.782155319852002</v>
      </c>
      <c r="J3742">
        <v>-6.3465033085532001</v>
      </c>
      <c r="K3742">
        <v>49.560623591105397</v>
      </c>
      <c r="M3742">
        <v>25.796122456923399</v>
      </c>
      <c r="N3742">
        <v>1.1272727272727201</v>
      </c>
      <c r="O3742">
        <v>99.5555555555555</v>
      </c>
      <c r="P3742">
        <v>3.4482758620689702</v>
      </c>
    </row>
    <row r="3743" spans="1:17" hidden="1" x14ac:dyDescent="0.3">
      <c r="A3743" t="s">
        <v>7649</v>
      </c>
      <c r="B3743" t="s">
        <v>7650</v>
      </c>
      <c r="C3743" t="str">
        <f>IFERROR(VLOOKUP(Table1[[#This Row],[Ticker]],[1]!Table1[[Symbol]:[Industry]],2,FALSE),"-")</f>
        <v>-</v>
      </c>
      <c r="D3743" t="s">
        <v>412</v>
      </c>
      <c r="E3743">
        <v>30.6182425199998</v>
      </c>
      <c r="F3743">
        <v>244.45</v>
      </c>
      <c r="G3743">
        <v>-23.6863534032667</v>
      </c>
      <c r="H3743">
        <v>-4.3157849974485503</v>
      </c>
      <c r="I3743">
        <v>-13.451328252182901</v>
      </c>
      <c r="J3743">
        <v>-0.117336641886528</v>
      </c>
      <c r="K3743">
        <v>244.45</v>
      </c>
      <c r="L3743">
        <v>244.44999999999899</v>
      </c>
      <c r="M3743">
        <v>50</v>
      </c>
      <c r="O3743">
        <v>0</v>
      </c>
      <c r="P3743">
        <v>0</v>
      </c>
    </row>
    <row r="3744" spans="1:17" hidden="1" x14ac:dyDescent="0.3">
      <c r="A3744" t="s">
        <v>7651</v>
      </c>
      <c r="B3744" t="s">
        <v>7652</v>
      </c>
      <c r="C3744" t="str">
        <f>IFERROR(VLOOKUP(Table1[[#This Row],[Ticker]],[1]!Table1[[Symbol]:[Industry]],2,FALSE),"-")</f>
        <v>-</v>
      </c>
      <c r="E3744">
        <v>30.500285399999999</v>
      </c>
      <c r="F3744">
        <v>82</v>
      </c>
      <c r="G3744">
        <v>62.254689680633398</v>
      </c>
      <c r="H3744">
        <v>75.684215002551397</v>
      </c>
      <c r="I3744">
        <v>72.489714831717293</v>
      </c>
      <c r="J3744">
        <v>-4.8232189948277</v>
      </c>
      <c r="K3744">
        <v>58.851471076381102</v>
      </c>
      <c r="M3744">
        <v>68.874846878978502</v>
      </c>
      <c r="N3744">
        <v>0.53046875000000004</v>
      </c>
      <c r="O3744">
        <v>6.5853658536585398</v>
      </c>
      <c r="P3744">
        <v>154.658385093167</v>
      </c>
    </row>
    <row r="3745" spans="1:17" hidden="1" x14ac:dyDescent="0.3">
      <c r="A3745" t="s">
        <v>7653</v>
      </c>
      <c r="B3745" t="s">
        <v>7654</v>
      </c>
      <c r="C3745" t="str">
        <f>IFERROR(VLOOKUP(Table1[[#This Row],[Ticker]],[1]!Table1[[Symbol]:[Industry]],2,FALSE),"-")</f>
        <v>-</v>
      </c>
      <c r="D3745" t="s">
        <v>1489</v>
      </c>
      <c r="E3745">
        <v>30.494324832</v>
      </c>
      <c r="F3745">
        <v>2.4900000000000002</v>
      </c>
      <c r="G3745">
        <v>0.81364659673326001</v>
      </c>
      <c r="H3745">
        <v>-10.3535208465051</v>
      </c>
      <c r="I3745">
        <v>-54.165613966468598</v>
      </c>
      <c r="J3745">
        <v>9.5742933140606095</v>
      </c>
      <c r="K3745">
        <v>3.2821268396125598</v>
      </c>
      <c r="L3745">
        <v>3.2221396863910501</v>
      </c>
      <c r="M3745">
        <v>45.551677312009403</v>
      </c>
      <c r="N3745">
        <v>0.96735375469334295</v>
      </c>
      <c r="O3745">
        <v>84.738955823293097</v>
      </c>
      <c r="P3745">
        <v>46.470588235294102</v>
      </c>
      <c r="Q3745">
        <v>-9.7538298665740004E-3</v>
      </c>
    </row>
    <row r="3746" spans="1:17" hidden="1" x14ac:dyDescent="0.3">
      <c r="A3746" t="s">
        <v>7655</v>
      </c>
      <c r="B3746" t="s">
        <v>7656</v>
      </c>
      <c r="C3746" t="str">
        <f>IFERROR(VLOOKUP(Table1[[#This Row],[Ticker]],[1]!Table1[[Symbol]:[Industry]],2,FALSE),"-")</f>
        <v>-</v>
      </c>
      <c r="D3746" t="s">
        <v>924</v>
      </c>
      <c r="E3746">
        <v>30.48948</v>
      </c>
      <c r="F3746">
        <v>29.43</v>
      </c>
      <c r="G3746">
        <v>64.364764807595805</v>
      </c>
      <c r="H3746">
        <v>-6.3464108296722497</v>
      </c>
      <c r="I3746">
        <v>7.7096433410653296</v>
      </c>
      <c r="J3746">
        <v>4.87731194890904</v>
      </c>
      <c r="K3746">
        <v>26.8743757558148</v>
      </c>
      <c r="L3746">
        <v>25.644274876392899</v>
      </c>
      <c r="M3746">
        <v>64.151768180178905</v>
      </c>
      <c r="N3746">
        <v>0.413559322033898</v>
      </c>
      <c r="O3746">
        <v>29.085966700645599</v>
      </c>
      <c r="P3746">
        <v>112.952243125904</v>
      </c>
    </row>
    <row r="3747" spans="1:17" hidden="1" x14ac:dyDescent="0.3">
      <c r="A3747" t="s">
        <v>7657</v>
      </c>
      <c r="B3747" t="s">
        <v>7658</v>
      </c>
      <c r="C3747" t="str">
        <f>IFERROR(VLOOKUP(Table1[[#This Row],[Ticker]],[1]!Table1[[Symbol]:[Industry]],2,FALSE),"-")</f>
        <v>-</v>
      </c>
      <c r="E3747">
        <v>30.4768176</v>
      </c>
      <c r="F3747">
        <v>172</v>
      </c>
      <c r="G3747">
        <v>54.275364134239702</v>
      </c>
      <c r="H3747">
        <v>-36.413345973058298</v>
      </c>
      <c r="I3747">
        <v>4.2762555944974396</v>
      </c>
      <c r="J3747">
        <v>-5.6804302646816396</v>
      </c>
      <c r="K3747">
        <v>184.460879874608</v>
      </c>
      <c r="L3747">
        <v>138.92928673920099</v>
      </c>
      <c r="M3747">
        <v>9.4508836282245703</v>
      </c>
      <c r="N3747">
        <v>0.61683129392107705</v>
      </c>
      <c r="O3747">
        <v>52.0058139534883</v>
      </c>
      <c r="P3747">
        <v>120.2304737516</v>
      </c>
      <c r="Q3747">
        <v>9.7164499534567003E-2</v>
      </c>
    </row>
    <row r="3748" spans="1:17" hidden="1" x14ac:dyDescent="0.3">
      <c r="A3748" t="s">
        <v>7659</v>
      </c>
      <c r="B3748" t="s">
        <v>7660</v>
      </c>
      <c r="C3748" t="str">
        <f>IFERROR(VLOOKUP(Table1[[#This Row],[Ticker]],[1]!Table1[[Symbol]:[Industry]],2,FALSE),"-")</f>
        <v>-</v>
      </c>
      <c r="D3748" t="s">
        <v>271</v>
      </c>
      <c r="E3748">
        <v>30.405131507999901</v>
      </c>
      <c r="F3748">
        <v>5.82</v>
      </c>
      <c r="G3748">
        <v>8.2864357123795003</v>
      </c>
      <c r="H3748">
        <v>-4.6576653393288803</v>
      </c>
      <c r="I3748">
        <v>-14.6397832606718</v>
      </c>
      <c r="J3748">
        <v>-10.425028949578801</v>
      </c>
      <c r="K3748">
        <v>5.7089233284149996</v>
      </c>
      <c r="L3748">
        <v>5.5116407791909001</v>
      </c>
      <c r="M3748">
        <v>48.188607877775603</v>
      </c>
      <c r="N3748">
        <v>1.7300241066461499</v>
      </c>
      <c r="O3748">
        <v>16.838487972508499</v>
      </c>
      <c r="P3748">
        <v>52.3560209424083</v>
      </c>
      <c r="Q3748">
        <v>6.3155308455678003E-2</v>
      </c>
    </row>
    <row r="3749" spans="1:17" hidden="1" x14ac:dyDescent="0.3">
      <c r="A3749" t="s">
        <v>7661</v>
      </c>
      <c r="B3749" t="s">
        <v>7662</v>
      </c>
      <c r="C3749" t="str">
        <f>IFERROR(VLOOKUP(Table1[[#This Row],[Ticker]],[1]!Table1[[Symbol]:[Industry]],2,FALSE),"-")</f>
        <v>-</v>
      </c>
      <c r="D3749" t="s">
        <v>412</v>
      </c>
      <c r="E3749">
        <v>30.393397879999998</v>
      </c>
      <c r="F3749">
        <v>8.93</v>
      </c>
      <c r="G3749">
        <v>-33.393127922983602</v>
      </c>
      <c r="H3749">
        <v>-6.7548093876924398</v>
      </c>
      <c r="I3749">
        <v>-25.902308644339701</v>
      </c>
      <c r="J3749">
        <v>-2.01254288491885</v>
      </c>
      <c r="K3749">
        <v>8.9035840983482402</v>
      </c>
      <c r="L3749">
        <v>9.2272681911473597</v>
      </c>
      <c r="M3749">
        <v>57.303568540158402</v>
      </c>
      <c r="N3749">
        <v>0.74944377399890205</v>
      </c>
      <c r="O3749">
        <v>22.508398656215</v>
      </c>
      <c r="P3749">
        <v>6.3095238095238004</v>
      </c>
      <c r="Q3749">
        <v>0.126151809598609</v>
      </c>
    </row>
    <row r="3750" spans="1:17" hidden="1" x14ac:dyDescent="0.3">
      <c r="A3750" t="s">
        <v>7663</v>
      </c>
      <c r="B3750" t="s">
        <v>7664</v>
      </c>
      <c r="C3750" t="str">
        <f>IFERROR(VLOOKUP(Table1[[#This Row],[Ticker]],[1]!Table1[[Symbol]:[Industry]],2,FALSE),"-")</f>
        <v>-</v>
      </c>
      <c r="D3750" t="s">
        <v>412</v>
      </c>
      <c r="E3750">
        <v>30.347999999999999</v>
      </c>
      <c r="F3750">
        <v>56.2</v>
      </c>
      <c r="G3750">
        <v>45.948418706603398</v>
      </c>
      <c r="H3750">
        <v>-0.24305772472127499</v>
      </c>
      <c r="I3750">
        <v>62.118806080837999</v>
      </c>
      <c r="J3750">
        <v>-3.8671264518747499</v>
      </c>
      <c r="K3750">
        <v>56.617354614723602</v>
      </c>
      <c r="L3750">
        <v>44.744301609084303</v>
      </c>
      <c r="M3750">
        <v>38.1525644886433</v>
      </c>
      <c r="N3750">
        <v>0.72836918806384399</v>
      </c>
      <c r="O3750">
        <v>51.281138790035499</v>
      </c>
      <c r="P3750">
        <v>173.61246348588099</v>
      </c>
      <c r="Q3750">
        <v>0.20599724877439299</v>
      </c>
    </row>
    <row r="3751" spans="1:17" hidden="1" x14ac:dyDescent="0.3">
      <c r="A3751" t="s">
        <v>7665</v>
      </c>
      <c r="B3751" t="s">
        <v>7666</v>
      </c>
      <c r="C3751" t="str">
        <f>IFERROR(VLOOKUP(Table1[[#This Row],[Ticker]],[1]!Table1[[Symbol]:[Industry]],2,FALSE),"-")</f>
        <v>-</v>
      </c>
      <c r="E3751">
        <v>30.316942851</v>
      </c>
      <c r="F3751">
        <v>28.47</v>
      </c>
      <c r="G3751">
        <v>-47.685285597607297</v>
      </c>
      <c r="H3751">
        <v>-11.632858168180199</v>
      </c>
      <c r="I3751">
        <v>-23.555527810124101</v>
      </c>
      <c r="J3751">
        <v>-6.1907829695701402</v>
      </c>
      <c r="K3751">
        <v>28.8810925687729</v>
      </c>
      <c r="L3751">
        <v>31.361498621846199</v>
      </c>
      <c r="M3751">
        <v>53.0279271501865</v>
      </c>
      <c r="N3751">
        <v>0.26399102929495799</v>
      </c>
      <c r="O3751">
        <v>72.110994028802196</v>
      </c>
      <c r="P3751">
        <v>17.596034696406399</v>
      </c>
    </row>
    <row r="3752" spans="1:17" hidden="1" x14ac:dyDescent="0.3">
      <c r="A3752" t="s">
        <v>7667</v>
      </c>
      <c r="B3752" t="s">
        <v>7668</v>
      </c>
      <c r="C3752" t="str">
        <f>IFERROR(VLOOKUP(Table1[[#This Row],[Ticker]],[1]!Table1[[Symbol]:[Industry]],2,FALSE),"-")</f>
        <v>-</v>
      </c>
      <c r="D3752" t="s">
        <v>283</v>
      </c>
      <c r="E3752">
        <v>30.279015000000001</v>
      </c>
      <c r="F3752">
        <v>31.59</v>
      </c>
      <c r="G3752">
        <v>53.513246982539897</v>
      </c>
      <c r="H3752">
        <v>5.4421482819648501</v>
      </c>
      <c r="I3752">
        <v>64.235125546160305</v>
      </c>
      <c r="J3752">
        <v>-1.0507150328489701</v>
      </c>
      <c r="K3752">
        <v>23.464837483858101</v>
      </c>
      <c r="L3752">
        <v>19.9356474633273</v>
      </c>
      <c r="M3752">
        <v>99.508122192923807</v>
      </c>
      <c r="N3752">
        <v>3.08784596871239</v>
      </c>
      <c r="O3752">
        <v>0</v>
      </c>
      <c r="P3752">
        <v>80.514285714285705</v>
      </c>
    </row>
    <row r="3753" spans="1:17" hidden="1" x14ac:dyDescent="0.3">
      <c r="A3753" t="s">
        <v>7669</v>
      </c>
      <c r="B3753" t="s">
        <v>7670</v>
      </c>
      <c r="C3753" t="str">
        <f>IFERROR(VLOOKUP(Table1[[#This Row],[Ticker]],[1]!Table1[[Symbol]:[Industry]],2,FALSE),"-")</f>
        <v>-</v>
      </c>
      <c r="E3753">
        <v>30.266999999999999</v>
      </c>
      <c r="F3753">
        <v>180</v>
      </c>
      <c r="G3753">
        <v>-34.200894790291301</v>
      </c>
      <c r="H3753">
        <v>13.659998920589301</v>
      </c>
      <c r="I3753">
        <v>-16.1277272789469</v>
      </c>
      <c r="J3753">
        <v>8.4540919295420398</v>
      </c>
      <c r="K3753">
        <v>162.62347100070301</v>
      </c>
      <c r="L3753">
        <v>173.64681816182301</v>
      </c>
      <c r="M3753">
        <v>59.8556505467701</v>
      </c>
      <c r="N3753">
        <v>1.0249322493224899</v>
      </c>
      <c r="O3753">
        <v>41.1111111111111</v>
      </c>
      <c r="P3753">
        <v>47.540983606557297</v>
      </c>
    </row>
    <row r="3754" spans="1:17" hidden="1" x14ac:dyDescent="0.3">
      <c r="A3754" t="s">
        <v>7671</v>
      </c>
      <c r="B3754" t="s">
        <v>7672</v>
      </c>
      <c r="C3754" t="str">
        <f>IFERROR(VLOOKUP(Table1[[#This Row],[Ticker]],[1]!Table1[[Symbol]:[Industry]],2,FALSE),"-")</f>
        <v>-</v>
      </c>
      <c r="D3754" t="s">
        <v>198</v>
      </c>
      <c r="E3754">
        <v>30.248000000000001</v>
      </c>
      <c r="F3754">
        <v>0.45</v>
      </c>
      <c r="G3754">
        <v>-5.5931859894901201</v>
      </c>
      <c r="H3754">
        <v>-1.87035303188851</v>
      </c>
      <c r="I3754">
        <v>-12.2495918825592</v>
      </c>
      <c r="J3754">
        <v>1.0670674632677399</v>
      </c>
      <c r="K3754">
        <v>0.59267168328142406</v>
      </c>
      <c r="L3754">
        <v>0.50771284078795198</v>
      </c>
      <c r="M3754">
        <v>92.112121951265095</v>
      </c>
      <c r="N3754">
        <v>1</v>
      </c>
      <c r="Q3754">
        <v>4.6288916988924997E-2</v>
      </c>
    </row>
    <row r="3755" spans="1:17" hidden="1" x14ac:dyDescent="0.3">
      <c r="A3755" t="s">
        <v>7673</v>
      </c>
      <c r="B3755" t="s">
        <v>7674</v>
      </c>
      <c r="C3755" t="str">
        <f>IFERROR(VLOOKUP(Table1[[#This Row],[Ticker]],[1]!Table1[[Symbol]:[Industry]],2,FALSE),"-")</f>
        <v>-</v>
      </c>
      <c r="E3755">
        <v>30.245750000000001</v>
      </c>
      <c r="F3755">
        <v>17.95</v>
      </c>
      <c r="G3755">
        <v>-65.539285052116696</v>
      </c>
      <c r="H3755">
        <v>-3.4716656952538298</v>
      </c>
      <c r="I3755">
        <v>-23.023116665281101</v>
      </c>
      <c r="J3755">
        <v>-0.340053791107013</v>
      </c>
      <c r="K3755">
        <v>17.883123504896599</v>
      </c>
      <c r="L3755">
        <v>21.211208052998099</v>
      </c>
      <c r="M3755">
        <v>53.948919644362903</v>
      </c>
      <c r="N3755">
        <v>0.80731378435608603</v>
      </c>
      <c r="O3755">
        <v>84.735376044568198</v>
      </c>
      <c r="P3755">
        <v>23.793103448275801</v>
      </c>
      <c r="Q3755">
        <v>8.2761346582200005E-4</v>
      </c>
    </row>
    <row r="3756" spans="1:17" hidden="1" x14ac:dyDescent="0.3">
      <c r="A3756" t="s">
        <v>7675</v>
      </c>
      <c r="B3756" t="s">
        <v>7676</v>
      </c>
      <c r="C3756" t="str">
        <f>IFERROR(VLOOKUP(Table1[[#This Row],[Ticker]],[1]!Table1[[Symbol]:[Industry]],2,FALSE),"-")</f>
        <v>-</v>
      </c>
      <c r="D3756" t="s">
        <v>138</v>
      </c>
      <c r="E3756">
        <v>30.240431999999998</v>
      </c>
      <c r="F3756">
        <v>21.6</v>
      </c>
      <c r="G3756">
        <v>39.578952719182197</v>
      </c>
      <c r="H3756">
        <v>-4.4128723760893402</v>
      </c>
      <c r="I3756">
        <v>-22.465650071896398</v>
      </c>
      <c r="J3756">
        <v>4.6688140709444097</v>
      </c>
      <c r="K3756">
        <v>20.013113823025598</v>
      </c>
      <c r="L3756">
        <v>20.106885137760401</v>
      </c>
      <c r="M3756">
        <v>70.211114180431906</v>
      </c>
      <c r="N3756">
        <v>1.54032853686489</v>
      </c>
      <c r="O3756">
        <v>33.4722222222222</v>
      </c>
      <c r="P3756">
        <v>74.898785425101195</v>
      </c>
    </row>
    <row r="3757" spans="1:17" hidden="1" x14ac:dyDescent="0.3">
      <c r="A3757" t="s">
        <v>7677</v>
      </c>
      <c r="B3757" t="s">
        <v>7678</v>
      </c>
      <c r="C3757" t="str">
        <f>IFERROR(VLOOKUP(Table1[[#This Row],[Ticker]],[1]!Table1[[Symbol]:[Industry]],2,FALSE),"-")</f>
        <v>-</v>
      </c>
      <c r="D3757" t="s">
        <v>130</v>
      </c>
      <c r="E3757">
        <v>30.160540172000001</v>
      </c>
      <c r="F3757">
        <v>3.43</v>
      </c>
      <c r="G3757">
        <v>-5.41049133430122</v>
      </c>
      <c r="H3757">
        <v>-13.0786715953866</v>
      </c>
      <c r="I3757">
        <v>-56.284661585516197</v>
      </c>
      <c r="J3757">
        <v>-0.67913439469551695</v>
      </c>
      <c r="K3757">
        <v>3.68742009786309</v>
      </c>
      <c r="L3757">
        <v>3.8287684076874999</v>
      </c>
      <c r="M3757">
        <v>25.502880048423901</v>
      </c>
      <c r="N3757">
        <v>0.77028419348690902</v>
      </c>
      <c r="O3757">
        <v>86.588921282798793</v>
      </c>
      <c r="P3757">
        <v>27.037037037036999</v>
      </c>
      <c r="Q3757">
        <v>9.2450376237265999E-2</v>
      </c>
    </row>
    <row r="3758" spans="1:17" hidden="1" x14ac:dyDescent="0.3">
      <c r="A3758" t="s">
        <v>7679</v>
      </c>
      <c r="B3758" t="s">
        <v>7680</v>
      </c>
      <c r="C3758" t="str">
        <f>IFERROR(VLOOKUP(Table1[[#This Row],[Ticker]],[1]!Table1[[Symbol]:[Industry]],2,FALSE),"-")</f>
        <v>-</v>
      </c>
      <c r="D3758" t="s">
        <v>43</v>
      </c>
      <c r="E3758">
        <v>30</v>
      </c>
      <c r="F3758">
        <v>750</v>
      </c>
      <c r="G3758">
        <v>224.74570234586199</v>
      </c>
      <c r="H3758">
        <v>53.6712879480731</v>
      </c>
      <c r="I3758">
        <v>28.0581057100812</v>
      </c>
      <c r="J3758">
        <v>5.1102156336362201</v>
      </c>
      <c r="K3758">
        <v>599.82401788921004</v>
      </c>
      <c r="L3758">
        <v>492.91717164106399</v>
      </c>
      <c r="M3758">
        <v>57.295316106157898</v>
      </c>
      <c r="N3758">
        <v>1.2766551615939701</v>
      </c>
      <c r="O3758">
        <v>16.619999999999902</v>
      </c>
      <c r="P3758">
        <v>248.43205574912801</v>
      </c>
    </row>
    <row r="3759" spans="1:17" hidden="1" x14ac:dyDescent="0.3">
      <c r="A3759" t="s">
        <v>7681</v>
      </c>
      <c r="B3759" t="s">
        <v>7682</v>
      </c>
      <c r="C3759" t="str">
        <f>IFERROR(VLOOKUP(Table1[[#This Row],[Ticker]],[1]!Table1[[Symbol]:[Industry]],2,FALSE),"-")</f>
        <v>-</v>
      </c>
      <c r="D3759" t="s">
        <v>632</v>
      </c>
      <c r="E3759">
        <v>29.878617599999998</v>
      </c>
      <c r="F3759">
        <v>32</v>
      </c>
      <c r="G3759">
        <v>-18.596041416403001</v>
      </c>
      <c r="H3759">
        <v>-13.544356426019901</v>
      </c>
      <c r="I3759">
        <v>-16.569705485001499</v>
      </c>
      <c r="J3759">
        <v>-3.84460936915925</v>
      </c>
      <c r="K3759">
        <v>33.730526459218503</v>
      </c>
      <c r="L3759">
        <v>31.536163904251499</v>
      </c>
      <c r="M3759">
        <v>33.352333335535903</v>
      </c>
      <c r="N3759">
        <v>0.514153106302074</v>
      </c>
      <c r="O3759">
        <v>26.687499999999901</v>
      </c>
      <c r="P3759">
        <v>42.0328450954283</v>
      </c>
      <c r="Q3759">
        <v>3.9774759018784002E-2</v>
      </c>
    </row>
    <row r="3760" spans="1:17" hidden="1" x14ac:dyDescent="0.3">
      <c r="A3760" t="s">
        <v>7683</v>
      </c>
      <c r="B3760" t="s">
        <v>7684</v>
      </c>
      <c r="C3760" t="str">
        <f>IFERROR(VLOOKUP(Table1[[#This Row],[Ticker]],[1]!Table1[[Symbol]:[Industry]],2,FALSE),"-")</f>
        <v>-</v>
      </c>
      <c r="E3760">
        <v>29.802438748</v>
      </c>
      <c r="F3760">
        <v>15.32</v>
      </c>
      <c r="G3760">
        <v>98.342632103979597</v>
      </c>
      <c r="H3760">
        <v>-7.4486170776490503</v>
      </c>
      <c r="I3760">
        <v>-31.613721414575998</v>
      </c>
      <c r="J3760">
        <v>-1.83380199471551</v>
      </c>
      <c r="K3760">
        <v>14.0953866375865</v>
      </c>
      <c r="L3760">
        <v>11.985257423373101</v>
      </c>
      <c r="M3760">
        <v>48.260216589395398</v>
      </c>
      <c r="N3760">
        <v>1.73166952273988</v>
      </c>
      <c r="O3760">
        <v>47.323759791122697</v>
      </c>
      <c r="P3760">
        <v>155.333333333333</v>
      </c>
      <c r="Q3760">
        <v>0.137798603205953</v>
      </c>
    </row>
    <row r="3761" spans="1:17" hidden="1" x14ac:dyDescent="0.3">
      <c r="A3761" t="s">
        <v>7685</v>
      </c>
      <c r="B3761" t="s">
        <v>7686</v>
      </c>
      <c r="C3761" t="str">
        <f>IFERROR(VLOOKUP(Table1[[#This Row],[Ticker]],[1]!Table1[[Symbol]:[Industry]],2,FALSE),"-")</f>
        <v>-</v>
      </c>
      <c r="D3761" t="s">
        <v>21</v>
      </c>
      <c r="E3761">
        <v>29.7912909</v>
      </c>
      <c r="F3761">
        <v>9.93</v>
      </c>
      <c r="G3761">
        <v>298.86683808609399</v>
      </c>
      <c r="H3761">
        <v>91.244060562396996</v>
      </c>
      <c r="I3761">
        <v>70.097655111957494</v>
      </c>
      <c r="J3761">
        <v>-5.8847785023516304</v>
      </c>
      <c r="K3761">
        <v>7.5032257246845999</v>
      </c>
      <c r="L3761">
        <v>5.3744148931235802</v>
      </c>
      <c r="M3761">
        <v>50.4157918279328</v>
      </c>
      <c r="N3761">
        <v>0.72416246704400999</v>
      </c>
      <c r="O3761">
        <v>17.119838872104701</v>
      </c>
      <c r="P3761">
        <v>339.38053097345102</v>
      </c>
      <c r="Q3761">
        <v>0.16614287805876499</v>
      </c>
    </row>
    <row r="3762" spans="1:17" hidden="1" x14ac:dyDescent="0.3">
      <c r="A3762" t="s">
        <v>7687</v>
      </c>
      <c r="B3762" t="s">
        <v>7688</v>
      </c>
      <c r="C3762" t="str">
        <f>IFERROR(VLOOKUP(Table1[[#This Row],[Ticker]],[1]!Table1[[Symbol]:[Industry]],2,FALSE),"-")</f>
        <v>-</v>
      </c>
      <c r="D3762" t="s">
        <v>244</v>
      </c>
      <c r="E3762">
        <v>29.753734919999999</v>
      </c>
      <c r="F3762">
        <v>5.38</v>
      </c>
      <c r="G3762">
        <v>388.69459897768502</v>
      </c>
      <c r="H3762">
        <v>41.483672997131301</v>
      </c>
      <c r="I3762">
        <v>110.715338414483</v>
      </c>
      <c r="J3762">
        <v>8.1321603400048197</v>
      </c>
      <c r="K3762">
        <v>4.0830058378733503</v>
      </c>
      <c r="L3762">
        <v>2.9187096449070702</v>
      </c>
      <c r="M3762">
        <v>99.272730813981596</v>
      </c>
      <c r="N3762">
        <v>1.58563004581512</v>
      </c>
      <c r="O3762">
        <v>0</v>
      </c>
      <c r="P3762">
        <v>412.38095238095201</v>
      </c>
      <c r="Q3762">
        <v>0.19374747512845</v>
      </c>
    </row>
    <row r="3763" spans="1:17" hidden="1" x14ac:dyDescent="0.3">
      <c r="A3763" t="s">
        <v>7689</v>
      </c>
      <c r="B3763" t="s">
        <v>7690</v>
      </c>
      <c r="C3763" t="str">
        <f>IFERROR(VLOOKUP(Table1[[#This Row],[Ticker]],[1]!Table1[[Symbol]:[Industry]],2,FALSE),"-")</f>
        <v>-</v>
      </c>
      <c r="E3763">
        <v>29.7226842</v>
      </c>
      <c r="F3763">
        <v>61.93</v>
      </c>
      <c r="G3763">
        <v>296.74813403732998</v>
      </c>
      <c r="H3763">
        <v>11.4643916463198</v>
      </c>
      <c r="I3763">
        <v>85.042261491406805</v>
      </c>
      <c r="J3763">
        <v>5.9797856602717401</v>
      </c>
      <c r="K3763">
        <v>51.167215757897402</v>
      </c>
      <c r="L3763">
        <v>38.870230078443598</v>
      </c>
      <c r="M3763">
        <v>79.836473929027903</v>
      </c>
      <c r="N3763">
        <v>1.0636863373418199</v>
      </c>
      <c r="O3763">
        <v>3.9076376554173899</v>
      </c>
      <c r="P3763">
        <v>365.63909774436001</v>
      </c>
      <c r="Q3763">
        <v>0.12546891497962001</v>
      </c>
    </row>
    <row r="3764" spans="1:17" hidden="1" x14ac:dyDescent="0.3">
      <c r="A3764" t="s">
        <v>7691</v>
      </c>
      <c r="B3764" t="s">
        <v>7692</v>
      </c>
      <c r="C3764" t="str">
        <f>IFERROR(VLOOKUP(Table1[[#This Row],[Ticker]],[1]!Table1[[Symbol]:[Industry]],2,FALSE),"-")</f>
        <v>-</v>
      </c>
      <c r="D3764" t="s">
        <v>412</v>
      </c>
      <c r="E3764">
        <v>29.610199999999999</v>
      </c>
      <c r="F3764">
        <v>18.86</v>
      </c>
      <c r="G3764">
        <v>200.926383257662</v>
      </c>
      <c r="H3764">
        <v>29.190901481006101</v>
      </c>
      <c r="I3764">
        <v>66.338948201582497</v>
      </c>
      <c r="J3764">
        <v>19.3640463368368</v>
      </c>
      <c r="K3764">
        <v>14.175424588739199</v>
      </c>
      <c r="L3764">
        <v>10.8370325008209</v>
      </c>
      <c r="M3764">
        <v>84.920428627326302</v>
      </c>
      <c r="N3764">
        <v>1.2100651331195</v>
      </c>
      <c r="O3764">
        <v>0</v>
      </c>
      <c r="P3764">
        <v>311.79039301310002</v>
      </c>
      <c r="Q3764">
        <v>8.1316862462294998E-2</v>
      </c>
    </row>
    <row r="3765" spans="1:17" hidden="1" x14ac:dyDescent="0.3">
      <c r="A3765" t="s">
        <v>7693</v>
      </c>
      <c r="B3765" t="s">
        <v>7694</v>
      </c>
      <c r="C3765" t="str">
        <f>IFERROR(VLOOKUP(Table1[[#This Row],[Ticker]],[1]!Table1[[Symbol]:[Industry]],2,FALSE),"-")</f>
        <v>-</v>
      </c>
      <c r="D3765" t="s">
        <v>709</v>
      </c>
      <c r="E3765">
        <v>29.575091889999999</v>
      </c>
      <c r="F3765">
        <v>41.61</v>
      </c>
      <c r="G3765">
        <v>5.6175620721838397</v>
      </c>
      <c r="H3765">
        <v>11.738373609901499</v>
      </c>
      <c r="I3765">
        <v>-4.9223767654849597</v>
      </c>
      <c r="J3765">
        <v>6.7528923657470603</v>
      </c>
      <c r="K3765">
        <v>37.607636625480602</v>
      </c>
      <c r="L3765">
        <v>35.785125962212803</v>
      </c>
      <c r="M3765">
        <v>56.725246441840902</v>
      </c>
      <c r="N3765">
        <v>0.75854847507267198</v>
      </c>
      <c r="O3765">
        <v>2.13890891612593</v>
      </c>
      <c r="P3765">
        <v>56.252346977093502</v>
      </c>
    </row>
    <row r="3766" spans="1:17" hidden="1" x14ac:dyDescent="0.3">
      <c r="A3766" t="s">
        <v>7695</v>
      </c>
      <c r="B3766" t="s">
        <v>7696</v>
      </c>
      <c r="C3766" t="str">
        <f>IFERROR(VLOOKUP(Table1[[#This Row],[Ticker]],[1]!Table1[[Symbol]:[Industry]],2,FALSE),"-")</f>
        <v>-</v>
      </c>
      <c r="E3766">
        <v>29.521870754999998</v>
      </c>
      <c r="F3766">
        <v>19.73</v>
      </c>
      <c r="G3766">
        <v>25.219306974091701</v>
      </c>
      <c r="H3766">
        <v>-9.8092673065733091</v>
      </c>
      <c r="I3766">
        <v>-18.868394407504098</v>
      </c>
      <c r="J3766">
        <v>-4.5879248771806402</v>
      </c>
      <c r="K3766">
        <v>20.8283311395077</v>
      </c>
      <c r="L3766">
        <v>19.740548865492201</v>
      </c>
      <c r="M3766">
        <v>23.046684211936999</v>
      </c>
      <c r="N3766">
        <v>0.98739842234519104</v>
      </c>
      <c r="O3766">
        <v>67.257982767359294</v>
      </c>
      <c r="P3766">
        <v>71.416159860990405</v>
      </c>
      <c r="Q3766">
        <v>5.4363751227833997E-2</v>
      </c>
    </row>
    <row r="3767" spans="1:17" hidden="1" x14ac:dyDescent="0.3">
      <c r="A3767" t="s">
        <v>7697</v>
      </c>
      <c r="B3767" t="s">
        <v>7698</v>
      </c>
      <c r="C3767" t="str">
        <f>IFERROR(VLOOKUP(Table1[[#This Row],[Ticker]],[1]!Table1[[Symbol]:[Industry]],2,FALSE),"-")</f>
        <v>-</v>
      </c>
      <c r="D3767" t="s">
        <v>109</v>
      </c>
      <c r="E3767">
        <v>29.514563750000001</v>
      </c>
      <c r="F3767">
        <v>16.07</v>
      </c>
      <c r="G3767">
        <v>-30.580907285074399</v>
      </c>
      <c r="H3767">
        <v>-3.05754653130117</v>
      </c>
      <c r="I3767">
        <v>-21.6227568236114</v>
      </c>
      <c r="J3767">
        <v>7.4574564835112902</v>
      </c>
      <c r="K3767">
        <v>18.444669597949801</v>
      </c>
      <c r="L3767">
        <v>18.420309305081201</v>
      </c>
      <c r="M3767">
        <v>40.016847300545997</v>
      </c>
      <c r="N3767">
        <v>0.38965466710571001</v>
      </c>
      <c r="O3767">
        <v>123.024268823895</v>
      </c>
      <c r="P3767">
        <v>6.6357000663569998</v>
      </c>
      <c r="Q3767">
        <v>-9.9612552406890004E-3</v>
      </c>
    </row>
    <row r="3768" spans="1:17" hidden="1" x14ac:dyDescent="0.3">
      <c r="A3768" t="s">
        <v>7699</v>
      </c>
      <c r="B3768" t="s">
        <v>7700</v>
      </c>
      <c r="C3768" t="str">
        <f>IFERROR(VLOOKUP(Table1[[#This Row],[Ticker]],[1]!Table1[[Symbol]:[Industry]],2,FALSE),"-")</f>
        <v>-</v>
      </c>
      <c r="E3768">
        <v>29.366483063999901</v>
      </c>
      <c r="F3768">
        <v>24.58</v>
      </c>
      <c r="G3768">
        <v>6.50432456283494</v>
      </c>
      <c r="H3768">
        <v>52.798308962282903</v>
      </c>
      <c r="I3768">
        <v>27.9755992506939</v>
      </c>
      <c r="J3768">
        <v>16.932663358113398</v>
      </c>
      <c r="K3768">
        <v>16.999943504898798</v>
      </c>
      <c r="L3768">
        <v>16.711109810518199</v>
      </c>
      <c r="M3768">
        <v>97.429111456726005</v>
      </c>
      <c r="N3768">
        <v>1.8991156597774199</v>
      </c>
      <c r="O3768">
        <v>0</v>
      </c>
      <c r="P3768">
        <v>84.812030075187906</v>
      </c>
      <c r="Q3768">
        <v>0.12520466163437999</v>
      </c>
    </row>
    <row r="3769" spans="1:17" hidden="1" x14ac:dyDescent="0.3">
      <c r="A3769" t="s">
        <v>7701</v>
      </c>
      <c r="B3769" t="s">
        <v>7702</v>
      </c>
      <c r="C3769" t="str">
        <f>IFERROR(VLOOKUP(Table1[[#This Row],[Ticker]],[1]!Table1[[Symbol]:[Industry]],2,FALSE),"-")</f>
        <v>-</v>
      </c>
      <c r="D3769" t="s">
        <v>146</v>
      </c>
      <c r="E3769">
        <v>29.299156</v>
      </c>
      <c r="F3769">
        <v>22.25</v>
      </c>
      <c r="G3769">
        <v>-50.374986022706601</v>
      </c>
      <c r="H3769">
        <v>12.020848665917701</v>
      </c>
      <c r="I3769">
        <v>-44.459080190167398</v>
      </c>
      <c r="J3769">
        <v>4.7933776438277604</v>
      </c>
      <c r="K3769">
        <v>21.824344038365901</v>
      </c>
      <c r="M3769">
        <v>52.205552129817796</v>
      </c>
      <c r="N3769">
        <v>2.4174802417480201</v>
      </c>
      <c r="O3769">
        <v>59.101123595505598</v>
      </c>
      <c r="P3769">
        <v>22.252747252747199</v>
      </c>
    </row>
    <row r="3770" spans="1:17" hidden="1" x14ac:dyDescent="0.3">
      <c r="A3770" t="s">
        <v>7703</v>
      </c>
      <c r="B3770" t="s">
        <v>7704</v>
      </c>
      <c r="C3770" t="str">
        <f>IFERROR(VLOOKUP(Table1[[#This Row],[Ticker]],[1]!Table1[[Symbol]:[Industry]],2,FALSE),"-")</f>
        <v>-</v>
      </c>
      <c r="D3770" t="s">
        <v>709</v>
      </c>
      <c r="E3770">
        <v>29.289530723999999</v>
      </c>
      <c r="F3770">
        <v>17.309999999999999</v>
      </c>
      <c r="G3770">
        <v>29.391113876535101</v>
      </c>
      <c r="H3770">
        <v>-0.91520862857247198</v>
      </c>
      <c r="I3770">
        <v>8.4758394593053996</v>
      </c>
      <c r="J3770">
        <v>-0.28428155006681499</v>
      </c>
      <c r="K3770">
        <v>16.9130443211676</v>
      </c>
      <c r="L3770">
        <v>14.8856752753594</v>
      </c>
      <c r="M3770">
        <v>37.603805705755697</v>
      </c>
      <c r="N3770">
        <v>1.3078362900915499</v>
      </c>
      <c r="O3770">
        <v>10.918544194107399</v>
      </c>
      <c r="P3770">
        <v>57.349331878919998</v>
      </c>
      <c r="Q3770">
        <v>3.3034621500889999E-3</v>
      </c>
    </row>
    <row r="3771" spans="1:17" hidden="1" x14ac:dyDescent="0.3">
      <c r="A3771" t="s">
        <v>7705</v>
      </c>
      <c r="B3771" t="s">
        <v>7706</v>
      </c>
      <c r="C3771" t="str">
        <f>IFERROR(VLOOKUP(Table1[[#This Row],[Ticker]],[1]!Table1[[Symbol]:[Industry]],2,FALSE),"-")</f>
        <v>-</v>
      </c>
      <c r="E3771">
        <v>29.217261000000001</v>
      </c>
      <c r="F3771">
        <v>223.5</v>
      </c>
      <c r="G3771">
        <v>29.9218940194136</v>
      </c>
      <c r="H3771">
        <v>1.06742668138357</v>
      </c>
      <c r="I3771">
        <v>7.7197208126042902</v>
      </c>
      <c r="J3771">
        <v>-5.4452054943455401</v>
      </c>
      <c r="K3771">
        <v>215.30931818001201</v>
      </c>
      <c r="L3771">
        <v>194.44728746875501</v>
      </c>
      <c r="M3771">
        <v>48.661294868821301</v>
      </c>
      <c r="N3771">
        <v>1.15002599144797</v>
      </c>
      <c r="O3771">
        <v>11.7673378076062</v>
      </c>
      <c r="P3771">
        <v>60.791366906474799</v>
      </c>
      <c r="Q3771">
        <v>7.3812718520734996E-2</v>
      </c>
    </row>
    <row r="3772" spans="1:17" hidden="1" x14ac:dyDescent="0.3">
      <c r="A3772" t="s">
        <v>7707</v>
      </c>
      <c r="B3772" t="s">
        <v>7708</v>
      </c>
      <c r="C3772" t="str">
        <f>IFERROR(VLOOKUP(Table1[[#This Row],[Ticker]],[1]!Table1[[Symbol]:[Industry]],2,FALSE),"-")</f>
        <v>-</v>
      </c>
      <c r="E3772">
        <v>29.183651999999999</v>
      </c>
      <c r="F3772">
        <v>0.81</v>
      </c>
      <c r="G3772">
        <v>-0.95908067599402003</v>
      </c>
      <c r="H3772">
        <v>5.0175483358847703</v>
      </c>
      <c r="I3772">
        <v>21.548671747817</v>
      </c>
      <c r="J3772">
        <v>-2.4982890228389101</v>
      </c>
      <c r="K3772">
        <v>0.77501026286793895</v>
      </c>
      <c r="L3772">
        <v>0.74881387821055101</v>
      </c>
      <c r="M3772">
        <v>46.754054200849602</v>
      </c>
      <c r="N3772">
        <v>1.232681807903</v>
      </c>
      <c r="O3772">
        <v>37.037037037037003</v>
      </c>
      <c r="P3772">
        <v>52.830188679245197</v>
      </c>
      <c r="Q3772">
        <v>8.5255830147151004E-2</v>
      </c>
    </row>
    <row r="3773" spans="1:17" hidden="1" x14ac:dyDescent="0.3">
      <c r="A3773" t="s">
        <v>7709</v>
      </c>
      <c r="B3773" t="s">
        <v>7710</v>
      </c>
      <c r="C3773" t="str">
        <f>IFERROR(VLOOKUP(Table1[[#This Row],[Ticker]],[1]!Table1[[Symbol]:[Industry]],2,FALSE),"-")</f>
        <v>-</v>
      </c>
      <c r="E3773">
        <v>29.051710379999999</v>
      </c>
      <c r="F3773">
        <v>71.400000000000006</v>
      </c>
      <c r="G3773">
        <v>-8.5250630806860901</v>
      </c>
      <c r="H3773">
        <v>-5.75077557579323</v>
      </c>
      <c r="I3773">
        <v>-16.9778787183361</v>
      </c>
      <c r="J3773">
        <v>5.30901994726075</v>
      </c>
      <c r="K3773">
        <v>68.521311388145307</v>
      </c>
      <c r="L3773">
        <v>72.232418274697096</v>
      </c>
      <c r="M3773">
        <v>67.077415596348203</v>
      </c>
      <c r="N3773">
        <v>1.1336283185840701</v>
      </c>
      <c r="O3773">
        <v>65.980392156862706</v>
      </c>
      <c r="P3773">
        <v>21.016949152542299</v>
      </c>
    </row>
    <row r="3774" spans="1:17" hidden="1" x14ac:dyDescent="0.3">
      <c r="A3774" t="s">
        <v>7711</v>
      </c>
      <c r="B3774" t="s">
        <v>7712</v>
      </c>
      <c r="C3774" t="str">
        <f>IFERROR(VLOOKUP(Table1[[#This Row],[Ticker]],[1]!Table1[[Symbol]:[Industry]],2,FALSE),"-")</f>
        <v>-</v>
      </c>
      <c r="E3774">
        <v>28.885444679999999</v>
      </c>
      <c r="F3774">
        <v>36.6</v>
      </c>
      <c r="G3774">
        <v>20.692344821585301</v>
      </c>
      <c r="H3774">
        <v>-15.7778572635409</v>
      </c>
      <c r="I3774">
        <v>15.8316106386683</v>
      </c>
      <c r="J3774">
        <v>-2.7232855758165102</v>
      </c>
      <c r="K3774">
        <v>37.635903416725398</v>
      </c>
      <c r="L3774">
        <v>32.718507729413403</v>
      </c>
      <c r="M3774">
        <v>41.099998986845399</v>
      </c>
      <c r="N3774">
        <v>0.13885327497063099</v>
      </c>
      <c r="O3774">
        <v>39.344262295081897</v>
      </c>
      <c r="P3774">
        <v>52.436484798000798</v>
      </c>
      <c r="Q3774">
        <v>8.1054889331892005E-2</v>
      </c>
    </row>
    <row r="3775" spans="1:17" hidden="1" x14ac:dyDescent="0.3">
      <c r="A3775" t="s">
        <v>7713</v>
      </c>
      <c r="B3775" t="s">
        <v>7714</v>
      </c>
      <c r="C3775" t="str">
        <f>IFERROR(VLOOKUP(Table1[[#This Row],[Ticker]],[1]!Table1[[Symbol]:[Industry]],2,FALSE),"-")</f>
        <v>-</v>
      </c>
      <c r="D3775" t="s">
        <v>1103</v>
      </c>
      <c r="E3775">
        <v>28.8658</v>
      </c>
      <c r="F3775">
        <v>71.45</v>
      </c>
      <c r="G3775">
        <v>21.037162902181901</v>
      </c>
      <c r="H3775">
        <v>3.37652269485914</v>
      </c>
      <c r="I3775">
        <v>-1.8107032521829101</v>
      </c>
      <c r="J3775">
        <v>5.9432694187195301</v>
      </c>
      <c r="K3775">
        <v>65.165073070730301</v>
      </c>
      <c r="L3775">
        <v>60.2859095381272</v>
      </c>
      <c r="M3775">
        <v>62.092713822707601</v>
      </c>
      <c r="N3775">
        <v>1.2506855936899399</v>
      </c>
      <c r="O3775">
        <v>5.93421973407977</v>
      </c>
      <c r="P3775">
        <v>53.1290184312044</v>
      </c>
      <c r="Q3775">
        <v>5.5879369432559001E-2</v>
      </c>
    </row>
    <row r="3776" spans="1:17" hidden="1" x14ac:dyDescent="0.3">
      <c r="A3776" t="s">
        <v>7715</v>
      </c>
      <c r="B3776" t="s">
        <v>7716</v>
      </c>
      <c r="C3776" t="str">
        <f>IFERROR(VLOOKUP(Table1[[#This Row],[Ticker]],[1]!Table1[[Symbol]:[Industry]],2,FALSE),"-")</f>
        <v>-</v>
      </c>
      <c r="D3776" t="s">
        <v>1423</v>
      </c>
      <c r="E3776">
        <v>28.839795936000002</v>
      </c>
      <c r="F3776">
        <v>53.48</v>
      </c>
      <c r="G3776">
        <v>67.313646596733193</v>
      </c>
      <c r="H3776">
        <v>1.4948787675133499</v>
      </c>
      <c r="I3776">
        <v>-2.15059984427449</v>
      </c>
      <c r="J3776">
        <v>6.7398062152563201</v>
      </c>
      <c r="K3776">
        <v>44.562259502276497</v>
      </c>
      <c r="L3776">
        <v>42.387673194280097</v>
      </c>
      <c r="M3776">
        <v>81.864897909228503</v>
      </c>
      <c r="N3776">
        <v>2.36152763512117</v>
      </c>
      <c r="O3776">
        <v>18.548990276738898</v>
      </c>
      <c r="P3776">
        <v>99.925233644859802</v>
      </c>
      <c r="Q3776">
        <v>9.90560671547E-3</v>
      </c>
    </row>
    <row r="3777" spans="1:17" hidden="1" x14ac:dyDescent="0.3">
      <c r="A3777" t="s">
        <v>7717</v>
      </c>
      <c r="B3777" t="s">
        <v>7718</v>
      </c>
      <c r="C3777" t="str">
        <f>IFERROR(VLOOKUP(Table1[[#This Row],[Ticker]],[1]!Table1[[Symbol]:[Industry]],2,FALSE),"-")</f>
        <v>-</v>
      </c>
      <c r="E3777">
        <v>28.832720800000001</v>
      </c>
      <c r="F3777">
        <v>95.93</v>
      </c>
      <c r="G3777">
        <v>347.02022167033402</v>
      </c>
      <c r="H3777">
        <v>86.193648964815594</v>
      </c>
      <c r="I3777">
        <v>30.695929448793802</v>
      </c>
      <c r="J3777">
        <v>-11.3759058104574</v>
      </c>
      <c r="K3777">
        <v>76.521085116886596</v>
      </c>
      <c r="L3777">
        <v>64.577707697652997</v>
      </c>
      <c r="M3777">
        <v>52.581082073610901</v>
      </c>
      <c r="N3777">
        <v>3.1413377032988001</v>
      </c>
      <c r="O3777">
        <v>24.528301886792399</v>
      </c>
      <c r="P3777">
        <v>395.76227390180799</v>
      </c>
      <c r="Q3777">
        <v>0.14934108846781899</v>
      </c>
    </row>
    <row r="3778" spans="1:17" hidden="1" x14ac:dyDescent="0.3">
      <c r="A3778" t="s">
        <v>7719</v>
      </c>
      <c r="B3778" t="s">
        <v>7720</v>
      </c>
      <c r="C3778" t="str">
        <f>IFERROR(VLOOKUP(Table1[[#This Row],[Ticker]],[1]!Table1[[Symbol]:[Industry]],2,FALSE),"-")</f>
        <v>-</v>
      </c>
      <c r="D3778" t="s">
        <v>412</v>
      </c>
      <c r="E3778">
        <v>28.728000000000002</v>
      </c>
      <c r="F3778">
        <v>0.36</v>
      </c>
      <c r="G3778">
        <v>-47.090608722415602</v>
      </c>
      <c r="H3778">
        <v>1.3985007168371599</v>
      </c>
      <c r="I3778">
        <v>-27.737042537897199</v>
      </c>
      <c r="J3778">
        <v>-2.7489155892549499</v>
      </c>
      <c r="K3778">
        <v>0.366374203423802</v>
      </c>
      <c r="L3778">
        <v>0.38627460645490802</v>
      </c>
      <c r="M3778">
        <v>36.060685965795898</v>
      </c>
      <c r="N3778">
        <v>0.98471600316955998</v>
      </c>
      <c r="O3778">
        <v>58.3333333333333</v>
      </c>
      <c r="P3778">
        <v>16.129032258064498</v>
      </c>
    </row>
    <row r="3779" spans="1:17" hidden="1" x14ac:dyDescent="0.3">
      <c r="A3779" t="s">
        <v>7721</v>
      </c>
      <c r="B3779" t="s">
        <v>7722</v>
      </c>
      <c r="C3779" t="str">
        <f>IFERROR(VLOOKUP(Table1[[#This Row],[Ticker]],[1]!Table1[[Symbol]:[Industry]],2,FALSE),"-")</f>
        <v>-</v>
      </c>
      <c r="D3779" t="s">
        <v>119</v>
      </c>
      <c r="E3779">
        <v>28.707899999999999</v>
      </c>
      <c r="F3779">
        <v>0.39</v>
      </c>
      <c r="G3779">
        <v>6.3136465967332498</v>
      </c>
      <c r="H3779">
        <v>-11.458642140305599</v>
      </c>
      <c r="I3779">
        <v>-15.951328252182901</v>
      </c>
      <c r="J3779">
        <v>-0.117336641886528</v>
      </c>
      <c r="K3779">
        <v>0.41854321949447998</v>
      </c>
      <c r="L3779">
        <v>0.54086761444956599</v>
      </c>
      <c r="M3779">
        <v>9.6388334927919903</v>
      </c>
      <c r="N3779">
        <v>0.29775367840609701</v>
      </c>
      <c r="O3779">
        <v>66.6666666666666</v>
      </c>
      <c r="P3779">
        <v>56</v>
      </c>
      <c r="Q3779">
        <v>-8.2662980576149996E-3</v>
      </c>
    </row>
    <row r="3780" spans="1:17" hidden="1" x14ac:dyDescent="0.3">
      <c r="A3780" t="s">
        <v>7723</v>
      </c>
      <c r="B3780" t="s">
        <v>7724</v>
      </c>
      <c r="C3780" t="str">
        <f>IFERROR(VLOOKUP(Table1[[#This Row],[Ticker]],[1]!Table1[[Symbol]:[Industry]],2,FALSE),"-")</f>
        <v>-</v>
      </c>
      <c r="D3780" t="s">
        <v>924</v>
      </c>
      <c r="E3780">
        <v>28.682627537999998</v>
      </c>
      <c r="F3780">
        <v>21.17</v>
      </c>
      <c r="G3780">
        <v>-16.4964799855452</v>
      </c>
      <c r="H3780">
        <v>-2.7810128151943498</v>
      </c>
      <c r="I3780">
        <v>-21.0059134050213</v>
      </c>
      <c r="J3780">
        <v>-7.99375091516763</v>
      </c>
      <c r="K3780">
        <v>22.096115573656402</v>
      </c>
      <c r="L3780">
        <v>22.136975700722299</v>
      </c>
      <c r="M3780">
        <v>28.035504250713601</v>
      </c>
      <c r="N3780">
        <v>1.53152237158771</v>
      </c>
      <c r="O3780">
        <v>65.092111478507306</v>
      </c>
      <c r="P3780">
        <v>18.9325842696629</v>
      </c>
      <c r="Q3780">
        <v>3.5601154336090998E-2</v>
      </c>
    </row>
    <row r="3781" spans="1:17" hidden="1" x14ac:dyDescent="0.3">
      <c r="A3781" t="s">
        <v>7725</v>
      </c>
      <c r="B3781" t="s">
        <v>7726</v>
      </c>
      <c r="C3781" t="str">
        <f>IFERROR(VLOOKUP(Table1[[#This Row],[Ticker]],[1]!Table1[[Symbol]:[Industry]],2,FALSE),"-")</f>
        <v>-</v>
      </c>
      <c r="E3781">
        <v>28.642887000000002</v>
      </c>
      <c r="F3781">
        <v>5.33</v>
      </c>
      <c r="G3781">
        <v>16.576804491470099</v>
      </c>
      <c r="H3781">
        <v>21.1875707072494</v>
      </c>
      <c r="I3781">
        <v>3.9495528050858</v>
      </c>
      <c r="J3781">
        <v>-12.3239094118395</v>
      </c>
      <c r="K3781">
        <v>4.9377703173578302</v>
      </c>
      <c r="L3781">
        <v>4.6414200920698399</v>
      </c>
      <c r="M3781">
        <v>44.070960753097097</v>
      </c>
      <c r="N3781">
        <v>3.7333776514872499</v>
      </c>
      <c r="O3781">
        <v>28.5178236397748</v>
      </c>
      <c r="P3781">
        <v>47.645429362880897</v>
      </c>
      <c r="Q3781">
        <v>-5.7433648970518003E-2</v>
      </c>
    </row>
    <row r="3782" spans="1:17" hidden="1" x14ac:dyDescent="0.3">
      <c r="A3782" t="s">
        <v>7727</v>
      </c>
      <c r="B3782" t="s">
        <v>7728</v>
      </c>
      <c r="C3782" t="str">
        <f>IFERROR(VLOOKUP(Table1[[#This Row],[Ticker]],[1]!Table1[[Symbol]:[Industry]],2,FALSE),"-")</f>
        <v>-</v>
      </c>
      <c r="D3782" t="s">
        <v>97</v>
      </c>
      <c r="E3782">
        <v>28.541699999999999</v>
      </c>
      <c r="F3782">
        <v>5.94</v>
      </c>
      <c r="G3782">
        <v>-28.9495112980035</v>
      </c>
      <c r="H3782">
        <v>-8.00759880162191</v>
      </c>
      <c r="I3782">
        <v>-40.835191332867502</v>
      </c>
      <c r="J3782">
        <v>4.9608266293768598E-2</v>
      </c>
      <c r="K3782">
        <v>6.01445347485003</v>
      </c>
      <c r="L3782">
        <v>6.59019295513757</v>
      </c>
      <c r="M3782">
        <v>53.7554141100522</v>
      </c>
      <c r="N3782">
        <v>1.04569504187184</v>
      </c>
      <c r="O3782">
        <v>56.397306397306302</v>
      </c>
      <c r="P3782">
        <v>14.2307692307692</v>
      </c>
      <c r="Q3782">
        <v>0.13189075434081701</v>
      </c>
    </row>
    <row r="3783" spans="1:17" hidden="1" x14ac:dyDescent="0.3">
      <c r="A3783" t="s">
        <v>7729</v>
      </c>
      <c r="B3783" t="s">
        <v>7730</v>
      </c>
      <c r="C3783" t="str">
        <f>IFERROR(VLOOKUP(Table1[[#This Row],[Ticker]],[1]!Table1[[Symbol]:[Industry]],2,FALSE),"-")</f>
        <v>-</v>
      </c>
      <c r="D3783" t="s">
        <v>138</v>
      </c>
      <c r="E3783">
        <v>28.475070975000001</v>
      </c>
      <c r="F3783">
        <v>55.25</v>
      </c>
      <c r="G3783">
        <v>28.6014084489934</v>
      </c>
      <c r="H3783">
        <v>3.36940018773663</v>
      </c>
      <c r="I3783">
        <v>-23.7306397169442</v>
      </c>
      <c r="J3783">
        <v>-17.045908070457902</v>
      </c>
      <c r="K3783">
        <v>57.925943796276201</v>
      </c>
      <c r="L3783">
        <v>51.489513992644603</v>
      </c>
      <c r="M3783">
        <v>25.760448351678999</v>
      </c>
      <c r="N3783">
        <v>0.61846303049895401</v>
      </c>
      <c r="O3783">
        <v>39.004524886877803</v>
      </c>
      <c r="P3783">
        <v>77.0833333333333</v>
      </c>
      <c r="Q3783">
        <v>3.3311610612425997E-2</v>
      </c>
    </row>
    <row r="3784" spans="1:17" hidden="1" x14ac:dyDescent="0.3">
      <c r="A3784" t="s">
        <v>7731</v>
      </c>
      <c r="B3784" t="s">
        <v>7732</v>
      </c>
      <c r="C3784" t="str">
        <f>IFERROR(VLOOKUP(Table1[[#This Row],[Ticker]],[1]!Table1[[Symbol]:[Industry]],2,FALSE),"-")</f>
        <v>-</v>
      </c>
      <c r="D3784" t="s">
        <v>312</v>
      </c>
      <c r="E3784">
        <v>28.400961599999999</v>
      </c>
      <c r="F3784">
        <v>17.489999999999998</v>
      </c>
      <c r="G3784">
        <v>29.198261981348601</v>
      </c>
      <c r="H3784">
        <v>-5.0384086772706702</v>
      </c>
      <c r="I3784">
        <v>-16.821493998039202</v>
      </c>
      <c r="J3784">
        <v>4.8180335108749199</v>
      </c>
      <c r="K3784">
        <v>17.810481773763399</v>
      </c>
      <c r="L3784">
        <v>16.5077215988304</v>
      </c>
      <c r="M3784">
        <v>45.497196382825898</v>
      </c>
      <c r="N3784">
        <v>0.65751857588174101</v>
      </c>
      <c r="O3784">
        <v>19.153802172670101</v>
      </c>
      <c r="P3784">
        <v>72.997032640949499</v>
      </c>
      <c r="Q3784">
        <v>8.3891665174409005E-2</v>
      </c>
    </row>
    <row r="3785" spans="1:17" hidden="1" x14ac:dyDescent="0.3">
      <c r="A3785" t="s">
        <v>7733</v>
      </c>
      <c r="B3785" t="s">
        <v>7734</v>
      </c>
      <c r="C3785" t="str">
        <f>IFERROR(VLOOKUP(Table1[[#This Row],[Ticker]],[1]!Table1[[Symbol]:[Industry]],2,FALSE),"-")</f>
        <v>-</v>
      </c>
      <c r="D3785" t="s">
        <v>412</v>
      </c>
      <c r="E3785">
        <v>28.4</v>
      </c>
      <c r="F3785">
        <v>2.84</v>
      </c>
      <c r="G3785">
        <v>-14.455584172497501</v>
      </c>
      <c r="H3785">
        <v>2.6185215718945098</v>
      </c>
      <c r="I3785">
        <v>-40.2554519635231</v>
      </c>
      <c r="J3785">
        <v>-7.97897186201231</v>
      </c>
      <c r="K3785">
        <v>2.9230334552718702</v>
      </c>
      <c r="L3785">
        <v>2.81337872069061</v>
      </c>
      <c r="M3785">
        <v>33.350488576178101</v>
      </c>
      <c r="N3785">
        <v>1.47077846328319</v>
      </c>
      <c r="O3785">
        <v>100.352112676056</v>
      </c>
      <c r="P3785">
        <v>41.999999999999901</v>
      </c>
      <c r="Q3785">
        <v>5.1504186047306E-2</v>
      </c>
    </row>
    <row r="3786" spans="1:17" hidden="1" x14ac:dyDescent="0.3">
      <c r="A3786" t="s">
        <v>7735</v>
      </c>
      <c r="B3786" t="s">
        <v>7736</v>
      </c>
      <c r="C3786" t="str">
        <f>IFERROR(VLOOKUP(Table1[[#This Row],[Ticker]],[1]!Table1[[Symbol]:[Industry]],2,FALSE),"-")</f>
        <v>-</v>
      </c>
      <c r="D3786" t="s">
        <v>1300</v>
      </c>
      <c r="E3786">
        <v>28.388294607999999</v>
      </c>
      <c r="F3786">
        <v>233.49</v>
      </c>
      <c r="G3786">
        <v>-16.7329385345021</v>
      </c>
      <c r="H3786">
        <v>-3.92802110257565</v>
      </c>
      <c r="I3786">
        <v>-8.6956191580108904</v>
      </c>
      <c r="J3786">
        <v>-0.28443891704826801</v>
      </c>
      <c r="K3786">
        <v>231.529806655567</v>
      </c>
      <c r="L3786">
        <v>226.05568086634099</v>
      </c>
      <c r="M3786">
        <v>54.0220772595234</v>
      </c>
      <c r="N3786">
        <v>0.817105263157894</v>
      </c>
      <c r="O3786">
        <v>14.3517923679814</v>
      </c>
      <c r="P3786">
        <v>9.4552784549034303</v>
      </c>
      <c r="Q3786">
        <v>-6.2435120747125997E-2</v>
      </c>
    </row>
    <row r="3787" spans="1:17" hidden="1" x14ac:dyDescent="0.3">
      <c r="A3787" t="s">
        <v>7737</v>
      </c>
      <c r="B3787" t="s">
        <v>7738</v>
      </c>
      <c r="C3787" t="str">
        <f>IFERROR(VLOOKUP(Table1[[#This Row],[Ticker]],[1]!Table1[[Symbol]:[Industry]],2,FALSE),"-")</f>
        <v>-</v>
      </c>
      <c r="D3787" t="s">
        <v>692</v>
      </c>
      <c r="E3787">
        <v>28.38</v>
      </c>
      <c r="F3787">
        <v>4.7300000000000004</v>
      </c>
      <c r="G3787">
        <v>-69.936353403266693</v>
      </c>
      <c r="H3787">
        <v>-16.953147634811199</v>
      </c>
      <c r="I3787">
        <v>-52.732457905584702</v>
      </c>
      <c r="J3787">
        <v>-3.5586321884452401</v>
      </c>
      <c r="K3787">
        <v>5.3600293269443098</v>
      </c>
      <c r="L3787">
        <v>6.6095301159237696</v>
      </c>
      <c r="M3787">
        <v>21.917181557949299</v>
      </c>
      <c r="N3787">
        <v>1.89222094653684</v>
      </c>
      <c r="O3787">
        <v>152.219873150105</v>
      </c>
      <c r="P3787">
        <v>7.9908675799086701</v>
      </c>
      <c r="Q3787">
        <v>4.5063022963806001E-2</v>
      </c>
    </row>
    <row r="3788" spans="1:17" hidden="1" x14ac:dyDescent="0.3">
      <c r="A3788" t="s">
        <v>7739</v>
      </c>
      <c r="B3788" t="s">
        <v>7740</v>
      </c>
      <c r="C3788" t="str">
        <f>IFERROR(VLOOKUP(Table1[[#This Row],[Ticker]],[1]!Table1[[Symbol]:[Industry]],2,FALSE),"-")</f>
        <v>-</v>
      </c>
      <c r="E3788">
        <v>28.335999999999999</v>
      </c>
      <c r="F3788">
        <v>7.04</v>
      </c>
      <c r="G3788">
        <v>-20.156941638560799</v>
      </c>
      <c r="H3788">
        <v>3.3877033746444698</v>
      </c>
      <c r="I3788">
        <v>-28.324363318688299</v>
      </c>
      <c r="J3788">
        <v>1.77984932486039E-2</v>
      </c>
      <c r="K3788">
        <v>7.0235905106874403</v>
      </c>
      <c r="L3788">
        <v>6.3673428829451897</v>
      </c>
      <c r="M3788">
        <v>50.551913613818201</v>
      </c>
      <c r="N3788">
        <v>0.87474609795341096</v>
      </c>
      <c r="O3788">
        <v>36.931818181818102</v>
      </c>
      <c r="P3788">
        <v>39.960238568588402</v>
      </c>
      <c r="Q3788">
        <v>6.7486486773148002E-2</v>
      </c>
    </row>
    <row r="3789" spans="1:17" hidden="1" x14ac:dyDescent="0.3">
      <c r="A3789" t="s">
        <v>7741</v>
      </c>
      <c r="B3789" t="s">
        <v>7742</v>
      </c>
      <c r="C3789" t="str">
        <f>IFERROR(VLOOKUP(Table1[[#This Row],[Ticker]],[1]!Table1[[Symbol]:[Industry]],2,FALSE),"-")</f>
        <v>-</v>
      </c>
      <c r="D3789" t="s">
        <v>632</v>
      </c>
      <c r="E3789">
        <v>28.282891599999999</v>
      </c>
      <c r="F3789">
        <v>4</v>
      </c>
      <c r="G3789">
        <v>-76.902727672272505</v>
      </c>
      <c r="H3789">
        <v>5.4607513154006098</v>
      </c>
      <c r="I3789">
        <v>-9.5552243560790195</v>
      </c>
      <c r="J3789">
        <v>5.2445936530196402</v>
      </c>
      <c r="K3789">
        <v>3.6327823191268198</v>
      </c>
      <c r="M3789">
        <v>84.466819791435597</v>
      </c>
      <c r="N3789">
        <v>1.5221326781817099</v>
      </c>
      <c r="O3789">
        <v>125</v>
      </c>
      <c r="P3789">
        <v>35.593220338983002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E3790">
        <v>28.269682319999902</v>
      </c>
      <c r="F3790">
        <v>39.159999999999997</v>
      </c>
      <c r="G3790">
        <v>-8.5098828150314603</v>
      </c>
      <c r="H3790">
        <v>-4.3157849974485503</v>
      </c>
      <c r="I3790">
        <v>2.0308304030810098</v>
      </c>
      <c r="J3790">
        <v>-0.117336641886528</v>
      </c>
      <c r="K3790">
        <v>38.953220624811301</v>
      </c>
      <c r="L3790">
        <v>36.384901996887699</v>
      </c>
      <c r="M3790">
        <v>99.990699005494903</v>
      </c>
      <c r="O3790">
        <v>0</v>
      </c>
      <c r="P3790">
        <v>21.2383900928792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D3791" t="s">
        <v>632</v>
      </c>
      <c r="E3791">
        <v>28.134106675291001</v>
      </c>
      <c r="F3791">
        <v>26.46</v>
      </c>
      <c r="G3791">
        <v>11.7845820003299</v>
      </c>
      <c r="H3791">
        <v>-4.77763193781536</v>
      </c>
      <c r="I3791">
        <v>47.558654957925</v>
      </c>
      <c r="J3791">
        <v>-1.0507150328489701</v>
      </c>
      <c r="K3791">
        <v>20.545131107731098</v>
      </c>
      <c r="L3791">
        <v>18.338120550635601</v>
      </c>
      <c r="M3791">
        <v>88.6084252441009</v>
      </c>
      <c r="N3791">
        <v>0</v>
      </c>
      <c r="O3791">
        <v>0</v>
      </c>
      <c r="P3791">
        <v>85.034965034964998</v>
      </c>
      <c r="Q3791">
        <v>0.16540025724671301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D3792" t="s">
        <v>921</v>
      </c>
      <c r="E3792">
        <v>28.131924991999998</v>
      </c>
      <c r="F3792">
        <v>3.28</v>
      </c>
      <c r="G3792">
        <v>-97.019686736600093</v>
      </c>
      <c r="H3792">
        <v>-23.527607657547001</v>
      </c>
      <c r="I3792">
        <v>-77.799154339139406</v>
      </c>
      <c r="J3792">
        <v>-0.117336641886528</v>
      </c>
      <c r="K3792">
        <v>4.8782591518939897</v>
      </c>
      <c r="L3792">
        <v>8.7906600973461</v>
      </c>
      <c r="M3792">
        <v>13.2911810458776</v>
      </c>
      <c r="N3792">
        <v>0.311255587975583</v>
      </c>
      <c r="O3792">
        <v>335.97560975609701</v>
      </c>
      <c r="P3792">
        <v>9.6989966555183802</v>
      </c>
      <c r="Q3792">
        <v>-0.16218701931683399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D3793" t="s">
        <v>632</v>
      </c>
      <c r="E3793">
        <v>28.129529999999999</v>
      </c>
      <c r="F3793">
        <v>79</v>
      </c>
      <c r="G3793">
        <v>-6.6402813689360602</v>
      </c>
      <c r="H3793">
        <v>-6.5801966607768803</v>
      </c>
      <c r="I3793">
        <v>-7.31750603278706</v>
      </c>
      <c r="J3793">
        <v>-7.5153382179146604</v>
      </c>
      <c r="K3793">
        <v>75.877016482214898</v>
      </c>
      <c r="L3793">
        <v>53.195540181102402</v>
      </c>
      <c r="M3793">
        <v>2.7141348678664499</v>
      </c>
      <c r="N3793">
        <v>1.63636363636363</v>
      </c>
      <c r="O3793">
        <v>9.8607594936708907</v>
      </c>
      <c r="P3793">
        <v>23.4375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D3794" t="s">
        <v>632</v>
      </c>
      <c r="E3794">
        <v>28.127938499999999</v>
      </c>
      <c r="F3794">
        <v>45.18</v>
      </c>
      <c r="G3794">
        <v>40.7540469607004</v>
      </c>
      <c r="H3794">
        <v>2.8474028583389299</v>
      </c>
      <c r="I3794">
        <v>-16.664695861437401</v>
      </c>
      <c r="J3794">
        <v>6.6659297254025196</v>
      </c>
      <c r="K3794">
        <v>44.233941754141703</v>
      </c>
      <c r="L3794">
        <v>43.361946544659503</v>
      </c>
      <c r="M3794">
        <v>58.263308667700997</v>
      </c>
      <c r="N3794">
        <v>0.79757199629811104</v>
      </c>
      <c r="O3794">
        <v>43.426294820717096</v>
      </c>
      <c r="P3794">
        <v>73.037150517043202</v>
      </c>
      <c r="Q3794">
        <v>6.0206122579776998E-2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E3795">
        <v>28.121600000000001</v>
      </c>
      <c r="F3795">
        <v>208</v>
      </c>
      <c r="G3795">
        <v>30.501934217192801</v>
      </c>
      <c r="H3795">
        <v>9.44670112907753</v>
      </c>
      <c r="I3795">
        <v>40.736959368276601</v>
      </c>
      <c r="J3795">
        <v>-0.117336641886528</v>
      </c>
      <c r="M3795">
        <v>59.610033824129999</v>
      </c>
      <c r="O3795">
        <v>12.692307692307599</v>
      </c>
      <c r="P3795">
        <v>70.771756978653499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21</v>
      </c>
      <c r="E3796">
        <v>28.063961643786399</v>
      </c>
      <c r="F3796">
        <v>67</v>
      </c>
      <c r="G3796">
        <v>-13.8502878294962</v>
      </c>
      <c r="H3796">
        <v>-16.734085651043301</v>
      </c>
      <c r="I3796">
        <v>-17.558956705023899</v>
      </c>
      <c r="J3796">
        <v>-0.117336641886528</v>
      </c>
      <c r="K3796">
        <v>72.917127579582399</v>
      </c>
      <c r="L3796">
        <v>69.532258685430705</v>
      </c>
      <c r="M3796">
        <v>1.4649220408959999E-3</v>
      </c>
      <c r="N3796">
        <v>1.22</v>
      </c>
      <c r="O3796">
        <v>14.179104477611901</v>
      </c>
      <c r="P3796">
        <v>21.818181818181799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921</v>
      </c>
      <c r="E3797">
        <v>28.040736416000001</v>
      </c>
      <c r="F3797">
        <v>24.64</v>
      </c>
      <c r="G3797">
        <v>703.64697993006598</v>
      </c>
      <c r="H3797">
        <v>-18.415784997448501</v>
      </c>
      <c r="I3797">
        <v>-16.136952264821101</v>
      </c>
      <c r="J3797">
        <v>1.7403708679948899</v>
      </c>
      <c r="K3797">
        <v>27.830468998572101</v>
      </c>
      <c r="L3797">
        <v>25.734935895479001</v>
      </c>
      <c r="M3797">
        <v>33.440102697325599</v>
      </c>
      <c r="N3797">
        <v>0.68435672514619805</v>
      </c>
      <c r="O3797">
        <v>64.0016233766233</v>
      </c>
      <c r="P3797">
        <v>749.65517241379303</v>
      </c>
      <c r="Q3797">
        <v>9.0324246609570003E-2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E3798">
        <v>28.020606000000001</v>
      </c>
      <c r="F3798">
        <v>32.42</v>
      </c>
      <c r="G3798">
        <v>47.395440791983901</v>
      </c>
      <c r="H3798">
        <v>-5.4939882375074696</v>
      </c>
      <c r="I3798">
        <v>-21.557904215901701</v>
      </c>
      <c r="J3798">
        <v>0.78491899721120695</v>
      </c>
      <c r="K3798">
        <v>33.565770796741397</v>
      </c>
      <c r="L3798">
        <v>31.854249809317601</v>
      </c>
      <c r="M3798">
        <v>38.1188519237093</v>
      </c>
      <c r="N3798">
        <v>1.0543099518414101</v>
      </c>
      <c r="O3798">
        <v>32.418260333127598</v>
      </c>
      <c r="P3798">
        <v>102.498438475952</v>
      </c>
      <c r="Q3798">
        <v>5.3268860136572997E-2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E3799">
        <v>27.994949999999999</v>
      </c>
      <c r="F3799">
        <v>24.03</v>
      </c>
      <c r="G3799">
        <v>183.99610498341701</v>
      </c>
      <c r="H3799">
        <v>47.493000532267203</v>
      </c>
      <c r="I3799">
        <v>32.096824382583797</v>
      </c>
      <c r="J3799">
        <v>-2.7685379674871902</v>
      </c>
      <c r="K3799">
        <v>19.165996705866998</v>
      </c>
      <c r="L3799">
        <v>15.909200675633899</v>
      </c>
      <c r="M3799">
        <v>56.702101472082298</v>
      </c>
      <c r="N3799">
        <v>2.0804469404157202</v>
      </c>
      <c r="O3799">
        <v>18.976279650436901</v>
      </c>
      <c r="P3799">
        <v>219.97336884154399</v>
      </c>
      <c r="Q3799">
        <v>0.13028929855542301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E3800">
        <v>27.900740335999998</v>
      </c>
      <c r="F3800">
        <v>37.64</v>
      </c>
      <c r="G3800">
        <v>46.399502900393401</v>
      </c>
      <c r="H3800">
        <v>-11.2474379300709</v>
      </c>
      <c r="I3800">
        <v>-50.539745434198601</v>
      </c>
      <c r="J3800">
        <v>3.86316701367805</v>
      </c>
      <c r="K3800">
        <v>41.179596740407597</v>
      </c>
      <c r="L3800">
        <v>41.443799727552701</v>
      </c>
      <c r="M3800">
        <v>43.9034912693186</v>
      </c>
      <c r="N3800">
        <v>0.97787549242634397</v>
      </c>
      <c r="O3800">
        <v>78.772582359192299</v>
      </c>
      <c r="P3800">
        <v>95.329527763362705</v>
      </c>
      <c r="Q3800">
        <v>9.1792322546162999E-2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E3801">
        <v>27.824999999999999</v>
      </c>
      <c r="F3801">
        <v>18.55</v>
      </c>
      <c r="G3801">
        <v>54.3366792262918</v>
      </c>
      <c r="H3801">
        <v>10.638622297384201</v>
      </c>
      <c r="I3801">
        <v>-15.665350392404299</v>
      </c>
      <c r="J3801">
        <v>-0.59102085241284297</v>
      </c>
      <c r="K3801">
        <v>16.9928531952093</v>
      </c>
      <c r="L3801">
        <v>16.469291884020102</v>
      </c>
      <c r="M3801">
        <v>62.961566682751098</v>
      </c>
      <c r="N3801">
        <v>1.2236344398889001</v>
      </c>
      <c r="O3801">
        <v>54.393530997304502</v>
      </c>
      <c r="P3801">
        <v>91.434468524251798</v>
      </c>
      <c r="Q3801">
        <v>7.4470519797608006E-2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709</v>
      </c>
      <c r="E3802">
        <v>27.800666394</v>
      </c>
      <c r="F3802">
        <v>42.35</v>
      </c>
      <c r="G3802">
        <v>6.0624211065371698</v>
      </c>
      <c r="H3802">
        <v>11.967688088837599</v>
      </c>
      <c r="I3802">
        <v>-4.86158466243932</v>
      </c>
      <c r="J3802">
        <v>7.22348732815093</v>
      </c>
      <c r="K3802">
        <v>38.285065914945299</v>
      </c>
      <c r="L3802">
        <v>36.3937987717769</v>
      </c>
      <c r="M3802">
        <v>53.1716620480071</v>
      </c>
      <c r="N3802">
        <v>1.1925342503015099</v>
      </c>
      <c r="O3802">
        <v>2.4085005903187602</v>
      </c>
      <c r="P3802">
        <v>39.309210526315702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E3803">
        <v>27.745865999999999</v>
      </c>
      <c r="F3803">
        <v>0.57999999999999996</v>
      </c>
      <c r="G3803">
        <v>46.205036545784402</v>
      </c>
      <c r="H3803">
        <v>11.5488986744295</v>
      </c>
      <c r="I3803">
        <v>4.7351255461602904</v>
      </c>
      <c r="J3803">
        <v>-1.0507150328489701</v>
      </c>
      <c r="K3803">
        <v>0.45397763531590501</v>
      </c>
      <c r="L3803">
        <v>0.28810675629956001</v>
      </c>
      <c r="M3803">
        <v>96.598513718680294</v>
      </c>
      <c r="N3803">
        <v>1.05964556294373</v>
      </c>
      <c r="O3803">
        <v>1.72413793103447</v>
      </c>
      <c r="P3803">
        <v>87.096774193548299</v>
      </c>
      <c r="Q3803">
        <v>0.153766133126334</v>
      </c>
    </row>
    <row r="3804" spans="1:17" hidden="1" x14ac:dyDescent="0.3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D3804" t="s">
        <v>549</v>
      </c>
      <c r="E3804">
        <v>27.740694999999999</v>
      </c>
      <c r="F3804">
        <v>49.67</v>
      </c>
      <c r="G3804">
        <v>2.0604820397712298</v>
      </c>
      <c r="H3804">
        <v>-19.0268182724047</v>
      </c>
      <c r="I3804">
        <v>-22.363853467660601</v>
      </c>
      <c r="J3804">
        <v>-3.7007854639019602</v>
      </c>
      <c r="K3804">
        <v>55.137033684651399</v>
      </c>
      <c r="L3804">
        <v>54.732255863131897</v>
      </c>
      <c r="M3804">
        <v>32.916538600736402</v>
      </c>
      <c r="N3804">
        <v>2.2770734484721902</v>
      </c>
      <c r="O3804">
        <v>75.115764042681704</v>
      </c>
      <c r="P3804">
        <v>32.276964047936097</v>
      </c>
      <c r="Q3804">
        <v>3.4643426882861997E-2</v>
      </c>
    </row>
    <row r="3805" spans="1:17" hidden="1" x14ac:dyDescent="0.3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D3805" t="s">
        <v>632</v>
      </c>
      <c r="E3805">
        <v>27.576000000000001</v>
      </c>
      <c r="F3805">
        <v>144</v>
      </c>
      <c r="G3805">
        <v>47.640237911426802</v>
      </c>
      <c r="H3805">
        <v>-8.1374410484039608</v>
      </c>
      <c r="I3805">
        <v>-12.1142416934214</v>
      </c>
      <c r="J3805">
        <v>15.1498389306325</v>
      </c>
      <c r="K3805">
        <v>147.56759949334599</v>
      </c>
      <c r="L3805">
        <v>132.07621996051699</v>
      </c>
      <c r="M3805">
        <v>48.150220216956903</v>
      </c>
      <c r="N3805">
        <v>1.66421701930092</v>
      </c>
      <c r="O3805">
        <v>31.2152777777777</v>
      </c>
      <c r="P3805">
        <v>99.4459833795013</v>
      </c>
      <c r="Q3805">
        <v>0.13963593281334399</v>
      </c>
    </row>
    <row r="3806" spans="1:17" hidden="1" x14ac:dyDescent="0.3">
      <c r="A3806" t="s">
        <v>7775</v>
      </c>
      <c r="B3806" t="s">
        <v>7776</v>
      </c>
      <c r="C3806" t="str">
        <f>IFERROR(VLOOKUP(Table1[[#This Row],[Ticker]],[1]!Table1[[Symbol]:[Industry]],2,FALSE),"-")</f>
        <v>-</v>
      </c>
      <c r="D3806" t="s">
        <v>130</v>
      </c>
      <c r="E3806">
        <v>27.478290000000001</v>
      </c>
      <c r="F3806">
        <v>9.0299999999999994</v>
      </c>
      <c r="G3806">
        <v>13.131828414915001</v>
      </c>
      <c r="H3806">
        <v>-9.2631534185011901</v>
      </c>
      <c r="I3806">
        <v>0.85246921617149696</v>
      </c>
      <c r="J3806">
        <v>0.21599669144679701</v>
      </c>
      <c r="K3806">
        <v>7.9433376137306997</v>
      </c>
      <c r="L3806">
        <v>5.7253191117482896</v>
      </c>
      <c r="M3806">
        <v>58.283255962507198</v>
      </c>
      <c r="N3806">
        <v>2.25620731934147</v>
      </c>
      <c r="O3806">
        <v>5.2048726467331203</v>
      </c>
      <c r="P3806">
        <v>36.818181818181799</v>
      </c>
      <c r="Q3806">
        <v>7.7143670026163999E-2</v>
      </c>
    </row>
    <row r="3807" spans="1:17" hidden="1" x14ac:dyDescent="0.3">
      <c r="A3807" t="s">
        <v>7777</v>
      </c>
      <c r="B3807" t="s">
        <v>7778</v>
      </c>
      <c r="C3807" t="str">
        <f>IFERROR(VLOOKUP(Table1[[#This Row],[Ticker]],[1]!Table1[[Symbol]:[Industry]],2,FALSE),"-")</f>
        <v>-</v>
      </c>
      <c r="E3807">
        <v>27.378</v>
      </c>
      <c r="F3807">
        <v>70.2</v>
      </c>
      <c r="G3807">
        <v>29.1216570451442</v>
      </c>
      <c r="H3807">
        <v>-4.0300707117342602</v>
      </c>
      <c r="I3807">
        <v>-30.901939729134899</v>
      </c>
      <c r="J3807">
        <v>7.8826633581134704</v>
      </c>
      <c r="K3807">
        <v>68.364130063980895</v>
      </c>
      <c r="L3807">
        <v>63.162847215784097</v>
      </c>
      <c r="M3807">
        <v>54.258168025720302</v>
      </c>
      <c r="N3807">
        <v>1.11027138685091</v>
      </c>
      <c r="O3807">
        <v>31.054131054130998</v>
      </c>
      <c r="P3807">
        <v>59.545454545454497</v>
      </c>
      <c r="Q3807">
        <v>7.0074878611098998E-2</v>
      </c>
    </row>
    <row r="3808" spans="1:17" hidden="1" x14ac:dyDescent="0.3">
      <c r="A3808" t="s">
        <v>7779</v>
      </c>
      <c r="B3808" t="s">
        <v>7780</v>
      </c>
      <c r="C3808" t="str">
        <f>IFERROR(VLOOKUP(Table1[[#This Row],[Ticker]],[1]!Table1[[Symbol]:[Industry]],2,FALSE),"-")</f>
        <v>-</v>
      </c>
      <c r="E3808">
        <v>27.377536275000001</v>
      </c>
      <c r="F3808">
        <v>43.57</v>
      </c>
      <c r="G3808">
        <v>251.27061733683601</v>
      </c>
      <c r="H3808">
        <v>-5.35624742519422</v>
      </c>
      <c r="I3808">
        <v>97.950903674066396</v>
      </c>
      <c r="J3808">
        <v>-1.3177059863002001</v>
      </c>
      <c r="K3808">
        <v>42.598285603640299</v>
      </c>
      <c r="L3808">
        <v>34.203781411426597</v>
      </c>
      <c r="M3808">
        <v>47.449747559955703</v>
      </c>
      <c r="N3808">
        <v>0.39982857091299501</v>
      </c>
      <c r="O3808">
        <v>29.837043837502801</v>
      </c>
      <c r="P3808">
        <v>296.09090909090901</v>
      </c>
      <c r="Q3808">
        <v>9.3341612030202997E-2</v>
      </c>
    </row>
    <row r="3809" spans="1:17" hidden="1" x14ac:dyDescent="0.3">
      <c r="A3809" t="s">
        <v>7781</v>
      </c>
      <c r="B3809" t="s">
        <v>7782</v>
      </c>
      <c r="C3809" t="str">
        <f>IFERROR(VLOOKUP(Table1[[#This Row],[Ticker]],[1]!Table1[[Symbol]:[Industry]],2,FALSE),"-")</f>
        <v>-</v>
      </c>
      <c r="D3809" t="s">
        <v>51</v>
      </c>
      <c r="E3809">
        <v>27.354168779999998</v>
      </c>
      <c r="F3809">
        <v>41.71</v>
      </c>
      <c r="G3809">
        <v>2.7075859906726398</v>
      </c>
      <c r="H3809">
        <v>-12.4738474576142</v>
      </c>
      <c r="I3809">
        <v>-38.026373460139503</v>
      </c>
      <c r="J3809">
        <v>-4.6447218008971296</v>
      </c>
      <c r="K3809">
        <v>45.246912199564399</v>
      </c>
      <c r="L3809">
        <v>43.946009178787001</v>
      </c>
      <c r="M3809">
        <v>18.916282345464001</v>
      </c>
      <c r="N3809">
        <v>1.2049483192169801</v>
      </c>
      <c r="O3809">
        <v>73.723327739151202</v>
      </c>
      <c r="P3809">
        <v>32.412698412698397</v>
      </c>
      <c r="Q3809">
        <v>4.3034394767654E-2</v>
      </c>
    </row>
    <row r="3810" spans="1:17" hidden="1" x14ac:dyDescent="0.3">
      <c r="A3810" t="s">
        <v>7783</v>
      </c>
      <c r="B3810" t="s">
        <v>7784</v>
      </c>
      <c r="C3810" t="str">
        <f>IFERROR(VLOOKUP(Table1[[#This Row],[Ticker]],[1]!Table1[[Symbol]:[Industry]],2,FALSE),"-")</f>
        <v>-</v>
      </c>
      <c r="D3810" t="s">
        <v>412</v>
      </c>
      <c r="E3810">
        <v>27.3</v>
      </c>
      <c r="F3810">
        <v>390</v>
      </c>
      <c r="G3810">
        <v>9.8752904323496793</v>
      </c>
      <c r="H3810">
        <v>12.0348197509462</v>
      </c>
      <c r="I3810">
        <v>-2.8600904810216998</v>
      </c>
      <c r="J3810">
        <v>7.2104870495735298</v>
      </c>
      <c r="K3810">
        <v>393.550346908341</v>
      </c>
      <c r="L3810">
        <v>371.54246210429699</v>
      </c>
      <c r="M3810">
        <v>46.494407507648702</v>
      </c>
      <c r="N3810">
        <v>0.98296918767507002</v>
      </c>
      <c r="O3810">
        <v>36.410256410256402</v>
      </c>
      <c r="P3810">
        <v>94.126431060228896</v>
      </c>
      <c r="Q3810">
        <v>0.110190558427242</v>
      </c>
    </row>
    <row r="3811" spans="1:17" hidden="1" x14ac:dyDescent="0.3">
      <c r="A3811" t="s">
        <v>7785</v>
      </c>
      <c r="B3811" t="s">
        <v>7786</v>
      </c>
      <c r="C3811" t="str">
        <f>IFERROR(VLOOKUP(Table1[[#This Row],[Ticker]],[1]!Table1[[Symbol]:[Industry]],2,FALSE),"-")</f>
        <v>-</v>
      </c>
      <c r="D3811" t="s">
        <v>621</v>
      </c>
      <c r="E3811">
        <v>27.297000000000001</v>
      </c>
      <c r="F3811">
        <v>5.4</v>
      </c>
      <c r="G3811">
        <v>-28.9495112980035</v>
      </c>
      <c r="H3811">
        <v>1.3445923610420101</v>
      </c>
      <c r="I3811">
        <v>-47.193659540526397</v>
      </c>
      <c r="J3811">
        <v>3.5863670618171599</v>
      </c>
      <c r="K3811">
        <v>5.5963972558926196</v>
      </c>
      <c r="L3811">
        <v>5.8450985149977797</v>
      </c>
      <c r="M3811">
        <v>38.840498308363202</v>
      </c>
      <c r="N3811">
        <v>1.4723926380368</v>
      </c>
      <c r="O3811">
        <v>62.962962962962898</v>
      </c>
      <c r="P3811">
        <v>12.5</v>
      </c>
      <c r="Q3811">
        <v>-4.5680953838034E-2</v>
      </c>
    </row>
    <row r="3812" spans="1:17" hidden="1" x14ac:dyDescent="0.3">
      <c r="A3812" t="s">
        <v>7787</v>
      </c>
      <c r="B3812" t="s">
        <v>7788</v>
      </c>
      <c r="C3812" t="str">
        <f>IFERROR(VLOOKUP(Table1[[#This Row],[Ticker]],[1]!Table1[[Symbol]:[Industry]],2,FALSE),"-")</f>
        <v>-</v>
      </c>
      <c r="E3812">
        <v>27.284747818</v>
      </c>
      <c r="F3812">
        <v>13.54</v>
      </c>
      <c r="G3812">
        <v>44.095554899087603</v>
      </c>
      <c r="H3812">
        <v>-2.4200504002921499</v>
      </c>
      <c r="I3812">
        <v>13.2091020565167</v>
      </c>
      <c r="J3812">
        <v>-16.459749093248298</v>
      </c>
      <c r="K3812">
        <v>12.3261006763165</v>
      </c>
      <c r="L3812">
        <v>10.475272342693399</v>
      </c>
      <c r="M3812">
        <v>54.5968640346209</v>
      </c>
      <c r="N3812">
        <v>1.13063667254762</v>
      </c>
      <c r="O3812">
        <v>13.9586410635155</v>
      </c>
      <c r="P3812">
        <v>76.072821846553893</v>
      </c>
      <c r="Q3812">
        <v>5.5288686756569998E-2</v>
      </c>
    </row>
    <row r="3813" spans="1:17" hidden="1" x14ac:dyDescent="0.3">
      <c r="A3813" t="s">
        <v>7789</v>
      </c>
      <c r="B3813" t="s">
        <v>7790</v>
      </c>
      <c r="C3813" t="str">
        <f>IFERROR(VLOOKUP(Table1[[#This Row],[Ticker]],[1]!Table1[[Symbol]:[Industry]],2,FALSE),"-")</f>
        <v>-</v>
      </c>
      <c r="E3813">
        <v>27.277774999999998</v>
      </c>
      <c r="F3813">
        <v>0.53</v>
      </c>
      <c r="G3813">
        <v>-40.8738534032667</v>
      </c>
      <c r="H3813">
        <v>-4.3157849974485503</v>
      </c>
      <c r="I3813">
        <v>-27.967457284440901</v>
      </c>
      <c r="J3813">
        <v>-3.7537002782501601</v>
      </c>
      <c r="K3813">
        <v>0.53383028522470499</v>
      </c>
      <c r="L3813">
        <v>0.603806109589613</v>
      </c>
      <c r="M3813">
        <v>49.1539056986717</v>
      </c>
      <c r="N3813">
        <v>1.51307936676393</v>
      </c>
      <c r="O3813">
        <v>47.169811320754697</v>
      </c>
      <c r="P3813">
        <v>23.2558139534883</v>
      </c>
      <c r="Q3813">
        <v>-0.11389010581568999</v>
      </c>
    </row>
    <row r="3814" spans="1:17" hidden="1" x14ac:dyDescent="0.3">
      <c r="A3814" t="s">
        <v>7791</v>
      </c>
      <c r="B3814" t="s">
        <v>7792</v>
      </c>
      <c r="C3814" t="str">
        <f>IFERROR(VLOOKUP(Table1[[#This Row],[Ticker]],[1]!Table1[[Symbol]:[Industry]],2,FALSE),"-")</f>
        <v>-</v>
      </c>
      <c r="E3814">
        <v>27.258926863999999</v>
      </c>
      <c r="F3814">
        <v>2.08</v>
      </c>
      <c r="G3814">
        <v>-35.550760182927696</v>
      </c>
      <c r="H3814">
        <v>-1.7384654098196799</v>
      </c>
      <c r="I3814">
        <v>-3.3984181992728502</v>
      </c>
      <c r="J3814">
        <v>16.256932363961401</v>
      </c>
      <c r="K3814">
        <v>1.6599220702570101</v>
      </c>
      <c r="L3814">
        <v>1.93185388062791</v>
      </c>
      <c r="M3814">
        <v>77.219592800455302</v>
      </c>
      <c r="N3814">
        <v>2.5744086183628401</v>
      </c>
      <c r="O3814">
        <v>39.903846153846096</v>
      </c>
      <c r="P3814">
        <v>73.3333333333333</v>
      </c>
    </row>
    <row r="3815" spans="1:17" hidden="1" x14ac:dyDescent="0.3">
      <c r="A3815" t="s">
        <v>7793</v>
      </c>
      <c r="B3815" t="s">
        <v>7794</v>
      </c>
      <c r="C3815" t="str">
        <f>IFERROR(VLOOKUP(Table1[[#This Row],[Ticker]],[1]!Table1[[Symbol]:[Industry]],2,FALSE),"-")</f>
        <v>-</v>
      </c>
      <c r="D3815" t="s">
        <v>549</v>
      </c>
      <c r="E3815">
        <v>27.2332863</v>
      </c>
      <c r="F3815">
        <v>15.45</v>
      </c>
      <c r="G3815">
        <v>23.316501021091</v>
      </c>
      <c r="H3815">
        <v>-4.3157849974485503</v>
      </c>
      <c r="I3815">
        <v>-3.1729556611765002</v>
      </c>
      <c r="J3815">
        <v>-0.117336641886528</v>
      </c>
      <c r="K3815">
        <v>15.413777040420101</v>
      </c>
      <c r="L3815">
        <v>14.1323007417996</v>
      </c>
      <c r="M3815">
        <v>99.999999954906997</v>
      </c>
      <c r="N3815">
        <v>0</v>
      </c>
      <c r="O3815">
        <v>4.9190938511326898</v>
      </c>
      <c r="P3815">
        <v>54.6546546546546</v>
      </c>
    </row>
    <row r="3816" spans="1:17" hidden="1" x14ac:dyDescent="0.3">
      <c r="A3816" t="s">
        <v>7795</v>
      </c>
      <c r="B3816" t="s">
        <v>7796</v>
      </c>
      <c r="C3816" t="str">
        <f>IFERROR(VLOOKUP(Table1[[#This Row],[Ticker]],[1]!Table1[[Symbol]:[Industry]],2,FALSE),"-")</f>
        <v>-</v>
      </c>
      <c r="D3816" t="s">
        <v>62</v>
      </c>
      <c r="E3816">
        <v>27.034559999999999</v>
      </c>
      <c r="F3816">
        <v>63</v>
      </c>
      <c r="G3816">
        <v>-44.738984982214099</v>
      </c>
      <c r="H3816">
        <v>-5.2591812238636404</v>
      </c>
      <c r="I3816">
        <v>-25.890522136824998</v>
      </c>
      <c r="J3816">
        <v>1.4955665839199199</v>
      </c>
      <c r="K3816">
        <v>66.735174007074505</v>
      </c>
      <c r="M3816">
        <v>46.2931608535579</v>
      </c>
      <c r="N3816">
        <v>0.35683094198378001</v>
      </c>
      <c r="O3816">
        <v>33.3333333333333</v>
      </c>
      <c r="P3816">
        <v>9.7560975609756095</v>
      </c>
    </row>
    <row r="3817" spans="1:17" hidden="1" x14ac:dyDescent="0.3">
      <c r="A3817" t="s">
        <v>7797</v>
      </c>
      <c r="B3817" t="s">
        <v>7798</v>
      </c>
      <c r="C3817" t="str">
        <f>IFERROR(VLOOKUP(Table1[[#This Row],[Ticker]],[1]!Table1[[Symbol]:[Industry]],2,FALSE),"-")</f>
        <v>-</v>
      </c>
      <c r="D3817" t="s">
        <v>549</v>
      </c>
      <c r="E3817">
        <v>26.997300876000001</v>
      </c>
      <c r="F3817">
        <v>25.48</v>
      </c>
      <c r="G3817">
        <v>194.01938225758099</v>
      </c>
      <c r="H3817">
        <v>-23.435205986591999</v>
      </c>
      <c r="I3817">
        <v>79.7253207243144</v>
      </c>
      <c r="J3817">
        <v>-3.0137884883745798</v>
      </c>
      <c r="K3817">
        <v>32.008271936359499</v>
      </c>
      <c r="L3817">
        <v>25.723021604851802</v>
      </c>
      <c r="M3817">
        <v>22.4913887131286</v>
      </c>
      <c r="N3817">
        <v>0.63365664778304098</v>
      </c>
      <c r="O3817">
        <v>68.759811616954394</v>
      </c>
      <c r="P3817">
        <v>234.38320209973699</v>
      </c>
      <c r="Q3817">
        <v>0.210410530132149</v>
      </c>
    </row>
    <row r="3818" spans="1:17" hidden="1" x14ac:dyDescent="0.3">
      <c r="A3818" t="s">
        <v>7799</v>
      </c>
      <c r="B3818" t="s">
        <v>7800</v>
      </c>
      <c r="C3818" t="str">
        <f>IFERROR(VLOOKUP(Table1[[#This Row],[Ticker]],[1]!Table1[[Symbol]:[Industry]],2,FALSE),"-")</f>
        <v>-</v>
      </c>
      <c r="D3818" t="s">
        <v>51</v>
      </c>
      <c r="E3818">
        <v>26.995099679999999</v>
      </c>
      <c r="F3818">
        <v>45.6</v>
      </c>
      <c r="G3818">
        <v>-23.6863534032667</v>
      </c>
      <c r="H3818">
        <v>-4.3157849974485503</v>
      </c>
      <c r="I3818">
        <v>-13.451328252182901</v>
      </c>
      <c r="J3818">
        <v>-0.117336641886528</v>
      </c>
      <c r="K3818">
        <v>45.600000096058899</v>
      </c>
      <c r="L3818">
        <v>45.602023627749297</v>
      </c>
      <c r="M3818">
        <v>0</v>
      </c>
      <c r="O3818">
        <v>5.26315789473683</v>
      </c>
      <c r="P3818">
        <v>0</v>
      </c>
    </row>
    <row r="3819" spans="1:17" hidden="1" x14ac:dyDescent="0.3">
      <c r="A3819" t="s">
        <v>7801</v>
      </c>
      <c r="B3819" t="s">
        <v>7802</v>
      </c>
      <c r="C3819" t="str">
        <f>IFERROR(VLOOKUP(Table1[[#This Row],[Ticker]],[1]!Table1[[Symbol]:[Industry]],2,FALSE),"-")</f>
        <v>-</v>
      </c>
      <c r="D3819" t="s">
        <v>130</v>
      </c>
      <c r="E3819">
        <v>26.974223639999899</v>
      </c>
      <c r="F3819">
        <v>19.600000000000001</v>
      </c>
      <c r="G3819">
        <v>12.141782424869</v>
      </c>
      <c r="H3819">
        <v>-7.0385572746762701</v>
      </c>
      <c r="I3819">
        <v>-41.735265317678703</v>
      </c>
      <c r="J3819">
        <v>-7.3849156886066902</v>
      </c>
      <c r="K3819">
        <v>20.5000568425056</v>
      </c>
      <c r="L3819">
        <v>21.174012977489198</v>
      </c>
      <c r="M3819">
        <v>44.083912469860799</v>
      </c>
      <c r="N3819">
        <v>0.78555088877221901</v>
      </c>
      <c r="O3819">
        <v>90.663265306122398</v>
      </c>
      <c r="P3819">
        <v>56.175298804780802</v>
      </c>
      <c r="Q3819">
        <v>0.10868134124628299</v>
      </c>
    </row>
    <row r="3820" spans="1:17" hidden="1" x14ac:dyDescent="0.3">
      <c r="A3820" t="s">
        <v>7803</v>
      </c>
      <c r="B3820" t="s">
        <v>7804</v>
      </c>
      <c r="C3820" t="str">
        <f>IFERROR(VLOOKUP(Table1[[#This Row],[Ticker]],[1]!Table1[[Symbol]:[Industry]],2,FALSE),"-")</f>
        <v>-</v>
      </c>
      <c r="D3820" t="s">
        <v>709</v>
      </c>
      <c r="E3820">
        <v>26.973934176</v>
      </c>
      <c r="F3820">
        <v>131.24</v>
      </c>
      <c r="G3820">
        <v>20.201378205109499</v>
      </c>
      <c r="H3820">
        <v>0.84565737822903897</v>
      </c>
      <c r="I3820">
        <v>4.9856359207256604</v>
      </c>
      <c r="J3820">
        <v>1.0006570127440899</v>
      </c>
      <c r="K3820">
        <v>126.633905176883</v>
      </c>
      <c r="L3820">
        <v>115.423328823983</v>
      </c>
      <c r="M3820">
        <v>49.068310851650402</v>
      </c>
      <c r="N3820">
        <v>1.5679057106687999</v>
      </c>
      <c r="O3820">
        <v>3.6269430051813298</v>
      </c>
      <c r="P3820">
        <v>53.138856476079297</v>
      </c>
    </row>
    <row r="3821" spans="1:17" hidden="1" x14ac:dyDescent="0.3">
      <c r="A3821" t="s">
        <v>7805</v>
      </c>
      <c r="B3821" t="s">
        <v>7806</v>
      </c>
      <c r="C3821" t="str">
        <f>IFERROR(VLOOKUP(Table1[[#This Row],[Ticker]],[1]!Table1[[Symbol]:[Industry]],2,FALSE),"-")</f>
        <v>-</v>
      </c>
      <c r="E3821">
        <v>26.958166200000001</v>
      </c>
      <c r="F3821">
        <v>24.98</v>
      </c>
      <c r="G3821">
        <v>32.928066659429099</v>
      </c>
      <c r="H3821">
        <v>-2.749978818862</v>
      </c>
      <c r="I3821">
        <v>-1.1816653308345999</v>
      </c>
      <c r="J3821">
        <v>11.458674515714501</v>
      </c>
      <c r="K3821">
        <v>22.8039539361618</v>
      </c>
      <c r="L3821">
        <v>21.6819721283461</v>
      </c>
      <c r="M3821">
        <v>66.461100927459199</v>
      </c>
      <c r="N3821">
        <v>1.92360131173606</v>
      </c>
      <c r="O3821">
        <v>24.019215372297801</v>
      </c>
      <c r="P3821">
        <v>79.068100358422896</v>
      </c>
      <c r="Q3821">
        <v>6.2161146157980003E-3</v>
      </c>
    </row>
    <row r="3822" spans="1:17" hidden="1" x14ac:dyDescent="0.3">
      <c r="A3822" t="s">
        <v>7807</v>
      </c>
      <c r="B3822" t="s">
        <v>7808</v>
      </c>
      <c r="C3822" t="str">
        <f>IFERROR(VLOOKUP(Table1[[#This Row],[Ticker]],[1]!Table1[[Symbol]:[Industry]],2,FALSE),"-")</f>
        <v>-</v>
      </c>
      <c r="D3822" t="s">
        <v>709</v>
      </c>
      <c r="E3822">
        <v>26.947385721</v>
      </c>
      <c r="F3822">
        <v>40.799999999999997</v>
      </c>
      <c r="G3822">
        <v>5.28472293623064</v>
      </c>
      <c r="H3822">
        <v>10.5021188112809</v>
      </c>
      <c r="I3822">
        <v>-4.9868450535440498</v>
      </c>
      <c r="J3822">
        <v>6.6010096113434296</v>
      </c>
      <c r="K3822">
        <v>36.9879394699146</v>
      </c>
      <c r="L3822">
        <v>35.143199470815198</v>
      </c>
      <c r="N3822">
        <v>0.455065859848861</v>
      </c>
      <c r="O3822">
        <v>8.8725490196078507</v>
      </c>
      <c r="P3822">
        <v>37.768022961337103</v>
      </c>
    </row>
    <row r="3823" spans="1:17" hidden="1" x14ac:dyDescent="0.3">
      <c r="A3823" t="s">
        <v>7809</v>
      </c>
      <c r="B3823" t="s">
        <v>7810</v>
      </c>
      <c r="C3823" t="str">
        <f>IFERROR(VLOOKUP(Table1[[#This Row],[Ticker]],[1]!Table1[[Symbol]:[Industry]],2,FALSE),"-")</f>
        <v>-</v>
      </c>
      <c r="E3823">
        <v>26.9344</v>
      </c>
      <c r="F3823">
        <v>76</v>
      </c>
      <c r="G3823">
        <v>49.040919324005898</v>
      </c>
      <c r="H3823">
        <v>22.4017722544598</v>
      </c>
      <c r="I3823">
        <v>25.998213032220701</v>
      </c>
      <c r="J3823">
        <v>4.94595449735397</v>
      </c>
      <c r="K3823">
        <v>72.061181118294201</v>
      </c>
      <c r="L3823">
        <v>62.197489060649602</v>
      </c>
      <c r="M3823">
        <v>50.086967327996497</v>
      </c>
      <c r="N3823">
        <v>0.82666666666666599</v>
      </c>
      <c r="O3823">
        <v>9.2105263157894601</v>
      </c>
      <c r="P3823">
        <v>130.30303030303</v>
      </c>
      <c r="Q3823">
        <v>5.5656724673733997E-2</v>
      </c>
    </row>
    <row r="3824" spans="1:17" hidden="1" x14ac:dyDescent="0.3">
      <c r="A3824" t="s">
        <v>7811</v>
      </c>
      <c r="B3824" t="s">
        <v>7812</v>
      </c>
      <c r="C3824" t="str">
        <f>IFERROR(VLOOKUP(Table1[[#This Row],[Ticker]],[1]!Table1[[Symbol]:[Industry]],2,FALSE),"-")</f>
        <v>-</v>
      </c>
      <c r="E3824">
        <v>26.8584</v>
      </c>
      <c r="F3824">
        <v>21.66</v>
      </c>
      <c r="G3824">
        <v>16.962997246083901</v>
      </c>
      <c r="H3824">
        <v>-0.56398124564479402</v>
      </c>
      <c r="I3824">
        <v>-30.494606689563199</v>
      </c>
      <c r="J3824">
        <v>-5.01151653606642</v>
      </c>
      <c r="K3824">
        <v>21.4406444727638</v>
      </c>
      <c r="L3824">
        <v>21.316980613510701</v>
      </c>
      <c r="M3824">
        <v>53.4912796427353</v>
      </c>
      <c r="N3824">
        <v>1.9105162317880899</v>
      </c>
      <c r="O3824">
        <v>48.938134810710899</v>
      </c>
      <c r="P3824">
        <v>78.860445912469004</v>
      </c>
      <c r="Q3824">
        <v>9.8356171995277006E-2</v>
      </c>
    </row>
    <row r="3825" spans="1:17" hidden="1" x14ac:dyDescent="0.3">
      <c r="A3825" t="s">
        <v>7813</v>
      </c>
      <c r="B3825" t="s">
        <v>7814</v>
      </c>
      <c r="C3825" t="str">
        <f>IFERROR(VLOOKUP(Table1[[#This Row],[Ticker]],[1]!Table1[[Symbol]:[Industry]],2,FALSE),"-")</f>
        <v>-</v>
      </c>
      <c r="D3825" t="s">
        <v>549</v>
      </c>
      <c r="E3825">
        <v>26.846316000000002</v>
      </c>
      <c r="F3825">
        <v>0.81</v>
      </c>
      <c r="G3825">
        <v>-72.093996715368604</v>
      </c>
      <c r="H3825">
        <v>11.6262439880587</v>
      </c>
      <c r="I3825">
        <v>-78.386393187247805</v>
      </c>
      <c r="J3825">
        <v>3.77876725421737</v>
      </c>
      <c r="K3825">
        <v>0.81748084087099704</v>
      </c>
      <c r="L3825">
        <v>1.19308027482444</v>
      </c>
      <c r="M3825">
        <v>57.744824365399097</v>
      </c>
      <c r="N3825">
        <v>1.20555282006513</v>
      </c>
      <c r="O3825">
        <v>265.43209876543199</v>
      </c>
      <c r="P3825">
        <v>24.615384615384599</v>
      </c>
      <c r="Q3825">
        <v>5.8306927320449002E-2</v>
      </c>
    </row>
    <row r="3826" spans="1:17" hidden="1" x14ac:dyDescent="0.3">
      <c r="A3826" t="s">
        <v>7815</v>
      </c>
      <c r="B3826" t="s">
        <v>7816</v>
      </c>
      <c r="C3826" t="str">
        <f>IFERROR(VLOOKUP(Table1[[#This Row],[Ticker]],[1]!Table1[[Symbol]:[Industry]],2,FALSE),"-")</f>
        <v>-</v>
      </c>
      <c r="D3826" t="s">
        <v>632</v>
      </c>
      <c r="E3826">
        <v>26.741132</v>
      </c>
      <c r="F3826">
        <v>22.06</v>
      </c>
      <c r="G3826">
        <v>-15.8960545301653</v>
      </c>
      <c r="H3826">
        <v>-2.1891090843648602</v>
      </c>
      <c r="I3826">
        <v>-29.188532224681001</v>
      </c>
      <c r="J3826">
        <v>-4.0738583810169597</v>
      </c>
      <c r="K3826">
        <v>22.025062589141399</v>
      </c>
      <c r="L3826">
        <v>23.895233064326298</v>
      </c>
      <c r="M3826">
        <v>42.536864149771397</v>
      </c>
      <c r="N3826">
        <v>0.97426717918806405</v>
      </c>
      <c r="O3826">
        <v>93.381686310063401</v>
      </c>
      <c r="P3826">
        <v>33.615990308903598</v>
      </c>
      <c r="Q3826">
        <v>-7.4623572621674003E-2</v>
      </c>
    </row>
    <row r="3827" spans="1:17" hidden="1" x14ac:dyDescent="0.3">
      <c r="A3827" t="s">
        <v>7817</v>
      </c>
      <c r="B3827" t="s">
        <v>7818</v>
      </c>
      <c r="C3827" t="str">
        <f>IFERROR(VLOOKUP(Table1[[#This Row],[Ticker]],[1]!Table1[[Symbol]:[Industry]],2,FALSE),"-")</f>
        <v>-</v>
      </c>
      <c r="D3827" t="s">
        <v>21</v>
      </c>
      <c r="E3827">
        <v>26.740046795000001</v>
      </c>
      <c r="F3827">
        <v>369.95</v>
      </c>
      <c r="G3827">
        <v>22.741511231603599</v>
      </c>
      <c r="H3827">
        <v>6.9757389113850596</v>
      </c>
      <c r="I3827">
        <v>-0.62729653519603001</v>
      </c>
      <c r="J3827">
        <v>5.4052622281699696</v>
      </c>
      <c r="K3827">
        <v>349.12287220675</v>
      </c>
      <c r="L3827">
        <v>317.98192825029997</v>
      </c>
      <c r="M3827">
        <v>74.284915173060398</v>
      </c>
      <c r="N3827">
        <v>1.70392222959233</v>
      </c>
      <c r="O3827">
        <v>7.8524124881740702</v>
      </c>
      <c r="P3827">
        <v>76.124732206617395</v>
      </c>
      <c r="Q3827">
        <v>2.0518194718030999E-2</v>
      </c>
    </row>
    <row r="3828" spans="1:17" hidden="1" x14ac:dyDescent="0.3">
      <c r="A3828" t="s">
        <v>7819</v>
      </c>
      <c r="B3828" t="s">
        <v>7820</v>
      </c>
      <c r="C3828" t="str">
        <f>IFERROR(VLOOKUP(Table1[[#This Row],[Ticker]],[1]!Table1[[Symbol]:[Industry]],2,FALSE),"-")</f>
        <v>-</v>
      </c>
      <c r="E3828">
        <v>26.733720000000002</v>
      </c>
      <c r="F3828">
        <v>3.9</v>
      </c>
      <c r="G3828">
        <v>-62.461863607348299</v>
      </c>
      <c r="H3828">
        <v>-21.052186671088698</v>
      </c>
      <c r="I3828">
        <v>-55.068094719248698</v>
      </c>
      <c r="J3828">
        <v>-5.1292698161108801</v>
      </c>
      <c r="K3828">
        <v>4.3485242907582702</v>
      </c>
      <c r="L3828">
        <v>4.82480611870586</v>
      </c>
      <c r="M3828">
        <v>33.599748150796898</v>
      </c>
      <c r="N3828">
        <v>0.973923390078275</v>
      </c>
      <c r="O3828">
        <v>93.589743589743506</v>
      </c>
      <c r="P3828">
        <v>18.902439024390201</v>
      </c>
      <c r="Q3828">
        <v>-1.8060394451627999E-2</v>
      </c>
    </row>
    <row r="3829" spans="1:17" hidden="1" x14ac:dyDescent="0.3">
      <c r="A3829" t="s">
        <v>7821</v>
      </c>
      <c r="B3829" t="s">
        <v>7822</v>
      </c>
      <c r="C3829" t="str">
        <f>IFERROR(VLOOKUP(Table1[[#This Row],[Ticker]],[1]!Table1[[Symbol]:[Industry]],2,FALSE),"-")</f>
        <v>-</v>
      </c>
      <c r="D3829" t="s">
        <v>271</v>
      </c>
      <c r="E3829">
        <v>26.687075869999902</v>
      </c>
      <c r="F3829">
        <v>9.1</v>
      </c>
      <c r="G3829">
        <v>11.328483391985401</v>
      </c>
      <c r="H3829">
        <v>-4.5317677188308298</v>
      </c>
      <c r="I3829">
        <v>-36.070375871230503</v>
      </c>
      <c r="J3829">
        <v>-0.22544474999463399</v>
      </c>
      <c r="K3829">
        <v>9.4706470777089091</v>
      </c>
      <c r="L3829">
        <v>9.4779061900511898</v>
      </c>
      <c r="M3829">
        <v>36.910826096347201</v>
      </c>
      <c r="N3829">
        <v>0.68000453424309504</v>
      </c>
      <c r="O3829">
        <v>51.098901098901003</v>
      </c>
      <c r="P3829">
        <v>63.6690647482014</v>
      </c>
      <c r="Q3829">
        <v>4.1055795651443003E-2</v>
      </c>
    </row>
    <row r="3830" spans="1:17" hidden="1" x14ac:dyDescent="0.3">
      <c r="A3830" t="s">
        <v>7823</v>
      </c>
      <c r="B3830" t="s">
        <v>7824</v>
      </c>
      <c r="C3830" t="str">
        <f>IFERROR(VLOOKUP(Table1[[#This Row],[Ticker]],[1]!Table1[[Symbol]:[Industry]],2,FALSE),"-")</f>
        <v>-</v>
      </c>
      <c r="E3830">
        <v>26.599248150000001</v>
      </c>
      <c r="F3830">
        <v>14.1</v>
      </c>
      <c r="G3830">
        <v>-11.1564252308804</v>
      </c>
      <c r="H3830">
        <v>-8.2360507781794396</v>
      </c>
      <c r="I3830">
        <v>-16.5441117573375</v>
      </c>
      <c r="J3830">
        <v>6.5985305167850496</v>
      </c>
      <c r="K3830">
        <v>15.2314884474173</v>
      </c>
      <c r="L3830">
        <v>14.7506484331475</v>
      </c>
      <c r="M3830">
        <v>36.997048976675799</v>
      </c>
      <c r="N3830">
        <v>0.13865814696485601</v>
      </c>
      <c r="O3830">
        <v>39.787234042553202</v>
      </c>
      <c r="P3830">
        <v>30.5555555555555</v>
      </c>
    </row>
    <row r="3831" spans="1:17" hidden="1" x14ac:dyDescent="0.3">
      <c r="A3831" t="s">
        <v>7825</v>
      </c>
      <c r="B3831" t="s">
        <v>7826</v>
      </c>
      <c r="C3831" t="str">
        <f>IFERROR(VLOOKUP(Table1[[#This Row],[Ticker]],[1]!Table1[[Symbol]:[Industry]],2,FALSE),"-")</f>
        <v>-</v>
      </c>
      <c r="E3831">
        <v>26.566042511999999</v>
      </c>
      <c r="F3831">
        <v>38.67</v>
      </c>
      <c r="G3831">
        <v>-41.146670863584198</v>
      </c>
      <c r="H3831">
        <v>-36.099135746316499</v>
      </c>
      <c r="I3831">
        <v>-31.610058410912998</v>
      </c>
      <c r="J3831">
        <v>-3.0176836919609</v>
      </c>
      <c r="M3831">
        <v>32.289402976229802</v>
      </c>
      <c r="O3831">
        <v>55.908973364365103</v>
      </c>
      <c r="P3831">
        <v>4.93894165535957</v>
      </c>
    </row>
    <row r="3832" spans="1:17" hidden="1" x14ac:dyDescent="0.3">
      <c r="A3832" t="s">
        <v>7827</v>
      </c>
      <c r="B3832" t="s">
        <v>7828</v>
      </c>
      <c r="C3832" t="str">
        <f>IFERROR(VLOOKUP(Table1[[#This Row],[Ticker]],[1]!Table1[[Symbol]:[Industry]],2,FALSE),"-")</f>
        <v>-</v>
      </c>
      <c r="D3832" t="s">
        <v>2970</v>
      </c>
      <c r="E3832">
        <v>26.563908569999999</v>
      </c>
      <c r="F3832">
        <v>21.05</v>
      </c>
      <c r="G3832">
        <v>-10.8177206954919</v>
      </c>
      <c r="H3832">
        <v>-8.8215321238853299</v>
      </c>
      <c r="I3832">
        <v>-48.562302358224798</v>
      </c>
      <c r="J3832">
        <v>-3.9599292344791199</v>
      </c>
      <c r="K3832">
        <v>22.103428041006499</v>
      </c>
      <c r="L3832">
        <v>22.516905071027999</v>
      </c>
      <c r="M3832">
        <v>41.765878792308101</v>
      </c>
      <c r="N3832">
        <v>1.17382311024899</v>
      </c>
      <c r="O3832">
        <v>82.897862232779005</v>
      </c>
      <c r="P3832">
        <v>33.991088478675998</v>
      </c>
      <c r="Q3832">
        <v>9.2148282772786999E-2</v>
      </c>
    </row>
    <row r="3833" spans="1:17" hidden="1" x14ac:dyDescent="0.3">
      <c r="A3833" t="s">
        <v>7829</v>
      </c>
      <c r="B3833" t="s">
        <v>7830</v>
      </c>
      <c r="C3833" t="str">
        <f>IFERROR(VLOOKUP(Table1[[#This Row],[Ticker]],[1]!Table1[[Symbol]:[Industry]],2,FALSE),"-")</f>
        <v>-</v>
      </c>
      <c r="E3833">
        <v>26.538270000000001</v>
      </c>
      <c r="F3833">
        <v>64.569999999999993</v>
      </c>
      <c r="G3833">
        <v>-17.781810185290698</v>
      </c>
      <c r="H3833">
        <v>9.04073674168189</v>
      </c>
      <c r="I3833">
        <v>-14.6449013202777</v>
      </c>
      <c r="J3833">
        <v>5.8491728687621602</v>
      </c>
      <c r="K3833">
        <v>61.024623292452297</v>
      </c>
      <c r="L3833">
        <v>61.0581190960432</v>
      </c>
      <c r="M3833">
        <v>57.645814272687197</v>
      </c>
      <c r="N3833">
        <v>2.1307615550411101</v>
      </c>
      <c r="O3833">
        <v>12.90072789221</v>
      </c>
      <c r="P3833">
        <v>32.723535457348397</v>
      </c>
      <c r="Q3833">
        <v>3.3919951006533E-2</v>
      </c>
    </row>
    <row r="3834" spans="1:17" hidden="1" x14ac:dyDescent="0.3">
      <c r="A3834" t="s">
        <v>7831</v>
      </c>
      <c r="B3834" t="s">
        <v>7832</v>
      </c>
      <c r="C3834" t="str">
        <f>IFERROR(VLOOKUP(Table1[[#This Row],[Ticker]],[1]!Table1[[Symbol]:[Industry]],2,FALSE),"-")</f>
        <v>-</v>
      </c>
      <c r="D3834" t="s">
        <v>138</v>
      </c>
      <c r="E3834">
        <v>26.502863999999999</v>
      </c>
      <c r="F3834">
        <v>81.599999999999994</v>
      </c>
      <c r="G3834">
        <v>23.287709997309499</v>
      </c>
      <c r="H3834">
        <v>3.09560060942577</v>
      </c>
      <c r="I3834">
        <v>-26.3369906841248</v>
      </c>
      <c r="J3834">
        <v>-4.0673906699811404</v>
      </c>
      <c r="K3834">
        <v>74.512881212922693</v>
      </c>
      <c r="L3834">
        <v>65.225725642193595</v>
      </c>
      <c r="M3834">
        <v>50.887354329372599</v>
      </c>
      <c r="N3834">
        <v>1.2751599533217901</v>
      </c>
      <c r="O3834">
        <v>35.955882352941103</v>
      </c>
      <c r="P3834">
        <v>97.626543957374594</v>
      </c>
      <c r="Q3834">
        <v>2.2375009776547002E-2</v>
      </c>
    </row>
    <row r="3835" spans="1:17" hidden="1" x14ac:dyDescent="0.3">
      <c r="A3835" t="s">
        <v>7833</v>
      </c>
      <c r="B3835" t="s">
        <v>7834</v>
      </c>
      <c r="C3835" t="str">
        <f>IFERROR(VLOOKUP(Table1[[#This Row],[Ticker]],[1]!Table1[[Symbol]:[Industry]],2,FALSE),"-")</f>
        <v>-</v>
      </c>
      <c r="D3835" t="s">
        <v>72</v>
      </c>
      <c r="E3835">
        <v>26.442752174999999</v>
      </c>
      <c r="F3835">
        <v>52.89</v>
      </c>
      <c r="G3835">
        <v>88.6380143205389</v>
      </c>
      <c r="H3835">
        <v>-13.8591405644059</v>
      </c>
      <c r="I3835">
        <v>19.071848896401399</v>
      </c>
      <c r="J3835">
        <v>-0.117336641886528</v>
      </c>
      <c r="K3835">
        <v>50.101875700288602</v>
      </c>
      <c r="L3835">
        <v>43.1347922839552</v>
      </c>
      <c r="M3835">
        <v>45.820264633751499</v>
      </c>
      <c r="N3835">
        <v>0.46926659189545</v>
      </c>
      <c r="O3835">
        <v>28.5687275477406</v>
      </c>
      <c r="P3835">
        <v>129.95652173913001</v>
      </c>
      <c r="Q3835">
        <v>8.4207370753387994E-2</v>
      </c>
    </row>
    <row r="3836" spans="1:17" hidden="1" x14ac:dyDescent="0.3">
      <c r="A3836" t="s">
        <v>7835</v>
      </c>
      <c r="B3836" t="s">
        <v>7836</v>
      </c>
      <c r="C3836" t="str">
        <f>IFERROR(VLOOKUP(Table1[[#This Row],[Ticker]],[1]!Table1[[Symbol]:[Industry]],2,FALSE),"-")</f>
        <v>-</v>
      </c>
      <c r="D3836" t="s">
        <v>295</v>
      </c>
      <c r="E3836">
        <v>26.305536239999999</v>
      </c>
      <c r="F3836">
        <v>35.22</v>
      </c>
      <c r="G3836">
        <v>11.2561753323654</v>
      </c>
      <c r="H3836">
        <v>-7.53007071173427</v>
      </c>
      <c r="I3836">
        <v>-23.189923844187</v>
      </c>
      <c r="J3836">
        <v>-7.4068103260970597</v>
      </c>
      <c r="K3836">
        <v>35.794482539346198</v>
      </c>
      <c r="L3836">
        <v>34.490711074813099</v>
      </c>
      <c r="M3836">
        <v>43.006101028217401</v>
      </c>
      <c r="N3836">
        <v>1.6773211082320101</v>
      </c>
      <c r="O3836">
        <v>55.167518455423</v>
      </c>
      <c r="P3836">
        <v>67.714285714285694</v>
      </c>
      <c r="Q3836">
        <v>6.8502541025496994E-2</v>
      </c>
    </row>
    <row r="3837" spans="1:17" hidden="1" x14ac:dyDescent="0.3">
      <c r="A3837" t="s">
        <v>7837</v>
      </c>
      <c r="B3837" t="s">
        <v>7838</v>
      </c>
      <c r="C3837" t="str">
        <f>IFERROR(VLOOKUP(Table1[[#This Row],[Ticker]],[1]!Table1[[Symbol]:[Industry]],2,FALSE),"-")</f>
        <v>-</v>
      </c>
      <c r="D3837" t="s">
        <v>21</v>
      </c>
      <c r="E3837">
        <v>26.261623094000001</v>
      </c>
      <c r="F3837">
        <v>16.989999999999998</v>
      </c>
      <c r="G3837">
        <v>-10.419686736599999</v>
      </c>
      <c r="H3837">
        <v>-8.2417524680037904</v>
      </c>
      <c r="I3837">
        <v>-26.767654782795098</v>
      </c>
      <c r="J3837">
        <v>-0.81298881579957705</v>
      </c>
      <c r="K3837">
        <v>16.881724869250199</v>
      </c>
      <c r="L3837">
        <v>16.675484811643901</v>
      </c>
      <c r="M3837">
        <v>45.622081867945397</v>
      </c>
      <c r="N3837">
        <v>1.10009023796516</v>
      </c>
      <c r="O3837">
        <v>36.845203060623902</v>
      </c>
      <c r="P3837">
        <v>41.5833333333333</v>
      </c>
      <c r="Q3837">
        <v>4.3227842306664002E-2</v>
      </c>
    </row>
    <row r="3838" spans="1:17" hidden="1" x14ac:dyDescent="0.3">
      <c r="A3838" t="s">
        <v>7839</v>
      </c>
      <c r="B3838" t="s">
        <v>7840</v>
      </c>
      <c r="C3838" t="str">
        <f>IFERROR(VLOOKUP(Table1[[#This Row],[Ticker]],[1]!Table1[[Symbol]:[Industry]],2,FALSE),"-")</f>
        <v>-</v>
      </c>
      <c r="D3838" t="s">
        <v>51</v>
      </c>
      <c r="E3838">
        <v>26.243749999999999</v>
      </c>
      <c r="F3838">
        <v>61.75</v>
      </c>
      <c r="G3838">
        <v>40.589910158522002</v>
      </c>
      <c r="H3838">
        <v>8.3986641066307506</v>
      </c>
      <c r="I3838">
        <v>-5.1179949188495799</v>
      </c>
      <c r="J3838">
        <v>14.653626091032701</v>
      </c>
      <c r="K3838">
        <v>54.173624689014098</v>
      </c>
      <c r="L3838">
        <v>49.529122703312503</v>
      </c>
      <c r="M3838">
        <v>67.363582439271596</v>
      </c>
      <c r="N3838">
        <v>5.2634320691721603</v>
      </c>
      <c r="O3838">
        <v>30.7854251012145</v>
      </c>
      <c r="P3838">
        <v>112.93103448275799</v>
      </c>
      <c r="Q3838">
        <v>0.12740185251776001</v>
      </c>
    </row>
    <row r="3839" spans="1:17" hidden="1" x14ac:dyDescent="0.3">
      <c r="A3839" t="s">
        <v>7841</v>
      </c>
      <c r="B3839" t="s">
        <v>7842</v>
      </c>
      <c r="C3839" t="str">
        <f>IFERROR(VLOOKUP(Table1[[#This Row],[Ticker]],[1]!Table1[[Symbol]:[Industry]],2,FALSE),"-")</f>
        <v>-</v>
      </c>
      <c r="E3839">
        <v>26.2</v>
      </c>
      <c r="F3839">
        <v>131</v>
      </c>
      <c r="G3839">
        <v>-52.393836396464003</v>
      </c>
      <c r="H3839">
        <v>-3.5465542282177802</v>
      </c>
      <c r="I3839">
        <v>-42.1588112453802</v>
      </c>
      <c r="J3839">
        <v>-5.1898004100024702</v>
      </c>
      <c r="K3839">
        <v>137.086273356476</v>
      </c>
      <c r="M3839">
        <v>35.682838091373398</v>
      </c>
      <c r="N3839">
        <v>0.42374100719424401</v>
      </c>
      <c r="O3839">
        <v>46.412213740458</v>
      </c>
      <c r="P3839">
        <v>10.269360269360201</v>
      </c>
    </row>
    <row r="3840" spans="1:17" hidden="1" x14ac:dyDescent="0.3">
      <c r="A3840" t="s">
        <v>7843</v>
      </c>
      <c r="B3840" t="s">
        <v>7844</v>
      </c>
      <c r="C3840" t="str">
        <f>IFERROR(VLOOKUP(Table1[[#This Row],[Ticker]],[1]!Table1[[Symbol]:[Industry]],2,FALSE),"-")</f>
        <v>-</v>
      </c>
      <c r="D3840" t="s">
        <v>632</v>
      </c>
      <c r="E3840">
        <v>26.1768</v>
      </c>
      <c r="F3840">
        <v>16.78</v>
      </c>
      <c r="G3840">
        <v>139.735938590453</v>
      </c>
      <c r="H3840">
        <v>34.353128229173201</v>
      </c>
      <c r="I3840">
        <v>27.913456920521298</v>
      </c>
      <c r="J3840">
        <v>5.3954838709339903</v>
      </c>
      <c r="K3840">
        <v>12.989066677306999</v>
      </c>
      <c r="L3840">
        <v>11.8125330806264</v>
      </c>
      <c r="M3840">
        <v>91.271245303758405</v>
      </c>
      <c r="N3840">
        <v>2.5722984335521799</v>
      </c>
      <c r="O3840">
        <v>29.6781883194279</v>
      </c>
      <c r="P3840">
        <v>163.42229199371999</v>
      </c>
      <c r="Q3840">
        <v>0.234746452934285</v>
      </c>
    </row>
    <row r="3841" spans="1:17" hidden="1" x14ac:dyDescent="0.3">
      <c r="A3841" t="s">
        <v>7845</v>
      </c>
      <c r="B3841" t="s">
        <v>7846</v>
      </c>
      <c r="C3841" t="str">
        <f>IFERROR(VLOOKUP(Table1[[#This Row],[Ticker]],[1]!Table1[[Symbol]:[Industry]],2,FALSE),"-")</f>
        <v>-</v>
      </c>
      <c r="E3841">
        <v>26.131933656000001</v>
      </c>
      <c r="F3841">
        <v>12.24</v>
      </c>
      <c r="G3841">
        <v>27.052562852890901</v>
      </c>
      <c r="H3841">
        <v>24.3970862896801</v>
      </c>
      <c r="I3841">
        <v>8.2186518671013697</v>
      </c>
      <c r="J3841">
        <v>3.4224863669630099</v>
      </c>
      <c r="K3841">
        <v>9.7738956984376397</v>
      </c>
      <c r="L3841">
        <v>8.9726598573415295</v>
      </c>
      <c r="M3841">
        <v>84.167351345694897</v>
      </c>
      <c r="N3841">
        <v>2.3168141592920302</v>
      </c>
      <c r="O3841">
        <v>11.764705882352899</v>
      </c>
      <c r="P3841">
        <v>78.686131386861305</v>
      </c>
    </row>
    <row r="3842" spans="1:17" hidden="1" x14ac:dyDescent="0.3">
      <c r="A3842" t="s">
        <v>7847</v>
      </c>
      <c r="B3842" t="s">
        <v>7848</v>
      </c>
      <c r="C3842" t="str">
        <f>IFERROR(VLOOKUP(Table1[[#This Row],[Ticker]],[1]!Table1[[Symbol]:[Industry]],2,FALSE),"-")</f>
        <v>-</v>
      </c>
      <c r="E3842">
        <v>26.094000000000001</v>
      </c>
      <c r="F3842">
        <v>43.49</v>
      </c>
      <c r="G3842">
        <v>-16.4624875255547</v>
      </c>
      <c r="H3842">
        <v>-9.5331763017963702</v>
      </c>
      <c r="I3842">
        <v>-23.3166132262761</v>
      </c>
      <c r="J3842">
        <v>1.75182223661815</v>
      </c>
      <c r="K3842">
        <v>43.2064169374543</v>
      </c>
      <c r="L3842">
        <v>44.312641999125198</v>
      </c>
      <c r="M3842">
        <v>56.101726847206699</v>
      </c>
      <c r="N3842">
        <v>0.98054004260464001</v>
      </c>
      <c r="O3842">
        <v>48.057024603357</v>
      </c>
      <c r="P3842">
        <v>29.203802733214498</v>
      </c>
      <c r="Q3842">
        <v>4.8156730257587002E-2</v>
      </c>
    </row>
    <row r="3843" spans="1:17" hidden="1" x14ac:dyDescent="0.3">
      <c r="A3843" t="s">
        <v>7849</v>
      </c>
      <c r="B3843" t="s">
        <v>7850</v>
      </c>
      <c r="C3843" t="str">
        <f>IFERROR(VLOOKUP(Table1[[#This Row],[Ticker]],[1]!Table1[[Symbol]:[Industry]],2,FALSE),"-")</f>
        <v>-</v>
      </c>
      <c r="D3843" t="s">
        <v>198</v>
      </c>
      <c r="E3843">
        <v>26.029713359999999</v>
      </c>
      <c r="F3843">
        <v>14.7</v>
      </c>
      <c r="G3843">
        <v>-9.7328650311737306</v>
      </c>
      <c r="H3843">
        <v>-10.2092019253482</v>
      </c>
      <c r="I3843">
        <v>-21.114644835097401</v>
      </c>
      <c r="J3843">
        <v>-2.5864724443556599</v>
      </c>
      <c r="K3843">
        <v>15.9991575040067</v>
      </c>
      <c r="L3843">
        <v>16.0593394053185</v>
      </c>
      <c r="M3843">
        <v>32.981510983420399</v>
      </c>
      <c r="N3843">
        <v>1.8902439024390201</v>
      </c>
      <c r="O3843">
        <v>81.972789115646194</v>
      </c>
      <c r="P3843">
        <v>22.602168473728</v>
      </c>
      <c r="Q3843">
        <v>1.3423553130851E-2</v>
      </c>
    </row>
    <row r="3844" spans="1:17" hidden="1" x14ac:dyDescent="0.3">
      <c r="A3844" t="s">
        <v>7851</v>
      </c>
      <c r="B3844" t="s">
        <v>7852</v>
      </c>
      <c r="C3844" t="str">
        <f>IFERROR(VLOOKUP(Table1[[#This Row],[Ticker]],[1]!Table1[[Symbol]:[Industry]],2,FALSE),"-")</f>
        <v>-</v>
      </c>
      <c r="D3844" t="s">
        <v>632</v>
      </c>
      <c r="E3844">
        <v>25.924222799999999</v>
      </c>
      <c r="F3844">
        <v>9.73</v>
      </c>
      <c r="G3844">
        <v>-36.421779412235303</v>
      </c>
      <c r="H3844">
        <v>-6.9157849974485499</v>
      </c>
      <c r="I3844">
        <v>-28.6952306912073</v>
      </c>
      <c r="J3844">
        <v>-2.9117478195312301</v>
      </c>
      <c r="K3844">
        <v>9.8823371696668492</v>
      </c>
      <c r="L3844">
        <v>9.3936528193591595</v>
      </c>
      <c r="M3844">
        <v>47.643076732880999</v>
      </c>
      <c r="N3844">
        <v>1.89749491856505</v>
      </c>
      <c r="O3844">
        <v>43.8848920863309</v>
      </c>
      <c r="P3844">
        <v>39</v>
      </c>
      <c r="Q3844">
        <v>1.9089254855857E-2</v>
      </c>
    </row>
    <row r="3845" spans="1:17" hidden="1" x14ac:dyDescent="0.3">
      <c r="A3845" t="s">
        <v>7853</v>
      </c>
      <c r="B3845" t="s">
        <v>7854</v>
      </c>
      <c r="C3845" t="str">
        <f>IFERROR(VLOOKUP(Table1[[#This Row],[Ticker]],[1]!Table1[[Symbol]:[Industry]],2,FALSE),"-")</f>
        <v>-</v>
      </c>
      <c r="E3845">
        <v>25.916</v>
      </c>
      <c r="F3845">
        <v>104.5</v>
      </c>
      <c r="G3845">
        <v>152.625642404639</v>
      </c>
      <c r="H3845">
        <v>-4.77763193781536</v>
      </c>
      <c r="I3845">
        <v>7.4851255461603001</v>
      </c>
      <c r="J3845">
        <v>-1.0507150328489701</v>
      </c>
      <c r="K3845">
        <v>107.260968964611</v>
      </c>
      <c r="L3845">
        <v>89.327288421074599</v>
      </c>
      <c r="M3845">
        <v>1.6279377643483499</v>
      </c>
      <c r="N3845">
        <v>0.79952968841857697</v>
      </c>
      <c r="O3845">
        <v>19.6172248803827</v>
      </c>
      <c r="P3845">
        <v>188.67403314917101</v>
      </c>
    </row>
    <row r="3846" spans="1:17" hidden="1" x14ac:dyDescent="0.3">
      <c r="A3846" t="s">
        <v>7855</v>
      </c>
      <c r="B3846" t="s">
        <v>7856</v>
      </c>
      <c r="C3846" t="str">
        <f>IFERROR(VLOOKUP(Table1[[#This Row],[Ticker]],[1]!Table1[[Symbol]:[Industry]],2,FALSE),"-")</f>
        <v>-</v>
      </c>
      <c r="E3846">
        <v>25.8934</v>
      </c>
      <c r="F3846">
        <v>56.29</v>
      </c>
      <c r="G3846">
        <v>-28.117592792061298</v>
      </c>
      <c r="H3846">
        <v>-5.8960738674570399</v>
      </c>
      <c r="I3846">
        <v>-18.044548591165899</v>
      </c>
      <c r="J3846">
        <v>5.1917542672043799</v>
      </c>
      <c r="K3846">
        <v>55.741764394928303</v>
      </c>
      <c r="L3846">
        <v>56.637524224471498</v>
      </c>
      <c r="M3846">
        <v>50.481037924291101</v>
      </c>
      <c r="N3846">
        <v>0.82567552062417504</v>
      </c>
      <c r="O3846">
        <v>30.129685556937201</v>
      </c>
      <c r="P3846">
        <v>27.4105930285196</v>
      </c>
      <c r="Q3846">
        <v>-2.7928162465440001E-3</v>
      </c>
    </row>
    <row r="3847" spans="1:17" hidden="1" x14ac:dyDescent="0.3">
      <c r="A3847" t="s">
        <v>7857</v>
      </c>
      <c r="B3847" t="s">
        <v>7858</v>
      </c>
      <c r="C3847" t="str">
        <f>IFERROR(VLOOKUP(Table1[[#This Row],[Ticker]],[1]!Table1[[Symbol]:[Industry]],2,FALSE),"-")</f>
        <v>-</v>
      </c>
      <c r="D3847" t="s">
        <v>72</v>
      </c>
      <c r="E3847">
        <v>25.875586200000001</v>
      </c>
      <c r="F3847">
        <v>12.63</v>
      </c>
      <c r="G3847">
        <v>-66.1997223872239</v>
      </c>
      <c r="H3847">
        <v>-6.8216581376208296</v>
      </c>
      <c r="I3847">
        <v>-17.186084349743801</v>
      </c>
      <c r="J3847">
        <v>-1.9312167680694901</v>
      </c>
      <c r="K3847">
        <v>12.804724798319899</v>
      </c>
      <c r="L3847">
        <v>16.018728187392998</v>
      </c>
      <c r="M3847">
        <v>48.775768278980102</v>
      </c>
      <c r="N3847">
        <v>0.77318793367871896</v>
      </c>
      <c r="O3847">
        <v>91.132224861441003</v>
      </c>
      <c r="P3847">
        <v>17.817164179104399</v>
      </c>
      <c r="Q3847">
        <v>6.3924535811892003E-2</v>
      </c>
    </row>
    <row r="3848" spans="1:17" hidden="1" x14ac:dyDescent="0.3">
      <c r="A3848" t="s">
        <v>7859</v>
      </c>
      <c r="B3848" t="s">
        <v>7860</v>
      </c>
      <c r="C3848" t="str">
        <f>IFERROR(VLOOKUP(Table1[[#This Row],[Ticker]],[1]!Table1[[Symbol]:[Industry]],2,FALSE),"-")</f>
        <v>-</v>
      </c>
      <c r="D3848" t="s">
        <v>21</v>
      </c>
      <c r="E3848">
        <v>25.854870600000002</v>
      </c>
      <c r="F3848">
        <v>2.34</v>
      </c>
      <c r="G3848">
        <v>122.629436070417</v>
      </c>
      <c r="H3848">
        <v>12.9255943128962</v>
      </c>
      <c r="I3848">
        <v>27.512527169503802</v>
      </c>
      <c r="J3848">
        <v>-5.2966195104124196</v>
      </c>
      <c r="K3848">
        <v>2.4989049983521801</v>
      </c>
      <c r="L3848">
        <v>2.0443306967120001</v>
      </c>
      <c r="M3848">
        <v>33.127752511875897</v>
      </c>
      <c r="N3848">
        <v>0.68225067640147097</v>
      </c>
      <c r="O3848">
        <v>56.837606837606799</v>
      </c>
      <c r="P3848">
        <v>168.96551724137899</v>
      </c>
      <c r="Q3848">
        <v>7.9648293188989999E-2</v>
      </c>
    </row>
    <row r="3849" spans="1:17" hidden="1" x14ac:dyDescent="0.3">
      <c r="A3849" t="s">
        <v>7861</v>
      </c>
      <c r="B3849" t="s">
        <v>7862</v>
      </c>
      <c r="C3849" t="str">
        <f>IFERROR(VLOOKUP(Table1[[#This Row],[Ticker]],[1]!Table1[[Symbol]:[Industry]],2,FALSE),"-")</f>
        <v>-</v>
      </c>
      <c r="D3849" t="s">
        <v>1489</v>
      </c>
      <c r="E3849">
        <v>25.834663158000001</v>
      </c>
      <c r="F3849">
        <v>9.7799999999999994</v>
      </c>
      <c r="G3849">
        <v>159.791907466298</v>
      </c>
      <c r="H3849">
        <v>65.757207703281296</v>
      </c>
      <c r="I3849">
        <v>48.201564309800503</v>
      </c>
      <c r="J3849">
        <v>14.9443917531752</v>
      </c>
      <c r="K3849">
        <v>6.4693504826081902</v>
      </c>
      <c r="L3849">
        <v>5.6624234996006297</v>
      </c>
      <c r="M3849">
        <v>85.654212475266903</v>
      </c>
      <c r="N3849">
        <v>2.6840171188138502</v>
      </c>
      <c r="O3849">
        <v>0</v>
      </c>
      <c r="Q3849">
        <v>8.2645016532262E-2</v>
      </c>
    </row>
    <row r="3850" spans="1:17" hidden="1" x14ac:dyDescent="0.3">
      <c r="A3850" t="s">
        <v>7863</v>
      </c>
      <c r="B3850" t="s">
        <v>7864</v>
      </c>
      <c r="C3850" t="str">
        <f>IFERROR(VLOOKUP(Table1[[#This Row],[Ticker]],[1]!Table1[[Symbol]:[Industry]],2,FALSE),"-")</f>
        <v>-</v>
      </c>
      <c r="D3850" t="s">
        <v>549</v>
      </c>
      <c r="E3850">
        <v>25.833075000000001</v>
      </c>
      <c r="F3850">
        <v>84.01</v>
      </c>
      <c r="G3850">
        <v>9.7511465967332498</v>
      </c>
      <c r="H3850">
        <v>28.911204953101699</v>
      </c>
      <c r="I3850">
        <v>-4.54544284901983</v>
      </c>
      <c r="J3850">
        <v>20.926141618982999</v>
      </c>
      <c r="K3850">
        <v>66.024986583423598</v>
      </c>
      <c r="L3850">
        <v>64.644929095676105</v>
      </c>
      <c r="M3850">
        <v>81.345995678288901</v>
      </c>
      <c r="N3850">
        <v>4.4076578282828196</v>
      </c>
      <c r="O3850">
        <v>12.4866087370551</v>
      </c>
      <c r="P3850">
        <v>62.810077519379803</v>
      </c>
    </row>
    <row r="3851" spans="1:17" hidden="1" x14ac:dyDescent="0.3">
      <c r="A3851" t="s">
        <v>7865</v>
      </c>
      <c r="B3851" t="s">
        <v>7866</v>
      </c>
      <c r="C3851" t="str">
        <f>IFERROR(VLOOKUP(Table1[[#This Row],[Ticker]],[1]!Table1[[Symbol]:[Industry]],2,FALSE),"-")</f>
        <v>-</v>
      </c>
      <c r="E3851">
        <v>25.820471515000001</v>
      </c>
      <c r="F3851">
        <v>33.01</v>
      </c>
      <c r="G3851">
        <v>26.4273346367514</v>
      </c>
      <c r="H3851">
        <v>57.746070672654497</v>
      </c>
      <c r="I3851">
        <v>93.637755813061702</v>
      </c>
      <c r="J3851">
        <v>15.555952541336399</v>
      </c>
      <c r="K3851">
        <v>22.110127813418</v>
      </c>
      <c r="L3851">
        <v>19.797630644231699</v>
      </c>
      <c r="M3851">
        <v>96.416823023117402</v>
      </c>
      <c r="N3851">
        <v>4.7274779433105696</v>
      </c>
      <c r="O3851">
        <v>0</v>
      </c>
      <c r="P3851">
        <v>120.06666666666599</v>
      </c>
      <c r="Q3851">
        <v>3.369871143938E-3</v>
      </c>
    </row>
    <row r="3852" spans="1:17" hidden="1" x14ac:dyDescent="0.3">
      <c r="A3852" t="s">
        <v>7867</v>
      </c>
      <c r="B3852" t="s">
        <v>7868</v>
      </c>
      <c r="C3852" t="str">
        <f>IFERROR(VLOOKUP(Table1[[#This Row],[Ticker]],[1]!Table1[[Symbol]:[Industry]],2,FALSE),"-")</f>
        <v>-</v>
      </c>
      <c r="D3852" t="s">
        <v>286</v>
      </c>
      <c r="E3852">
        <v>25.764869999999998</v>
      </c>
      <c r="F3852">
        <v>30.05</v>
      </c>
      <c r="G3852">
        <v>-67.254428520637603</v>
      </c>
      <c r="H3852">
        <v>-9.0776897593533104</v>
      </c>
      <c r="I3852">
        <v>-40.866787189380901</v>
      </c>
      <c r="J3852">
        <v>-3.34314309349943</v>
      </c>
      <c r="K3852">
        <v>31.4707977310186</v>
      </c>
      <c r="M3852">
        <v>36.653862606281102</v>
      </c>
      <c r="N3852">
        <v>0.74152542372881303</v>
      </c>
      <c r="O3852">
        <v>94.841930116472497</v>
      </c>
      <c r="P3852">
        <v>22.6530612244898</v>
      </c>
    </row>
    <row r="3853" spans="1:17" hidden="1" x14ac:dyDescent="0.3">
      <c r="A3853" t="s">
        <v>7869</v>
      </c>
      <c r="B3853" t="s">
        <v>7870</v>
      </c>
      <c r="C3853" t="str">
        <f>IFERROR(VLOOKUP(Table1[[#This Row],[Ticker]],[1]!Table1[[Symbol]:[Industry]],2,FALSE),"-")</f>
        <v>-</v>
      </c>
      <c r="E3853">
        <v>25.678660000000001</v>
      </c>
      <c r="F3853">
        <v>20.86</v>
      </c>
      <c r="G3853">
        <v>142.046130673166</v>
      </c>
      <c r="H3853">
        <v>52.246269210825297</v>
      </c>
      <c r="I3853">
        <v>65.297600625280594</v>
      </c>
      <c r="J3853">
        <v>-4.8068720305100703</v>
      </c>
      <c r="K3853">
        <v>17.752512284300199</v>
      </c>
      <c r="L3853">
        <v>13.7345860623264</v>
      </c>
      <c r="M3853">
        <v>50.450213836887201</v>
      </c>
      <c r="N3853">
        <v>1.4179372197309399</v>
      </c>
      <c r="O3853">
        <v>16.251198465963501</v>
      </c>
      <c r="P3853">
        <v>231.111111111111</v>
      </c>
    </row>
    <row r="3854" spans="1:17" hidden="1" x14ac:dyDescent="0.3">
      <c r="A3854" t="s">
        <v>7871</v>
      </c>
      <c r="B3854" t="s">
        <v>7872</v>
      </c>
      <c r="C3854" t="str">
        <f>IFERROR(VLOOKUP(Table1[[#This Row],[Ticker]],[1]!Table1[[Symbol]:[Industry]],2,FALSE),"-")</f>
        <v>-</v>
      </c>
      <c r="E3854">
        <v>25.655358960000001</v>
      </c>
      <c r="F3854">
        <v>65.34</v>
      </c>
      <c r="G3854">
        <v>53.867994422820203</v>
      </c>
      <c r="H3854">
        <v>8.5874408090030592</v>
      </c>
      <c r="I3854">
        <v>10.8164541745953</v>
      </c>
      <c r="J3854">
        <v>-6.7840033085531903</v>
      </c>
      <c r="K3854">
        <v>65.948159671745699</v>
      </c>
      <c r="L3854">
        <v>55.679702713106401</v>
      </c>
      <c r="M3854">
        <v>34.8156710578901</v>
      </c>
      <c r="N3854">
        <v>0.364045726835655</v>
      </c>
      <c r="O3854">
        <v>22.1303948576675</v>
      </c>
      <c r="P3854">
        <v>98</v>
      </c>
      <c r="Q3854">
        <v>9.9611778885788996E-2</v>
      </c>
    </row>
    <row r="3855" spans="1:17" hidden="1" x14ac:dyDescent="0.3">
      <c r="A3855" t="s">
        <v>7873</v>
      </c>
      <c r="B3855" t="s">
        <v>7874</v>
      </c>
      <c r="C3855" t="str">
        <f>IFERROR(VLOOKUP(Table1[[#This Row],[Ticker]],[1]!Table1[[Symbol]:[Industry]],2,FALSE),"-")</f>
        <v>-</v>
      </c>
      <c r="E3855">
        <v>25.651003200000002</v>
      </c>
      <c r="F3855">
        <v>41.06</v>
      </c>
      <c r="G3855">
        <v>101.918042201128</v>
      </c>
      <c r="H3855">
        <v>24.610367856469502</v>
      </c>
      <c r="I3855">
        <v>61.123501679789797</v>
      </c>
      <c r="J3855">
        <v>25.803923200633101</v>
      </c>
      <c r="K3855">
        <v>31.374002236182999</v>
      </c>
      <c r="L3855">
        <v>26.048382428657199</v>
      </c>
      <c r="M3855">
        <v>88.353499990671807</v>
      </c>
      <c r="N3855">
        <v>1.6472231500852601</v>
      </c>
      <c r="O3855">
        <v>7.1358986848514201</v>
      </c>
      <c r="P3855">
        <v>155.825545171339</v>
      </c>
      <c r="Q3855">
        <v>5.6959384181118997E-2</v>
      </c>
    </row>
    <row r="3856" spans="1:17" hidden="1" x14ac:dyDescent="0.3">
      <c r="A3856" t="s">
        <v>7875</v>
      </c>
      <c r="B3856" t="s">
        <v>7876</v>
      </c>
      <c r="C3856" t="str">
        <f>IFERROR(VLOOKUP(Table1[[#This Row],[Ticker]],[1]!Table1[[Symbol]:[Industry]],2,FALSE),"-")</f>
        <v>-</v>
      </c>
      <c r="D3856" t="s">
        <v>389</v>
      </c>
      <c r="E3856">
        <v>25.588290000000001</v>
      </c>
      <c r="F3856">
        <v>21.63</v>
      </c>
      <c r="G3856">
        <v>180.961533920676</v>
      </c>
      <c r="H3856">
        <v>50.5714330476642</v>
      </c>
      <c r="I3856">
        <v>13.933830758417701</v>
      </c>
      <c r="J3856">
        <v>20.139522669263499</v>
      </c>
      <c r="K3856">
        <v>15.285252042455101</v>
      </c>
      <c r="L3856">
        <v>13.0831674525284</v>
      </c>
      <c r="M3856">
        <v>96.576582061216598</v>
      </c>
      <c r="N3856">
        <v>3.2807347820136501</v>
      </c>
      <c r="O3856">
        <v>0</v>
      </c>
      <c r="P3856">
        <v>262.919463087248</v>
      </c>
      <c r="Q3856">
        <v>0.14288384345107499</v>
      </c>
    </row>
    <row r="3857" spans="1:17" hidden="1" x14ac:dyDescent="0.3">
      <c r="A3857" t="s">
        <v>7877</v>
      </c>
      <c r="B3857" t="s">
        <v>7878</v>
      </c>
      <c r="C3857" t="str">
        <f>IFERROR(VLOOKUP(Table1[[#This Row],[Ticker]],[1]!Table1[[Symbol]:[Industry]],2,FALSE),"-")</f>
        <v>-</v>
      </c>
      <c r="E3857">
        <v>25.5502</v>
      </c>
      <c r="F3857">
        <v>82.42</v>
      </c>
      <c r="G3857">
        <v>224.07735967690201</v>
      </c>
      <c r="H3857">
        <v>-12.872923194686701</v>
      </c>
      <c r="I3857">
        <v>162.66257459538801</v>
      </c>
      <c r="J3857">
        <v>-5.9931060878854101</v>
      </c>
      <c r="K3857">
        <v>85.902463364903696</v>
      </c>
      <c r="L3857">
        <v>58.457881857439098</v>
      </c>
      <c r="M3857">
        <v>24.3020537693431</v>
      </c>
      <c r="N3857">
        <v>0.28206544431665798</v>
      </c>
      <c r="O3857">
        <v>23.355981557874301</v>
      </c>
      <c r="P3857">
        <v>266.31111111111102</v>
      </c>
      <c r="Q3857">
        <v>0.118134430408074</v>
      </c>
    </row>
    <row r="3858" spans="1:17" hidden="1" x14ac:dyDescent="0.3">
      <c r="A3858" t="s">
        <v>7879</v>
      </c>
      <c r="B3858" t="s">
        <v>7880</v>
      </c>
      <c r="C3858" t="str">
        <f>IFERROR(VLOOKUP(Table1[[#This Row],[Ticker]],[1]!Table1[[Symbol]:[Industry]],2,FALSE),"-")</f>
        <v>-</v>
      </c>
      <c r="D3858" t="s">
        <v>46</v>
      </c>
      <c r="E3858">
        <v>25.515000000000001</v>
      </c>
      <c r="F3858">
        <v>35</v>
      </c>
      <c r="G3858">
        <v>-72.516762759991906</v>
      </c>
      <c r="H3858">
        <v>-4.8971803462857402</v>
      </c>
      <c r="I3858">
        <v>-50.783467911985902</v>
      </c>
      <c r="J3858">
        <v>-8.9173366418865196</v>
      </c>
      <c r="K3858">
        <v>36.6335453159341</v>
      </c>
      <c r="M3858">
        <v>41.2464524118922</v>
      </c>
      <c r="N3858">
        <v>1.9035573122529601</v>
      </c>
      <c r="O3858">
        <v>114</v>
      </c>
      <c r="P3858">
        <v>11.1111111111111</v>
      </c>
    </row>
    <row r="3859" spans="1:17" hidden="1" x14ac:dyDescent="0.3">
      <c r="A3859" t="s">
        <v>7881</v>
      </c>
      <c r="B3859" t="s">
        <v>7882</v>
      </c>
      <c r="C3859" t="str">
        <f>IFERROR(VLOOKUP(Table1[[#This Row],[Ticker]],[1]!Table1[[Symbol]:[Industry]],2,FALSE),"-")</f>
        <v>-</v>
      </c>
      <c r="D3859" t="s">
        <v>632</v>
      </c>
      <c r="E3859">
        <v>25.483330786</v>
      </c>
      <c r="F3859">
        <v>11.54</v>
      </c>
      <c r="G3859">
        <v>-28.706929534954</v>
      </c>
      <c r="H3859">
        <v>-9.4586421403057006</v>
      </c>
      <c r="I3859">
        <v>-43.933255963026298</v>
      </c>
      <c r="J3859">
        <v>-1.9754447499946399</v>
      </c>
      <c r="K3859">
        <v>12.2481304830075</v>
      </c>
      <c r="L3859">
        <v>13.5205208096632</v>
      </c>
      <c r="M3859">
        <v>46.125332383826198</v>
      </c>
      <c r="N3859">
        <v>0.57921165368899596</v>
      </c>
      <c r="O3859">
        <v>94.974003466204493</v>
      </c>
      <c r="P3859">
        <v>15.399999999999901</v>
      </c>
      <c r="Q3859">
        <v>-5.8553488729752003E-2</v>
      </c>
    </row>
    <row r="3860" spans="1:17" hidden="1" x14ac:dyDescent="0.3">
      <c r="A3860" t="s">
        <v>7883</v>
      </c>
      <c r="B3860" t="s">
        <v>7884</v>
      </c>
      <c r="C3860" t="str">
        <f>IFERROR(VLOOKUP(Table1[[#This Row],[Ticker]],[1]!Table1[[Symbol]:[Industry]],2,FALSE),"-")</f>
        <v>-</v>
      </c>
      <c r="D3860" t="s">
        <v>109</v>
      </c>
      <c r="E3860">
        <v>25.446439999999999</v>
      </c>
      <c r="F3860">
        <v>23.26</v>
      </c>
      <c r="G3860">
        <v>-12.9244486413619</v>
      </c>
      <c r="H3860">
        <v>-16.0090272146087</v>
      </c>
      <c r="I3860">
        <v>-5.1141135339714401</v>
      </c>
      <c r="J3860">
        <v>-0.117336641886528</v>
      </c>
      <c r="K3860">
        <v>23.828694842557798</v>
      </c>
      <c r="L3860">
        <v>20.870278239558601</v>
      </c>
      <c r="M3860">
        <v>44.943379387585502</v>
      </c>
      <c r="N3860">
        <v>0.214812832541006</v>
      </c>
      <c r="O3860">
        <v>27.257093723129799</v>
      </c>
      <c r="P3860">
        <v>67.097701149425305</v>
      </c>
      <c r="Q3860">
        <v>7.2530009411982996E-2</v>
      </c>
    </row>
    <row r="3861" spans="1:17" hidden="1" x14ac:dyDescent="0.3">
      <c r="A3861" t="s">
        <v>7885</v>
      </c>
      <c r="B3861" t="s">
        <v>7886</v>
      </c>
      <c r="C3861" t="str">
        <f>IFERROR(VLOOKUP(Table1[[#This Row],[Ticker]],[1]!Table1[[Symbol]:[Industry]],2,FALSE),"-")</f>
        <v>-</v>
      </c>
      <c r="D3861" t="s">
        <v>271</v>
      </c>
      <c r="E3861">
        <v>25.413696000000002</v>
      </c>
      <c r="F3861">
        <v>25.2</v>
      </c>
      <c r="G3861">
        <v>-22.073450177460298</v>
      </c>
      <c r="H3861">
        <v>3.2041089507969397E-2</v>
      </c>
      <c r="I3861">
        <v>2.2511510866600402</v>
      </c>
      <c r="J3861">
        <v>-0.117336641886528</v>
      </c>
      <c r="K3861">
        <v>23.225580296620699</v>
      </c>
      <c r="L3861">
        <v>22.481717624742501</v>
      </c>
      <c r="M3861">
        <v>99.856114939246893</v>
      </c>
      <c r="N3861">
        <v>0.89614994934143799</v>
      </c>
      <c r="O3861">
        <v>0</v>
      </c>
      <c r="P3861">
        <v>36.733586543678697</v>
      </c>
    </row>
    <row r="3862" spans="1:17" hidden="1" x14ac:dyDescent="0.3">
      <c r="A3862" t="s">
        <v>7887</v>
      </c>
      <c r="B3862" t="s">
        <v>7888</v>
      </c>
      <c r="C3862" t="str">
        <f>IFERROR(VLOOKUP(Table1[[#This Row],[Ticker]],[1]!Table1[[Symbol]:[Industry]],2,FALSE),"-")</f>
        <v>-</v>
      </c>
      <c r="E3862">
        <v>25.37</v>
      </c>
      <c r="F3862">
        <v>50.74</v>
      </c>
      <c r="G3862">
        <v>81.905218719909897</v>
      </c>
      <c r="H3862">
        <v>-2.6278556549559098</v>
      </c>
      <c r="I3862">
        <v>7.84917377985151</v>
      </c>
      <c r="J3862">
        <v>-0.44438550683457401</v>
      </c>
      <c r="K3862">
        <v>51.160429052258401</v>
      </c>
      <c r="L3862">
        <v>45.892405241647502</v>
      </c>
      <c r="M3862">
        <v>46.672958498023</v>
      </c>
      <c r="N3862">
        <v>0.52652151199671604</v>
      </c>
      <c r="O3862">
        <v>24.950729207725601</v>
      </c>
      <c r="P3862">
        <v>110.36484245439399</v>
      </c>
      <c r="Q3862">
        <v>6.0120208910324997E-2</v>
      </c>
    </row>
    <row r="3863" spans="1:17" hidden="1" x14ac:dyDescent="0.3">
      <c r="A3863" t="s">
        <v>7889</v>
      </c>
      <c r="B3863" t="s">
        <v>7890</v>
      </c>
      <c r="C3863" t="str">
        <f>IFERROR(VLOOKUP(Table1[[#This Row],[Ticker]],[1]!Table1[[Symbol]:[Industry]],2,FALSE),"-")</f>
        <v>-</v>
      </c>
      <c r="D3863" t="s">
        <v>412</v>
      </c>
      <c r="E3863">
        <v>25.321068</v>
      </c>
      <c r="F3863">
        <v>41.4</v>
      </c>
      <c r="G3863">
        <v>20.163542357678299</v>
      </c>
      <c r="H3863">
        <v>30.355861438903698</v>
      </c>
      <c r="I3863">
        <v>-15.486349548917399</v>
      </c>
      <c r="J3863">
        <v>-4.8928648109006003</v>
      </c>
      <c r="K3863">
        <v>36.396693141611102</v>
      </c>
      <c r="L3863">
        <v>35.194784072609401</v>
      </c>
      <c r="M3863">
        <v>60.643990372832299</v>
      </c>
      <c r="N3863">
        <v>3.6954347035285502</v>
      </c>
      <c r="O3863">
        <v>24.154589371980599</v>
      </c>
      <c r="P3863">
        <v>63.9603960396039</v>
      </c>
      <c r="Q3863">
        <v>-8.3381188212670009E-3</v>
      </c>
    </row>
    <row r="3864" spans="1:17" hidden="1" x14ac:dyDescent="0.3">
      <c r="A3864" t="s">
        <v>7891</v>
      </c>
      <c r="B3864" t="s">
        <v>7892</v>
      </c>
      <c r="C3864" t="str">
        <f>IFERROR(VLOOKUP(Table1[[#This Row],[Ticker]],[1]!Table1[[Symbol]:[Industry]],2,FALSE),"-")</f>
        <v>-</v>
      </c>
      <c r="E3864">
        <v>25.295999999999999</v>
      </c>
      <c r="F3864">
        <v>62</v>
      </c>
      <c r="G3864">
        <v>-48.076597305705697</v>
      </c>
      <c r="H3864">
        <v>-4.3157849974485503</v>
      </c>
      <c r="I3864">
        <v>-34.4402412125499</v>
      </c>
      <c r="J3864">
        <v>-0.117336641886528</v>
      </c>
      <c r="K3864">
        <v>62.163829190887</v>
      </c>
      <c r="L3864">
        <v>70.049663280624401</v>
      </c>
      <c r="M3864">
        <v>58.512267860483902</v>
      </c>
      <c r="N3864">
        <v>1.01111111111111</v>
      </c>
      <c r="O3864">
        <v>56.387096774193502</v>
      </c>
      <c r="P3864">
        <v>22.167487684729</v>
      </c>
    </row>
    <row r="3865" spans="1:17" hidden="1" x14ac:dyDescent="0.3">
      <c r="A3865" t="s">
        <v>7893</v>
      </c>
      <c r="B3865" t="s">
        <v>7894</v>
      </c>
      <c r="C3865" t="str">
        <f>IFERROR(VLOOKUP(Table1[[#This Row],[Ticker]],[1]!Table1[[Symbol]:[Industry]],2,FALSE),"-")</f>
        <v>-</v>
      </c>
      <c r="D3865" t="s">
        <v>632</v>
      </c>
      <c r="E3865">
        <v>25.241416000000001</v>
      </c>
      <c r="F3865">
        <v>49.9</v>
      </c>
      <c r="G3865">
        <v>194.756531089394</v>
      </c>
      <c r="H3865">
        <v>-5.1173882038613696</v>
      </c>
      <c r="I3865">
        <v>84.564544763690094</v>
      </c>
      <c r="J3865">
        <v>-3.90742410544338</v>
      </c>
      <c r="K3865">
        <v>42.233404706429198</v>
      </c>
      <c r="L3865">
        <v>31.373639733203401</v>
      </c>
      <c r="M3865">
        <v>56.131722411118297</v>
      </c>
      <c r="N3865">
        <v>0.35110616390705401</v>
      </c>
      <c r="O3865">
        <v>6.0120240480961904</v>
      </c>
      <c r="P3865">
        <v>312.39669421487599</v>
      </c>
      <c r="Q3865">
        <v>0.103661200142075</v>
      </c>
    </row>
    <row r="3866" spans="1:17" hidden="1" x14ac:dyDescent="0.3">
      <c r="A3866" t="s">
        <v>7895</v>
      </c>
      <c r="B3866" t="s">
        <v>7896</v>
      </c>
      <c r="C3866" t="str">
        <f>IFERROR(VLOOKUP(Table1[[#This Row],[Ticker]],[1]!Table1[[Symbol]:[Industry]],2,FALSE),"-")</f>
        <v>-</v>
      </c>
      <c r="D3866" t="s">
        <v>632</v>
      </c>
      <c r="E3866">
        <v>25.211783</v>
      </c>
      <c r="F3866">
        <v>1.92</v>
      </c>
      <c r="G3866">
        <v>-1.3261049560617899</v>
      </c>
      <c r="H3866">
        <v>5.74008092433915</v>
      </c>
      <c r="I3866">
        <v>-13.9694629672088</v>
      </c>
      <c r="J3866">
        <v>8.7224423636383293</v>
      </c>
      <c r="K3866">
        <v>1.87722289276479</v>
      </c>
      <c r="L3866">
        <v>1.8431577878252099</v>
      </c>
      <c r="M3866">
        <v>50.510951979090997</v>
      </c>
      <c r="N3866">
        <v>1.4673881788166101</v>
      </c>
      <c r="O3866">
        <v>40.625</v>
      </c>
      <c r="P3866">
        <v>43.283582089552198</v>
      </c>
      <c r="Q3866">
        <v>9.6506351444000001E-5</v>
      </c>
    </row>
    <row r="3867" spans="1:17" hidden="1" x14ac:dyDescent="0.3">
      <c r="A3867" t="s">
        <v>7897</v>
      </c>
      <c r="B3867" t="s">
        <v>7898</v>
      </c>
      <c r="C3867" t="str">
        <f>IFERROR(VLOOKUP(Table1[[#This Row],[Ticker]],[1]!Table1[[Symbol]:[Industry]],2,FALSE),"-")</f>
        <v>-</v>
      </c>
      <c r="D3867" t="s">
        <v>1444</v>
      </c>
      <c r="E3867">
        <v>25.176600000000001</v>
      </c>
      <c r="F3867">
        <v>39.4</v>
      </c>
      <c r="G3867">
        <v>120.42622642710801</v>
      </c>
      <c r="H3867">
        <v>19.905912365982001</v>
      </c>
      <c r="I3867">
        <v>22.748730988337101</v>
      </c>
      <c r="J3867">
        <v>-3.2839656531963701</v>
      </c>
      <c r="K3867">
        <v>26.337379750222599</v>
      </c>
      <c r="L3867">
        <v>23.651365974051899</v>
      </c>
      <c r="M3867">
        <v>99.409707899097796</v>
      </c>
      <c r="N3867">
        <v>5.5574324324324298</v>
      </c>
      <c r="O3867">
        <v>2.28426395939085</v>
      </c>
      <c r="P3867">
        <v>162.841894596397</v>
      </c>
    </row>
    <row r="3868" spans="1:17" hidden="1" x14ac:dyDescent="0.3">
      <c r="A3868" t="s">
        <v>7899</v>
      </c>
      <c r="B3868" t="s">
        <v>7900</v>
      </c>
      <c r="C3868" t="str">
        <f>IFERROR(VLOOKUP(Table1[[#This Row],[Ticker]],[1]!Table1[[Symbol]:[Industry]],2,FALSE),"-")</f>
        <v>-</v>
      </c>
      <c r="D3868" t="s">
        <v>62</v>
      </c>
      <c r="E3868">
        <v>25.174228005</v>
      </c>
      <c r="F3868">
        <v>38.67</v>
      </c>
      <c r="G3868">
        <v>-23.6863534032667</v>
      </c>
      <c r="H3868">
        <v>-7.9161664948257497</v>
      </c>
      <c r="I3868">
        <v>-51.500030591176802</v>
      </c>
      <c r="J3868">
        <v>-7.1748079062543404</v>
      </c>
      <c r="K3868">
        <v>42.013751504043199</v>
      </c>
      <c r="L3868">
        <v>43.537406070332601</v>
      </c>
      <c r="M3868">
        <v>28.855531843721199</v>
      </c>
      <c r="N3868">
        <v>1.53941745913454</v>
      </c>
      <c r="O3868">
        <v>81.018877682958305</v>
      </c>
      <c r="P3868">
        <v>23.5463258785942</v>
      </c>
      <c r="Q3868">
        <v>-1.8936243181349E-2</v>
      </c>
    </row>
    <row r="3869" spans="1:17" hidden="1" x14ac:dyDescent="0.3">
      <c r="A3869" t="s">
        <v>7901</v>
      </c>
      <c r="B3869" t="s">
        <v>7902</v>
      </c>
      <c r="C3869" t="str">
        <f>IFERROR(VLOOKUP(Table1[[#This Row],[Ticker]],[1]!Table1[[Symbol]:[Industry]],2,FALSE),"-")</f>
        <v>-</v>
      </c>
      <c r="D3869" t="s">
        <v>1146</v>
      </c>
      <c r="E3869">
        <v>25.171948830000002</v>
      </c>
      <c r="F3869">
        <v>68.95</v>
      </c>
      <c r="G3869">
        <v>41.621726193952099</v>
      </c>
      <c r="H3869">
        <v>-1.8460880277515801</v>
      </c>
      <c r="I3869">
        <v>-29.170677964931901</v>
      </c>
      <c r="J3869">
        <v>7.5255950706057506E-2</v>
      </c>
      <c r="K3869">
        <v>71.814122484017204</v>
      </c>
      <c r="L3869">
        <v>74.143193751757494</v>
      </c>
      <c r="M3869">
        <v>39.422841522519001</v>
      </c>
      <c r="N3869">
        <v>0.78482238928023196</v>
      </c>
      <c r="O3869">
        <v>72.414793328498803</v>
      </c>
      <c r="P3869">
        <v>79.979117723831905</v>
      </c>
      <c r="Q3869">
        <v>0.11407490204812</v>
      </c>
    </row>
    <row r="3870" spans="1:17" hidden="1" x14ac:dyDescent="0.3">
      <c r="A3870" t="s">
        <v>7903</v>
      </c>
      <c r="B3870" t="s">
        <v>7904</v>
      </c>
      <c r="C3870" t="str">
        <f>IFERROR(VLOOKUP(Table1[[#This Row],[Ticker]],[1]!Table1[[Symbol]:[Industry]],2,FALSE),"-")</f>
        <v>-</v>
      </c>
      <c r="E3870">
        <v>25.121788800000001</v>
      </c>
      <c r="F3870">
        <v>72.040000000000006</v>
      </c>
      <c r="G3870">
        <v>530.03415476370196</v>
      </c>
      <c r="H3870">
        <v>-1.6693056472386801E-2</v>
      </c>
      <c r="I3870">
        <v>118.93576852200999</v>
      </c>
      <c r="J3870">
        <v>-9.1283528567646002</v>
      </c>
      <c r="K3870">
        <v>65.516764319786006</v>
      </c>
      <c r="L3870">
        <v>47.181310166982399</v>
      </c>
      <c r="M3870">
        <v>50.882281253166099</v>
      </c>
      <c r="N3870">
        <v>1.09752305110564</v>
      </c>
      <c r="O3870">
        <v>22.071071626873898</v>
      </c>
      <c r="P3870">
        <v>553.72050816696901</v>
      </c>
    </row>
    <row r="3871" spans="1:17" hidden="1" x14ac:dyDescent="0.3">
      <c r="A3871" t="s">
        <v>7905</v>
      </c>
      <c r="B3871" t="s">
        <v>7906</v>
      </c>
      <c r="C3871" t="str">
        <f>IFERROR(VLOOKUP(Table1[[#This Row],[Ticker]],[1]!Table1[[Symbol]:[Industry]],2,FALSE),"-")</f>
        <v>-</v>
      </c>
      <c r="D3871" t="s">
        <v>138</v>
      </c>
      <c r="E3871">
        <v>25.12153275</v>
      </c>
      <c r="F3871">
        <v>19.43</v>
      </c>
      <c r="G3871">
        <v>7.9532129923971997</v>
      </c>
      <c r="H3871">
        <v>4.5749421889325903E-2</v>
      </c>
      <c r="I3871">
        <v>-31.915449108246701</v>
      </c>
      <c r="J3871">
        <v>-14.4030509276008</v>
      </c>
      <c r="K3871">
        <v>19.509300982775699</v>
      </c>
      <c r="L3871">
        <v>18.8312773755809</v>
      </c>
      <c r="M3871">
        <v>42.048495930759202</v>
      </c>
      <c r="N3871">
        <v>2.3858596302014998</v>
      </c>
      <c r="O3871">
        <v>61.8630983015954</v>
      </c>
      <c r="P3871">
        <v>49.461538461538403</v>
      </c>
      <c r="Q3871">
        <v>3.9309891441127003E-2</v>
      </c>
    </row>
    <row r="3872" spans="1:17" hidden="1" x14ac:dyDescent="0.3">
      <c r="A3872" t="s">
        <v>7907</v>
      </c>
      <c r="B3872" t="s">
        <v>7908</v>
      </c>
      <c r="C3872" t="str">
        <f>IFERROR(VLOOKUP(Table1[[#This Row],[Ticker]],[1]!Table1[[Symbol]:[Industry]],2,FALSE),"-")</f>
        <v>-</v>
      </c>
      <c r="D3872" t="s">
        <v>62</v>
      </c>
      <c r="E3872">
        <v>25.11</v>
      </c>
      <c r="F3872">
        <v>18</v>
      </c>
      <c r="G3872">
        <v>-46.927291569578003</v>
      </c>
      <c r="H3872">
        <v>-13.8635236909158</v>
      </c>
      <c r="I3872">
        <v>-40.280596544865801</v>
      </c>
      <c r="J3872">
        <v>-5.1305292540237204</v>
      </c>
      <c r="K3872">
        <v>19.597776148386</v>
      </c>
      <c r="L3872">
        <v>21.843453178689099</v>
      </c>
      <c r="M3872">
        <v>28.024934951866999</v>
      </c>
      <c r="N3872">
        <v>0.80769230769230704</v>
      </c>
      <c r="O3872">
        <v>69.1666666666666</v>
      </c>
      <c r="P3872">
        <v>14.285714285714199</v>
      </c>
    </row>
    <row r="3873" spans="1:17" hidden="1" x14ac:dyDescent="0.3">
      <c r="A3873" t="s">
        <v>7909</v>
      </c>
      <c r="B3873" t="s">
        <v>7910</v>
      </c>
      <c r="C3873" t="str">
        <f>IFERROR(VLOOKUP(Table1[[#This Row],[Ticker]],[1]!Table1[[Symbol]:[Industry]],2,FALSE),"-")</f>
        <v>-</v>
      </c>
      <c r="E3873">
        <v>25.04981952</v>
      </c>
      <c r="F3873">
        <v>2.3199999999999998</v>
      </c>
      <c r="G3873">
        <v>-7.6863534032667502</v>
      </c>
      <c r="H3873">
        <v>-5.9894251648125696</v>
      </c>
      <c r="I3873">
        <v>-28.469643270497901</v>
      </c>
      <c r="J3873">
        <v>-5.3592721257574896</v>
      </c>
      <c r="K3873">
        <v>2.42048879149886</v>
      </c>
      <c r="L3873">
        <v>2.3942137241089401</v>
      </c>
      <c r="M3873">
        <v>39.021702565178302</v>
      </c>
      <c r="N3873">
        <v>0.92286119234996</v>
      </c>
      <c r="O3873">
        <v>33.189655172413701</v>
      </c>
      <c r="P3873">
        <v>20.207253886010299</v>
      </c>
      <c r="Q3873">
        <v>3.1225357086734001E-2</v>
      </c>
    </row>
    <row r="3874" spans="1:17" hidden="1" x14ac:dyDescent="0.3">
      <c r="A3874" t="s">
        <v>7911</v>
      </c>
      <c r="B3874" t="s">
        <v>7912</v>
      </c>
      <c r="C3874" t="str">
        <f>IFERROR(VLOOKUP(Table1[[#This Row],[Ticker]],[1]!Table1[[Symbol]:[Industry]],2,FALSE),"-")</f>
        <v>-</v>
      </c>
      <c r="E3874">
        <v>25.035789000000001</v>
      </c>
      <c r="F3874">
        <v>26.7</v>
      </c>
      <c r="G3874">
        <v>-18.568243167046202</v>
      </c>
      <c r="H3874">
        <v>0.80232523877192197</v>
      </c>
      <c r="I3874">
        <v>-10.7590205598752</v>
      </c>
      <c r="J3874">
        <v>-1.2284477529976401</v>
      </c>
      <c r="K3874">
        <v>26.296545215816199</v>
      </c>
      <c r="L3874">
        <v>26.056296245552002</v>
      </c>
      <c r="M3874">
        <v>51.607257851214698</v>
      </c>
      <c r="N3874">
        <v>3.5465116279069702</v>
      </c>
      <c r="O3874">
        <v>13.483146067415699</v>
      </c>
      <c r="P3874">
        <v>23.3256351039261</v>
      </c>
    </row>
    <row r="3875" spans="1:17" hidden="1" x14ac:dyDescent="0.3">
      <c r="A3875" t="s">
        <v>7913</v>
      </c>
      <c r="B3875" t="s">
        <v>7914</v>
      </c>
      <c r="C3875" t="str">
        <f>IFERROR(VLOOKUP(Table1[[#This Row],[Ticker]],[1]!Table1[[Symbol]:[Industry]],2,FALSE),"-")</f>
        <v>-</v>
      </c>
      <c r="D3875" t="s">
        <v>119</v>
      </c>
      <c r="E3875">
        <v>24.99</v>
      </c>
      <c r="F3875">
        <v>7.14</v>
      </c>
      <c r="G3875">
        <v>-21.6863534032667</v>
      </c>
      <c r="H3875">
        <v>-7.2491183307818803</v>
      </c>
      <c r="I3875">
        <v>-41.330116130970801</v>
      </c>
      <c r="J3875">
        <v>-1.6058346121165601</v>
      </c>
      <c r="K3875">
        <v>7.6631289124258402</v>
      </c>
      <c r="L3875">
        <v>8.6170841466128003</v>
      </c>
      <c r="M3875">
        <v>37.363474040395602</v>
      </c>
      <c r="N3875">
        <v>0.74583486618371997</v>
      </c>
      <c r="O3875">
        <v>74.229691876750707</v>
      </c>
      <c r="P3875">
        <v>9.8461538461538307</v>
      </c>
      <c r="Q3875">
        <v>6.069708941991E-3</v>
      </c>
    </row>
    <row r="3876" spans="1:17" hidden="1" x14ac:dyDescent="0.3">
      <c r="A3876" t="s">
        <v>7915</v>
      </c>
      <c r="B3876" t="s">
        <v>7916</v>
      </c>
      <c r="C3876" t="str">
        <f>IFERROR(VLOOKUP(Table1[[#This Row],[Ticker]],[1]!Table1[[Symbol]:[Industry]],2,FALSE),"-")</f>
        <v>-</v>
      </c>
      <c r="E3876">
        <v>24.905800068000001</v>
      </c>
      <c r="F3876">
        <v>41.87</v>
      </c>
      <c r="G3876">
        <v>139.81270260680199</v>
      </c>
      <c r="H3876">
        <v>-9.5415914490614497</v>
      </c>
      <c r="I3876">
        <v>33.4094223616367</v>
      </c>
      <c r="J3876">
        <v>-4.4170109089874998</v>
      </c>
      <c r="K3876">
        <v>47.8206798955324</v>
      </c>
      <c r="L3876">
        <v>43.6711682989434</v>
      </c>
      <c r="M3876">
        <v>36.293238663338002</v>
      </c>
      <c r="N3876">
        <v>0.99908317761905596</v>
      </c>
      <c r="O3876">
        <v>113.25531406735099</v>
      </c>
      <c r="P3876">
        <v>225.077639751552</v>
      </c>
      <c r="Q3876">
        <v>0.13788285881120499</v>
      </c>
    </row>
    <row r="3877" spans="1:17" hidden="1" x14ac:dyDescent="0.3">
      <c r="A3877" t="s">
        <v>7917</v>
      </c>
      <c r="B3877" t="s">
        <v>7918</v>
      </c>
      <c r="C3877" t="str">
        <f>IFERROR(VLOOKUP(Table1[[#This Row],[Ticker]],[1]!Table1[[Symbol]:[Industry]],2,FALSE),"-")</f>
        <v>-</v>
      </c>
      <c r="D3877" t="s">
        <v>709</v>
      </c>
      <c r="E3877">
        <v>24.859794348000001</v>
      </c>
      <c r="F3877">
        <v>753.17</v>
      </c>
      <c r="G3877">
        <v>37.802958117134601</v>
      </c>
      <c r="H3877">
        <v>-1.9332994855361201</v>
      </c>
      <c r="I3877">
        <v>17.6898473990219</v>
      </c>
      <c r="J3877">
        <v>-0.72839176441647002</v>
      </c>
      <c r="K3877">
        <v>738.49818167832404</v>
      </c>
      <c r="L3877">
        <v>633.70517305479302</v>
      </c>
      <c r="M3877">
        <v>42.579740679890797</v>
      </c>
      <c r="N3877">
        <v>0.84784273866866999</v>
      </c>
      <c r="O3877">
        <v>4.6244539745343003</v>
      </c>
      <c r="P3877">
        <v>69.004824413777598</v>
      </c>
      <c r="Q3877">
        <v>-2.2826330923839998E-3</v>
      </c>
    </row>
    <row r="3878" spans="1:17" hidden="1" x14ac:dyDescent="0.3">
      <c r="A3878" t="s">
        <v>7919</v>
      </c>
      <c r="B3878" t="s">
        <v>7920</v>
      </c>
      <c r="C3878" t="str">
        <f>IFERROR(VLOOKUP(Table1[[#This Row],[Ticker]],[1]!Table1[[Symbol]:[Industry]],2,FALSE),"-")</f>
        <v>-</v>
      </c>
      <c r="D3878" t="s">
        <v>46</v>
      </c>
      <c r="E3878">
        <v>24.819839999999999</v>
      </c>
      <c r="F3878">
        <v>27.9</v>
      </c>
      <c r="G3878">
        <v>104.44120178888301</v>
      </c>
      <c r="H3878">
        <v>14.0550253546939</v>
      </c>
      <c r="I3878">
        <v>153.53431768083101</v>
      </c>
      <c r="J3878">
        <v>-1.6699125063889999</v>
      </c>
      <c r="K3878">
        <v>24.851653479654001</v>
      </c>
      <c r="L3878">
        <v>18.079678235095098</v>
      </c>
      <c r="M3878">
        <v>61.754134718066702</v>
      </c>
      <c r="N3878">
        <v>0.101694915254237</v>
      </c>
      <c r="O3878">
        <v>1.57706093189964</v>
      </c>
      <c r="P3878">
        <v>243.17343173431701</v>
      </c>
    </row>
    <row r="3879" spans="1:17" hidden="1" x14ac:dyDescent="0.3">
      <c r="A3879" t="s">
        <v>7921</v>
      </c>
      <c r="B3879" t="s">
        <v>7922</v>
      </c>
      <c r="C3879" t="str">
        <f>IFERROR(VLOOKUP(Table1[[#This Row],[Ticker]],[1]!Table1[[Symbol]:[Industry]],2,FALSE),"-")</f>
        <v>-</v>
      </c>
      <c r="D3879" t="s">
        <v>412</v>
      </c>
      <c r="E3879">
        <v>24.793838999999998</v>
      </c>
      <c r="F3879">
        <v>48.99</v>
      </c>
      <c r="G3879">
        <v>176.31364659673301</v>
      </c>
      <c r="H3879">
        <v>6.9734601595320704</v>
      </c>
      <c r="I3879">
        <v>-24.281324611848</v>
      </c>
      <c r="J3879">
        <v>-0.117336641886528</v>
      </c>
      <c r="K3879">
        <v>51.913842966209003</v>
      </c>
      <c r="L3879">
        <v>51.105953438194398</v>
      </c>
      <c r="M3879">
        <v>30.136785305474501</v>
      </c>
      <c r="N3879">
        <v>8.0522835870652204E-2</v>
      </c>
      <c r="O3879">
        <v>123.86201265564399</v>
      </c>
      <c r="P3879">
        <v>200</v>
      </c>
    </row>
    <row r="3880" spans="1:17" hidden="1" x14ac:dyDescent="0.3">
      <c r="A3880" t="s">
        <v>7923</v>
      </c>
      <c r="B3880" t="s">
        <v>7924</v>
      </c>
      <c r="C3880" t="str">
        <f>IFERROR(VLOOKUP(Table1[[#This Row],[Ticker]],[1]!Table1[[Symbol]:[Industry]],2,FALSE),"-")</f>
        <v>-</v>
      </c>
      <c r="D3880" t="s">
        <v>97</v>
      </c>
      <c r="E3880">
        <v>24.785125663999999</v>
      </c>
      <c r="F3880">
        <v>16.48</v>
      </c>
      <c r="G3880">
        <v>15.3853765545391</v>
      </c>
      <c r="H3880">
        <v>-0.58489814729565004</v>
      </c>
      <c r="I3880">
        <v>-33.567663686017099</v>
      </c>
      <c r="J3880">
        <v>-2.9810250725852598</v>
      </c>
      <c r="K3880">
        <v>17.2226886094181</v>
      </c>
      <c r="L3880">
        <v>16.660289855100199</v>
      </c>
      <c r="M3880">
        <v>34.135586090367902</v>
      </c>
      <c r="N3880">
        <v>1.07380425424854</v>
      </c>
      <c r="O3880">
        <v>53.2160194174757</v>
      </c>
      <c r="P3880">
        <v>49.818181818181799</v>
      </c>
      <c r="Q3880">
        <v>5.4122747816820003E-3</v>
      </c>
    </row>
    <row r="3881" spans="1:17" hidden="1" x14ac:dyDescent="0.3">
      <c r="A3881" t="s">
        <v>7925</v>
      </c>
      <c r="B3881" t="s">
        <v>7926</v>
      </c>
      <c r="C3881" t="str">
        <f>IFERROR(VLOOKUP(Table1[[#This Row],[Ticker]],[1]!Table1[[Symbol]:[Industry]],2,FALSE),"-")</f>
        <v>-</v>
      </c>
      <c r="E3881">
        <v>24.750599999999999</v>
      </c>
      <c r="F3881">
        <v>9.94</v>
      </c>
      <c r="G3881">
        <v>-51.078610525253602</v>
      </c>
      <c r="H3881">
        <v>1.2043848539314801</v>
      </c>
      <c r="I3881">
        <v>-44.519289417231398</v>
      </c>
      <c r="J3881">
        <v>0.286703762153867</v>
      </c>
      <c r="K3881">
        <v>10.323676787485599</v>
      </c>
      <c r="L3881">
        <v>11.6736333542227</v>
      </c>
      <c r="M3881">
        <v>36.215338312022403</v>
      </c>
      <c r="N3881">
        <v>0.97558823529411698</v>
      </c>
      <c r="O3881">
        <v>95.573440643863194</v>
      </c>
      <c r="P3881">
        <v>16.9411764705882</v>
      </c>
      <c r="Q3881">
        <v>-4.3501215404733999E-2</v>
      </c>
    </row>
    <row r="3882" spans="1:17" hidden="1" x14ac:dyDescent="0.3">
      <c r="A3882" t="s">
        <v>7927</v>
      </c>
      <c r="B3882" t="s">
        <v>7928</v>
      </c>
      <c r="C3882" t="str">
        <f>IFERROR(VLOOKUP(Table1[[#This Row],[Ticker]],[1]!Table1[[Symbol]:[Industry]],2,FALSE),"-")</f>
        <v>-</v>
      </c>
      <c r="D3882" t="s">
        <v>266</v>
      </c>
      <c r="E3882">
        <v>24.747732899999999</v>
      </c>
      <c r="F3882">
        <v>86.13</v>
      </c>
      <c r="G3882">
        <v>1077.56887672225</v>
      </c>
      <c r="H3882">
        <v>34.999370360826603</v>
      </c>
      <c r="I3882">
        <v>118.7675986823</v>
      </c>
      <c r="J3882">
        <v>-2.34252578296352</v>
      </c>
      <c r="K3882">
        <v>67.732037080883998</v>
      </c>
      <c r="L3882">
        <v>43.386052564096801</v>
      </c>
      <c r="M3882">
        <v>61.787095739852603</v>
      </c>
      <c r="N3882">
        <v>2.3283496748079302</v>
      </c>
      <c r="O3882">
        <v>8.33623592244283</v>
      </c>
      <c r="P3882">
        <v>1101.25523012552</v>
      </c>
    </row>
    <row r="3883" spans="1:17" hidden="1" x14ac:dyDescent="0.3">
      <c r="A3883" t="s">
        <v>7929</v>
      </c>
      <c r="B3883" t="s">
        <v>7930</v>
      </c>
      <c r="C3883" t="str">
        <f>IFERROR(VLOOKUP(Table1[[#This Row],[Ticker]],[1]!Table1[[Symbol]:[Industry]],2,FALSE),"-")</f>
        <v>-</v>
      </c>
      <c r="D3883" t="s">
        <v>709</v>
      </c>
      <c r="E3883">
        <v>24.652576575000001</v>
      </c>
      <c r="F3883">
        <v>13.27</v>
      </c>
      <c r="G3883">
        <v>20.396165597819</v>
      </c>
      <c r="H3883">
        <v>1.21381001812777</v>
      </c>
      <c r="I3883">
        <v>5.77598531475327</v>
      </c>
      <c r="J3883">
        <v>1.3807906989374401</v>
      </c>
      <c r="K3883">
        <v>12.7591567859681</v>
      </c>
      <c r="L3883">
        <v>11.6141726489132</v>
      </c>
      <c r="M3883">
        <v>43.246163025678499</v>
      </c>
      <c r="N3883">
        <v>0.70306001855284705</v>
      </c>
      <c r="O3883">
        <v>9.0429540316503392</v>
      </c>
      <c r="P3883">
        <v>60.459492140266001</v>
      </c>
    </row>
    <row r="3884" spans="1:17" hidden="1" x14ac:dyDescent="0.3">
      <c r="A3884" t="s">
        <v>7931</v>
      </c>
      <c r="B3884" t="s">
        <v>7932</v>
      </c>
      <c r="C3884" t="str">
        <f>IFERROR(VLOOKUP(Table1[[#This Row],[Ticker]],[1]!Table1[[Symbol]:[Industry]],2,FALSE),"-")</f>
        <v>-</v>
      </c>
      <c r="E3884">
        <v>24.61527285</v>
      </c>
      <c r="F3884">
        <v>332.25</v>
      </c>
      <c r="G3884">
        <v>819.40192363334904</v>
      </c>
      <c r="H3884">
        <v>0.64635452244833003</v>
      </c>
      <c r="I3884">
        <v>157.66250283716801</v>
      </c>
      <c r="J3884">
        <v>-0.20934706973502101</v>
      </c>
      <c r="K3884">
        <v>325.74580530467699</v>
      </c>
      <c r="L3884">
        <v>207.09862105686599</v>
      </c>
      <c r="M3884">
        <v>49.026857632917299</v>
      </c>
      <c r="N3884">
        <v>0.28294663573085799</v>
      </c>
      <c r="O3884">
        <v>25.9292701279157</v>
      </c>
      <c r="P3884">
        <v>843.08827703661598</v>
      </c>
    </row>
    <row r="3885" spans="1:17" hidden="1" x14ac:dyDescent="0.3">
      <c r="A3885" t="s">
        <v>7933</v>
      </c>
      <c r="B3885" t="s">
        <v>7934</v>
      </c>
      <c r="C3885" t="str">
        <f>IFERROR(VLOOKUP(Table1[[#This Row],[Ticker]],[1]!Table1[[Symbol]:[Industry]],2,FALSE),"-")</f>
        <v>-</v>
      </c>
      <c r="D3885" t="s">
        <v>174</v>
      </c>
      <c r="E3885">
        <v>24.614850000000001</v>
      </c>
      <c r="F3885">
        <v>50.7</v>
      </c>
      <c r="G3885">
        <v>18.131828414914999</v>
      </c>
      <c r="H3885">
        <v>14.6144475606909</v>
      </c>
      <c r="I3885">
        <v>-2.0472412383397902</v>
      </c>
      <c r="J3885">
        <v>16.242162789285199</v>
      </c>
      <c r="K3885">
        <v>41.443740866111902</v>
      </c>
      <c r="L3885">
        <v>40.968604499599202</v>
      </c>
      <c r="M3885">
        <v>76.115185327186794</v>
      </c>
      <c r="N3885">
        <v>3.60212541702598</v>
      </c>
      <c r="O3885">
        <v>21.025641025641001</v>
      </c>
      <c r="P3885">
        <v>49.557522123893797</v>
      </c>
      <c r="Q3885">
        <v>6.0721788104749999E-2</v>
      </c>
    </row>
    <row r="3886" spans="1:17" hidden="1" x14ac:dyDescent="0.3">
      <c r="A3886" t="s">
        <v>7935</v>
      </c>
      <c r="B3886" t="s">
        <v>7936</v>
      </c>
      <c r="C3886" t="str">
        <f>IFERROR(VLOOKUP(Table1[[#This Row],[Ticker]],[1]!Table1[[Symbol]:[Industry]],2,FALSE),"-")</f>
        <v>-</v>
      </c>
      <c r="D3886" t="s">
        <v>490</v>
      </c>
      <c r="E3886">
        <v>24.611999999999998</v>
      </c>
      <c r="F3886">
        <v>35.159999999999997</v>
      </c>
      <c r="G3886">
        <v>-64.022345258009594</v>
      </c>
      <c r="H3886">
        <v>-7.7305545699082998</v>
      </c>
      <c r="I3886">
        <v>-48.664153017246498</v>
      </c>
      <c r="J3886">
        <v>-4.6715204553296097</v>
      </c>
      <c r="K3886">
        <v>36.584331975953603</v>
      </c>
      <c r="L3886">
        <v>45.638421906455697</v>
      </c>
      <c r="M3886">
        <v>41.111886708096598</v>
      </c>
      <c r="N3886">
        <v>1.0967390233619201</v>
      </c>
      <c r="O3886">
        <v>258.50398179749698</v>
      </c>
      <c r="P3886">
        <v>4.9239033124440299</v>
      </c>
      <c r="Q3886">
        <v>-2.4386742583945999E-2</v>
      </c>
    </row>
    <row r="3887" spans="1:17" hidden="1" x14ac:dyDescent="0.3">
      <c r="A3887" t="s">
        <v>7937</v>
      </c>
      <c r="B3887" t="s">
        <v>7938</v>
      </c>
      <c r="C3887" t="str">
        <f>IFERROR(VLOOKUP(Table1[[#This Row],[Ticker]],[1]!Table1[[Symbol]:[Industry]],2,FALSE),"-")</f>
        <v>-</v>
      </c>
      <c r="D3887" t="s">
        <v>119</v>
      </c>
      <c r="E3887">
        <v>24.5924175</v>
      </c>
      <c r="F3887">
        <v>70.25</v>
      </c>
      <c r="G3887">
        <v>99.188012078966693</v>
      </c>
      <c r="H3887">
        <v>40.664607159414103</v>
      </c>
      <c r="I3887">
        <v>47.968708512522902</v>
      </c>
      <c r="J3887">
        <v>-19.712812935927399</v>
      </c>
      <c r="K3887">
        <v>57.305572399968703</v>
      </c>
      <c r="L3887">
        <v>44.701268114262398</v>
      </c>
      <c r="M3887">
        <v>52.742045091610798</v>
      </c>
      <c r="N3887">
        <v>2.14065595014972</v>
      </c>
      <c r="O3887">
        <v>31.4448398576512</v>
      </c>
      <c r="P3887">
        <v>170.192307692307</v>
      </c>
      <c r="Q3887">
        <v>8.3883277456113001E-2</v>
      </c>
    </row>
    <row r="3888" spans="1:17" hidden="1" x14ac:dyDescent="0.3">
      <c r="A3888" t="s">
        <v>7939</v>
      </c>
      <c r="B3888" t="s">
        <v>7940</v>
      </c>
      <c r="C3888" t="str">
        <f>IFERROR(VLOOKUP(Table1[[#This Row],[Ticker]],[1]!Table1[[Symbol]:[Industry]],2,FALSE),"-")</f>
        <v>-</v>
      </c>
      <c r="D3888" t="s">
        <v>412</v>
      </c>
      <c r="E3888">
        <v>24.579620999999999</v>
      </c>
      <c r="F3888">
        <v>34.1</v>
      </c>
      <c r="G3888">
        <v>26.865522976424199</v>
      </c>
      <c r="H3888">
        <v>-10.592958910491999</v>
      </c>
      <c r="I3888">
        <v>-32.722161585516197</v>
      </c>
      <c r="J3888">
        <v>3.8308249012117299</v>
      </c>
      <c r="K3888">
        <v>35.1858558650814</v>
      </c>
      <c r="L3888">
        <v>34.432322537646797</v>
      </c>
      <c r="M3888">
        <v>41.900938970760997</v>
      </c>
      <c r="N3888">
        <v>0.84757890235603495</v>
      </c>
      <c r="O3888">
        <v>40.703812316715499</v>
      </c>
      <c r="P3888">
        <v>62.303664921465902</v>
      </c>
      <c r="Q3888">
        <v>6.7405334908145001E-2</v>
      </c>
    </row>
    <row r="3889" spans="1:17" hidden="1" x14ac:dyDescent="0.3">
      <c r="A3889" t="s">
        <v>7941</v>
      </c>
      <c r="B3889" t="s">
        <v>7942</v>
      </c>
      <c r="C3889" t="str">
        <f>IFERROR(VLOOKUP(Table1[[#This Row],[Ticker]],[1]!Table1[[Symbol]:[Industry]],2,FALSE),"-")</f>
        <v>-</v>
      </c>
      <c r="E3889">
        <v>24.567435759999999</v>
      </c>
      <c r="F3889">
        <v>4.87</v>
      </c>
      <c r="G3889">
        <v>-56.606463596104199</v>
      </c>
      <c r="H3889">
        <v>11.361174622503899</v>
      </c>
      <c r="I3889">
        <v>-25.703580504435099</v>
      </c>
      <c r="J3889">
        <v>-0.117336641886528</v>
      </c>
      <c r="K3889">
        <v>4.5424145805095897</v>
      </c>
      <c r="L3889">
        <v>4.4885636456219897</v>
      </c>
      <c r="M3889">
        <v>51.703738974291603</v>
      </c>
      <c r="N3889">
        <v>1.1483429172536099</v>
      </c>
      <c r="O3889">
        <v>53.388090349075902</v>
      </c>
      <c r="P3889">
        <v>56.591639871382597</v>
      </c>
      <c r="Q3889">
        <v>6.0796623991459998E-2</v>
      </c>
    </row>
    <row r="3890" spans="1:17" hidden="1" x14ac:dyDescent="0.3">
      <c r="A3890" t="s">
        <v>7943</v>
      </c>
      <c r="B3890" t="s">
        <v>7944</v>
      </c>
      <c r="C3890" t="str">
        <f>IFERROR(VLOOKUP(Table1[[#This Row],[Ticker]],[1]!Table1[[Symbol]:[Industry]],2,FALSE),"-")</f>
        <v>-</v>
      </c>
      <c r="E3890">
        <v>24.463982311999999</v>
      </c>
      <c r="F3890">
        <v>16.52</v>
      </c>
      <c r="G3890">
        <v>-26.6240737322914</v>
      </c>
      <c r="H3890">
        <v>1.1619220089208699</v>
      </c>
      <c r="I3890">
        <v>-18.070265896524699</v>
      </c>
      <c r="J3890">
        <v>0.49019677245124699</v>
      </c>
      <c r="K3890">
        <v>16.5306864182546</v>
      </c>
      <c r="L3890">
        <v>16.969226495414102</v>
      </c>
      <c r="M3890">
        <v>45.149951496249798</v>
      </c>
      <c r="N3890">
        <v>2.0445863837102398</v>
      </c>
      <c r="O3890">
        <v>31.295399515738499</v>
      </c>
      <c r="P3890">
        <v>27.076923076922998</v>
      </c>
      <c r="Q3890">
        <v>-6.7981528947654996E-2</v>
      </c>
    </row>
    <row r="3891" spans="1:17" hidden="1" x14ac:dyDescent="0.3">
      <c r="A3891" t="s">
        <v>7945</v>
      </c>
      <c r="B3891" t="s">
        <v>7946</v>
      </c>
      <c r="C3891" t="str">
        <f>IFERROR(VLOOKUP(Table1[[#This Row],[Ticker]],[1]!Table1[[Symbol]:[Industry]],2,FALSE),"-")</f>
        <v>-</v>
      </c>
      <c r="D3891" t="s">
        <v>130</v>
      </c>
      <c r="E3891">
        <v>24.423317879999999</v>
      </c>
      <c r="F3891">
        <v>16.399999999999999</v>
      </c>
      <c r="G3891">
        <v>-5.5931859894901201</v>
      </c>
      <c r="H3891">
        <v>-1.87035303188851</v>
      </c>
      <c r="I3891">
        <v>-12.2495918825592</v>
      </c>
      <c r="J3891">
        <v>1.0670674632677399</v>
      </c>
      <c r="K3891">
        <v>20.078539679257499</v>
      </c>
      <c r="L3891">
        <v>20.567302919445201</v>
      </c>
      <c r="M3891">
        <v>33.686981725690302</v>
      </c>
      <c r="N3891">
        <v>1</v>
      </c>
      <c r="Q3891">
        <v>-3.2586267451102997E-2</v>
      </c>
    </row>
    <row r="3892" spans="1:17" hidden="1" x14ac:dyDescent="0.3">
      <c r="A3892" t="s">
        <v>7947</v>
      </c>
      <c r="B3892" t="s">
        <v>7948</v>
      </c>
      <c r="C3892" t="str">
        <f>IFERROR(VLOOKUP(Table1[[#This Row],[Ticker]],[1]!Table1[[Symbol]:[Industry]],2,FALSE),"-")</f>
        <v>-</v>
      </c>
      <c r="E3892">
        <v>24.419395836</v>
      </c>
      <c r="F3892">
        <v>11.88</v>
      </c>
      <c r="G3892">
        <v>8.3136465967332498</v>
      </c>
      <c r="H3892">
        <v>-1.1281711540970001</v>
      </c>
      <c r="I3892">
        <v>22.475445203194599</v>
      </c>
      <c r="J3892">
        <v>-10.481260692519401</v>
      </c>
      <c r="K3892">
        <v>10.7835219545192</v>
      </c>
      <c r="L3892">
        <v>8.8890824092652796</v>
      </c>
      <c r="M3892">
        <v>49.753238548243999</v>
      </c>
      <c r="N3892">
        <v>0.94752698501158605</v>
      </c>
      <c r="O3892">
        <v>19.4444444444444</v>
      </c>
      <c r="P3892">
        <v>100.675675675675</v>
      </c>
      <c r="Q3892">
        <v>0.10734488881972699</v>
      </c>
    </row>
    <row r="3893" spans="1:17" hidden="1" x14ac:dyDescent="0.3">
      <c r="A3893" t="s">
        <v>7949</v>
      </c>
      <c r="B3893" t="s">
        <v>7950</v>
      </c>
      <c r="C3893" t="str">
        <f>IFERROR(VLOOKUP(Table1[[#This Row],[Ticker]],[1]!Table1[[Symbol]:[Industry]],2,FALSE),"-")</f>
        <v>-</v>
      </c>
      <c r="D3893" t="s">
        <v>549</v>
      </c>
      <c r="E3893">
        <v>24.415289999999999</v>
      </c>
      <c r="F3893">
        <v>9.3000000000000007</v>
      </c>
      <c r="G3893">
        <v>23.0013437576165</v>
      </c>
      <c r="H3893">
        <v>9.5528281412375602</v>
      </c>
      <c r="I3893">
        <v>39.509198063606497</v>
      </c>
      <c r="J3893">
        <v>1.0718525473026499</v>
      </c>
      <c r="K3893">
        <v>8.7234988331811607</v>
      </c>
      <c r="L3893">
        <v>8.0922053980871897</v>
      </c>
      <c r="M3893">
        <v>67.590906930963499</v>
      </c>
      <c r="N3893">
        <v>1.68416094047187</v>
      </c>
      <c r="O3893">
        <v>43.978494623655898</v>
      </c>
      <c r="P3893">
        <v>92.946058091286304</v>
      </c>
      <c r="Q3893">
        <v>5.6182411037479001E-2</v>
      </c>
    </row>
    <row r="3894" spans="1:17" hidden="1" x14ac:dyDescent="0.3">
      <c r="A3894" t="s">
        <v>7951</v>
      </c>
      <c r="B3894" t="s">
        <v>7952</v>
      </c>
      <c r="C3894" t="str">
        <f>IFERROR(VLOOKUP(Table1[[#This Row],[Ticker]],[1]!Table1[[Symbol]:[Industry]],2,FALSE),"-")</f>
        <v>-</v>
      </c>
      <c r="D3894" t="s">
        <v>168</v>
      </c>
      <c r="E3894">
        <v>24.331989</v>
      </c>
      <c r="F3894">
        <v>16.61</v>
      </c>
      <c r="G3894">
        <v>84.583201102746401</v>
      </c>
      <c r="H3894">
        <v>-0.41942298259148098</v>
      </c>
      <c r="I3894">
        <v>16.504356315391</v>
      </c>
      <c r="J3894">
        <v>14.481340485987699</v>
      </c>
      <c r="K3894">
        <v>13.543555442444299</v>
      </c>
      <c r="L3894">
        <v>10.919900944214501</v>
      </c>
      <c r="M3894">
        <v>44.183246038504699</v>
      </c>
      <c r="N3894">
        <v>1.15871341467835</v>
      </c>
      <c r="O3894">
        <v>5.6592414208308197</v>
      </c>
      <c r="P3894">
        <v>131.98324022346301</v>
      </c>
    </row>
    <row r="3895" spans="1:17" hidden="1" x14ac:dyDescent="0.3">
      <c r="A3895" t="s">
        <v>7953</v>
      </c>
      <c r="B3895" t="s">
        <v>7954</v>
      </c>
      <c r="C3895" t="str">
        <f>IFERROR(VLOOKUP(Table1[[#This Row],[Ticker]],[1]!Table1[[Symbol]:[Industry]],2,FALSE),"-")</f>
        <v>-</v>
      </c>
      <c r="D3895" t="s">
        <v>810</v>
      </c>
      <c r="E3895">
        <v>24.31</v>
      </c>
      <c r="F3895">
        <v>22.1</v>
      </c>
      <c r="G3895">
        <v>-50.386187565787402</v>
      </c>
      <c r="H3895">
        <v>-3.8612395429030899</v>
      </c>
      <c r="I3895">
        <v>9.3264495255948603</v>
      </c>
      <c r="J3895">
        <v>-0.117336641886528</v>
      </c>
      <c r="K3895">
        <v>21.260265991566499</v>
      </c>
      <c r="L3895">
        <v>21.158128273429099</v>
      </c>
      <c r="M3895">
        <v>99.991342128637498</v>
      </c>
      <c r="N3895">
        <v>0</v>
      </c>
      <c r="O3895">
        <v>43.891402714932099</v>
      </c>
      <c r="P3895">
        <v>35.582822085889497</v>
      </c>
    </row>
    <row r="3896" spans="1:17" hidden="1" x14ac:dyDescent="0.3">
      <c r="A3896" t="s">
        <v>7955</v>
      </c>
      <c r="B3896" t="s">
        <v>6104</v>
      </c>
      <c r="C3896" t="str">
        <f>IFERROR(VLOOKUP(Table1[[#This Row],[Ticker]],[1]!Table1[[Symbol]:[Industry]],2,FALSE),"-")</f>
        <v>-</v>
      </c>
      <c r="D3896" t="s">
        <v>138</v>
      </c>
      <c r="E3896">
        <v>24.1479</v>
      </c>
      <c r="F3896">
        <v>76.66</v>
      </c>
      <c r="G3896">
        <v>223.97804568970301</v>
      </c>
      <c r="H3896">
        <v>13.9842754986191</v>
      </c>
      <c r="I3896">
        <v>172.48675455274</v>
      </c>
      <c r="J3896">
        <v>4.8055339147868397</v>
      </c>
      <c r="K3896">
        <v>68.830077017840694</v>
      </c>
      <c r="L3896">
        <v>43.187417071405697</v>
      </c>
      <c r="M3896">
        <v>44.372063981796899</v>
      </c>
      <c r="N3896">
        <v>0.47906201521755098</v>
      </c>
      <c r="O3896">
        <v>14.205583094182</v>
      </c>
      <c r="P3896">
        <v>379.125</v>
      </c>
      <c r="Q3896">
        <v>9.8124284131931999E-2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D3897" t="s">
        <v>549</v>
      </c>
      <c r="E3897">
        <v>24.07152</v>
      </c>
      <c r="F3897">
        <v>77.599999999999994</v>
      </c>
      <c r="G3897">
        <v>52.797612937419999</v>
      </c>
      <c r="H3897">
        <v>-0.57246948942716502</v>
      </c>
      <c r="I3897">
        <v>61.009103402493302</v>
      </c>
      <c r="J3897">
        <v>1.65315516139215</v>
      </c>
      <c r="K3897">
        <v>74.212939082341293</v>
      </c>
      <c r="L3897">
        <v>57.2468220284522</v>
      </c>
      <c r="M3897">
        <v>40.066669969582797</v>
      </c>
      <c r="N3897">
        <v>6.9613259668508204E-2</v>
      </c>
      <c r="O3897">
        <v>15.9793814432989</v>
      </c>
      <c r="P3897">
        <v>155.51531116233099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D3898" t="s">
        <v>72</v>
      </c>
      <c r="E3898">
        <v>24.04</v>
      </c>
      <c r="F3898">
        <v>24.04</v>
      </c>
      <c r="G3898">
        <v>-30.867820584733899</v>
      </c>
      <c r="H3898">
        <v>-39.194659704403399</v>
      </c>
      <c r="I3898">
        <v>-11.4139768090589</v>
      </c>
      <c r="J3898">
        <v>4.0493300247801303</v>
      </c>
      <c r="K3898">
        <v>27.362949470796199</v>
      </c>
      <c r="L3898">
        <v>26.209711432298899</v>
      </c>
      <c r="M3898">
        <v>35.865709536889298</v>
      </c>
      <c r="N3898">
        <v>0.77860855410577501</v>
      </c>
      <c r="O3898">
        <v>90.474209650582296</v>
      </c>
      <c r="P3898">
        <v>14.4761904761904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E3899">
        <v>23.997275999999999</v>
      </c>
      <c r="F3899">
        <v>45</v>
      </c>
      <c r="G3899">
        <v>-79.416801017629695</v>
      </c>
      <c r="H3899">
        <v>11.105901749539299</v>
      </c>
      <c r="I3899">
        <v>-31.781636782128398</v>
      </c>
      <c r="J3899">
        <v>-0.73974328089068597</v>
      </c>
      <c r="K3899">
        <v>45.68686019223</v>
      </c>
      <c r="M3899">
        <v>41.561288072755303</v>
      </c>
      <c r="N3899">
        <v>1.464</v>
      </c>
      <c r="O3899">
        <v>137.777777777777</v>
      </c>
      <c r="P3899">
        <v>40.625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412</v>
      </c>
      <c r="E3900">
        <v>23.963980299999999</v>
      </c>
      <c r="F3900">
        <v>40.630000000000003</v>
      </c>
      <c r="G3900">
        <v>6.7051741962197697</v>
      </c>
      <c r="H3900">
        <v>-1.3540705741401</v>
      </c>
      <c r="I3900">
        <v>12.299213375796</v>
      </c>
      <c r="J3900">
        <v>4.1753462849427301</v>
      </c>
      <c r="K3900">
        <v>41.273091751880102</v>
      </c>
      <c r="L3900">
        <v>37.649665788667498</v>
      </c>
      <c r="M3900">
        <v>41.248955948462203</v>
      </c>
      <c r="N3900">
        <v>1.4530473072146299</v>
      </c>
      <c r="O3900">
        <v>18.114693576175199</v>
      </c>
      <c r="P3900">
        <v>40.831889081455799</v>
      </c>
      <c r="Q3900">
        <v>7.6512128906974994E-2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D3901" t="s">
        <v>632</v>
      </c>
      <c r="E3901">
        <v>23.904834606000001</v>
      </c>
      <c r="F3901">
        <v>27.97</v>
      </c>
      <c r="G3901">
        <v>0.62475770784435603</v>
      </c>
      <c r="H3901">
        <v>-21.008501471346602</v>
      </c>
      <c r="I3901">
        <v>-31.977398744463699</v>
      </c>
      <c r="J3901">
        <v>3.6599219250916599</v>
      </c>
      <c r="K3901">
        <v>29.8788299793856</v>
      </c>
      <c r="L3901">
        <v>29.540353259381199</v>
      </c>
      <c r="M3901">
        <v>49.876977914781399</v>
      </c>
      <c r="N3901">
        <v>0.41082809746459698</v>
      </c>
      <c r="O3901">
        <v>48.552020021451497</v>
      </c>
      <c r="P3901">
        <v>94.912891986062704</v>
      </c>
      <c r="Q3901">
        <v>8.6327296278823004E-2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D3902" t="s">
        <v>394</v>
      </c>
      <c r="E3902">
        <v>23.897152125000002</v>
      </c>
      <c r="F3902">
        <v>32.549999999999997</v>
      </c>
      <c r="G3902">
        <v>-68.516861877842999</v>
      </c>
      <c r="H3902">
        <v>-2.1486023349098402</v>
      </c>
      <c r="I3902">
        <v>-19.782263503981401</v>
      </c>
      <c r="J3902">
        <v>-15.5019520265019</v>
      </c>
      <c r="K3902">
        <v>34.179517771972698</v>
      </c>
      <c r="L3902">
        <v>38.137004231178203</v>
      </c>
      <c r="M3902">
        <v>35.094738821525198</v>
      </c>
      <c r="N3902">
        <v>2.11488095238095</v>
      </c>
      <c r="O3902">
        <v>81.259600614439293</v>
      </c>
      <c r="P3902">
        <v>13.6125654450261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E3903">
        <v>23.88892044</v>
      </c>
      <c r="F3903">
        <v>23.1</v>
      </c>
      <c r="G3903">
        <v>-8.7609802689383898</v>
      </c>
      <c r="H3903">
        <v>2.4392385168737998</v>
      </c>
      <c r="I3903">
        <v>-12.5338970595223</v>
      </c>
      <c r="J3903">
        <v>9.6891717134344901</v>
      </c>
      <c r="K3903">
        <v>21.9206751388529</v>
      </c>
      <c r="L3903">
        <v>21.819318969750899</v>
      </c>
      <c r="M3903">
        <v>49.510732599898702</v>
      </c>
      <c r="N3903">
        <v>1.37702917026793</v>
      </c>
      <c r="O3903">
        <v>25.541125541125499</v>
      </c>
      <c r="P3903">
        <v>26.575342465753401</v>
      </c>
      <c r="Q3903">
        <v>4.5315028755455997E-2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D3904" t="s">
        <v>138</v>
      </c>
      <c r="E3904">
        <v>23.836787999999999</v>
      </c>
      <c r="F3904">
        <v>91.8</v>
      </c>
      <c r="G3904">
        <v>-52.357682074595402</v>
      </c>
      <c r="H3904">
        <v>-18.521392474083999</v>
      </c>
      <c r="I3904">
        <v>-45.147756823611402</v>
      </c>
      <c r="J3904">
        <v>-0.117336641886528</v>
      </c>
      <c r="K3904">
        <v>103.728816409092</v>
      </c>
      <c r="L3904">
        <v>117.507401451666</v>
      </c>
      <c r="M3904">
        <v>2.8531620086240999</v>
      </c>
      <c r="N3904">
        <v>0.36969696969696902</v>
      </c>
      <c r="O3904">
        <v>46.405228758169898</v>
      </c>
      <c r="P3904">
        <v>0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E3905">
        <v>23.832734815999999</v>
      </c>
      <c r="F3905">
        <v>39.71</v>
      </c>
      <c r="G3905">
        <v>-27.329200700377001</v>
      </c>
      <c r="H3905">
        <v>-4.77763193781536</v>
      </c>
      <c r="I3905">
        <v>-11.2648744538396</v>
      </c>
      <c r="J3905">
        <v>-1.0507150328489701</v>
      </c>
      <c r="K3905">
        <v>40.603010590143697</v>
      </c>
      <c r="L3905">
        <v>42.684169622300502</v>
      </c>
      <c r="M3905">
        <v>0.164024722426689</v>
      </c>
      <c r="O3905">
        <v>48.300176278015599</v>
      </c>
      <c r="P3905">
        <v>20.6624126405348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D3906" t="s">
        <v>412</v>
      </c>
      <c r="E3906">
        <v>23.802510000000002</v>
      </c>
      <c r="F3906">
        <v>47.51</v>
      </c>
      <c r="G3906">
        <v>238.43254903575701</v>
      </c>
      <c r="H3906">
        <v>-4.3157849974485503</v>
      </c>
      <c r="I3906">
        <v>-13.451328252182901</v>
      </c>
      <c r="J3906">
        <v>-0.117336641886528</v>
      </c>
      <c r="K3906">
        <v>47.4709339063089</v>
      </c>
      <c r="L3906">
        <v>43.373121198732797</v>
      </c>
      <c r="M3906">
        <v>100</v>
      </c>
      <c r="O3906">
        <v>0</v>
      </c>
      <c r="P3906">
        <v>262.118902439024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E3907">
        <v>23.767648000000001</v>
      </c>
      <c r="F3907">
        <v>150.19999999999999</v>
      </c>
      <c r="G3907">
        <v>-58.944974092921903</v>
      </c>
      <c r="H3907">
        <v>0.19727913556807899</v>
      </c>
      <c r="I3907">
        <v>-21.865962398524299</v>
      </c>
      <c r="J3907">
        <v>-3.6563281858890302</v>
      </c>
      <c r="K3907">
        <v>164.47817123670799</v>
      </c>
      <c r="L3907">
        <v>181.58100271501101</v>
      </c>
      <c r="M3907">
        <v>23.4809561785579</v>
      </c>
      <c r="N3907">
        <v>0.65066666666666595</v>
      </c>
      <c r="O3907">
        <v>54.460719041278303</v>
      </c>
      <c r="P3907">
        <v>1.9341703427214001</v>
      </c>
      <c r="Q3907">
        <v>7.0161046496677995E-2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51</v>
      </c>
      <c r="E3908">
        <v>23.762171891999898</v>
      </c>
      <c r="F3908">
        <v>8.76</v>
      </c>
      <c r="G3908">
        <v>158.894291758023</v>
      </c>
      <c r="H3908">
        <v>16.511801209447899</v>
      </c>
      <c r="I3908">
        <v>-10.3925047227711</v>
      </c>
      <c r="J3908">
        <v>-8.1005299191974505</v>
      </c>
      <c r="K3908">
        <v>8.47362929369692</v>
      </c>
      <c r="L3908">
        <v>7.3425591624428597</v>
      </c>
      <c r="M3908">
        <v>43.956495580826299</v>
      </c>
      <c r="N3908">
        <v>1.9266426235353</v>
      </c>
      <c r="O3908">
        <v>33.561643835616401</v>
      </c>
      <c r="Q3908">
        <v>0.114185437958011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D3909" t="s">
        <v>312</v>
      </c>
      <c r="E3909">
        <v>23.721786600000001</v>
      </c>
      <c r="F3909">
        <v>21.54</v>
      </c>
      <c r="G3909">
        <v>86.050744941426501</v>
      </c>
      <c r="H3909">
        <v>-13.2554939371575</v>
      </c>
      <c r="I3909">
        <v>15.995787132432399</v>
      </c>
      <c r="J3909">
        <v>9.1095960264426292</v>
      </c>
      <c r="K3909">
        <v>22.547994650068802</v>
      </c>
      <c r="L3909">
        <v>20.303143910450402</v>
      </c>
      <c r="M3909">
        <v>50.639183148008499</v>
      </c>
      <c r="N3909">
        <v>0.59934009395272503</v>
      </c>
      <c r="O3909">
        <v>50.557103064066801</v>
      </c>
      <c r="P3909">
        <v>129.14893617021201</v>
      </c>
      <c r="Q3909">
        <v>4.8104794967138001E-2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E3910">
        <v>23.714040000000001</v>
      </c>
      <c r="F3910">
        <v>604.95000000000005</v>
      </c>
      <c r="G3910">
        <v>13.1801624338373</v>
      </c>
      <c r="H3910">
        <v>-1.9667917088579401</v>
      </c>
      <c r="I3910">
        <v>-3.15962360314006</v>
      </c>
      <c r="J3910">
        <v>-9.2488724678957492</v>
      </c>
      <c r="K3910">
        <v>636.23721376032404</v>
      </c>
      <c r="L3910">
        <v>590.03775797197602</v>
      </c>
      <c r="M3910">
        <v>32.6325579595593</v>
      </c>
      <c r="N3910">
        <v>0.73106201756720701</v>
      </c>
      <c r="O3910">
        <v>57.376642697743499</v>
      </c>
      <c r="P3910">
        <v>51.237499999999997</v>
      </c>
      <c r="Q3910">
        <v>-3.0712193210858999E-2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72</v>
      </c>
      <c r="E3911">
        <v>23.703800000000001</v>
      </c>
      <c r="F3911">
        <v>103.06</v>
      </c>
      <c r="G3911">
        <v>132.68180580071299</v>
      </c>
      <c r="H3911">
        <v>43.3558011896842</v>
      </c>
      <c r="I3911">
        <v>142.91683095179701</v>
      </c>
      <c r="J3911">
        <v>-0.117336641886528</v>
      </c>
      <c r="M3911">
        <v>100</v>
      </c>
      <c r="O3911">
        <v>0</v>
      </c>
      <c r="P3911">
        <v>156.36815920398001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E3912">
        <v>23.671364799999999</v>
      </c>
      <c r="F3912">
        <v>91.48</v>
      </c>
      <c r="G3912">
        <v>-59.4898621751965</v>
      </c>
      <c r="H3912">
        <v>-4.3157849974485503</v>
      </c>
      <c r="I3912">
        <v>-49.254837024112703</v>
      </c>
      <c r="J3912">
        <v>0.95793217531777197</v>
      </c>
      <c r="M3912">
        <v>37.159540418678603</v>
      </c>
      <c r="O3912">
        <v>71.403585483165699</v>
      </c>
      <c r="P3912">
        <v>17.886597938144298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979</v>
      </c>
      <c r="E3913">
        <v>23.6615</v>
      </c>
      <c r="F3913">
        <v>12.79</v>
      </c>
      <c r="G3913">
        <v>120.397616062382</v>
      </c>
      <c r="H3913">
        <v>15.080372367601701</v>
      </c>
      <c r="I3913">
        <v>72.720433028748602</v>
      </c>
      <c r="J3913">
        <v>-5.8935099270850699</v>
      </c>
      <c r="K3913">
        <v>11.3077889008245</v>
      </c>
      <c r="L3913">
        <v>8.1654076354916807</v>
      </c>
      <c r="M3913">
        <v>27.4526701956386</v>
      </c>
      <c r="N3913">
        <v>4.7664159775602399E-2</v>
      </c>
      <c r="O3913">
        <v>32.134480062548803</v>
      </c>
      <c r="P3913">
        <v>154.27435387673901</v>
      </c>
      <c r="Q3913">
        <v>0.137710942273811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D3914" t="s">
        <v>72</v>
      </c>
      <c r="E3914">
        <v>23.4969</v>
      </c>
      <c r="F3914">
        <v>23.45</v>
      </c>
      <c r="G3914">
        <v>7.7598349375404201</v>
      </c>
      <c r="H3914">
        <v>-5.8322129671199896</v>
      </c>
      <c r="I3914">
        <v>-5.8331547781122399</v>
      </c>
      <c r="J3914">
        <v>-4.6887652133150999</v>
      </c>
      <c r="K3914">
        <v>23.8297971957595</v>
      </c>
      <c r="L3914">
        <v>22.469914877339502</v>
      </c>
      <c r="M3914">
        <v>38.443523713808801</v>
      </c>
      <c r="N3914">
        <v>1.0087156782498601</v>
      </c>
      <c r="O3914">
        <v>22.388059701492502</v>
      </c>
      <c r="P3914">
        <v>46.654158849280698</v>
      </c>
      <c r="Q3914">
        <v>6.9996651406295005E-2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18</v>
      </c>
      <c r="E3915">
        <v>23.395499999999998</v>
      </c>
      <c r="F3915">
        <v>259.95</v>
      </c>
      <c r="G3915">
        <v>-58.067269722842603</v>
      </c>
      <c r="H3915">
        <v>-9.3157849974485405</v>
      </c>
      <c r="I3915">
        <v>27.100172153332</v>
      </c>
      <c r="J3915">
        <v>-5.1173366418865198</v>
      </c>
      <c r="K3915">
        <v>238.295112608708</v>
      </c>
      <c r="L3915">
        <v>209.95492384299601</v>
      </c>
      <c r="M3915">
        <v>3.9915554901000401</v>
      </c>
      <c r="N3915">
        <v>0.29247279322853598</v>
      </c>
      <c r="O3915">
        <v>52.3946912867859</v>
      </c>
      <c r="P3915">
        <v>140.02770083102399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E3916">
        <v>23.357600000000001</v>
      </c>
      <c r="F3916">
        <v>38.799999999999997</v>
      </c>
      <c r="G3916">
        <v>-37.769612924967298</v>
      </c>
      <c r="H3916">
        <v>-27.2866587838563</v>
      </c>
      <c r="I3916">
        <v>-27.534587773883501</v>
      </c>
      <c r="J3916">
        <v>5.2478692014069699</v>
      </c>
      <c r="M3916">
        <v>43.080157936190901</v>
      </c>
      <c r="O3916">
        <v>34.690721649484502</v>
      </c>
      <c r="P3916">
        <v>11.174785100286501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709</v>
      </c>
      <c r="E3917">
        <v>23.31605892</v>
      </c>
      <c r="F3917">
        <v>87.28</v>
      </c>
      <c r="G3917">
        <v>-6.3429815291070204</v>
      </c>
      <c r="H3917">
        <v>-1.4537357702018401</v>
      </c>
      <c r="I3917">
        <v>10.7199621162905</v>
      </c>
      <c r="J3917">
        <v>-0.51640548126131902</v>
      </c>
      <c r="K3917">
        <v>86.530753358802102</v>
      </c>
      <c r="L3917">
        <v>78.2910191219014</v>
      </c>
      <c r="M3917">
        <v>58.062255720738897</v>
      </c>
      <c r="N3917">
        <v>0.89001443215763099</v>
      </c>
      <c r="O3917">
        <v>6.6109074243813</v>
      </c>
      <c r="P3917">
        <v>32.1223130487435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D3918" t="s">
        <v>266</v>
      </c>
      <c r="E3918">
        <v>23.303167999999999</v>
      </c>
      <c r="F3918">
        <v>32</v>
      </c>
      <c r="G3918">
        <v>29.277317724840302</v>
      </c>
      <c r="H3918">
        <v>-4.7490873806116598</v>
      </c>
      <c r="I3918">
        <v>-19.3336811933593</v>
      </c>
      <c r="J3918">
        <v>-6.4092096392649003</v>
      </c>
      <c r="K3918">
        <v>32.508165965471797</v>
      </c>
      <c r="L3918">
        <v>29.230680684844302</v>
      </c>
      <c r="M3918">
        <v>38.786883804939798</v>
      </c>
      <c r="N3918">
        <v>1.0807694326352799</v>
      </c>
      <c r="O3918">
        <v>20.9375</v>
      </c>
      <c r="P3918">
        <v>65.118679050567593</v>
      </c>
      <c r="Q3918">
        <v>8.3769161266253001E-2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E3919">
        <v>23.269980050000001</v>
      </c>
      <c r="F3919">
        <v>44.5</v>
      </c>
      <c r="G3919">
        <v>-30.9780200699334</v>
      </c>
      <c r="H3919">
        <v>-8.0371177538310601</v>
      </c>
      <c r="I3919">
        <v>-18.6696456110753</v>
      </c>
      <c r="J3919">
        <v>-1.2284477529976301</v>
      </c>
      <c r="K3919">
        <v>47.581587946279697</v>
      </c>
      <c r="L3919">
        <v>47.615535387076299</v>
      </c>
      <c r="M3919">
        <v>12.1038583959558</v>
      </c>
      <c r="N3919">
        <v>1.04686292780463</v>
      </c>
      <c r="O3919">
        <v>27.4157303370786</v>
      </c>
      <c r="P3919">
        <v>5.0023596035865898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E3920">
        <v>23.256599999999999</v>
      </c>
      <c r="F3920">
        <v>49.8</v>
      </c>
      <c r="G3920">
        <v>-13.019686736600001</v>
      </c>
      <c r="H3920">
        <v>-1.49320435228726</v>
      </c>
      <c r="I3920">
        <v>-30.3127639783932</v>
      </c>
      <c r="J3920">
        <v>1.47628885612143</v>
      </c>
      <c r="K3920">
        <v>49.987597164792703</v>
      </c>
      <c r="L3920">
        <v>49.8825484865786</v>
      </c>
      <c r="M3920">
        <v>40.119835342409203</v>
      </c>
      <c r="N3920">
        <v>0.52679738562091505</v>
      </c>
      <c r="O3920">
        <v>27.8112449799196</v>
      </c>
      <c r="P3920">
        <v>41.276595744680797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1489</v>
      </c>
      <c r="E3921">
        <v>23.185205333999999</v>
      </c>
      <c r="F3921">
        <v>3.21</v>
      </c>
      <c r="G3921">
        <v>-36.929596646509999</v>
      </c>
      <c r="H3921">
        <v>-4.0145801781714301</v>
      </c>
      <c r="I3921">
        <v>-42.117994918849497</v>
      </c>
      <c r="J3921">
        <v>-2.7489155892549402</v>
      </c>
      <c r="K3921">
        <v>3.2815160239114398</v>
      </c>
      <c r="L3921">
        <v>3.7377941067935598</v>
      </c>
      <c r="M3921">
        <v>39.819142606659703</v>
      </c>
      <c r="N3921">
        <v>1.2596937270582</v>
      </c>
      <c r="O3921">
        <v>83.800623052959494</v>
      </c>
      <c r="P3921">
        <v>14.6428571428571</v>
      </c>
      <c r="Q3921">
        <v>-8.8147237853768004E-2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E3922">
        <v>23.1768</v>
      </c>
      <c r="F3922">
        <v>64.38</v>
      </c>
      <c r="G3922">
        <v>29.818653749808998</v>
      </c>
      <c r="H3922">
        <v>35.405884982670699</v>
      </c>
      <c r="I3922">
        <v>-3.1549431228356499</v>
      </c>
      <c r="J3922">
        <v>44.194778347846501</v>
      </c>
      <c r="K3922">
        <v>53.299731644052102</v>
      </c>
      <c r="L3922">
        <v>54.927523562899502</v>
      </c>
      <c r="M3922">
        <v>69.926623613541693</v>
      </c>
      <c r="N3922">
        <v>4.4663573622164199</v>
      </c>
      <c r="O3922">
        <v>28.766697732214901</v>
      </c>
      <c r="P3922">
        <v>73.999999999999901</v>
      </c>
      <c r="Q3922">
        <v>0.14594473423066601</v>
      </c>
    </row>
    <row r="3923" spans="1:17" hidden="1" x14ac:dyDescent="0.3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D3923" t="s">
        <v>51</v>
      </c>
      <c r="E3923">
        <v>23.127500000000001</v>
      </c>
      <c r="F3923">
        <v>2</v>
      </c>
      <c r="G3923">
        <v>-0.22956327980996899</v>
      </c>
      <c r="H3923">
        <v>-7.2426142657412198</v>
      </c>
      <c r="I3923">
        <v>-41.249162187200902</v>
      </c>
      <c r="J3923">
        <v>-8.4122675174625599</v>
      </c>
      <c r="K3923">
        <v>2.0702790712749199</v>
      </c>
      <c r="L3923">
        <v>2.11151938740365</v>
      </c>
      <c r="M3923">
        <v>37.109661846921199</v>
      </c>
      <c r="N3923">
        <v>1.8329534494041799</v>
      </c>
      <c r="O3923">
        <v>60</v>
      </c>
      <c r="P3923">
        <v>37.931034482758598</v>
      </c>
      <c r="Q3923">
        <v>5.0144490721061002E-2</v>
      </c>
    </row>
    <row r="3924" spans="1:17" hidden="1" x14ac:dyDescent="0.3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E3924">
        <v>23.091247410000001</v>
      </c>
      <c r="F3924">
        <v>2.6</v>
      </c>
      <c r="K3924">
        <v>2.9214051989229399</v>
      </c>
      <c r="L3924">
        <v>4.2861502767889696</v>
      </c>
      <c r="M3924">
        <v>64.437260219561196</v>
      </c>
      <c r="N3924">
        <v>1</v>
      </c>
      <c r="Q3924">
        <v>-8.2544193203107005E-2</v>
      </c>
    </row>
    <row r="3925" spans="1:17" hidden="1" x14ac:dyDescent="0.3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D3925" t="s">
        <v>51</v>
      </c>
      <c r="E3925">
        <v>23.014500000000002</v>
      </c>
      <c r="F3925">
        <v>2.29</v>
      </c>
      <c r="G3925">
        <v>-79.984063326930794</v>
      </c>
      <c r="H3925">
        <v>-10.5657849974485</v>
      </c>
      <c r="I3925">
        <v>-9.8314187499204699</v>
      </c>
      <c r="J3925">
        <v>-2.5563610321304302</v>
      </c>
      <c r="K3925">
        <v>2.3372227741743399</v>
      </c>
      <c r="L3925">
        <v>2.8951735919622799</v>
      </c>
      <c r="M3925">
        <v>35.138012966903702</v>
      </c>
      <c r="N3925">
        <v>1.0480677920360999</v>
      </c>
      <c r="O3925">
        <v>128.82096069868899</v>
      </c>
      <c r="P3925">
        <v>20.5263157894736</v>
      </c>
      <c r="Q3925">
        <v>5.2908521215479003E-2</v>
      </c>
    </row>
    <row r="3926" spans="1:17" hidden="1" x14ac:dyDescent="0.3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D3926" t="s">
        <v>51</v>
      </c>
      <c r="E3926">
        <v>23.003050000000002</v>
      </c>
      <c r="F3926">
        <v>938.9</v>
      </c>
      <c r="G3926">
        <v>-2.7486320147177699</v>
      </c>
      <c r="H3926">
        <v>-4.3157849974485503</v>
      </c>
      <c r="I3926">
        <v>-13.451328252182901</v>
      </c>
      <c r="J3926">
        <v>-0.117336641886528</v>
      </c>
      <c r="K3926">
        <v>938.86985120050497</v>
      </c>
      <c r="L3926">
        <v>898.55450416343501</v>
      </c>
      <c r="M3926">
        <v>100</v>
      </c>
      <c r="O3926">
        <v>0</v>
      </c>
      <c r="P3926">
        <v>20.937721388548901</v>
      </c>
    </row>
    <row r="3927" spans="1:17" hidden="1" x14ac:dyDescent="0.3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D3927" t="s">
        <v>174</v>
      </c>
      <c r="E3927">
        <v>22.962307500000001</v>
      </c>
      <c r="F3927">
        <v>47.5</v>
      </c>
      <c r="G3927">
        <v>62.588156400654803</v>
      </c>
      <c r="H3927">
        <v>1.3571849691810201</v>
      </c>
      <c r="I3927">
        <v>-6.9729601732768396</v>
      </c>
      <c r="J3927">
        <v>0.94649314534751405</v>
      </c>
      <c r="K3927">
        <v>45.8349309774351</v>
      </c>
      <c r="L3927">
        <v>39.835159623512801</v>
      </c>
      <c r="M3927">
        <v>85.983051991449599</v>
      </c>
      <c r="N3927">
        <v>0.36417910447761098</v>
      </c>
      <c r="O3927">
        <v>7.1578947368420902</v>
      </c>
      <c r="P3927">
        <v>103.862660944206</v>
      </c>
    </row>
    <row r="3928" spans="1:17" hidden="1" x14ac:dyDescent="0.3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D3928" t="s">
        <v>286</v>
      </c>
      <c r="E3928">
        <v>22.922512480000002</v>
      </c>
      <c r="F3928">
        <v>11.2</v>
      </c>
      <c r="G3928">
        <v>16.4888656205129</v>
      </c>
      <c r="H3928">
        <v>18.810553332315902</v>
      </c>
      <c r="I3928">
        <v>-8.5824143945050206</v>
      </c>
      <c r="J3928">
        <v>-5.0760143278369299</v>
      </c>
      <c r="K3928">
        <v>10.8679231847364</v>
      </c>
      <c r="L3928">
        <v>10.110753111949601</v>
      </c>
      <c r="M3928">
        <v>41.814999528852603</v>
      </c>
      <c r="N3928">
        <v>1.5505082190728201</v>
      </c>
      <c r="O3928">
        <v>37.410714285714299</v>
      </c>
      <c r="P3928">
        <v>63.742690058479504</v>
      </c>
    </row>
    <row r="3929" spans="1:17" hidden="1" x14ac:dyDescent="0.3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E3929">
        <v>22.916374900000001</v>
      </c>
      <c r="F3929">
        <v>45.83</v>
      </c>
      <c r="G3929">
        <v>34.348129355353898</v>
      </c>
      <c r="H3929">
        <v>17.792184154222401</v>
      </c>
      <c r="I3929">
        <v>4.9418518046499296</v>
      </c>
      <c r="J3929">
        <v>17.8071916600002</v>
      </c>
      <c r="K3929">
        <v>40.083613058862703</v>
      </c>
      <c r="L3929">
        <v>37.8826979698025</v>
      </c>
      <c r="M3929">
        <v>63.952835899808598</v>
      </c>
      <c r="N3929">
        <v>2.91313771020274</v>
      </c>
      <c r="O3929">
        <v>19.812349989090102</v>
      </c>
      <c r="P3929">
        <v>69.740740740740705</v>
      </c>
      <c r="Q3929">
        <v>0.105476589946953</v>
      </c>
    </row>
    <row r="3930" spans="1:17" hidden="1" x14ac:dyDescent="0.3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D3930" t="s">
        <v>271</v>
      </c>
      <c r="E3930">
        <v>22.913010138000001</v>
      </c>
      <c r="F3930">
        <v>26.79</v>
      </c>
      <c r="G3930">
        <v>-55.605031929314997</v>
      </c>
      <c r="H3930">
        <v>-3.5775051894012999</v>
      </c>
      <c r="I3930">
        <v>-28.780026103004602</v>
      </c>
      <c r="J3930">
        <v>-4.3293408538907299</v>
      </c>
      <c r="K3930">
        <v>27.260777346303801</v>
      </c>
      <c r="L3930">
        <v>30.521859538811999</v>
      </c>
      <c r="M3930">
        <v>35.666377822811903</v>
      </c>
      <c r="N3930">
        <v>1.65342385039067</v>
      </c>
      <c r="O3930">
        <v>50.989175065322897</v>
      </c>
      <c r="P3930">
        <v>15.5737704918032</v>
      </c>
      <c r="Q3930">
        <v>-1.5273086720654E-2</v>
      </c>
    </row>
    <row r="3931" spans="1:17" hidden="1" x14ac:dyDescent="0.3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E3931">
        <v>22.893971400000002</v>
      </c>
      <c r="F3931">
        <v>153</v>
      </c>
      <c r="G3931">
        <v>-37.731297223491403</v>
      </c>
      <c r="H3931">
        <v>1.35088166921811</v>
      </c>
      <c r="I3931">
        <v>-19.4998391517837</v>
      </c>
      <c r="J3931">
        <v>-0.77543755069255205</v>
      </c>
      <c r="K3931">
        <v>154.33727233646599</v>
      </c>
      <c r="L3931">
        <v>152.94224652248101</v>
      </c>
      <c r="M3931">
        <v>40.259575168656802</v>
      </c>
      <c r="N3931">
        <v>1.0346526815753001</v>
      </c>
      <c r="O3931">
        <v>18.954248366013001</v>
      </c>
      <c r="P3931">
        <v>17.331288343558199</v>
      </c>
      <c r="Q3931">
        <v>0.100388129499725</v>
      </c>
    </row>
    <row r="3932" spans="1:17" hidden="1" x14ac:dyDescent="0.3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232</v>
      </c>
      <c r="E3932">
        <v>22.847999999999999</v>
      </c>
      <c r="F3932">
        <v>57.12</v>
      </c>
      <c r="G3932">
        <v>68.572145418678701</v>
      </c>
      <c r="H3932">
        <v>-21.307666495810601</v>
      </c>
      <c r="I3932">
        <v>68.749628685616102</v>
      </c>
      <c r="J3932">
        <v>-5.9654788066684299</v>
      </c>
      <c r="K3932">
        <v>60.957787464037303</v>
      </c>
      <c r="L3932">
        <v>48.466431259150497</v>
      </c>
      <c r="M3932">
        <v>21.754239321779401</v>
      </c>
      <c r="N3932">
        <v>0.36529304465064599</v>
      </c>
      <c r="O3932">
        <v>50.735294117647001</v>
      </c>
      <c r="P3932">
        <v>119.692307692307</v>
      </c>
      <c r="Q3932">
        <v>4.7117996878616002E-2</v>
      </c>
    </row>
    <row r="3933" spans="1:17" hidden="1" x14ac:dyDescent="0.3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D3933" t="s">
        <v>359</v>
      </c>
      <c r="E3933">
        <v>22.7524032</v>
      </c>
      <c r="F3933">
        <v>37.299999999999997</v>
      </c>
      <c r="G3933">
        <v>-40.612856744023901</v>
      </c>
      <c r="H3933">
        <v>3.31586805802878</v>
      </c>
      <c r="I3933">
        <v>-12.1476889257299</v>
      </c>
      <c r="J3933">
        <v>9.0826633581134697</v>
      </c>
      <c r="K3933">
        <v>38.023408747553198</v>
      </c>
      <c r="L3933">
        <v>38.340674491453797</v>
      </c>
      <c r="M3933">
        <v>47.676804462734502</v>
      </c>
      <c r="N3933">
        <v>0.80698687809081304</v>
      </c>
      <c r="O3933">
        <v>54.316353887399401</v>
      </c>
      <c r="P3933">
        <v>15.0524367674274</v>
      </c>
      <c r="Q3933">
        <v>8.5706709075008006E-2</v>
      </c>
    </row>
    <row r="3934" spans="1:17" hidden="1" x14ac:dyDescent="0.3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D3934" t="s">
        <v>138</v>
      </c>
      <c r="E3934">
        <v>22.7485222</v>
      </c>
      <c r="F3934">
        <v>45.58</v>
      </c>
      <c r="G3934">
        <v>156.80595428903999</v>
      </c>
      <c r="H3934">
        <v>-12.344260378109</v>
      </c>
      <c r="I3934">
        <v>138.37187616770601</v>
      </c>
      <c r="J3934">
        <v>-2.1396665344502499</v>
      </c>
      <c r="K3934">
        <v>47.021783109210801</v>
      </c>
      <c r="L3934">
        <v>36.453949261989003</v>
      </c>
      <c r="M3934">
        <v>32.2005297966437</v>
      </c>
      <c r="N3934">
        <v>0.19404446214638299</v>
      </c>
      <c r="O3934">
        <v>47.476963580517697</v>
      </c>
      <c r="P3934">
        <v>211.97809719370201</v>
      </c>
      <c r="Q3934">
        <v>7.0205583563967999E-2</v>
      </c>
    </row>
    <row r="3935" spans="1:17" hidden="1" x14ac:dyDescent="0.3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E3935">
        <v>22.742125000000001</v>
      </c>
      <c r="F3935">
        <v>23.5</v>
      </c>
      <c r="G3935">
        <v>-17.973352953424101</v>
      </c>
      <c r="H3935">
        <v>0.80653916157285399</v>
      </c>
      <c r="I3935">
        <v>-27.402261976093499</v>
      </c>
      <c r="J3935">
        <v>30.959879754681602</v>
      </c>
      <c r="K3935">
        <v>25.0625952204031</v>
      </c>
      <c r="L3935">
        <v>24.811241183552902</v>
      </c>
      <c r="M3935">
        <v>47.142178796118401</v>
      </c>
      <c r="N3935">
        <v>2.3797979797979698</v>
      </c>
      <c r="O3935">
        <v>38.297872340425499</v>
      </c>
      <c r="P3935">
        <v>35.603000577034003</v>
      </c>
      <c r="Q3935">
        <v>9.2220612979370994E-2</v>
      </c>
    </row>
    <row r="3936" spans="1:17" hidden="1" x14ac:dyDescent="0.3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E3936">
        <v>22.741797999999999</v>
      </c>
      <c r="F3936">
        <v>53.8</v>
      </c>
      <c r="G3936">
        <v>-30.121136011962399</v>
      </c>
      <c r="H3936">
        <v>3.2842150025514401</v>
      </c>
      <c r="I3936">
        <v>-13.078193923824699</v>
      </c>
      <c r="J3936">
        <v>7.50418766297443</v>
      </c>
      <c r="K3936">
        <v>51.659756061651699</v>
      </c>
      <c r="L3936">
        <v>53.3493505580998</v>
      </c>
      <c r="M3936">
        <v>58.5139429644911</v>
      </c>
      <c r="N3936">
        <v>1.1186915887850399</v>
      </c>
      <c r="O3936">
        <v>24.070631970260202</v>
      </c>
      <c r="P3936">
        <v>45.799457994579903</v>
      </c>
    </row>
    <row r="3937" spans="1:17" hidden="1" x14ac:dyDescent="0.3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D3937" t="s">
        <v>632</v>
      </c>
      <c r="E3937">
        <v>22.73481</v>
      </c>
      <c r="F3937">
        <v>12.42</v>
      </c>
      <c r="G3937">
        <v>-78.138390549508301</v>
      </c>
      <c r="H3937">
        <v>-23.191425041263599</v>
      </c>
      <c r="I3937">
        <v>-64.485213436890504</v>
      </c>
      <c r="J3937">
        <v>-1.0507150328489701</v>
      </c>
      <c r="K3937">
        <v>16.992232227833899</v>
      </c>
      <c r="L3937">
        <v>22.3310806025662</v>
      </c>
      <c r="M3937">
        <v>48.503034111026999</v>
      </c>
      <c r="N3937">
        <v>2.1646022722575702</v>
      </c>
      <c r="O3937">
        <v>164.65378421900101</v>
      </c>
      <c r="P3937">
        <v>10.4982206405694</v>
      </c>
      <c r="Q3937">
        <v>-0.194598231699386</v>
      </c>
    </row>
    <row r="3938" spans="1:17" hidden="1" x14ac:dyDescent="0.3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D3938" t="s">
        <v>412</v>
      </c>
      <c r="E3938">
        <v>22.725000000000001</v>
      </c>
      <c r="F3938">
        <v>22.5</v>
      </c>
      <c r="G3938">
        <v>65.389276848834001</v>
      </c>
      <c r="H3938">
        <v>-7.2428273740322204</v>
      </c>
      <c r="I3938">
        <v>37.352961292053003</v>
      </c>
      <c r="J3938">
        <v>-1.71166790849414</v>
      </c>
      <c r="K3938">
        <v>21.4959763365705</v>
      </c>
      <c r="L3938">
        <v>17.9553492383825</v>
      </c>
      <c r="M3938">
        <v>47.9070978392634</v>
      </c>
      <c r="N3938">
        <v>0.36594127933058002</v>
      </c>
      <c r="O3938">
        <v>23.466666666666601</v>
      </c>
      <c r="P3938">
        <v>92.967409948541999</v>
      </c>
      <c r="Q3938">
        <v>0.103145468751139</v>
      </c>
    </row>
    <row r="3939" spans="1:17" hidden="1" x14ac:dyDescent="0.3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D3939" t="s">
        <v>632</v>
      </c>
      <c r="E3939">
        <v>22.686802799999999</v>
      </c>
      <c r="F3939">
        <v>3.05</v>
      </c>
      <c r="G3939">
        <v>23.656641765815301</v>
      </c>
      <c r="H3939">
        <v>-8.3910201071664101</v>
      </c>
      <c r="I3939">
        <v>-38.696426291398602</v>
      </c>
      <c r="J3939">
        <v>-3.2818936039118398</v>
      </c>
      <c r="K3939">
        <v>3.1344324192409698</v>
      </c>
      <c r="L3939">
        <v>3.1247995235252901</v>
      </c>
      <c r="M3939">
        <v>39.999145930401198</v>
      </c>
      <c r="N3939">
        <v>1.4844769950375101</v>
      </c>
      <c r="O3939">
        <v>48.524590163934398</v>
      </c>
      <c r="P3939">
        <v>52.499999999999901</v>
      </c>
      <c r="Q3939">
        <v>1.1560456440180999E-2</v>
      </c>
    </row>
    <row r="3940" spans="1:17" hidden="1" x14ac:dyDescent="0.3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D3940" t="s">
        <v>286</v>
      </c>
      <c r="E3940">
        <v>22.5738245423513</v>
      </c>
      <c r="F3940">
        <v>62.89</v>
      </c>
      <c r="G3940">
        <v>32.8343036400383</v>
      </c>
      <c r="H3940">
        <v>35.2846589537168</v>
      </c>
      <c r="I3940">
        <v>24.768451967597301</v>
      </c>
      <c r="J3940">
        <v>-0.117336641886528</v>
      </c>
      <c r="K3940">
        <v>53.397592717156598</v>
      </c>
      <c r="L3940">
        <v>47.574299837087302</v>
      </c>
      <c r="M3940">
        <v>81.259820726928098</v>
      </c>
      <c r="N3940">
        <v>2.0333333333333301</v>
      </c>
      <c r="O3940">
        <v>0</v>
      </c>
      <c r="P3940">
        <v>153.07847082494899</v>
      </c>
    </row>
    <row r="3941" spans="1:17" hidden="1" x14ac:dyDescent="0.3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E3941">
        <v>22.552802</v>
      </c>
      <c r="F3941">
        <v>36.950000000000003</v>
      </c>
      <c r="G3941">
        <v>132.02298915728599</v>
      </c>
      <c r="H3941">
        <v>44.778865208312702</v>
      </c>
      <c r="I3941">
        <v>226.47507469169901</v>
      </c>
      <c r="J3941">
        <v>5.9734393464004301</v>
      </c>
      <c r="K3941">
        <v>24.665109131761302</v>
      </c>
      <c r="L3941">
        <v>16.009461375993698</v>
      </c>
      <c r="M3941">
        <v>96.448084511273393</v>
      </c>
      <c r="N3941">
        <v>2.7578757969401599</v>
      </c>
      <c r="O3941">
        <v>0</v>
      </c>
      <c r="P3941">
        <v>331.65887850467197</v>
      </c>
      <c r="Q3941">
        <v>0.122630174432144</v>
      </c>
    </row>
    <row r="3942" spans="1:17" hidden="1" x14ac:dyDescent="0.3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D3942" t="s">
        <v>692</v>
      </c>
      <c r="E3942">
        <v>22.55</v>
      </c>
      <c r="F3942">
        <v>20.5</v>
      </c>
      <c r="G3942">
        <v>17.692956941560801</v>
      </c>
      <c r="H3942">
        <v>-7.5996356497202502</v>
      </c>
      <c r="I3942">
        <v>-8.5919932138197499</v>
      </c>
      <c r="J3942">
        <v>-0.117336641886528</v>
      </c>
      <c r="K3942">
        <v>19.9058885197066</v>
      </c>
      <c r="L3942">
        <v>18.5717757348887</v>
      </c>
      <c r="M3942">
        <v>49.873760477367597</v>
      </c>
      <c r="N3942">
        <v>1.60739756557517</v>
      </c>
      <c r="O3942">
        <v>12.146341463414601</v>
      </c>
      <c r="P3942">
        <v>57.329240214888699</v>
      </c>
      <c r="Q3942">
        <v>3.7466371501663001E-2</v>
      </c>
    </row>
    <row r="3943" spans="1:17" hidden="1" x14ac:dyDescent="0.3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D3943" t="s">
        <v>165</v>
      </c>
      <c r="E3943">
        <v>22.542012715999999</v>
      </c>
      <c r="F3943">
        <v>11.56</v>
      </c>
      <c r="G3943">
        <v>109.849000132086</v>
      </c>
      <c r="H3943">
        <v>-26.3587957501367</v>
      </c>
      <c r="I3943">
        <v>49.3655731562678</v>
      </c>
      <c r="J3943">
        <v>-7.9807202796943102</v>
      </c>
      <c r="K3943">
        <v>12.229374121154899</v>
      </c>
      <c r="L3943">
        <v>9.0699918214220503</v>
      </c>
      <c r="M3943">
        <v>19.327768619040899</v>
      </c>
      <c r="N3943">
        <v>0.49829679317928599</v>
      </c>
      <c r="O3943">
        <v>28.719723183391</v>
      </c>
      <c r="P3943">
        <v>165.747126436781</v>
      </c>
      <c r="Q3943">
        <v>7.2969354090049995E-2</v>
      </c>
    </row>
    <row r="3944" spans="1:17" hidden="1" x14ac:dyDescent="0.3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E3944">
        <v>22.513103999999998</v>
      </c>
      <c r="F3944">
        <v>56.88</v>
      </c>
      <c r="G3944">
        <v>-7.5098828150314496</v>
      </c>
      <c r="H3944">
        <v>74.402965002551397</v>
      </c>
      <c r="I3944">
        <v>17.0073873441473</v>
      </c>
      <c r="J3944">
        <v>5.3992685241651204</v>
      </c>
      <c r="K3944">
        <v>45.1706991726331</v>
      </c>
      <c r="L3944">
        <v>38.895595632346698</v>
      </c>
      <c r="M3944">
        <v>56.536729070678703</v>
      </c>
      <c r="N3944">
        <v>1.4523929471032699</v>
      </c>
      <c r="O3944">
        <v>21.044303797468299</v>
      </c>
      <c r="P3944">
        <v>114.641509433962</v>
      </c>
    </row>
    <row r="3945" spans="1:17" hidden="1" x14ac:dyDescent="0.3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D3945" t="s">
        <v>709</v>
      </c>
      <c r="E3945">
        <v>22.46870916</v>
      </c>
      <c r="F3945">
        <v>116.34</v>
      </c>
      <c r="G3945">
        <v>10.577928189347199</v>
      </c>
      <c r="H3945">
        <v>-1.9491794608141999</v>
      </c>
      <c r="I3945">
        <v>4.9849946634232998</v>
      </c>
      <c r="J3945">
        <v>1.00412643609828</v>
      </c>
      <c r="K3945">
        <v>111.89295053897099</v>
      </c>
      <c r="L3945">
        <v>101.333891926202</v>
      </c>
      <c r="M3945">
        <v>31.967359018905899</v>
      </c>
      <c r="N3945">
        <v>1.91863578976298</v>
      </c>
      <c r="O3945">
        <v>2.8880866425992702</v>
      </c>
      <c r="P3945">
        <v>40.984003877847798</v>
      </c>
    </row>
    <row r="3946" spans="1:17" hidden="1" x14ac:dyDescent="0.3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D3946" t="s">
        <v>328</v>
      </c>
      <c r="E3946">
        <v>22.448479872</v>
      </c>
      <c r="F3946">
        <v>16.12</v>
      </c>
      <c r="G3946">
        <v>22.7940588398573</v>
      </c>
      <c r="H3946">
        <v>15.0125732115066</v>
      </c>
      <c r="I3946">
        <v>-45.777104910453197</v>
      </c>
      <c r="J3946">
        <v>-16.3562051594349</v>
      </c>
      <c r="K3946">
        <v>16.243175103986001</v>
      </c>
      <c r="L3946">
        <v>16.404883039112899</v>
      </c>
      <c r="M3946">
        <v>45.888246096395903</v>
      </c>
      <c r="N3946">
        <v>0.76133709753460999</v>
      </c>
      <c r="O3946">
        <v>54.2752982766239</v>
      </c>
      <c r="P3946">
        <v>48.024594453165797</v>
      </c>
      <c r="Q3946">
        <v>5.1862386629227E-2</v>
      </c>
    </row>
    <row r="3947" spans="1:17" hidden="1" x14ac:dyDescent="0.3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D3947" t="s">
        <v>412</v>
      </c>
      <c r="E3947">
        <v>22.332096</v>
      </c>
      <c r="F3947">
        <v>14.15</v>
      </c>
      <c r="G3947">
        <v>19.242939526026099</v>
      </c>
      <c r="H3947">
        <v>-11.8321248667296</v>
      </c>
      <c r="I3947">
        <v>-22.102070666643801</v>
      </c>
      <c r="J3947">
        <v>-5.1508936888663897</v>
      </c>
      <c r="K3947">
        <v>14.0981657071799</v>
      </c>
      <c r="L3947">
        <v>12.910465519423401</v>
      </c>
      <c r="M3947">
        <v>19.642027233118199</v>
      </c>
      <c r="N3947">
        <v>0.70588235294117596</v>
      </c>
      <c r="O3947">
        <v>21.2014134275618</v>
      </c>
      <c r="P3947">
        <v>94.903581267217604</v>
      </c>
    </row>
    <row r="3948" spans="1:17" hidden="1" x14ac:dyDescent="0.3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D3948" t="s">
        <v>549</v>
      </c>
      <c r="E3948">
        <v>22.260735</v>
      </c>
      <c r="F3948">
        <v>1.05</v>
      </c>
      <c r="G3948">
        <v>-18.6863534032667</v>
      </c>
      <c r="H3948">
        <v>-8.8612395429030997</v>
      </c>
      <c r="I3948">
        <v>-56.074279071855003</v>
      </c>
      <c r="J3948">
        <v>-2.8951144196643002</v>
      </c>
      <c r="K3948">
        <v>1.0976769277732701</v>
      </c>
      <c r="L3948">
        <v>1.24680530451361</v>
      </c>
      <c r="M3948">
        <v>42.739471469024899</v>
      </c>
      <c r="N3948">
        <v>2.0819123283822001</v>
      </c>
      <c r="O3948">
        <v>142.85714285714201</v>
      </c>
      <c r="P3948">
        <v>23.529411764705799</v>
      </c>
      <c r="Q3948">
        <v>2.2293007343891998E-2</v>
      </c>
    </row>
    <row r="3949" spans="1:17" hidden="1" x14ac:dyDescent="0.3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D3949" t="s">
        <v>692</v>
      </c>
      <c r="E3949">
        <v>22.232496000000001</v>
      </c>
      <c r="F3949">
        <v>72.16</v>
      </c>
      <c r="G3949">
        <v>-20.600639117552401</v>
      </c>
      <c r="H3949">
        <v>5.91947317548148</v>
      </c>
      <c r="I3949">
        <v>-15.1407015491856</v>
      </c>
      <c r="J3949">
        <v>4.8732060614453303</v>
      </c>
      <c r="K3949">
        <v>67.422289204686294</v>
      </c>
      <c r="L3949">
        <v>67.813355816734699</v>
      </c>
      <c r="M3949">
        <v>99.995858683247107</v>
      </c>
      <c r="N3949">
        <v>1.24</v>
      </c>
      <c r="O3949">
        <v>6.7073170731707297</v>
      </c>
      <c r="P3949">
        <v>13.530522341095001</v>
      </c>
    </row>
    <row r="3950" spans="1:17" hidden="1" x14ac:dyDescent="0.3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632</v>
      </c>
      <c r="E3950">
        <v>22.2086592</v>
      </c>
      <c r="F3950">
        <v>28.99</v>
      </c>
      <c r="G3950">
        <v>16.024489970227201</v>
      </c>
      <c r="H3950">
        <v>0.932640474909741</v>
      </c>
      <c r="I3950">
        <v>-22.201721705125902</v>
      </c>
      <c r="J3950">
        <v>-1.4943858222144</v>
      </c>
      <c r="K3950">
        <v>29.089798810000499</v>
      </c>
      <c r="L3950">
        <v>28.490414710945402</v>
      </c>
      <c r="M3950">
        <v>43.147527803353199</v>
      </c>
      <c r="N3950">
        <v>1.2877509916502099</v>
      </c>
      <c r="O3950">
        <v>58.157985512245602</v>
      </c>
      <c r="P3950">
        <v>39.710843373493901</v>
      </c>
      <c r="Q3950">
        <v>3.6756630463845003E-2</v>
      </c>
    </row>
    <row r="3951" spans="1:17" hidden="1" x14ac:dyDescent="0.3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E3951">
        <v>22.134</v>
      </c>
      <c r="F3951">
        <v>13.02</v>
      </c>
      <c r="G3951">
        <v>-32.891374323768801</v>
      </c>
      <c r="H3951">
        <v>-12.654768048296001</v>
      </c>
      <c r="I3951">
        <v>-18.4841510092945</v>
      </c>
      <c r="J3951">
        <v>3.8027248492741101</v>
      </c>
      <c r="K3951">
        <v>13.9491065939797</v>
      </c>
      <c r="L3951">
        <v>13.7849714726357</v>
      </c>
      <c r="M3951">
        <v>23.3040695110531</v>
      </c>
      <c r="N3951">
        <v>0.211777710040361</v>
      </c>
      <c r="O3951">
        <v>38.248847926267203</v>
      </c>
      <c r="P3951">
        <v>20.221606648199401</v>
      </c>
      <c r="Q3951">
        <v>1.4626599255702999E-2</v>
      </c>
    </row>
    <row r="3952" spans="1:17" hidden="1" x14ac:dyDescent="0.3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D3952" t="s">
        <v>692</v>
      </c>
      <c r="E3952">
        <v>22.0761225</v>
      </c>
      <c r="F3952">
        <v>25.47</v>
      </c>
      <c r="G3952">
        <v>-69.792997499754193</v>
      </c>
      <c r="H3952">
        <v>51.396666863912102</v>
      </c>
      <c r="I3952">
        <v>9.1774632740568407</v>
      </c>
      <c r="J3952">
        <v>15.571742995690901</v>
      </c>
      <c r="K3952">
        <v>16.784089698528</v>
      </c>
      <c r="L3952">
        <v>17.575166904834301</v>
      </c>
      <c r="M3952">
        <v>95.203023335838196</v>
      </c>
      <c r="N3952">
        <v>4.53586711106332</v>
      </c>
      <c r="O3952">
        <v>85.551629367883706</v>
      </c>
      <c r="P3952">
        <v>112.25</v>
      </c>
      <c r="Q3952">
        <v>0.109365085244406</v>
      </c>
    </row>
    <row r="3953" spans="1:17" hidden="1" x14ac:dyDescent="0.3">
      <c r="A3953" t="s">
        <v>8068</v>
      </c>
      <c r="B3953" t="s">
        <v>8069</v>
      </c>
      <c r="C3953" t="str">
        <f>IFERROR(VLOOKUP(Table1[[#This Row],[Ticker]],[1]!Table1[[Symbol]:[Industry]],2,FALSE),"-")</f>
        <v>-</v>
      </c>
      <c r="E3953">
        <v>22.059200000000001</v>
      </c>
      <c r="F3953">
        <v>68</v>
      </c>
      <c r="G3953">
        <v>-45.100891713679303</v>
      </c>
      <c r="H3953">
        <v>0.29959961793606199</v>
      </c>
      <c r="I3953">
        <v>-21.497305263677099</v>
      </c>
      <c r="J3953">
        <v>-5.1452696027803704</v>
      </c>
      <c r="K3953">
        <v>67.305888609028898</v>
      </c>
      <c r="L3953">
        <v>68.9269345025767</v>
      </c>
      <c r="M3953">
        <v>51.767263535600001</v>
      </c>
      <c r="N3953">
        <v>1.2</v>
      </c>
      <c r="O3953">
        <v>33.676470588235297</v>
      </c>
      <c r="P3953">
        <v>21.428571428571399</v>
      </c>
    </row>
    <row r="3954" spans="1:17" hidden="1" x14ac:dyDescent="0.3">
      <c r="A3954" t="s">
        <v>8070</v>
      </c>
      <c r="B3954" t="s">
        <v>8071</v>
      </c>
      <c r="C3954" t="str">
        <f>IFERROR(VLOOKUP(Table1[[#This Row],[Ticker]],[1]!Table1[[Symbol]:[Industry]],2,FALSE),"-")</f>
        <v>-</v>
      </c>
      <c r="E3954">
        <v>22.034801600000002</v>
      </c>
      <c r="F3954">
        <v>11.9</v>
      </c>
      <c r="G3954">
        <v>108.282457512912</v>
      </c>
      <c r="H3954">
        <v>1.4619927803292201</v>
      </c>
      <c r="I3954">
        <v>13.957665323834201</v>
      </c>
      <c r="J3954">
        <v>-0.117336641886528</v>
      </c>
      <c r="K3954">
        <v>11.602488489761701</v>
      </c>
      <c r="L3954">
        <v>10.323017404183201</v>
      </c>
      <c r="M3954">
        <v>59.252543516278898</v>
      </c>
      <c r="N3954">
        <v>0.19062499999999999</v>
      </c>
      <c r="O3954">
        <v>49.579831932773097</v>
      </c>
      <c r="P3954">
        <v>131.968810916179</v>
      </c>
    </row>
    <row r="3955" spans="1:17" hidden="1" x14ac:dyDescent="0.3">
      <c r="A3955" t="s">
        <v>8072</v>
      </c>
      <c r="B3955" t="s">
        <v>8073</v>
      </c>
      <c r="C3955" t="str">
        <f>IFERROR(VLOOKUP(Table1[[#This Row],[Ticker]],[1]!Table1[[Symbol]:[Industry]],2,FALSE),"-")</f>
        <v>-</v>
      </c>
      <c r="E3955">
        <v>22.0178127</v>
      </c>
      <c r="F3955">
        <v>44.07</v>
      </c>
      <c r="G3955">
        <v>59.9386465967332</v>
      </c>
      <c r="H3955">
        <v>7.5780630122016204</v>
      </c>
      <c r="I3955">
        <v>48.928922300506798</v>
      </c>
      <c r="J3955">
        <v>-9.5313991418865207</v>
      </c>
      <c r="K3955">
        <v>41.579382731918699</v>
      </c>
      <c r="L3955">
        <v>34.784893136113098</v>
      </c>
      <c r="M3955">
        <v>46.667656976528797</v>
      </c>
      <c r="N3955">
        <v>2.4754484201210798</v>
      </c>
      <c r="O3955">
        <v>22.5323349217154</v>
      </c>
      <c r="P3955">
        <v>108.86255924170599</v>
      </c>
      <c r="Q3955">
        <v>-7.4751691763399997E-4</v>
      </c>
    </row>
    <row r="3956" spans="1:17" hidden="1" x14ac:dyDescent="0.3">
      <c r="A3956" t="s">
        <v>8074</v>
      </c>
      <c r="B3956" t="s">
        <v>8075</v>
      </c>
      <c r="C3956" t="str">
        <f>IFERROR(VLOOKUP(Table1[[#This Row],[Ticker]],[1]!Table1[[Symbol]:[Industry]],2,FALSE),"-")</f>
        <v>-</v>
      </c>
      <c r="D3956" t="s">
        <v>1423</v>
      </c>
      <c r="E3956">
        <v>22.011363200000002</v>
      </c>
      <c r="F3956">
        <v>1.42</v>
      </c>
      <c r="G3956">
        <v>94.775185058271603</v>
      </c>
      <c r="H3956">
        <v>-12.702881771642099</v>
      </c>
      <c r="I3956">
        <v>-12.022756823611401</v>
      </c>
      <c r="J3956">
        <v>-3.5186971861042098</v>
      </c>
      <c r="K3956">
        <v>1.4959675394226799</v>
      </c>
      <c r="L3956">
        <v>1.3642923682638299</v>
      </c>
      <c r="M3956">
        <v>24.084614219611201</v>
      </c>
      <c r="N3956">
        <v>1.0312030492308999</v>
      </c>
      <c r="O3956">
        <v>37.323943661971803</v>
      </c>
      <c r="P3956">
        <v>136.666666666666</v>
      </c>
      <c r="Q3956">
        <v>6.0979105885102997E-2</v>
      </c>
    </row>
    <row r="3957" spans="1:17" hidden="1" x14ac:dyDescent="0.3">
      <c r="A3957" t="s">
        <v>8076</v>
      </c>
      <c r="B3957" t="s">
        <v>8077</v>
      </c>
      <c r="C3957" t="str">
        <f>IFERROR(VLOOKUP(Table1[[#This Row],[Ticker]],[1]!Table1[[Symbol]:[Industry]],2,FALSE),"-")</f>
        <v>-</v>
      </c>
      <c r="D3957" t="s">
        <v>1300</v>
      </c>
      <c r="E3957">
        <v>21.997200029999998</v>
      </c>
      <c r="F3957">
        <v>56.8</v>
      </c>
      <c r="G3957">
        <v>-16.110595827509101</v>
      </c>
      <c r="H3957">
        <v>-2.7652592444633401</v>
      </c>
      <c r="I3957">
        <v>-9.4791517923623196</v>
      </c>
      <c r="J3957">
        <v>0.37649051860728799</v>
      </c>
      <c r="K3957">
        <v>56.4220045190078</v>
      </c>
      <c r="L3957">
        <v>55.180288416665398</v>
      </c>
      <c r="M3957">
        <v>48.752273491280398</v>
      </c>
      <c r="N3957">
        <v>1.9350120568009199</v>
      </c>
      <c r="O3957">
        <v>3.1690140845070398</v>
      </c>
      <c r="P3957">
        <v>8.1698724052561502</v>
      </c>
    </row>
    <row r="3958" spans="1:17" hidden="1" x14ac:dyDescent="0.3">
      <c r="A3958" t="s">
        <v>8078</v>
      </c>
      <c r="B3958" t="s">
        <v>8079</v>
      </c>
      <c r="C3958" t="str">
        <f>IFERROR(VLOOKUP(Table1[[#This Row],[Ticker]],[1]!Table1[[Symbol]:[Industry]],2,FALSE),"-")</f>
        <v>-</v>
      </c>
      <c r="D3958" t="s">
        <v>632</v>
      </c>
      <c r="E3958">
        <v>21.938279999999999</v>
      </c>
      <c r="F3958">
        <v>43.05</v>
      </c>
      <c r="G3958">
        <v>79.188293156582404</v>
      </c>
      <c r="H3958">
        <v>-2.7273373440189399</v>
      </c>
      <c r="I3958">
        <v>120.643288387295</v>
      </c>
      <c r="J3958">
        <v>5.9645934913127698</v>
      </c>
      <c r="K3958">
        <v>32.231876583527203</v>
      </c>
      <c r="L3958">
        <v>23.142007399712899</v>
      </c>
      <c r="M3958">
        <v>87.399541525024006</v>
      </c>
      <c r="N3958">
        <v>0.29816045247377898</v>
      </c>
      <c r="O3958">
        <v>0</v>
      </c>
      <c r="P3958">
        <v>193.65620736698401</v>
      </c>
    </row>
    <row r="3959" spans="1:17" hidden="1" x14ac:dyDescent="0.3">
      <c r="A3959" t="s">
        <v>8080</v>
      </c>
      <c r="B3959" t="s">
        <v>8081</v>
      </c>
      <c r="C3959" t="str">
        <f>IFERROR(VLOOKUP(Table1[[#This Row],[Ticker]],[1]!Table1[[Symbol]:[Industry]],2,FALSE),"-")</f>
        <v>-</v>
      </c>
      <c r="E3959">
        <v>21.895879499999999</v>
      </c>
      <c r="F3959">
        <v>23.65</v>
      </c>
      <c r="G3959">
        <v>21.852108135194701</v>
      </c>
      <c r="H3959">
        <v>6.8002864311228803</v>
      </c>
      <c r="I3959">
        <v>27.996040168869701</v>
      </c>
      <c r="J3959">
        <v>-0.55733664188652599</v>
      </c>
      <c r="K3959">
        <v>22.668185879595399</v>
      </c>
      <c r="L3959">
        <v>20.044046160897199</v>
      </c>
      <c r="M3959">
        <v>39.946276431289299</v>
      </c>
      <c r="N3959">
        <v>0.74751550281826595</v>
      </c>
      <c r="O3959">
        <v>27.610993657505301</v>
      </c>
      <c r="P3959">
        <v>68.928571428571402</v>
      </c>
      <c r="Q3959">
        <v>0.12786256112085201</v>
      </c>
    </row>
    <row r="3960" spans="1:17" hidden="1" x14ac:dyDescent="0.3">
      <c r="A3960" t="s">
        <v>8082</v>
      </c>
      <c r="B3960" t="s">
        <v>8083</v>
      </c>
      <c r="C3960" t="str">
        <f>IFERROR(VLOOKUP(Table1[[#This Row],[Ticker]],[1]!Table1[[Symbol]:[Industry]],2,FALSE),"-")</f>
        <v>-</v>
      </c>
      <c r="D3960" t="s">
        <v>412</v>
      </c>
      <c r="E3960">
        <v>21.8903</v>
      </c>
      <c r="F3960">
        <v>47.9</v>
      </c>
      <c r="G3960">
        <v>25.488358524481601</v>
      </c>
      <c r="H3960">
        <v>-26.763384726995501</v>
      </c>
      <c r="I3960">
        <v>-1.3783287201286401</v>
      </c>
      <c r="J3960">
        <v>-0.33482250530539298</v>
      </c>
      <c r="K3960">
        <v>47.6032101294063</v>
      </c>
      <c r="L3960">
        <v>42.8585250737056</v>
      </c>
      <c r="M3960">
        <v>51.308965703000702</v>
      </c>
      <c r="N3960">
        <v>0.18026215134753401</v>
      </c>
      <c r="O3960">
        <v>30.1043841336116</v>
      </c>
      <c r="P3960">
        <v>86.817472698907906</v>
      </c>
      <c r="Q3960">
        <v>7.0368105485924995E-2</v>
      </c>
    </row>
    <row r="3961" spans="1:17" hidden="1" x14ac:dyDescent="0.3">
      <c r="A3961" t="s">
        <v>8084</v>
      </c>
      <c r="B3961" t="s">
        <v>8085</v>
      </c>
      <c r="C3961" t="str">
        <f>IFERROR(VLOOKUP(Table1[[#This Row],[Ticker]],[1]!Table1[[Symbol]:[Industry]],2,FALSE),"-")</f>
        <v>-</v>
      </c>
      <c r="D3961" t="s">
        <v>549</v>
      </c>
      <c r="E3961">
        <v>21.6432</v>
      </c>
      <c r="F3961">
        <v>16.2</v>
      </c>
      <c r="G3961">
        <v>9.6469799300665695</v>
      </c>
      <c r="H3961">
        <v>-11.3343464823673</v>
      </c>
      <c r="I3961">
        <v>-16.154030954885599</v>
      </c>
      <c r="J3961">
        <v>-1.1667193579358901</v>
      </c>
      <c r="K3961">
        <v>17.5479002460803</v>
      </c>
      <c r="L3961">
        <v>17.531619643586701</v>
      </c>
      <c r="M3961">
        <v>35.0692521709273</v>
      </c>
      <c r="N3961">
        <v>0.28806955401706602</v>
      </c>
      <c r="O3961">
        <v>105.246913580246</v>
      </c>
      <c r="P3961">
        <v>48.623853211009099</v>
      </c>
      <c r="Q3961">
        <v>3.8503938351125998E-2</v>
      </c>
    </row>
    <row r="3962" spans="1:17" hidden="1" x14ac:dyDescent="0.3">
      <c r="A3962" t="s">
        <v>8086</v>
      </c>
      <c r="B3962" t="s">
        <v>8087</v>
      </c>
      <c r="C3962" t="str">
        <f>IFERROR(VLOOKUP(Table1[[#This Row],[Ticker]],[1]!Table1[[Symbol]:[Industry]],2,FALSE),"-")</f>
        <v>-</v>
      </c>
      <c r="D3962" t="s">
        <v>138</v>
      </c>
      <c r="E3962">
        <v>21.618656099999999</v>
      </c>
      <c r="F3962">
        <v>20.85</v>
      </c>
      <c r="G3962">
        <v>-34.431216416965299</v>
      </c>
      <c r="H3962">
        <v>-25.226600936727401</v>
      </c>
      <c r="I3962">
        <v>-10.1312093225496</v>
      </c>
      <c r="J3962">
        <v>-4.12470651751988</v>
      </c>
      <c r="K3962">
        <v>23.8034741896914</v>
      </c>
      <c r="L3962">
        <v>23.587495452605101</v>
      </c>
      <c r="M3962">
        <v>21.791411340458399</v>
      </c>
      <c r="N3962">
        <v>0.182702774084333</v>
      </c>
      <c r="O3962">
        <v>86.187050359712202</v>
      </c>
      <c r="P3962">
        <v>22.647058823529399</v>
      </c>
      <c r="Q3962">
        <v>-1.5675286736872001E-2</v>
      </c>
    </row>
    <row r="3963" spans="1:17" hidden="1" x14ac:dyDescent="0.3">
      <c r="A3963" t="s">
        <v>8088</v>
      </c>
      <c r="B3963" t="s">
        <v>8089</v>
      </c>
      <c r="C3963" t="str">
        <f>IFERROR(VLOOKUP(Table1[[#This Row],[Ticker]],[1]!Table1[[Symbol]:[Industry]],2,FALSE),"-")</f>
        <v>-</v>
      </c>
      <c r="E3963">
        <v>21.604814279999999</v>
      </c>
      <c r="F3963">
        <v>15.33</v>
      </c>
      <c r="G3963">
        <v>47.216656630178001</v>
      </c>
      <c r="H3963">
        <v>-11.6938337779363</v>
      </c>
      <c r="I3963">
        <v>-33.938880119402803</v>
      </c>
      <c r="J3963">
        <v>-2.11733664188653</v>
      </c>
      <c r="K3963">
        <v>16.3765745841879</v>
      </c>
      <c r="L3963">
        <v>15.517889262703299</v>
      </c>
      <c r="M3963">
        <v>35.958298563961897</v>
      </c>
      <c r="N3963">
        <v>0.80153143866882604</v>
      </c>
      <c r="O3963">
        <v>54.207436399217201</v>
      </c>
      <c r="P3963">
        <v>95.038167938931295</v>
      </c>
      <c r="Q3963">
        <v>6.86858178131E-2</v>
      </c>
    </row>
    <row r="3964" spans="1:17" hidden="1" x14ac:dyDescent="0.3">
      <c r="A3964" t="s">
        <v>8090</v>
      </c>
      <c r="B3964" t="s">
        <v>8091</v>
      </c>
      <c r="C3964" t="str">
        <f>IFERROR(VLOOKUP(Table1[[#This Row],[Ticker]],[1]!Table1[[Symbol]:[Industry]],2,FALSE),"-")</f>
        <v>-</v>
      </c>
      <c r="E3964">
        <v>21.6</v>
      </c>
      <c r="F3964">
        <v>72</v>
      </c>
      <c r="G3964">
        <v>32.835385727168003</v>
      </c>
      <c r="H3964">
        <v>-4.2472449014924196</v>
      </c>
      <c r="I3964">
        <v>30.548671747817</v>
      </c>
      <c r="J3964">
        <v>-2.1964781576477499</v>
      </c>
      <c r="K3964">
        <v>78.220310516568205</v>
      </c>
      <c r="L3964">
        <v>66.185899216827806</v>
      </c>
      <c r="M3964">
        <v>32.111109743730097</v>
      </c>
      <c r="N3964">
        <v>1.54214919448984</v>
      </c>
      <c r="O3964">
        <v>37.4166666666666</v>
      </c>
      <c r="P3964">
        <v>100</v>
      </c>
      <c r="Q3964">
        <v>5.5677654596803003E-2</v>
      </c>
    </row>
    <row r="3965" spans="1:17" hidden="1" x14ac:dyDescent="0.3">
      <c r="A3965" t="s">
        <v>8092</v>
      </c>
      <c r="B3965" t="s">
        <v>8093</v>
      </c>
      <c r="C3965" t="str">
        <f>IFERROR(VLOOKUP(Table1[[#This Row],[Ticker]],[1]!Table1[[Symbol]:[Industry]],2,FALSE),"-")</f>
        <v>-</v>
      </c>
      <c r="E3965">
        <v>21.568365</v>
      </c>
      <c r="F3965">
        <v>19.5</v>
      </c>
      <c r="G3965">
        <v>95.414770192238805</v>
      </c>
      <c r="H3965">
        <v>-4.4182440138419903</v>
      </c>
      <c r="I3965">
        <v>13.833267048078101</v>
      </c>
      <c r="J3965">
        <v>-0.117336641886528</v>
      </c>
      <c r="K3965">
        <v>19.546678216748401</v>
      </c>
      <c r="L3965">
        <v>16.950839171177101</v>
      </c>
      <c r="M3965">
        <v>59.608056720729003</v>
      </c>
      <c r="N3965">
        <v>0.115930055624656</v>
      </c>
      <c r="O3965">
        <v>58.9743589743589</v>
      </c>
      <c r="P3965">
        <v>143.75</v>
      </c>
    </row>
    <row r="3966" spans="1:17" hidden="1" x14ac:dyDescent="0.3">
      <c r="A3966" t="s">
        <v>8094</v>
      </c>
      <c r="B3966" t="s">
        <v>8095</v>
      </c>
      <c r="C3966" t="str">
        <f>IFERROR(VLOOKUP(Table1[[#This Row],[Ticker]],[1]!Table1[[Symbol]:[Industry]],2,FALSE),"-")</f>
        <v>-</v>
      </c>
      <c r="E3966">
        <v>21.52375</v>
      </c>
      <c r="F3966">
        <v>12.85</v>
      </c>
      <c r="G3966">
        <v>-19.637770407315301</v>
      </c>
      <c r="H3966">
        <v>2.7675483358847699</v>
      </c>
      <c r="I3966">
        <v>18.343543542688799</v>
      </c>
      <c r="J3966">
        <v>3.2615853211062298</v>
      </c>
      <c r="K3966">
        <v>12.3078371969593</v>
      </c>
      <c r="L3966">
        <v>11.3593835186721</v>
      </c>
      <c r="M3966">
        <v>42.611815817941697</v>
      </c>
      <c r="N3966">
        <v>1.4023809523809501</v>
      </c>
      <c r="O3966">
        <v>22.957198443579699</v>
      </c>
      <c r="P3966">
        <v>51.176470588235198</v>
      </c>
      <c r="Q3966">
        <v>6.7615082555689002E-2</v>
      </c>
    </row>
    <row r="3967" spans="1:17" hidden="1" x14ac:dyDescent="0.3">
      <c r="A3967" t="s">
        <v>8096</v>
      </c>
      <c r="B3967" t="s">
        <v>8097</v>
      </c>
      <c r="C3967" t="str">
        <f>IFERROR(VLOOKUP(Table1[[#This Row],[Ticker]],[1]!Table1[[Symbol]:[Industry]],2,FALSE),"-")</f>
        <v>-</v>
      </c>
      <c r="D3967" t="s">
        <v>138</v>
      </c>
      <c r="E3967">
        <v>21.51809781</v>
      </c>
      <c r="F3967">
        <v>17.93</v>
      </c>
      <c r="G3967">
        <v>-20.640376391772399</v>
      </c>
      <c r="H3967">
        <v>-2.4913836291475202</v>
      </c>
      <c r="I3967">
        <v>-17.6202218919477</v>
      </c>
      <c r="J3967">
        <v>-5.1173366418865296</v>
      </c>
      <c r="K3967">
        <v>18.201030682505898</v>
      </c>
      <c r="L3967">
        <v>18.478021407399801</v>
      </c>
      <c r="M3967">
        <v>44.569476018055298</v>
      </c>
      <c r="N3967">
        <v>1.1573930666093999</v>
      </c>
      <c r="O3967">
        <v>64.528722810931399</v>
      </c>
      <c r="P3967">
        <v>15.677419354838699</v>
      </c>
      <c r="Q3967">
        <v>7.4530958879853004E-2</v>
      </c>
    </row>
    <row r="3968" spans="1:17" hidden="1" x14ac:dyDescent="0.3">
      <c r="A3968" t="s">
        <v>8098</v>
      </c>
      <c r="B3968" t="s">
        <v>8099</v>
      </c>
      <c r="C3968" t="str">
        <f>IFERROR(VLOOKUP(Table1[[#This Row],[Ticker]],[1]!Table1[[Symbol]:[Industry]],2,FALSE),"-")</f>
        <v>-</v>
      </c>
      <c r="D3968" t="s">
        <v>543</v>
      </c>
      <c r="E3968">
        <v>21.50235</v>
      </c>
      <c r="F3968">
        <v>71</v>
      </c>
      <c r="G3968">
        <v>-8.2391989317220293</v>
      </c>
      <c r="H3968">
        <v>-8.2889320038877798</v>
      </c>
      <c r="I3968">
        <v>-21.743759148592101</v>
      </c>
      <c r="J3968">
        <v>-7.0363273457377797</v>
      </c>
      <c r="K3968">
        <v>71.258100046080699</v>
      </c>
      <c r="L3968">
        <v>69.846753799913401</v>
      </c>
      <c r="M3968">
        <v>47.2928484004374</v>
      </c>
      <c r="N3968">
        <v>1.6534978607655899</v>
      </c>
      <c r="O3968">
        <v>18.309859154929502</v>
      </c>
      <c r="P3968">
        <v>23.050259965337901</v>
      </c>
      <c r="Q3968">
        <v>-0.107022137052056</v>
      </c>
    </row>
    <row r="3969" spans="1:17" hidden="1" x14ac:dyDescent="0.3">
      <c r="A3969" t="s">
        <v>8100</v>
      </c>
      <c r="B3969" t="s">
        <v>8101</v>
      </c>
      <c r="C3969" t="str">
        <f>IFERROR(VLOOKUP(Table1[[#This Row],[Ticker]],[1]!Table1[[Symbol]:[Industry]],2,FALSE),"-")</f>
        <v>-</v>
      </c>
      <c r="D3969" t="s">
        <v>709</v>
      </c>
      <c r="E3969">
        <v>21.450464595</v>
      </c>
      <c r="F3969">
        <v>42.61</v>
      </c>
      <c r="G3969">
        <v>5.7879705104373</v>
      </c>
      <c r="H3969">
        <v>11.4793343374937</v>
      </c>
      <c r="I3969">
        <v>-4.78007091986973</v>
      </c>
      <c r="J3969">
        <v>6.5262790656955803</v>
      </c>
      <c r="K3969">
        <v>38.507600982507498</v>
      </c>
      <c r="L3969">
        <v>36.587932967139999</v>
      </c>
      <c r="M3969">
        <v>53.954400247966703</v>
      </c>
      <c r="N3969">
        <v>1.1621639944814199</v>
      </c>
      <c r="O3969">
        <v>2.0652429007275299</v>
      </c>
      <c r="P3969">
        <v>37.985751295336698</v>
      </c>
      <c r="Q3969">
        <v>5.7901449305412002E-2</v>
      </c>
    </row>
    <row r="3970" spans="1:17" hidden="1" x14ac:dyDescent="0.3">
      <c r="A3970" t="s">
        <v>8102</v>
      </c>
      <c r="B3970" t="s">
        <v>8103</v>
      </c>
      <c r="C3970" t="str">
        <f>IFERROR(VLOOKUP(Table1[[#This Row],[Ticker]],[1]!Table1[[Symbol]:[Industry]],2,FALSE),"-")</f>
        <v>-</v>
      </c>
      <c r="D3970" t="s">
        <v>1423</v>
      </c>
      <c r="E3970">
        <v>21.426862367999998</v>
      </c>
      <c r="F3970">
        <v>9.74</v>
      </c>
      <c r="G3970">
        <v>-41.263145212140401</v>
      </c>
      <c r="H3970">
        <v>-4.6219074464281498</v>
      </c>
      <c r="I3970">
        <v>-39.326518510934797</v>
      </c>
      <c r="J3970">
        <v>-0.72771304066578002</v>
      </c>
      <c r="K3970">
        <v>9.9570163779772898</v>
      </c>
      <c r="L3970">
        <v>12.128866009313899</v>
      </c>
      <c r="M3970">
        <v>50.148449953705402</v>
      </c>
      <c r="N3970">
        <v>0.85423791246771197</v>
      </c>
      <c r="O3970">
        <v>70.431211498973298</v>
      </c>
      <c r="P3970">
        <v>8.2222222222222197</v>
      </c>
      <c r="Q3970">
        <v>-2.9478943616272998E-2</v>
      </c>
    </row>
    <row r="3971" spans="1:17" hidden="1" x14ac:dyDescent="0.3">
      <c r="A3971" t="s">
        <v>8104</v>
      </c>
      <c r="B3971" t="s">
        <v>8105</v>
      </c>
      <c r="C3971" t="str">
        <f>IFERROR(VLOOKUP(Table1[[#This Row],[Ticker]],[1]!Table1[[Symbol]:[Industry]],2,FALSE),"-")</f>
        <v>-</v>
      </c>
      <c r="E3971">
        <v>21.424282300000002</v>
      </c>
      <c r="F3971">
        <v>94.97</v>
      </c>
      <c r="G3971">
        <v>52.184016967103602</v>
      </c>
      <c r="H3971">
        <v>-7.0707797398249799</v>
      </c>
      <c r="I3971">
        <v>-14.832428979077999</v>
      </c>
      <c r="J3971">
        <v>2.64963746634773</v>
      </c>
      <c r="K3971">
        <v>93.029870066070501</v>
      </c>
      <c r="L3971">
        <v>85.235820314248798</v>
      </c>
      <c r="M3971">
        <v>59.292521276273803</v>
      </c>
      <c r="N3971">
        <v>2.0690093347002598</v>
      </c>
      <c r="O3971">
        <v>14.8678530062124</v>
      </c>
      <c r="P3971">
        <v>86.948818897637807</v>
      </c>
      <c r="Q3971">
        <v>4.8169430266798E-2</v>
      </c>
    </row>
    <row r="3972" spans="1:17" hidden="1" x14ac:dyDescent="0.3">
      <c r="A3972" t="s">
        <v>8106</v>
      </c>
      <c r="B3972" t="s">
        <v>8107</v>
      </c>
      <c r="C3972" t="str">
        <f>IFERROR(VLOOKUP(Table1[[#This Row],[Ticker]],[1]!Table1[[Symbol]:[Industry]],2,FALSE),"-")</f>
        <v>-</v>
      </c>
      <c r="D3972" t="s">
        <v>72</v>
      </c>
      <c r="E3972">
        <v>21.417598999999999</v>
      </c>
      <c r="F3972">
        <v>23.05</v>
      </c>
      <c r="G3972">
        <v>-42.321431196760301</v>
      </c>
      <c r="H3972">
        <v>-18.150910445477201</v>
      </c>
      <c r="I3972">
        <v>-28.646324573007</v>
      </c>
      <c r="J3972">
        <v>-5.8428268379649602</v>
      </c>
      <c r="K3972">
        <v>24.673869917342</v>
      </c>
      <c r="L3972">
        <v>27.5096076042669</v>
      </c>
      <c r="M3972">
        <v>32.9087913856836</v>
      </c>
      <c r="N3972">
        <v>0.766973569174079</v>
      </c>
      <c r="O3972">
        <v>32.321041214750501</v>
      </c>
      <c r="P3972">
        <v>4.5825771324863904</v>
      </c>
      <c r="Q3972">
        <v>-3.6404897280036999E-2</v>
      </c>
    </row>
    <row r="3973" spans="1:17" hidden="1" x14ac:dyDescent="0.3">
      <c r="A3973" t="s">
        <v>8108</v>
      </c>
      <c r="B3973" t="s">
        <v>8109</v>
      </c>
      <c r="C3973" t="str">
        <f>IFERROR(VLOOKUP(Table1[[#This Row],[Ticker]],[1]!Table1[[Symbol]:[Industry]],2,FALSE),"-")</f>
        <v>-</v>
      </c>
      <c r="E3973">
        <v>21.410399999999999</v>
      </c>
      <c r="F3973">
        <v>24.33</v>
      </c>
      <c r="G3973">
        <v>202.45305678439999</v>
      </c>
      <c r="H3973">
        <v>102.622636511658</v>
      </c>
      <c r="I3973">
        <v>168.47219434341301</v>
      </c>
      <c r="J3973">
        <v>15.5955634551066</v>
      </c>
      <c r="K3973">
        <v>12.824439490765901</v>
      </c>
      <c r="L3973">
        <v>7.2324117192472004</v>
      </c>
      <c r="M3973">
        <v>100</v>
      </c>
      <c r="N3973">
        <v>2.2089136490250598</v>
      </c>
      <c r="O3973">
        <v>0</v>
      </c>
      <c r="P3973">
        <v>226.13941018766701</v>
      </c>
      <c r="Q3973">
        <v>0.16982565347407799</v>
      </c>
    </row>
    <row r="3974" spans="1:17" hidden="1" x14ac:dyDescent="0.3">
      <c r="A3974" t="s">
        <v>8110</v>
      </c>
      <c r="B3974" t="s">
        <v>8111</v>
      </c>
      <c r="C3974" t="str">
        <f>IFERROR(VLOOKUP(Table1[[#This Row],[Ticker]],[1]!Table1[[Symbol]:[Industry]],2,FALSE),"-")</f>
        <v>-</v>
      </c>
      <c r="D3974" t="s">
        <v>1840</v>
      </c>
      <c r="E3974">
        <v>21.3605524</v>
      </c>
      <c r="F3974">
        <v>21.67</v>
      </c>
      <c r="G3974">
        <v>156.28780680345099</v>
      </c>
      <c r="H3974">
        <v>29.684215002551401</v>
      </c>
      <c r="I3974">
        <v>94.914056363201695</v>
      </c>
      <c r="J3974">
        <v>-5.95208962314718</v>
      </c>
      <c r="K3974">
        <v>18.176839098568902</v>
      </c>
      <c r="L3974">
        <v>14.001794734997899</v>
      </c>
      <c r="M3974">
        <v>53.091632082657902</v>
      </c>
      <c r="N3974">
        <v>1.9855781968031501</v>
      </c>
      <c r="O3974">
        <v>8.35256114443931</v>
      </c>
      <c r="P3974">
        <v>203.92706872370201</v>
      </c>
      <c r="Q3974">
        <v>4.1170528798872001E-2</v>
      </c>
    </row>
    <row r="3975" spans="1:17" hidden="1" x14ac:dyDescent="0.3">
      <c r="A3975" t="s">
        <v>8112</v>
      </c>
      <c r="B3975" t="s">
        <v>8113</v>
      </c>
      <c r="C3975" t="str">
        <f>IFERROR(VLOOKUP(Table1[[#This Row],[Ticker]],[1]!Table1[[Symbol]:[Industry]],2,FALSE),"-")</f>
        <v>-</v>
      </c>
      <c r="D3975" t="s">
        <v>198</v>
      </c>
      <c r="E3975">
        <v>21.317378999999999</v>
      </c>
      <c r="F3975">
        <v>12.9</v>
      </c>
      <c r="G3975">
        <v>20.932480677450702</v>
      </c>
      <c r="H3975">
        <v>24.922310240646599</v>
      </c>
      <c r="I3975">
        <v>8.2467849553642498</v>
      </c>
      <c r="J3975">
        <v>-16.9678268379649</v>
      </c>
      <c r="K3975">
        <v>12.7079507314245</v>
      </c>
      <c r="L3975">
        <v>10.868426980952201</v>
      </c>
      <c r="M3975">
        <v>31.222884117024599</v>
      </c>
      <c r="N3975">
        <v>2.6289573866382998</v>
      </c>
      <c r="O3975">
        <v>39.534883720930203</v>
      </c>
      <c r="P3975">
        <v>77.931034482758605</v>
      </c>
      <c r="Q3975">
        <v>4.8904121967378998E-2</v>
      </c>
    </row>
    <row r="3976" spans="1:17" hidden="1" x14ac:dyDescent="0.3">
      <c r="A3976" t="s">
        <v>8114</v>
      </c>
      <c r="B3976" t="s">
        <v>8115</v>
      </c>
      <c r="C3976" t="str">
        <f>IFERROR(VLOOKUP(Table1[[#This Row],[Ticker]],[1]!Table1[[Symbol]:[Industry]],2,FALSE),"-")</f>
        <v>-</v>
      </c>
      <c r="E3976">
        <v>21.29665</v>
      </c>
      <c r="F3976">
        <v>32.64</v>
      </c>
      <c r="G3976">
        <v>27.0757713080496</v>
      </c>
      <c r="H3976">
        <v>-4.3157849974485503</v>
      </c>
      <c r="I3976">
        <v>-8.4658023596129599</v>
      </c>
      <c r="J3976">
        <v>-0.117336641886528</v>
      </c>
      <c r="K3976">
        <v>32.451861351081703</v>
      </c>
      <c r="L3976">
        <v>29.7930112704835</v>
      </c>
      <c r="M3976">
        <v>1.5738798927461899</v>
      </c>
      <c r="N3976">
        <v>0</v>
      </c>
      <c r="O3976">
        <v>0.24509803921568499</v>
      </c>
      <c r="P3976">
        <v>94.285714285714207</v>
      </c>
    </row>
    <row r="3977" spans="1:17" hidden="1" x14ac:dyDescent="0.3">
      <c r="A3977" t="s">
        <v>8116</v>
      </c>
      <c r="B3977" t="s">
        <v>8117</v>
      </c>
      <c r="C3977" t="str">
        <f>IFERROR(VLOOKUP(Table1[[#This Row],[Ticker]],[1]!Table1[[Symbol]:[Industry]],2,FALSE),"-")</f>
        <v>-</v>
      </c>
      <c r="D3977" t="s">
        <v>97</v>
      </c>
      <c r="E3977">
        <v>21.212438039999999</v>
      </c>
      <c r="F3977">
        <v>4.24</v>
      </c>
      <c r="G3977">
        <v>17.177433972148499</v>
      </c>
      <c r="H3977">
        <v>-9.5559596699376392</v>
      </c>
      <c r="I3977">
        <v>-3.6067686666906802</v>
      </c>
      <c r="J3977">
        <v>-4.31159712753775</v>
      </c>
      <c r="K3977">
        <v>4.3015780688501302</v>
      </c>
      <c r="L3977">
        <v>4.0142388707713303</v>
      </c>
      <c r="M3977">
        <v>33.805251383534298</v>
      </c>
      <c r="N3977">
        <v>0.679178302709048</v>
      </c>
      <c r="O3977">
        <v>52.830188679245197</v>
      </c>
      <c r="P3977">
        <v>65.625</v>
      </c>
      <c r="Q3977">
        <v>-1.8752238533546999E-2</v>
      </c>
    </row>
    <row r="3978" spans="1:17" hidden="1" x14ac:dyDescent="0.3">
      <c r="A3978" t="s">
        <v>8118</v>
      </c>
      <c r="B3978" t="s">
        <v>8119</v>
      </c>
      <c r="C3978" t="str">
        <f>IFERROR(VLOOKUP(Table1[[#This Row],[Ticker]],[1]!Table1[[Symbol]:[Industry]],2,FALSE),"-")</f>
        <v>-</v>
      </c>
      <c r="D3978" t="s">
        <v>72</v>
      </c>
      <c r="E3978">
        <v>21.193969549999998</v>
      </c>
      <c r="F3978">
        <v>6.35</v>
      </c>
      <c r="G3978">
        <v>-79.475827087477199</v>
      </c>
      <c r="H3978">
        <v>-10.519625470122101</v>
      </c>
      <c r="I3978">
        <v>-52.8018535625936</v>
      </c>
      <c r="J3978">
        <v>5.3643909328642998</v>
      </c>
      <c r="K3978">
        <v>6.7456006527163499</v>
      </c>
      <c r="L3978">
        <v>8.7386301965142206</v>
      </c>
      <c r="M3978">
        <v>54.277724004588897</v>
      </c>
      <c r="N3978">
        <v>0.82301721023287</v>
      </c>
      <c r="O3978">
        <v>192.75590551181099</v>
      </c>
      <c r="P3978">
        <v>326.46071188717201</v>
      </c>
      <c r="Q3978">
        <v>7.4670517987245999E-2</v>
      </c>
    </row>
    <row r="3979" spans="1:17" hidden="1" x14ac:dyDescent="0.3">
      <c r="A3979" t="s">
        <v>8120</v>
      </c>
      <c r="B3979" t="s">
        <v>8121</v>
      </c>
      <c r="C3979" t="str">
        <f>IFERROR(VLOOKUP(Table1[[#This Row],[Ticker]],[1]!Table1[[Symbol]:[Industry]],2,FALSE),"-")</f>
        <v>-</v>
      </c>
      <c r="E3979">
        <v>21.160246778000001</v>
      </c>
      <c r="F3979">
        <v>6.62</v>
      </c>
      <c r="G3979">
        <v>-6.5182118103463997</v>
      </c>
      <c r="H3979">
        <v>-8.8948101082314093</v>
      </c>
      <c r="I3979">
        <v>-22.014864163785099</v>
      </c>
      <c r="J3979">
        <v>-2.23854876309864</v>
      </c>
      <c r="K3979">
        <v>6.5987924220652703</v>
      </c>
      <c r="L3979">
        <v>6.4597919320376</v>
      </c>
      <c r="M3979">
        <v>52.320671735425897</v>
      </c>
      <c r="N3979">
        <v>0.67830601223140397</v>
      </c>
      <c r="O3979">
        <v>28.247734138972799</v>
      </c>
      <c r="P3979">
        <v>37.629937629937601</v>
      </c>
      <c r="Q3979">
        <v>3.7881591676137E-2</v>
      </c>
    </row>
    <row r="3980" spans="1:17" hidden="1" x14ac:dyDescent="0.3">
      <c r="A3980" t="s">
        <v>8122</v>
      </c>
      <c r="B3980" t="s">
        <v>8123</v>
      </c>
      <c r="C3980" t="str">
        <f>IFERROR(VLOOKUP(Table1[[#This Row],[Ticker]],[1]!Table1[[Symbol]:[Industry]],2,FALSE),"-")</f>
        <v>-</v>
      </c>
      <c r="D3980" t="s">
        <v>632</v>
      </c>
      <c r="E3980">
        <v>21.156500000000001</v>
      </c>
      <c r="F3980">
        <v>22.27</v>
      </c>
      <c r="G3980">
        <v>0.72705441796230696</v>
      </c>
      <c r="H3980">
        <v>0.85662879565489902</v>
      </c>
      <c r="I3980">
        <v>-19.006883807738401</v>
      </c>
      <c r="J3980">
        <v>3.7357099530955402</v>
      </c>
      <c r="K3980">
        <v>22.026811619566601</v>
      </c>
      <c r="L3980">
        <v>21.450270362619001</v>
      </c>
      <c r="M3980">
        <v>52.082398358655396</v>
      </c>
      <c r="N3980">
        <v>0.26918749558037097</v>
      </c>
      <c r="O3980">
        <v>49.259092950157097</v>
      </c>
      <c r="P3980">
        <v>39.1875</v>
      </c>
      <c r="Q3980">
        <v>5.2889482571498003E-2</v>
      </c>
    </row>
    <row r="3981" spans="1:17" hidden="1" x14ac:dyDescent="0.3">
      <c r="A3981" t="s">
        <v>8124</v>
      </c>
      <c r="B3981" t="s">
        <v>8125</v>
      </c>
      <c r="C3981" t="str">
        <f>IFERROR(VLOOKUP(Table1[[#This Row],[Ticker]],[1]!Table1[[Symbol]:[Industry]],2,FALSE),"-")</f>
        <v>-</v>
      </c>
      <c r="E3981">
        <v>21.091057500000002</v>
      </c>
      <c r="F3981">
        <v>34.5</v>
      </c>
      <c r="G3981">
        <v>-27.236814683669301</v>
      </c>
      <c r="H3981">
        <v>-11.955764065999</v>
      </c>
      <c r="I3981">
        <v>-22.229752366408199</v>
      </c>
      <c r="J3981">
        <v>-2.0345358638926498</v>
      </c>
      <c r="K3981">
        <v>36.281780042658902</v>
      </c>
      <c r="L3981">
        <v>35.689495875285203</v>
      </c>
      <c r="M3981">
        <v>46.843327138964597</v>
      </c>
      <c r="N3981">
        <v>1.5228267186478399</v>
      </c>
      <c r="O3981">
        <v>74.434782608695599</v>
      </c>
      <c r="P3981">
        <v>18.353344768439101</v>
      </c>
      <c r="Q3981">
        <v>0.19600151379635999</v>
      </c>
    </row>
    <row r="3982" spans="1:17" hidden="1" x14ac:dyDescent="0.3">
      <c r="A3982" t="s">
        <v>8126</v>
      </c>
      <c r="B3982" t="s">
        <v>8127</v>
      </c>
      <c r="C3982" t="str">
        <f>IFERROR(VLOOKUP(Table1[[#This Row],[Ticker]],[1]!Table1[[Symbol]:[Industry]],2,FALSE),"-")</f>
        <v>-</v>
      </c>
      <c r="D3982" t="s">
        <v>46</v>
      </c>
      <c r="E3982">
        <v>21.076250000000002</v>
      </c>
      <c r="F3982">
        <v>64.849999999999994</v>
      </c>
      <c r="G3982">
        <v>372.48809189129997</v>
      </c>
      <c r="H3982">
        <v>21.4109304464905</v>
      </c>
      <c r="I3982">
        <v>134.54102356426</v>
      </c>
      <c r="J3982">
        <v>5.8493300247801301</v>
      </c>
      <c r="K3982">
        <v>50.930316198160803</v>
      </c>
      <c r="L3982">
        <v>32.493797306614397</v>
      </c>
      <c r="M3982">
        <v>64.904297170903305</v>
      </c>
      <c r="N3982">
        <v>1.05878421544056</v>
      </c>
      <c r="O3982">
        <v>7.1703932151118099</v>
      </c>
      <c r="P3982">
        <v>396.17444529456702</v>
      </c>
    </row>
    <row r="3983" spans="1:17" hidden="1" x14ac:dyDescent="0.3">
      <c r="A3983" t="s">
        <v>8128</v>
      </c>
      <c r="B3983" t="s">
        <v>8129</v>
      </c>
      <c r="C3983" t="str">
        <f>IFERROR(VLOOKUP(Table1[[#This Row],[Ticker]],[1]!Table1[[Symbol]:[Industry]],2,FALSE),"-")</f>
        <v>-</v>
      </c>
      <c r="D3983" t="s">
        <v>62</v>
      </c>
      <c r="E3983">
        <v>21.018818700000001</v>
      </c>
      <c r="F3983">
        <v>70.290000000000006</v>
      </c>
      <c r="G3983">
        <v>-30.091147011788699</v>
      </c>
      <c r="H3983">
        <v>14.7097741079827</v>
      </c>
      <c r="I3983">
        <v>-20.842632600009001</v>
      </c>
      <c r="J3983">
        <v>8.4978237079677097</v>
      </c>
      <c r="K3983">
        <v>67.592002080347996</v>
      </c>
      <c r="L3983">
        <v>68.440923204800598</v>
      </c>
      <c r="M3983">
        <v>51.709908544459601</v>
      </c>
      <c r="N3983">
        <v>4.5801038731683903</v>
      </c>
      <c r="O3983">
        <v>39.948783610755399</v>
      </c>
      <c r="P3983">
        <v>25.5178571428571</v>
      </c>
      <c r="Q3983">
        <v>3.4783914233463997E-2</v>
      </c>
    </row>
    <row r="3984" spans="1:17" hidden="1" x14ac:dyDescent="0.3">
      <c r="A3984" t="s">
        <v>8130</v>
      </c>
      <c r="B3984" t="s">
        <v>8131</v>
      </c>
      <c r="C3984" t="str">
        <f>IFERROR(VLOOKUP(Table1[[#This Row],[Ticker]],[1]!Table1[[Symbol]:[Industry]],2,FALSE),"-")</f>
        <v>-</v>
      </c>
      <c r="D3984" t="s">
        <v>109</v>
      </c>
      <c r="E3984">
        <v>21.01852942</v>
      </c>
      <c r="F3984">
        <v>32.590000000000003</v>
      </c>
      <c r="G3984">
        <v>25.840961696876899</v>
      </c>
      <c r="H3984">
        <v>-20.523149009787801</v>
      </c>
      <c r="I3984">
        <v>-36.773445882411103</v>
      </c>
      <c r="J3984">
        <v>-2.8262018598822101</v>
      </c>
      <c r="K3984">
        <v>40.766432754951097</v>
      </c>
      <c r="L3984">
        <v>38.6160011371934</v>
      </c>
      <c r="M3984">
        <v>0.32851006453593401</v>
      </c>
      <c r="N3984">
        <v>1.1894768400539599</v>
      </c>
      <c r="O3984">
        <v>70.481742865909695</v>
      </c>
      <c r="P3984">
        <v>57.43961352657</v>
      </c>
      <c r="Q3984">
        <v>5.0431807205831E-2</v>
      </c>
    </row>
    <row r="3985" spans="1:17" hidden="1" x14ac:dyDescent="0.3">
      <c r="A3985" t="s">
        <v>8132</v>
      </c>
      <c r="B3985" t="s">
        <v>8133</v>
      </c>
      <c r="C3985" t="str">
        <f>IFERROR(VLOOKUP(Table1[[#This Row],[Ticker]],[1]!Table1[[Symbol]:[Industry]],2,FALSE),"-")</f>
        <v>-</v>
      </c>
      <c r="D3985" t="s">
        <v>549</v>
      </c>
      <c r="E3985">
        <v>21</v>
      </c>
      <c r="F3985">
        <v>42</v>
      </c>
      <c r="G3985">
        <v>79.016349299435902</v>
      </c>
      <c r="H3985">
        <v>-2.9919079288906198</v>
      </c>
      <c r="I3985">
        <v>45.760195629545599</v>
      </c>
      <c r="J3985">
        <v>2.6644379384491899</v>
      </c>
      <c r="K3985">
        <v>43.012789349285498</v>
      </c>
      <c r="L3985">
        <v>35.088353209583701</v>
      </c>
      <c r="M3985">
        <v>31.177310219273501</v>
      </c>
      <c r="N3985">
        <v>0.38279702466141802</v>
      </c>
      <c r="O3985">
        <v>57.190476190476097</v>
      </c>
      <c r="P3985">
        <v>125.806451612903</v>
      </c>
      <c r="Q3985">
        <v>0.10286872536412101</v>
      </c>
    </row>
    <row r="3986" spans="1:17" hidden="1" x14ac:dyDescent="0.3">
      <c r="A3986" t="s">
        <v>8134</v>
      </c>
      <c r="B3986" t="s">
        <v>8135</v>
      </c>
      <c r="C3986" t="str">
        <f>IFERROR(VLOOKUP(Table1[[#This Row],[Ticker]],[1]!Table1[[Symbol]:[Industry]],2,FALSE),"-")</f>
        <v>-</v>
      </c>
      <c r="D3986" t="s">
        <v>709</v>
      </c>
      <c r="E3986">
        <v>20.996392725</v>
      </c>
      <c r="F3986">
        <v>125.74</v>
      </c>
      <c r="G3986">
        <v>12.234087630135001</v>
      </c>
      <c r="H3986">
        <v>-2.2537632495629301</v>
      </c>
      <c r="I3986">
        <v>5.2272937393224996</v>
      </c>
      <c r="J3986">
        <v>1.38058069230122</v>
      </c>
      <c r="K3986">
        <v>120.971430587605</v>
      </c>
      <c r="L3986">
        <v>109.54524705289499</v>
      </c>
      <c r="M3986">
        <v>31.0272649847048</v>
      </c>
      <c r="N3986">
        <v>1.1094104249911501</v>
      </c>
      <c r="O3986">
        <v>3.5867663432479699</v>
      </c>
      <c r="P3986">
        <v>40.601587834060098</v>
      </c>
      <c r="Q3986">
        <v>7.1200898966220002E-3</v>
      </c>
    </row>
    <row r="3987" spans="1:17" hidden="1" x14ac:dyDescent="0.3">
      <c r="A3987" t="s">
        <v>8136</v>
      </c>
      <c r="B3987" t="s">
        <v>8137</v>
      </c>
      <c r="C3987" t="str">
        <f>IFERROR(VLOOKUP(Table1[[#This Row],[Ticker]],[1]!Table1[[Symbol]:[Industry]],2,FALSE),"-")</f>
        <v>-</v>
      </c>
      <c r="D3987" t="s">
        <v>51</v>
      </c>
      <c r="E3987">
        <v>20.942558399999999</v>
      </c>
      <c r="F3987">
        <v>38.96</v>
      </c>
      <c r="G3987">
        <v>97.300600652320298</v>
      </c>
      <c r="H3987">
        <v>74.097676541012902</v>
      </c>
      <c r="I3987">
        <v>16.415338414483699</v>
      </c>
      <c r="J3987">
        <v>21.1175539167544</v>
      </c>
      <c r="K3987">
        <v>29.167041665084799</v>
      </c>
      <c r="L3987">
        <v>26.566118489590401</v>
      </c>
      <c r="M3987">
        <v>75.969010771902504</v>
      </c>
      <c r="N3987">
        <v>1.7239130434782599</v>
      </c>
      <c r="O3987">
        <v>0</v>
      </c>
      <c r="P3987">
        <v>235.86206896551701</v>
      </c>
    </row>
    <row r="3988" spans="1:17" hidden="1" x14ac:dyDescent="0.3">
      <c r="A3988" t="s">
        <v>8138</v>
      </c>
      <c r="B3988" t="s">
        <v>8139</v>
      </c>
      <c r="C3988" t="str">
        <f>IFERROR(VLOOKUP(Table1[[#This Row],[Ticker]],[1]!Table1[[Symbol]:[Industry]],2,FALSE),"-")</f>
        <v>-</v>
      </c>
      <c r="E3988">
        <v>20.9330368</v>
      </c>
      <c r="F3988">
        <v>49.76</v>
      </c>
      <c r="G3988">
        <v>92.661472683689695</v>
      </c>
      <c r="H3988">
        <v>27.5568264675195</v>
      </c>
      <c r="I3988">
        <v>32.901612924287598</v>
      </c>
      <c r="J3988">
        <v>9.0809755944003907</v>
      </c>
      <c r="K3988">
        <v>41.146289152195898</v>
      </c>
      <c r="L3988">
        <v>33.628937888095997</v>
      </c>
      <c r="M3988">
        <v>56.766213837773698</v>
      </c>
      <c r="N3988">
        <v>1.05267248985353</v>
      </c>
      <c r="O3988">
        <v>12.922025723472601</v>
      </c>
      <c r="P3988">
        <v>132.74087932647299</v>
      </c>
      <c r="Q3988">
        <v>9.5815633349511001E-2</v>
      </c>
    </row>
    <row r="3989" spans="1:17" hidden="1" x14ac:dyDescent="0.3">
      <c r="A3989" t="s">
        <v>8140</v>
      </c>
      <c r="B3989" t="s">
        <v>8141</v>
      </c>
      <c r="C3989" t="str">
        <f>IFERROR(VLOOKUP(Table1[[#This Row],[Ticker]],[1]!Table1[[Symbol]:[Industry]],2,FALSE),"-")</f>
        <v>-</v>
      </c>
      <c r="E3989">
        <v>20.91531968</v>
      </c>
      <c r="F3989">
        <v>20.83</v>
      </c>
      <c r="G3989">
        <v>47.612988701996301</v>
      </c>
      <c r="H3989">
        <v>-7.5685731015377602</v>
      </c>
      <c r="I3989">
        <v>-3.7620180889390999</v>
      </c>
      <c r="J3989">
        <v>0.220012755703834</v>
      </c>
      <c r="K3989">
        <v>20.643606761444399</v>
      </c>
      <c r="L3989">
        <v>18.4911997002602</v>
      </c>
      <c r="M3989">
        <v>39.411821171523897</v>
      </c>
      <c r="N3989">
        <v>0.51217563609549999</v>
      </c>
      <c r="O3989">
        <v>18.5789726356217</v>
      </c>
      <c r="P3989">
        <v>76.375952582557105</v>
      </c>
      <c r="Q3989">
        <v>-1.9311733114463998E-2</v>
      </c>
    </row>
    <row r="3990" spans="1:17" hidden="1" x14ac:dyDescent="0.3">
      <c r="A3990" t="s">
        <v>8142</v>
      </c>
      <c r="B3990" t="s">
        <v>8143</v>
      </c>
      <c r="C3990" t="str">
        <f>IFERROR(VLOOKUP(Table1[[#This Row],[Ticker]],[1]!Table1[[Symbol]:[Industry]],2,FALSE),"-")</f>
        <v>-</v>
      </c>
      <c r="D3990" t="s">
        <v>127</v>
      </c>
      <c r="E3990">
        <v>20.9</v>
      </c>
      <c r="F3990">
        <v>52.25</v>
      </c>
      <c r="G3990">
        <v>5.4467241242035103</v>
      </c>
      <c r="H3990">
        <v>-4.29686270704613</v>
      </c>
      <c r="I3990">
        <v>29.951341762376501</v>
      </c>
      <c r="J3990">
        <v>-0.51194266417474099</v>
      </c>
      <c r="K3990">
        <v>45.962329197404102</v>
      </c>
      <c r="L3990">
        <v>38.819100933763004</v>
      </c>
      <c r="M3990">
        <v>52.939569968741502</v>
      </c>
      <c r="N3990">
        <v>1.20906933825467</v>
      </c>
      <c r="O3990">
        <v>5.4928229665071697</v>
      </c>
      <c r="P3990">
        <v>57.142857142857103</v>
      </c>
      <c r="Q3990">
        <v>0.111964292219769</v>
      </c>
    </row>
    <row r="3991" spans="1:17" hidden="1" x14ac:dyDescent="0.3">
      <c r="A3991" t="s">
        <v>8144</v>
      </c>
      <c r="B3991" t="s">
        <v>8145</v>
      </c>
      <c r="C3991" t="str">
        <f>IFERROR(VLOOKUP(Table1[[#This Row],[Ticker]],[1]!Table1[[Symbol]:[Industry]],2,FALSE),"-")</f>
        <v>-</v>
      </c>
      <c r="D3991" t="s">
        <v>412</v>
      </c>
      <c r="E3991">
        <v>20.875373397000001</v>
      </c>
      <c r="F3991">
        <v>18.87</v>
      </c>
      <c r="G3991">
        <v>363.91054582153902</v>
      </c>
      <c r="H3991">
        <v>-28.514258279891301</v>
      </c>
      <c r="I3991">
        <v>77.154732353877606</v>
      </c>
      <c r="J3991">
        <v>-14.328999708841099</v>
      </c>
      <c r="K3991">
        <v>23.9709932984616</v>
      </c>
      <c r="L3991">
        <v>17.341083675072401</v>
      </c>
      <c r="M3991">
        <v>13.594873367305301</v>
      </c>
      <c r="N3991">
        <v>0.96940580991456204</v>
      </c>
      <c r="O3991">
        <v>58.717541070482199</v>
      </c>
      <c r="P3991">
        <v>412.77173913043401</v>
      </c>
      <c r="Q3991">
        <v>0.119190894905149</v>
      </c>
    </row>
    <row r="3992" spans="1:17" hidden="1" x14ac:dyDescent="0.3">
      <c r="A3992" t="s">
        <v>8146</v>
      </c>
      <c r="B3992" t="s">
        <v>8147</v>
      </c>
      <c r="C3992" t="str">
        <f>IFERROR(VLOOKUP(Table1[[#This Row],[Ticker]],[1]!Table1[[Symbol]:[Industry]],2,FALSE),"-")</f>
        <v>-</v>
      </c>
      <c r="D3992" t="s">
        <v>632</v>
      </c>
      <c r="E3992">
        <v>20.866476599999999</v>
      </c>
      <c r="F3992">
        <v>3.4</v>
      </c>
      <c r="G3992">
        <v>-65.367313952151804</v>
      </c>
      <c r="H3992">
        <v>-7.7248759065394603</v>
      </c>
      <c r="I3992">
        <v>-45.315055707092696</v>
      </c>
      <c r="J3992">
        <v>-0.117336641886528</v>
      </c>
      <c r="K3992">
        <v>3.4829068292511498</v>
      </c>
      <c r="L3992">
        <v>4.2244278899014303</v>
      </c>
      <c r="M3992">
        <v>6.8476147238816498</v>
      </c>
      <c r="N3992">
        <v>0.326315789473684</v>
      </c>
      <c r="O3992">
        <v>116.17647058823501</v>
      </c>
      <c r="P3992">
        <v>4.2944785276073496</v>
      </c>
    </row>
    <row r="3993" spans="1:17" hidden="1" x14ac:dyDescent="0.3">
      <c r="A3993" t="s">
        <v>8148</v>
      </c>
      <c r="B3993" t="s">
        <v>8149</v>
      </c>
      <c r="C3993" t="str">
        <f>IFERROR(VLOOKUP(Table1[[#This Row],[Ticker]],[1]!Table1[[Symbol]:[Industry]],2,FALSE),"-")</f>
        <v>-</v>
      </c>
      <c r="D3993" t="s">
        <v>446</v>
      </c>
      <c r="E3993">
        <v>20.831759999999999</v>
      </c>
      <c r="F3993">
        <v>20</v>
      </c>
      <c r="G3993">
        <v>0.53724908120528803</v>
      </c>
      <c r="H3993">
        <v>-9.0776897593533104</v>
      </c>
      <c r="I3993">
        <v>-23.965869639207501</v>
      </c>
      <c r="J3993">
        <v>-0.91098743553732198</v>
      </c>
      <c r="K3993">
        <v>21.5310923604114</v>
      </c>
      <c r="L3993">
        <v>21.792672075651101</v>
      </c>
      <c r="M3993">
        <v>38.129119856746499</v>
      </c>
      <c r="N3993">
        <v>1.4550458715596299</v>
      </c>
      <c r="O3993">
        <v>39.399999999999899</v>
      </c>
      <c r="P3993">
        <v>27.7955271565495</v>
      </c>
      <c r="Q3993">
        <v>0.11735275586645499</v>
      </c>
    </row>
    <row r="3994" spans="1:17" hidden="1" x14ac:dyDescent="0.3">
      <c r="A3994" t="s">
        <v>8150</v>
      </c>
      <c r="B3994" t="s">
        <v>8151</v>
      </c>
      <c r="C3994" t="str">
        <f>IFERROR(VLOOKUP(Table1[[#This Row],[Ticker]],[1]!Table1[[Symbol]:[Industry]],2,FALSE),"-")</f>
        <v>-</v>
      </c>
      <c r="D3994" t="s">
        <v>709</v>
      </c>
      <c r="E3994">
        <v>20.802747875000001</v>
      </c>
      <c r="F3994">
        <v>87.67</v>
      </c>
      <c r="G3994">
        <v>-6.4647997196192097</v>
      </c>
      <c r="H3994">
        <v>-1.69479407895217</v>
      </c>
      <c r="I3994">
        <v>11.097613358841301</v>
      </c>
      <c r="J3994">
        <v>-1.04953062701581</v>
      </c>
      <c r="K3994">
        <v>86.682192081114096</v>
      </c>
      <c r="L3994">
        <v>78.509371162542195</v>
      </c>
      <c r="M3994">
        <v>59.256974662123497</v>
      </c>
      <c r="N3994">
        <v>1.1943510566826701</v>
      </c>
      <c r="O3994">
        <v>7.6765142009809599</v>
      </c>
      <c r="P3994">
        <v>32.432024169184203</v>
      </c>
    </row>
    <row r="3995" spans="1:17" hidden="1" x14ac:dyDescent="0.3">
      <c r="A3995" t="s">
        <v>8152</v>
      </c>
      <c r="B3995" t="s">
        <v>8153</v>
      </c>
      <c r="C3995" t="str">
        <f>IFERROR(VLOOKUP(Table1[[#This Row],[Ticker]],[1]!Table1[[Symbol]:[Industry]],2,FALSE),"-")</f>
        <v>-</v>
      </c>
      <c r="E3995">
        <v>20.741643199999999</v>
      </c>
      <c r="F3995">
        <v>22.76</v>
      </c>
      <c r="G3995">
        <v>24.780704652832402</v>
      </c>
      <c r="H3995">
        <v>-8.3974176505097695</v>
      </c>
      <c r="I3995">
        <v>-10.928805729660301</v>
      </c>
      <c r="J3995">
        <v>1.3945424077894999</v>
      </c>
      <c r="K3995">
        <v>23.874865345983402</v>
      </c>
      <c r="L3995">
        <v>21.442100010855199</v>
      </c>
      <c r="M3995">
        <v>39.915155365235798</v>
      </c>
      <c r="N3995">
        <v>1.31880484272932</v>
      </c>
      <c r="O3995">
        <v>40.553602811950697</v>
      </c>
      <c r="P3995">
        <v>71.127819548872097</v>
      </c>
      <c r="Q3995">
        <v>0.10440016324184</v>
      </c>
    </row>
    <row r="3996" spans="1:17" hidden="1" x14ac:dyDescent="0.3">
      <c r="A3996" t="s">
        <v>8154</v>
      </c>
      <c r="B3996" t="s">
        <v>8155</v>
      </c>
      <c r="C3996" t="str">
        <f>IFERROR(VLOOKUP(Table1[[#This Row],[Ticker]],[1]!Table1[[Symbol]:[Industry]],2,FALSE),"-")</f>
        <v>-</v>
      </c>
      <c r="D3996" t="s">
        <v>549</v>
      </c>
      <c r="E3996">
        <v>20.68264692</v>
      </c>
      <c r="F3996">
        <v>2.44</v>
      </c>
      <c r="G3996">
        <v>-91.141936832091801</v>
      </c>
      <c r="H3996">
        <v>8.6475532141165807</v>
      </c>
      <c r="I3996">
        <v>-61.696665788300599</v>
      </c>
      <c r="J3996">
        <v>13.9321875140205</v>
      </c>
      <c r="K3996">
        <v>2.1193584864870401</v>
      </c>
      <c r="L3996">
        <v>3.8117307787496899</v>
      </c>
      <c r="M3996">
        <v>64.754587480939804</v>
      </c>
      <c r="N3996">
        <v>1.5221275582976299</v>
      </c>
      <c r="O3996">
        <v>232.76658376896901</v>
      </c>
      <c r="P3996">
        <v>29.837480745628</v>
      </c>
      <c r="Q3996">
        <v>0.20595045173530299</v>
      </c>
    </row>
    <row r="3997" spans="1:17" hidden="1" x14ac:dyDescent="0.3">
      <c r="A3997" t="s">
        <v>8156</v>
      </c>
      <c r="B3997" t="s">
        <v>8157</v>
      </c>
      <c r="C3997" t="str">
        <f>IFERROR(VLOOKUP(Table1[[#This Row],[Ticker]],[1]!Table1[[Symbol]:[Industry]],2,FALSE),"-")</f>
        <v>-</v>
      </c>
      <c r="D3997" t="s">
        <v>549</v>
      </c>
      <c r="E3997">
        <v>20.66</v>
      </c>
      <c r="F3997">
        <v>51.65</v>
      </c>
      <c r="G3997">
        <v>48.4803132633999</v>
      </c>
      <c r="H3997">
        <v>-16.283396333480901</v>
      </c>
      <c r="I3997">
        <v>-30.678892354746999</v>
      </c>
      <c r="J3997">
        <v>-13.8316223561722</v>
      </c>
      <c r="K3997">
        <v>60.819709182087898</v>
      </c>
      <c r="L3997">
        <v>54.7974674356498</v>
      </c>
      <c r="M3997">
        <v>26.034702794904302</v>
      </c>
      <c r="N3997">
        <v>2.1754974956003701</v>
      </c>
      <c r="O3997">
        <v>35.798644724104498</v>
      </c>
      <c r="P3997">
        <v>92.078839717367003</v>
      </c>
      <c r="Q3997">
        <v>0.14295795260993399</v>
      </c>
    </row>
    <row r="3998" spans="1:17" hidden="1" x14ac:dyDescent="0.3">
      <c r="A3998" t="s">
        <v>8158</v>
      </c>
      <c r="B3998" t="s">
        <v>8159</v>
      </c>
      <c r="C3998" t="str">
        <f>IFERROR(VLOOKUP(Table1[[#This Row],[Ticker]],[1]!Table1[[Symbol]:[Industry]],2,FALSE),"-")</f>
        <v>-</v>
      </c>
      <c r="D3998" t="s">
        <v>924</v>
      </c>
      <c r="E3998">
        <v>20.6343</v>
      </c>
      <c r="F3998">
        <v>10.1</v>
      </c>
      <c r="G3998">
        <v>-34.4637385622773</v>
      </c>
      <c r="H3998">
        <v>-3.4545409783097898</v>
      </c>
      <c r="I3998">
        <v>-47.308564663446802</v>
      </c>
      <c r="J3998">
        <v>-1.05718626594669</v>
      </c>
      <c r="K3998">
        <v>10.7233125136302</v>
      </c>
      <c r="L3998">
        <v>12.3355749277918</v>
      </c>
      <c r="M3998">
        <v>30.029038375255901</v>
      </c>
      <c r="N3998">
        <v>1.5559927847783399</v>
      </c>
      <c r="O3998">
        <v>74.257425742574199</v>
      </c>
      <c r="P3998">
        <v>23.020706455541902</v>
      </c>
      <c r="Q3998">
        <v>-9.2392192909605E-2</v>
      </c>
    </row>
    <row r="3999" spans="1:17" hidden="1" x14ac:dyDescent="0.3">
      <c r="A3999" t="s">
        <v>8160</v>
      </c>
      <c r="B3999" t="s">
        <v>8161</v>
      </c>
      <c r="C3999" t="str">
        <f>IFERROR(VLOOKUP(Table1[[#This Row],[Ticker]],[1]!Table1[[Symbol]:[Industry]],2,FALSE),"-")</f>
        <v>-</v>
      </c>
      <c r="D3999" t="s">
        <v>632</v>
      </c>
      <c r="E3999">
        <v>20.634</v>
      </c>
      <c r="F3999">
        <v>34.39</v>
      </c>
      <c r="G3999">
        <v>242.16471042652</v>
      </c>
      <c r="H3999">
        <v>71.675864271862494</v>
      </c>
      <c r="I3999">
        <v>223.70553449291501</v>
      </c>
      <c r="J3999">
        <v>5.95375489633303</v>
      </c>
      <c r="K3999">
        <v>20.996269222164901</v>
      </c>
      <c r="L3999">
        <v>13.457092020769901</v>
      </c>
      <c r="M3999">
        <v>99.995096042840601</v>
      </c>
      <c r="N3999">
        <v>1.6930932046045299</v>
      </c>
      <c r="O3999">
        <v>0</v>
      </c>
      <c r="P3999">
        <v>282.11111111111097</v>
      </c>
    </row>
    <row r="4000" spans="1:17" hidden="1" x14ac:dyDescent="0.3">
      <c r="A4000" t="s">
        <v>8162</v>
      </c>
      <c r="B4000" t="s">
        <v>8163</v>
      </c>
      <c r="C4000" t="str">
        <f>IFERROR(VLOOKUP(Table1[[#This Row],[Ticker]],[1]!Table1[[Symbol]:[Industry]],2,FALSE),"-")</f>
        <v>-</v>
      </c>
      <c r="E4000">
        <v>20.60576</v>
      </c>
      <c r="F4000">
        <v>28</v>
      </c>
      <c r="G4000">
        <v>43.777761429269098</v>
      </c>
      <c r="H4000">
        <v>-0.84281686282628598</v>
      </c>
      <c r="I4000">
        <v>21.0347428333117</v>
      </c>
      <c r="J4000">
        <v>-0.427788521845134</v>
      </c>
      <c r="K4000">
        <v>28.1721442739704</v>
      </c>
      <c r="L4000">
        <v>24.336327046418202</v>
      </c>
      <c r="M4000">
        <v>35.474942601947298</v>
      </c>
      <c r="N4000">
        <v>0.27650724528868498</v>
      </c>
      <c r="O4000">
        <v>20.178571428571399</v>
      </c>
      <c r="P4000">
        <v>89.830508474576206</v>
      </c>
      <c r="Q4000">
        <v>9.6840729934479994E-2</v>
      </c>
    </row>
    <row r="4001" spans="1:17" hidden="1" x14ac:dyDescent="0.3">
      <c r="A4001" t="s">
        <v>8164</v>
      </c>
      <c r="B4001" t="s">
        <v>8165</v>
      </c>
      <c r="C4001" t="str">
        <f>IFERROR(VLOOKUP(Table1[[#This Row],[Ticker]],[1]!Table1[[Symbol]:[Industry]],2,FALSE),"-")</f>
        <v>-</v>
      </c>
      <c r="E4001">
        <v>20.581764</v>
      </c>
      <c r="F4001">
        <v>28.42</v>
      </c>
      <c r="G4001">
        <v>111.773464326642</v>
      </c>
      <c r="H4001">
        <v>-20.456947855417798</v>
      </c>
      <c r="I4001">
        <v>28.365039013286101</v>
      </c>
      <c r="J4001">
        <v>-5.9633905554948399</v>
      </c>
      <c r="K4001">
        <v>27.882688191086999</v>
      </c>
      <c r="L4001">
        <v>22.896726520095601</v>
      </c>
      <c r="M4001">
        <v>29.151003183727699</v>
      </c>
      <c r="N4001">
        <v>0.49912859153976702</v>
      </c>
      <c r="O4001">
        <v>40.745953553835299</v>
      </c>
      <c r="P4001">
        <v>136.833333333333</v>
      </c>
      <c r="Q4001">
        <v>0.105648917309975</v>
      </c>
    </row>
    <row r="4002" spans="1:17" hidden="1" x14ac:dyDescent="0.3">
      <c r="A4002" t="s">
        <v>8166</v>
      </c>
      <c r="B4002" t="s">
        <v>8167</v>
      </c>
      <c r="C4002" t="str">
        <f>IFERROR(VLOOKUP(Table1[[#This Row],[Ticker]],[1]!Table1[[Symbol]:[Industry]],2,FALSE),"-")</f>
        <v>-</v>
      </c>
      <c r="E4002">
        <v>20.493905000000002</v>
      </c>
      <c r="F4002">
        <v>56.36</v>
      </c>
      <c r="G4002">
        <v>-81.421636492880495</v>
      </c>
      <c r="H4002">
        <v>-4.0406345245336697</v>
      </c>
      <c r="I4002">
        <v>-71.186611341796706</v>
      </c>
      <c r="J4002">
        <v>-2.5926669646829699</v>
      </c>
      <c r="M4002">
        <v>38.760781091345898</v>
      </c>
      <c r="O4002">
        <v>187.52661462029801</v>
      </c>
      <c r="P4002">
        <v>7.4137602439489303</v>
      </c>
    </row>
    <row r="4003" spans="1:17" hidden="1" x14ac:dyDescent="0.3">
      <c r="A4003" t="s">
        <v>8168</v>
      </c>
      <c r="B4003" t="s">
        <v>8169</v>
      </c>
      <c r="C4003" t="str">
        <f>IFERROR(VLOOKUP(Table1[[#This Row],[Ticker]],[1]!Table1[[Symbol]:[Industry]],2,FALSE),"-")</f>
        <v>-</v>
      </c>
      <c r="D4003" t="s">
        <v>632</v>
      </c>
      <c r="E4003">
        <v>20.460599999999999</v>
      </c>
      <c r="F4003">
        <v>37.89</v>
      </c>
      <c r="G4003">
        <v>-41.974039407148503</v>
      </c>
      <c r="H4003">
        <v>-10.0626204404865</v>
      </c>
      <c r="I4003">
        <v>15.8660778911617</v>
      </c>
      <c r="J4003">
        <v>-1.2066033793998201</v>
      </c>
      <c r="K4003">
        <v>39.064886408528103</v>
      </c>
      <c r="L4003">
        <v>38.2631216745106</v>
      </c>
      <c r="M4003">
        <v>48.840536076389398</v>
      </c>
      <c r="N4003">
        <v>0.70432145790121403</v>
      </c>
      <c r="O4003">
        <v>26.682501979413999</v>
      </c>
      <c r="P4003">
        <v>55.478046778826403</v>
      </c>
      <c r="Q4003">
        <v>-2.5017736181441E-2</v>
      </c>
    </row>
    <row r="4004" spans="1:17" hidden="1" x14ac:dyDescent="0.3">
      <c r="A4004" t="s">
        <v>8170</v>
      </c>
      <c r="B4004" t="s">
        <v>8171</v>
      </c>
      <c r="C4004" t="str">
        <f>IFERROR(VLOOKUP(Table1[[#This Row],[Ticker]],[1]!Table1[[Symbol]:[Industry]],2,FALSE),"-")</f>
        <v>-</v>
      </c>
      <c r="D4004" t="s">
        <v>371</v>
      </c>
      <c r="E4004">
        <v>20.430630208</v>
      </c>
      <c r="F4004">
        <v>14.29</v>
      </c>
      <c r="G4004">
        <v>-99.238107038852704</v>
      </c>
      <c r="H4004">
        <v>-20.2569614680367</v>
      </c>
      <c r="I4004">
        <v>-58.489789790644402</v>
      </c>
      <c r="J4004">
        <v>-0.117336641886528</v>
      </c>
      <c r="K4004">
        <v>19.195019834550301</v>
      </c>
      <c r="L4004">
        <v>37.367072306041003</v>
      </c>
      <c r="M4004">
        <v>3.5674926615954701</v>
      </c>
      <c r="N4004">
        <v>0.50379359240201405</v>
      </c>
      <c r="O4004">
        <v>360.11196641007598</v>
      </c>
      <c r="P4004">
        <v>0</v>
      </c>
      <c r="Q4004">
        <v>-7.8501607040310006E-2</v>
      </c>
    </row>
    <row r="4005" spans="1:17" hidden="1" x14ac:dyDescent="0.3">
      <c r="A4005" t="s">
        <v>8172</v>
      </c>
      <c r="B4005" t="s">
        <v>8173</v>
      </c>
      <c r="C4005" t="str">
        <f>IFERROR(VLOOKUP(Table1[[#This Row],[Ticker]],[1]!Table1[[Symbol]:[Industry]],2,FALSE),"-")</f>
        <v>-</v>
      </c>
      <c r="D4005" t="s">
        <v>143</v>
      </c>
      <c r="E4005">
        <v>20.401793999999999</v>
      </c>
      <c r="F4005">
        <v>37.799999999999997</v>
      </c>
      <c r="G4005">
        <v>-2.5429276235966598</v>
      </c>
      <c r="H4005">
        <v>-18.425988857939998</v>
      </c>
      <c r="I4005">
        <v>47.225691583896101</v>
      </c>
      <c r="J4005">
        <v>-5.1530059225666101</v>
      </c>
      <c r="K4005">
        <v>36.230920911563203</v>
      </c>
      <c r="L4005">
        <v>29.693131012970099</v>
      </c>
      <c r="M4005">
        <v>68.019639653326394</v>
      </c>
      <c r="N4005">
        <v>0.118526861327412</v>
      </c>
      <c r="O4005">
        <v>22.1693121693121</v>
      </c>
      <c r="P4005">
        <v>93.746796514607794</v>
      </c>
      <c r="Q4005">
        <v>0.1598157130633</v>
      </c>
    </row>
    <row r="4006" spans="1:17" hidden="1" x14ac:dyDescent="0.3">
      <c r="A4006" t="s">
        <v>8174</v>
      </c>
      <c r="B4006" t="s">
        <v>8175</v>
      </c>
      <c r="C4006" t="str">
        <f>IFERROR(VLOOKUP(Table1[[#This Row],[Ticker]],[1]!Table1[[Symbol]:[Industry]],2,FALSE),"-")</f>
        <v>-</v>
      </c>
      <c r="D4006" t="s">
        <v>549</v>
      </c>
      <c r="E4006">
        <v>20.349563499999999</v>
      </c>
      <c r="F4006">
        <v>0.7</v>
      </c>
      <c r="G4006">
        <v>117.69295694156</v>
      </c>
      <c r="H4006">
        <v>-18.418349100012598</v>
      </c>
      <c r="I4006">
        <v>-32.991558137240297</v>
      </c>
      <c r="J4006">
        <v>-4.4030509276008001</v>
      </c>
      <c r="K4006">
        <v>0.79386539885961205</v>
      </c>
      <c r="L4006">
        <v>0.755591293532337</v>
      </c>
      <c r="M4006">
        <v>37.966618988795702</v>
      </c>
      <c r="N4006">
        <v>1.62176876879058</v>
      </c>
      <c r="O4006">
        <v>62.857142857142797</v>
      </c>
      <c r="P4006">
        <v>149.99999999999901</v>
      </c>
    </row>
    <row r="4007" spans="1:17" hidden="1" x14ac:dyDescent="0.3">
      <c r="A4007" t="s">
        <v>8176</v>
      </c>
      <c r="B4007" t="s">
        <v>8177</v>
      </c>
      <c r="C4007" t="str">
        <f>IFERROR(VLOOKUP(Table1[[#This Row],[Ticker]],[1]!Table1[[Symbol]:[Industry]],2,FALSE),"-")</f>
        <v>-</v>
      </c>
      <c r="E4007">
        <v>20.32282755</v>
      </c>
      <c r="F4007">
        <v>25.7</v>
      </c>
      <c r="G4007">
        <v>-26.485143115823401</v>
      </c>
      <c r="H4007">
        <v>5.0093683767845798</v>
      </c>
      <c r="I4007">
        <v>-8.5105360921175794</v>
      </c>
      <c r="J4007">
        <v>-6.3278629576760004</v>
      </c>
      <c r="K4007">
        <v>24.602837865543702</v>
      </c>
      <c r="L4007">
        <v>24.735171045497498</v>
      </c>
      <c r="M4007">
        <v>55.410411517610001</v>
      </c>
      <c r="N4007">
        <v>0.66261391399810199</v>
      </c>
      <c r="O4007">
        <v>38.015564202334602</v>
      </c>
      <c r="P4007">
        <v>27.860696517412901</v>
      </c>
      <c r="Q4007">
        <v>-3.8030489913195999E-2</v>
      </c>
    </row>
    <row r="4008" spans="1:17" hidden="1" x14ac:dyDescent="0.3">
      <c r="A4008" t="s">
        <v>8178</v>
      </c>
      <c r="B4008" t="s">
        <v>8179</v>
      </c>
      <c r="C4008" t="str">
        <f>IFERROR(VLOOKUP(Table1[[#This Row],[Ticker]],[1]!Table1[[Symbol]:[Industry]],2,FALSE),"-")</f>
        <v>-</v>
      </c>
      <c r="D4008" t="s">
        <v>389</v>
      </c>
      <c r="E4008">
        <v>20.31861</v>
      </c>
      <c r="F4008">
        <v>29.49</v>
      </c>
      <c r="G4008">
        <v>9.6319106111997801</v>
      </c>
      <c r="H4008">
        <v>14.953445771782199</v>
      </c>
      <c r="I4008">
        <v>-15.1513282521829</v>
      </c>
      <c r="J4008">
        <v>11.6706950812569</v>
      </c>
      <c r="K4008">
        <v>28.680127521557701</v>
      </c>
      <c r="L4008">
        <v>28.2996527157004</v>
      </c>
      <c r="M4008">
        <v>54.184298541508198</v>
      </c>
      <c r="N4008">
        <v>1.5608393905359299</v>
      </c>
      <c r="O4008">
        <v>40.556120718887698</v>
      </c>
      <c r="P4008">
        <v>40.428571428571402</v>
      </c>
      <c r="Q4008">
        <v>9.8055356430750001E-3</v>
      </c>
    </row>
    <row r="4009" spans="1:17" hidden="1" x14ac:dyDescent="0.3">
      <c r="A4009" t="s">
        <v>8180</v>
      </c>
      <c r="B4009" t="s">
        <v>8181</v>
      </c>
      <c r="C4009" t="str">
        <f>IFERROR(VLOOKUP(Table1[[#This Row],[Ticker]],[1]!Table1[[Symbol]:[Industry]],2,FALSE),"-")</f>
        <v>-</v>
      </c>
      <c r="E4009">
        <v>20.313020000000002</v>
      </c>
      <c r="F4009">
        <v>70</v>
      </c>
      <c r="G4009">
        <v>-85.120985103999402</v>
      </c>
      <c r="H4009">
        <v>-2.6135920822514902</v>
      </c>
      <c r="I4009">
        <v>-74.885959952915599</v>
      </c>
      <c r="J4009">
        <v>-5.9127911873410897</v>
      </c>
      <c r="K4009">
        <v>69.449424523383698</v>
      </c>
      <c r="M4009">
        <v>56.389718996717001</v>
      </c>
      <c r="N4009">
        <v>0.668627450980392</v>
      </c>
      <c r="O4009">
        <v>185</v>
      </c>
      <c r="P4009">
        <v>27.272727272727199</v>
      </c>
    </row>
    <row r="4010" spans="1:17" hidden="1" x14ac:dyDescent="0.3">
      <c r="A4010" t="s">
        <v>8182</v>
      </c>
      <c r="B4010" t="s">
        <v>8183</v>
      </c>
      <c r="C4010" t="str">
        <f>IFERROR(VLOOKUP(Table1[[#This Row],[Ticker]],[1]!Table1[[Symbol]:[Industry]],2,FALSE),"-")</f>
        <v>-</v>
      </c>
      <c r="D4010" t="s">
        <v>97</v>
      </c>
      <c r="E4010">
        <v>20.262830999999998</v>
      </c>
      <c r="F4010">
        <v>33.89</v>
      </c>
      <c r="G4010">
        <v>295.84744948110699</v>
      </c>
      <c r="H4010">
        <v>0.20997648845476999</v>
      </c>
      <c r="I4010">
        <v>46.363032522904398</v>
      </c>
      <c r="J4010">
        <v>-1.0507150328489701</v>
      </c>
      <c r="K4010">
        <v>25.115585595376601</v>
      </c>
      <c r="L4010">
        <v>17.517440076208</v>
      </c>
      <c r="M4010">
        <v>99.999817200422001</v>
      </c>
      <c r="N4010">
        <v>0.45389179356780202</v>
      </c>
      <c r="O4010">
        <v>0</v>
      </c>
      <c r="P4010">
        <v>343.58638743455498</v>
      </c>
    </row>
    <row r="4011" spans="1:17" hidden="1" x14ac:dyDescent="0.3">
      <c r="A4011" t="s">
        <v>8184</v>
      </c>
      <c r="B4011" t="s">
        <v>8185</v>
      </c>
      <c r="C4011" t="str">
        <f>IFERROR(VLOOKUP(Table1[[#This Row],[Ticker]],[1]!Table1[[Symbol]:[Industry]],2,FALSE),"-")</f>
        <v>-</v>
      </c>
      <c r="D4011" t="s">
        <v>46</v>
      </c>
      <c r="E4011">
        <v>20.2318058</v>
      </c>
      <c r="F4011">
        <v>12.01</v>
      </c>
      <c r="G4011">
        <v>224.429588625718</v>
      </c>
      <c r="H4011">
        <v>32.555723382439702</v>
      </c>
      <c r="I4011">
        <v>168.47355437692499</v>
      </c>
      <c r="J4011">
        <v>-5.8865674111172899</v>
      </c>
      <c r="K4011">
        <v>9.9047906197620694</v>
      </c>
      <c r="L4011">
        <v>6.5039107425488698</v>
      </c>
      <c r="M4011">
        <v>38.663741453207301</v>
      </c>
      <c r="N4011">
        <v>1.5195588409785401</v>
      </c>
      <c r="O4011">
        <v>17.1523730224812</v>
      </c>
      <c r="P4011">
        <v>282.484076433121</v>
      </c>
      <c r="Q4011">
        <v>8.6383384217698006E-2</v>
      </c>
    </row>
    <row r="4012" spans="1:17" hidden="1" x14ac:dyDescent="0.3">
      <c r="A4012" t="s">
        <v>8186</v>
      </c>
      <c r="B4012" t="s">
        <v>8187</v>
      </c>
      <c r="C4012" t="str">
        <f>IFERROR(VLOOKUP(Table1[[#This Row],[Ticker]],[1]!Table1[[Symbol]:[Industry]],2,FALSE),"-")</f>
        <v>-</v>
      </c>
      <c r="D4012" t="s">
        <v>709</v>
      </c>
      <c r="E4012">
        <v>20.204048429</v>
      </c>
      <c r="F4012">
        <v>202.26</v>
      </c>
      <c r="G4012">
        <v>-21.167219133917001</v>
      </c>
      <c r="K4012">
        <v>199.64482088527899</v>
      </c>
      <c r="L4012">
        <v>192.56798235863999</v>
      </c>
      <c r="M4012">
        <v>61.144137814655998</v>
      </c>
      <c r="N4012">
        <v>1</v>
      </c>
      <c r="O4012">
        <v>3.8267576386828899</v>
      </c>
      <c r="P4012">
        <v>6.6434672571970799</v>
      </c>
      <c r="Q4012">
        <v>-1.293132028575E-3</v>
      </c>
    </row>
    <row r="4013" spans="1:17" hidden="1" x14ac:dyDescent="0.3">
      <c r="A4013" t="s">
        <v>8188</v>
      </c>
      <c r="B4013" t="s">
        <v>8189</v>
      </c>
      <c r="C4013" t="str">
        <f>IFERROR(VLOOKUP(Table1[[#This Row],[Ticker]],[1]!Table1[[Symbol]:[Industry]],2,FALSE),"-")</f>
        <v>-</v>
      </c>
      <c r="E4013">
        <v>20.166599999999999</v>
      </c>
      <c r="F4013">
        <v>8.6999999999999993</v>
      </c>
      <c r="G4013">
        <v>-41.377933346502303</v>
      </c>
      <c r="H4013">
        <v>-6.9146550539457303</v>
      </c>
      <c r="I4013">
        <v>-33.561521089648402</v>
      </c>
      <c r="J4013">
        <v>-12.158152968417101</v>
      </c>
      <c r="K4013">
        <v>8.72889470374521</v>
      </c>
      <c r="L4013">
        <v>9.2322729028772805</v>
      </c>
      <c r="M4013">
        <v>44.6224009710389</v>
      </c>
      <c r="N4013">
        <v>0.98083832335329302</v>
      </c>
      <c r="O4013">
        <v>60.344827586206897</v>
      </c>
      <c r="P4013">
        <v>16.935483870967701</v>
      </c>
    </row>
    <row r="4014" spans="1:17" hidden="1" x14ac:dyDescent="0.3">
      <c r="A4014" t="s">
        <v>8190</v>
      </c>
      <c r="B4014" t="s">
        <v>8191</v>
      </c>
      <c r="C4014" t="str">
        <f>IFERROR(VLOOKUP(Table1[[#This Row],[Ticker]],[1]!Table1[[Symbol]:[Industry]],2,FALSE),"-")</f>
        <v>-</v>
      </c>
      <c r="E4014">
        <v>20.074784659968198</v>
      </c>
      <c r="F4014">
        <v>448.9</v>
      </c>
      <c r="G4014">
        <v>55.873646596733202</v>
      </c>
      <c r="H4014">
        <v>-14.0751432862186</v>
      </c>
      <c r="I4014">
        <v>-10.053884972210501</v>
      </c>
      <c r="J4014">
        <v>-0.117336641886528</v>
      </c>
      <c r="K4014">
        <v>493.72340976115402</v>
      </c>
      <c r="L4014">
        <v>448.97221948147302</v>
      </c>
      <c r="M4014">
        <v>57.650269446294303</v>
      </c>
      <c r="N4014">
        <v>1.3555555555555501</v>
      </c>
      <c r="O4014">
        <v>29.238137669859601</v>
      </c>
      <c r="P4014">
        <v>79.559999999999903</v>
      </c>
    </row>
    <row r="4015" spans="1:17" hidden="1" x14ac:dyDescent="0.3">
      <c r="A4015" t="s">
        <v>8192</v>
      </c>
      <c r="B4015" t="s">
        <v>8193</v>
      </c>
      <c r="C4015" t="str">
        <f>IFERROR(VLOOKUP(Table1[[#This Row],[Ticker]],[1]!Table1[[Symbol]:[Industry]],2,FALSE),"-")</f>
        <v>-</v>
      </c>
      <c r="D4015" t="s">
        <v>709</v>
      </c>
      <c r="E4015">
        <v>20.010432867999999</v>
      </c>
      <c r="F4015">
        <v>85.59</v>
      </c>
      <c r="G4015">
        <v>32.367218025304602</v>
      </c>
      <c r="H4015">
        <v>-3.0164810531330102</v>
      </c>
      <c r="I4015">
        <v>11.0432172023625</v>
      </c>
      <c r="J4015">
        <v>-0.25457360437509702</v>
      </c>
      <c r="K4015">
        <v>83.2571790560838</v>
      </c>
      <c r="L4015">
        <v>73.1374853891556</v>
      </c>
      <c r="M4015">
        <v>57.664030131014698</v>
      </c>
      <c r="N4015">
        <v>1.45411641206766</v>
      </c>
      <c r="O4015">
        <v>5.1524710830704397</v>
      </c>
      <c r="P4015">
        <v>63.652007648183499</v>
      </c>
      <c r="Q4015">
        <v>6.2739406014718002E-2</v>
      </c>
    </row>
    <row r="4016" spans="1:17" hidden="1" x14ac:dyDescent="0.3">
      <c r="A4016" t="s">
        <v>8194</v>
      </c>
      <c r="B4016" t="s">
        <v>8195</v>
      </c>
      <c r="C4016" t="str">
        <f>IFERROR(VLOOKUP(Table1[[#This Row],[Ticker]],[1]!Table1[[Symbol]:[Industry]],2,FALSE),"-")</f>
        <v>-</v>
      </c>
      <c r="E4016">
        <v>19.999300000000002</v>
      </c>
      <c r="F4016">
        <v>46.51</v>
      </c>
      <c r="G4016">
        <v>112.64494740974099</v>
      </c>
      <c r="H4016">
        <v>16.563611987476001</v>
      </c>
      <c r="I4016">
        <v>25.343061482224702</v>
      </c>
      <c r="J4016">
        <v>12.7904314876605</v>
      </c>
      <c r="K4016">
        <v>40.954055634087503</v>
      </c>
      <c r="L4016">
        <v>31.993882448447199</v>
      </c>
      <c r="M4016">
        <v>71.625561666079605</v>
      </c>
      <c r="N4016">
        <v>2.25547500429479</v>
      </c>
      <c r="O4016">
        <v>9.6538378843259594</v>
      </c>
      <c r="P4016">
        <v>199.677835051546</v>
      </c>
      <c r="Q4016">
        <v>0.15313348665184801</v>
      </c>
    </row>
    <row r="4017" spans="1:17" hidden="1" x14ac:dyDescent="0.3">
      <c r="A4017" t="s">
        <v>8196</v>
      </c>
      <c r="B4017" t="s">
        <v>8197</v>
      </c>
      <c r="C4017" t="str">
        <f>IFERROR(VLOOKUP(Table1[[#This Row],[Ticker]],[1]!Table1[[Symbol]:[Industry]],2,FALSE),"-")</f>
        <v>-</v>
      </c>
      <c r="E4017">
        <v>19.986014999999998</v>
      </c>
      <c r="F4017">
        <v>45.85</v>
      </c>
      <c r="G4017">
        <v>20.632186099408699</v>
      </c>
      <c r="H4017">
        <v>53.244352459596101</v>
      </c>
      <c r="I4017">
        <v>13.556981997124501</v>
      </c>
      <c r="J4017">
        <v>-12.7840033085531</v>
      </c>
      <c r="K4017">
        <v>40.0136038641186</v>
      </c>
      <c r="L4017">
        <v>37.952698582717701</v>
      </c>
      <c r="M4017">
        <v>53.877616283362102</v>
      </c>
      <c r="N4017">
        <v>0.338412373769653</v>
      </c>
      <c r="O4017">
        <v>24.645583424209299</v>
      </c>
      <c r="P4017">
        <v>62.3583569405099</v>
      </c>
      <c r="Q4017">
        <v>0.22944189005996099</v>
      </c>
    </row>
    <row r="4018" spans="1:17" hidden="1" x14ac:dyDescent="0.3">
      <c r="A4018" t="s">
        <v>8198</v>
      </c>
      <c r="B4018" t="s">
        <v>8199</v>
      </c>
      <c r="C4018" t="str">
        <f>IFERROR(VLOOKUP(Table1[[#This Row],[Ticker]],[1]!Table1[[Symbol]:[Industry]],2,FALSE),"-")</f>
        <v>-</v>
      </c>
      <c r="D4018" t="s">
        <v>632</v>
      </c>
      <c r="E4018">
        <v>19.93646772</v>
      </c>
      <c r="F4018">
        <v>0.35</v>
      </c>
      <c r="G4018">
        <v>40.996703212451102</v>
      </c>
      <c r="H4018">
        <v>8.5557013955179801</v>
      </c>
      <c r="I4018">
        <v>9.4247807185740893</v>
      </c>
      <c r="J4018">
        <v>-1.0507150328489701</v>
      </c>
      <c r="K4018">
        <v>0.27969194296711802</v>
      </c>
      <c r="L4018">
        <v>0.23160424372157901</v>
      </c>
      <c r="M4018">
        <v>53.4706478768164</v>
      </c>
      <c r="N4018">
        <v>0.55080209328431395</v>
      </c>
      <c r="O4018">
        <v>5.71428571428571</v>
      </c>
      <c r="P4018">
        <v>84.210526315789394</v>
      </c>
    </row>
    <row r="4019" spans="1:17" hidden="1" x14ac:dyDescent="0.3">
      <c r="A4019" t="s">
        <v>8200</v>
      </c>
      <c r="B4019" t="s">
        <v>8201</v>
      </c>
      <c r="C4019" t="str">
        <f>IFERROR(VLOOKUP(Table1[[#This Row],[Ticker]],[1]!Table1[[Symbol]:[Industry]],2,FALSE),"-")</f>
        <v>-</v>
      </c>
      <c r="D4019" t="s">
        <v>632</v>
      </c>
      <c r="E4019">
        <v>19.931574000000001</v>
      </c>
      <c r="F4019">
        <v>40.299999999999997</v>
      </c>
      <c r="G4019">
        <v>485.99594614287503</v>
      </c>
      <c r="H4019">
        <v>19.6955144375796</v>
      </c>
      <c r="I4019">
        <v>268.17745962660399</v>
      </c>
      <c r="J4019">
        <v>5.9497774520731896</v>
      </c>
      <c r="K4019">
        <v>28.8296386762417</v>
      </c>
      <c r="L4019">
        <v>17.056719240964402</v>
      </c>
      <c r="M4019">
        <v>94.756027631131303</v>
      </c>
      <c r="N4019">
        <v>0.568581236086801</v>
      </c>
      <c r="O4019">
        <v>0</v>
      </c>
      <c r="P4019">
        <v>577.310924369747</v>
      </c>
      <c r="Q4019">
        <v>0.181495743104058</v>
      </c>
    </row>
    <row r="4020" spans="1:17" hidden="1" x14ac:dyDescent="0.3">
      <c r="A4020" t="s">
        <v>8202</v>
      </c>
      <c r="B4020" t="s">
        <v>8203</v>
      </c>
      <c r="C4020" t="str">
        <f>IFERROR(VLOOKUP(Table1[[#This Row],[Ticker]],[1]!Table1[[Symbol]:[Industry]],2,FALSE),"-")</f>
        <v>-</v>
      </c>
      <c r="D4020" t="s">
        <v>549</v>
      </c>
      <c r="E4020">
        <v>19.875</v>
      </c>
      <c r="F4020">
        <v>26.5</v>
      </c>
      <c r="G4020">
        <v>-38.395075643369701</v>
      </c>
      <c r="H4020">
        <v>-11.624863987943399</v>
      </c>
      <c r="I4020">
        <v>-50.356090156944802</v>
      </c>
      <c r="J4020">
        <v>0.918747673940562</v>
      </c>
      <c r="K4020">
        <v>29.7196526667963</v>
      </c>
      <c r="L4020">
        <v>34.770154960395203</v>
      </c>
      <c r="M4020">
        <v>37.865976728560099</v>
      </c>
      <c r="N4020">
        <v>0.93065234015019305</v>
      </c>
      <c r="O4020">
        <v>122.641509433962</v>
      </c>
      <c r="P4020">
        <v>10.925073252406801</v>
      </c>
    </row>
    <row r="4021" spans="1:17" hidden="1" x14ac:dyDescent="0.3">
      <c r="A4021" t="s">
        <v>8204</v>
      </c>
      <c r="B4021" t="s">
        <v>8205</v>
      </c>
      <c r="C4021" t="str">
        <f>IFERROR(VLOOKUP(Table1[[#This Row],[Ticker]],[1]!Table1[[Symbol]:[Industry]],2,FALSE),"-")</f>
        <v>-</v>
      </c>
      <c r="D4021" t="s">
        <v>335</v>
      </c>
      <c r="E4021">
        <v>19.857984800000001</v>
      </c>
      <c r="F4021">
        <v>41.53</v>
      </c>
      <c r="G4021">
        <v>4.6907717899326196</v>
      </c>
      <c r="H4021">
        <v>-6.6549662839982497</v>
      </c>
      <c r="I4021">
        <v>-4.27677515018501</v>
      </c>
      <c r="J4021">
        <v>1.2176148144241401</v>
      </c>
      <c r="K4021">
        <v>41.707662752999902</v>
      </c>
      <c r="L4021">
        <v>39.487448786457897</v>
      </c>
      <c r="M4021">
        <v>50.470443425405499</v>
      </c>
      <c r="N4021">
        <v>0.65092250922509198</v>
      </c>
      <c r="O4021">
        <v>10.7633036359258</v>
      </c>
      <c r="P4021">
        <v>37.334656084655997</v>
      </c>
      <c r="Q4021">
        <v>0.10966521734097399</v>
      </c>
    </row>
    <row r="4022" spans="1:17" hidden="1" x14ac:dyDescent="0.3">
      <c r="A4022" t="s">
        <v>8206</v>
      </c>
      <c r="B4022" t="s">
        <v>8207</v>
      </c>
      <c r="C4022" t="str">
        <f>IFERROR(VLOOKUP(Table1[[#This Row],[Ticker]],[1]!Table1[[Symbol]:[Industry]],2,FALSE),"-")</f>
        <v>-</v>
      </c>
      <c r="D4022" t="s">
        <v>283</v>
      </c>
      <c r="E4022">
        <v>19.8568578</v>
      </c>
      <c r="F4022">
        <v>52.39</v>
      </c>
      <c r="G4022">
        <v>5.70361942953146</v>
      </c>
      <c r="H4022">
        <v>-37.046554228217701</v>
      </c>
      <c r="I4022">
        <v>-32.289438244436901</v>
      </c>
      <c r="J4022">
        <v>-13.4473663742948</v>
      </c>
      <c r="K4022">
        <v>64.736878006396694</v>
      </c>
      <c r="L4022">
        <v>58.435263900375297</v>
      </c>
      <c r="M4022">
        <v>2.9225118049519501</v>
      </c>
      <c r="N4022">
        <v>0.57904916770079995</v>
      </c>
      <c r="O4022">
        <v>63.5999236495514</v>
      </c>
      <c r="P4022">
        <v>35.725388601036201</v>
      </c>
      <c r="Q4022">
        <v>6.3513450111941996E-2</v>
      </c>
    </row>
    <row r="4023" spans="1:17" hidden="1" x14ac:dyDescent="0.3">
      <c r="A4023" t="s">
        <v>8208</v>
      </c>
      <c r="B4023" t="s">
        <v>8209</v>
      </c>
      <c r="C4023" t="str">
        <f>IFERROR(VLOOKUP(Table1[[#This Row],[Ticker]],[1]!Table1[[Symbol]:[Industry]],2,FALSE),"-")</f>
        <v>-</v>
      </c>
      <c r="D4023" t="s">
        <v>412</v>
      </c>
      <c r="E4023">
        <v>19.848750750000001</v>
      </c>
      <c r="F4023">
        <v>34.69</v>
      </c>
      <c r="G4023">
        <v>75.224197055448798</v>
      </c>
      <c r="H4023">
        <v>-10.139990180456801</v>
      </c>
      <c r="I4023">
        <v>4.5418690267286399</v>
      </c>
      <c r="J4023">
        <v>-0.117336641886528</v>
      </c>
      <c r="K4023">
        <v>35.387614951326199</v>
      </c>
      <c r="L4023">
        <v>31.551080004774001</v>
      </c>
      <c r="M4023">
        <v>32.480318149043697</v>
      </c>
      <c r="N4023">
        <v>0.87521087966947797</v>
      </c>
      <c r="O4023">
        <v>24.589218795041798</v>
      </c>
      <c r="P4023">
        <v>123.806451612903</v>
      </c>
      <c r="Q4023">
        <v>7.0991825667961E-2</v>
      </c>
    </row>
    <row r="4024" spans="1:17" hidden="1" x14ac:dyDescent="0.3">
      <c r="A4024" t="s">
        <v>8210</v>
      </c>
      <c r="B4024" t="s">
        <v>8211</v>
      </c>
      <c r="C4024" t="str">
        <f>IFERROR(VLOOKUP(Table1[[#This Row],[Ticker]],[1]!Table1[[Symbol]:[Industry]],2,FALSE),"-")</f>
        <v>-</v>
      </c>
      <c r="D4024" t="s">
        <v>1646</v>
      </c>
      <c r="E4024">
        <v>19.8317014</v>
      </c>
      <c r="F4024">
        <v>45.07</v>
      </c>
      <c r="G4024">
        <v>61.178289746856301</v>
      </c>
      <c r="H4024">
        <v>-3.8713405530040998</v>
      </c>
      <c r="I4024">
        <v>-7.0035247566704104</v>
      </c>
      <c r="J4024">
        <v>-0.22783387945558201</v>
      </c>
      <c r="K4024">
        <v>45.964707744571299</v>
      </c>
      <c r="L4024">
        <v>46.016402504571403</v>
      </c>
      <c r="M4024">
        <v>52.435666120642701</v>
      </c>
      <c r="N4024">
        <v>1.07405435708839</v>
      </c>
      <c r="O4024">
        <v>40.536942533836203</v>
      </c>
      <c r="P4024">
        <v>94.099913867355696</v>
      </c>
    </row>
    <row r="4025" spans="1:17" hidden="1" x14ac:dyDescent="0.3">
      <c r="A4025" t="s">
        <v>8212</v>
      </c>
      <c r="B4025" t="s">
        <v>8213</v>
      </c>
      <c r="C4025" t="str">
        <f>IFERROR(VLOOKUP(Table1[[#This Row],[Ticker]],[1]!Table1[[Symbol]:[Industry]],2,FALSE),"-")</f>
        <v>-</v>
      </c>
      <c r="E4025">
        <v>19.824770896</v>
      </c>
      <c r="F4025">
        <v>8.5299999999999994</v>
      </c>
      <c r="G4025">
        <v>-84.8959941490603</v>
      </c>
      <c r="H4025">
        <v>-16.4834741590027</v>
      </c>
      <c r="I4025">
        <v>-92.163581808459398</v>
      </c>
      <c r="J4025">
        <v>-4.5667248510077698</v>
      </c>
      <c r="K4025">
        <v>9.6417132533226102</v>
      </c>
      <c r="L4025">
        <v>17.328350108688401</v>
      </c>
      <c r="M4025">
        <v>39.891123342230998</v>
      </c>
      <c r="N4025">
        <v>0.40909090909090901</v>
      </c>
      <c r="O4025">
        <v>432.23915592028101</v>
      </c>
      <c r="P4025">
        <v>14.1900937081659</v>
      </c>
      <c r="Q4025">
        <v>-6.7788279419163003E-2</v>
      </c>
    </row>
    <row r="4026" spans="1:17" hidden="1" x14ac:dyDescent="0.3">
      <c r="A4026" t="s">
        <v>8214</v>
      </c>
      <c r="B4026" t="s">
        <v>8215</v>
      </c>
      <c r="C4026" t="str">
        <f>IFERROR(VLOOKUP(Table1[[#This Row],[Ticker]],[1]!Table1[[Symbol]:[Industry]],2,FALSE),"-")</f>
        <v>-</v>
      </c>
      <c r="D4026" t="s">
        <v>412</v>
      </c>
      <c r="E4026">
        <v>19.812350369999901</v>
      </c>
      <c r="F4026">
        <v>28.23</v>
      </c>
      <c r="G4026">
        <v>50.680539740649202</v>
      </c>
      <c r="H4026">
        <v>-16.6449775440324</v>
      </c>
      <c r="I4026">
        <v>-31.482687137200301</v>
      </c>
      <c r="J4026">
        <v>0.70409192954204403</v>
      </c>
      <c r="K4026">
        <v>28.330775495240999</v>
      </c>
      <c r="L4026">
        <v>25.762348857061799</v>
      </c>
      <c r="M4026">
        <v>40.3847729842091</v>
      </c>
      <c r="N4026">
        <v>0.210481821961472</v>
      </c>
      <c r="O4026">
        <v>48.211122918880598</v>
      </c>
      <c r="P4026">
        <v>84.509803921568604</v>
      </c>
      <c r="Q4026">
        <v>0.12618713303735499</v>
      </c>
    </row>
    <row r="4027" spans="1:17" hidden="1" x14ac:dyDescent="0.3">
      <c r="A4027" t="s">
        <v>8216</v>
      </c>
      <c r="B4027" t="s">
        <v>8217</v>
      </c>
      <c r="C4027" t="str">
        <f>IFERROR(VLOOKUP(Table1[[#This Row],[Ticker]],[1]!Table1[[Symbol]:[Industry]],2,FALSE),"-")</f>
        <v>-</v>
      </c>
      <c r="D4027" t="s">
        <v>621</v>
      </c>
      <c r="E4027">
        <v>19.799939999999999</v>
      </c>
      <c r="F4027">
        <v>30</v>
      </c>
      <c r="G4027">
        <v>-24.018579316888001</v>
      </c>
      <c r="H4027">
        <v>-38.167107970989001</v>
      </c>
      <c r="I4027">
        <v>-51.197748671356997</v>
      </c>
      <c r="J4027">
        <v>-6.0874858956178697</v>
      </c>
      <c r="K4027">
        <v>42.607334475362997</v>
      </c>
      <c r="L4027">
        <v>43.864697988942602</v>
      </c>
      <c r="M4027">
        <v>27.0393490192732</v>
      </c>
      <c r="N4027">
        <v>4.1951219512195097</v>
      </c>
      <c r="O4027">
        <v>147.833333333333</v>
      </c>
      <c r="P4027">
        <v>35.746606334841601</v>
      </c>
    </row>
    <row r="4028" spans="1:17" hidden="1" x14ac:dyDescent="0.3">
      <c r="A4028" t="s">
        <v>8218</v>
      </c>
      <c r="B4028" t="s">
        <v>8219</v>
      </c>
      <c r="C4028" t="str">
        <f>IFERROR(VLOOKUP(Table1[[#This Row],[Ticker]],[1]!Table1[[Symbol]:[Industry]],2,FALSE),"-")</f>
        <v>-</v>
      </c>
      <c r="D4028" t="s">
        <v>775</v>
      </c>
      <c r="E4028">
        <v>19.7806</v>
      </c>
      <c r="F4028">
        <v>19.88</v>
      </c>
      <c r="G4028">
        <v>85.594648660555904</v>
      </c>
      <c r="H4028">
        <v>0.18540924486677701</v>
      </c>
      <c r="I4028">
        <v>53.304661970001298</v>
      </c>
      <c r="J4028">
        <v>-1.0507150328489701</v>
      </c>
      <c r="K4028">
        <v>14.046711100751599</v>
      </c>
      <c r="L4028">
        <v>11.1789776221314</v>
      </c>
      <c r="M4028">
        <v>99.9998776675138</v>
      </c>
      <c r="N4028">
        <v>1.0153818810489399</v>
      </c>
      <c r="O4028">
        <v>0</v>
      </c>
      <c r="P4028">
        <v>148.5</v>
      </c>
      <c r="Q4028">
        <v>9.8385910979478006E-2</v>
      </c>
    </row>
    <row r="4029" spans="1:17" hidden="1" x14ac:dyDescent="0.3">
      <c r="A4029" t="s">
        <v>8220</v>
      </c>
      <c r="B4029" t="s">
        <v>8221</v>
      </c>
      <c r="C4029" t="str">
        <f>IFERROR(VLOOKUP(Table1[[#This Row],[Ticker]],[1]!Table1[[Symbol]:[Industry]],2,FALSE),"-")</f>
        <v>-</v>
      </c>
      <c r="D4029" t="s">
        <v>412</v>
      </c>
      <c r="E4029">
        <v>19.745787499999999</v>
      </c>
      <c r="F4029">
        <v>19.850000000000001</v>
      </c>
      <c r="G4029">
        <v>41.7303132633999</v>
      </c>
      <c r="H4029">
        <v>-6.6844770674794498</v>
      </c>
      <c r="I4029">
        <v>-11.0261476536276</v>
      </c>
      <c r="J4029">
        <v>-0.38035610532682601</v>
      </c>
      <c r="K4029">
        <v>19.1158388285338</v>
      </c>
      <c r="L4029">
        <v>17.904011848710802</v>
      </c>
      <c r="M4029">
        <v>65.797540161715105</v>
      </c>
      <c r="N4029">
        <v>0.51385530028214399</v>
      </c>
      <c r="O4029">
        <v>13.753148614609501</v>
      </c>
      <c r="P4029">
        <v>68.220338983050794</v>
      </c>
      <c r="Q4029">
        <v>4.0880347460236999E-2</v>
      </c>
    </row>
    <row r="4030" spans="1:17" hidden="1" x14ac:dyDescent="0.3">
      <c r="A4030" t="s">
        <v>8222</v>
      </c>
      <c r="B4030" t="s">
        <v>8223</v>
      </c>
      <c r="C4030" t="str">
        <f>IFERROR(VLOOKUP(Table1[[#This Row],[Ticker]],[1]!Table1[[Symbol]:[Industry]],2,FALSE),"-")</f>
        <v>-</v>
      </c>
      <c r="D4030" t="s">
        <v>709</v>
      </c>
      <c r="E4030">
        <v>19.692535094</v>
      </c>
      <c r="F4030">
        <v>63.89</v>
      </c>
      <c r="G4030">
        <v>-7.7777160418255704</v>
      </c>
      <c r="H4030">
        <v>2.5061783968942102</v>
      </c>
      <c r="I4030">
        <v>-4.2059065056924902</v>
      </c>
      <c r="J4030">
        <v>2.6519926361669399</v>
      </c>
      <c r="K4030">
        <v>59.816996822101601</v>
      </c>
      <c r="L4030">
        <v>56.700734212927301</v>
      </c>
      <c r="M4030">
        <v>43.249617568739502</v>
      </c>
      <c r="N4030">
        <v>1.49369852803124</v>
      </c>
      <c r="O4030">
        <v>6.3546720926592499</v>
      </c>
      <c r="P4030">
        <v>22.950504195212002</v>
      </c>
    </row>
    <row r="4031" spans="1:17" hidden="1" x14ac:dyDescent="0.3">
      <c r="A4031" t="s">
        <v>8224</v>
      </c>
      <c r="B4031" t="s">
        <v>8225</v>
      </c>
      <c r="C4031" t="str">
        <f>IFERROR(VLOOKUP(Table1[[#This Row],[Ticker]],[1]!Table1[[Symbol]:[Industry]],2,FALSE),"-")</f>
        <v>-</v>
      </c>
      <c r="E4031">
        <v>19.683299999999999</v>
      </c>
      <c r="F4031">
        <v>10.3</v>
      </c>
      <c r="G4031">
        <v>24.089830240922598</v>
      </c>
      <c r="H4031">
        <v>-9.9521486338121807</v>
      </c>
      <c r="I4031">
        <v>-33.791622142360701</v>
      </c>
      <c r="J4031">
        <v>-3.1985691348837202</v>
      </c>
      <c r="K4031">
        <v>10.8110620982985</v>
      </c>
      <c r="L4031">
        <v>10.5624704499798</v>
      </c>
      <c r="M4031">
        <v>36.3230723608131</v>
      </c>
      <c r="N4031">
        <v>0.85542505299585703</v>
      </c>
      <c r="O4031">
        <v>55.145631067961098</v>
      </c>
      <c r="P4031">
        <v>61.949685534591097</v>
      </c>
      <c r="Q4031">
        <v>4.0866673885747003E-2</v>
      </c>
    </row>
    <row r="4032" spans="1:17" hidden="1" x14ac:dyDescent="0.3">
      <c r="A4032" t="s">
        <v>8226</v>
      </c>
      <c r="B4032" t="s">
        <v>8227</v>
      </c>
      <c r="C4032" t="str">
        <f>IFERROR(VLOOKUP(Table1[[#This Row],[Ticker]],[1]!Table1[[Symbol]:[Industry]],2,FALSE),"-")</f>
        <v>-</v>
      </c>
      <c r="E4032">
        <v>19.63</v>
      </c>
      <c r="F4032">
        <v>15.1</v>
      </c>
      <c r="G4032">
        <v>8.9111417151249004</v>
      </c>
      <c r="H4032">
        <v>5.4061352903622701</v>
      </c>
      <c r="I4032">
        <v>29.593334501384099</v>
      </c>
      <c r="J4032">
        <v>-1.0507150328489701</v>
      </c>
      <c r="K4032">
        <v>12.9048644154049</v>
      </c>
      <c r="L4032">
        <v>11.361432251461199</v>
      </c>
      <c r="M4032">
        <v>99.9999999992</v>
      </c>
      <c r="N4032">
        <v>6.8333333333333304</v>
      </c>
      <c r="O4032">
        <v>0</v>
      </c>
      <c r="P4032">
        <v>55.190133607399702</v>
      </c>
    </row>
    <row r="4033" spans="1:17" hidden="1" x14ac:dyDescent="0.3">
      <c r="A4033" t="s">
        <v>8228</v>
      </c>
      <c r="B4033" t="s">
        <v>8229</v>
      </c>
      <c r="C4033" t="str">
        <f>IFERROR(VLOOKUP(Table1[[#This Row],[Ticker]],[1]!Table1[[Symbol]:[Industry]],2,FALSE),"-")</f>
        <v>-</v>
      </c>
      <c r="D4033" t="s">
        <v>632</v>
      </c>
      <c r="E4033">
        <v>19.618513650000001</v>
      </c>
      <c r="F4033">
        <v>28.79</v>
      </c>
      <c r="G4033">
        <v>-8.0638634434273904</v>
      </c>
      <c r="H4033">
        <v>8.9026058071491398</v>
      </c>
      <c r="I4033">
        <v>-12.504624184861701</v>
      </c>
      <c r="J4033">
        <v>-4.7024189796327196</v>
      </c>
      <c r="K4033">
        <v>28.045740900492</v>
      </c>
      <c r="L4033">
        <v>27.915129054010499</v>
      </c>
      <c r="M4033">
        <v>45.001388890812002</v>
      </c>
      <c r="N4033">
        <v>4.1622076051554497</v>
      </c>
      <c r="O4033">
        <v>23.445640847516501</v>
      </c>
      <c r="P4033">
        <v>24.041361482119701</v>
      </c>
      <c r="Q4033">
        <v>8.3007983563830004E-2</v>
      </c>
    </row>
    <row r="4034" spans="1:17" hidden="1" x14ac:dyDescent="0.3">
      <c r="A4034" t="s">
        <v>8230</v>
      </c>
      <c r="B4034" t="s">
        <v>8231</v>
      </c>
      <c r="C4034" t="str">
        <f>IFERROR(VLOOKUP(Table1[[#This Row],[Ticker]],[1]!Table1[[Symbol]:[Industry]],2,FALSE),"-")</f>
        <v>-</v>
      </c>
      <c r="E4034">
        <v>19.582674000000001</v>
      </c>
      <c r="F4034">
        <v>19.21</v>
      </c>
      <c r="G4034">
        <v>-80.027262494175801</v>
      </c>
      <c r="H4034">
        <v>-18.679421361084898</v>
      </c>
      <c r="I4034">
        <v>-66.147708454103594</v>
      </c>
      <c r="J4034">
        <v>-4.5798112869169501</v>
      </c>
      <c r="K4034">
        <v>22.434067705996299</v>
      </c>
      <c r="L4034">
        <v>33.240399256098598</v>
      </c>
      <c r="M4034">
        <v>39.150798193518497</v>
      </c>
      <c r="N4034">
        <v>1.2607043515429499</v>
      </c>
      <c r="O4034">
        <v>276.52264445601202</v>
      </c>
      <c r="P4034">
        <v>4.40217391304349</v>
      </c>
    </row>
    <row r="4035" spans="1:17" hidden="1" x14ac:dyDescent="0.3">
      <c r="A4035" t="s">
        <v>8232</v>
      </c>
      <c r="B4035" t="s">
        <v>8233</v>
      </c>
      <c r="C4035" t="str">
        <f>IFERROR(VLOOKUP(Table1[[#This Row],[Ticker]],[1]!Table1[[Symbol]:[Industry]],2,FALSE),"-")</f>
        <v>-</v>
      </c>
      <c r="D4035" t="s">
        <v>5299</v>
      </c>
      <c r="E4035">
        <v>19.448309999999999</v>
      </c>
      <c r="F4035">
        <v>37</v>
      </c>
      <c r="G4035">
        <v>1.0607807841910999</v>
      </c>
      <c r="H4035">
        <v>-4.3949406702717697</v>
      </c>
      <c r="I4035">
        <v>-7.5858060776478702</v>
      </c>
      <c r="J4035">
        <v>-4.34090770916018</v>
      </c>
      <c r="K4035">
        <v>36.650182098301002</v>
      </c>
      <c r="L4035">
        <v>34.620724504984203</v>
      </c>
      <c r="M4035">
        <v>46.382107599334901</v>
      </c>
      <c r="N4035">
        <v>0.50277060342803404</v>
      </c>
      <c r="O4035">
        <v>25.027027027027</v>
      </c>
      <c r="P4035">
        <v>39.5173453996983</v>
      </c>
      <c r="Q4035">
        <v>2.9198073296593002E-2</v>
      </c>
    </row>
    <row r="4036" spans="1:17" hidden="1" x14ac:dyDescent="0.3">
      <c r="A4036" t="s">
        <v>8234</v>
      </c>
      <c r="B4036" t="s">
        <v>8235</v>
      </c>
      <c r="C4036" t="str">
        <f>IFERROR(VLOOKUP(Table1[[#This Row],[Ticker]],[1]!Table1[[Symbol]:[Industry]],2,FALSE),"-")</f>
        <v>-</v>
      </c>
      <c r="E4036">
        <v>19.427759999999999</v>
      </c>
      <c r="F4036">
        <v>38.72</v>
      </c>
      <c r="G4036">
        <v>165.26887047733001</v>
      </c>
      <c r="H4036">
        <v>44.084666639736199</v>
      </c>
      <c r="I4036">
        <v>43.3098053510559</v>
      </c>
      <c r="J4036">
        <v>-8.6111867231118708</v>
      </c>
      <c r="K4036">
        <v>32.996852258489902</v>
      </c>
      <c r="L4036">
        <v>26.3597475550071</v>
      </c>
      <c r="M4036">
        <v>48.705733316345501</v>
      </c>
      <c r="N4036">
        <v>1.71239035851893</v>
      </c>
      <c r="O4036">
        <v>19.266528925619799</v>
      </c>
      <c r="P4036">
        <v>188.95522388059601</v>
      </c>
      <c r="Q4036">
        <v>9.9590002877851996E-2</v>
      </c>
    </row>
    <row r="4037" spans="1:17" hidden="1" x14ac:dyDescent="0.3">
      <c r="A4037" t="s">
        <v>8236</v>
      </c>
      <c r="B4037" t="s">
        <v>8237</v>
      </c>
      <c r="C4037" t="str">
        <f>IFERROR(VLOOKUP(Table1[[#This Row],[Ticker]],[1]!Table1[[Symbol]:[Industry]],2,FALSE),"-")</f>
        <v>-</v>
      </c>
      <c r="D4037" t="s">
        <v>1237</v>
      </c>
      <c r="E4037">
        <v>19.424843750000001</v>
      </c>
      <c r="F4037">
        <v>85.15</v>
      </c>
      <c r="G4037">
        <v>-5.5931859894901201</v>
      </c>
      <c r="H4037">
        <v>-1.87035303188851</v>
      </c>
      <c r="I4037">
        <v>-12.2495918825592</v>
      </c>
      <c r="J4037">
        <v>1.0670674632677399</v>
      </c>
      <c r="K4037">
        <v>87.130260937810405</v>
      </c>
      <c r="M4037">
        <v>46.234414810174101</v>
      </c>
      <c r="N4037">
        <v>1</v>
      </c>
    </row>
    <row r="4038" spans="1:17" hidden="1" x14ac:dyDescent="0.3">
      <c r="A4038" t="s">
        <v>8238</v>
      </c>
      <c r="B4038" t="s">
        <v>8239</v>
      </c>
      <c r="C4038" t="str">
        <f>IFERROR(VLOOKUP(Table1[[#This Row],[Ticker]],[1]!Table1[[Symbol]:[Industry]],2,FALSE),"-")</f>
        <v>-</v>
      </c>
      <c r="E4038">
        <v>19.405282159999999</v>
      </c>
      <c r="F4038">
        <v>43.7</v>
      </c>
      <c r="G4038">
        <v>-38.914287447883602</v>
      </c>
      <c r="H4038">
        <v>-4.4748397577303001</v>
      </c>
      <c r="I4038">
        <v>-23.5521305562355</v>
      </c>
      <c r="J4038">
        <v>-2.4728921974420799</v>
      </c>
      <c r="K4038">
        <v>44.311933632370099</v>
      </c>
      <c r="L4038">
        <v>44.673932838983497</v>
      </c>
      <c r="M4038">
        <v>38.265100841557903</v>
      </c>
      <c r="N4038">
        <v>1.3595485661859801</v>
      </c>
      <c r="O4038">
        <v>27.482837528604101</v>
      </c>
      <c r="P4038">
        <v>11.764705882352899</v>
      </c>
      <c r="Q4038">
        <v>1.3865387055212E-2</v>
      </c>
    </row>
    <row r="4039" spans="1:17" hidden="1" x14ac:dyDescent="0.3">
      <c r="A4039" t="s">
        <v>8240</v>
      </c>
      <c r="B4039" t="s">
        <v>8241</v>
      </c>
      <c r="C4039" t="str">
        <f>IFERROR(VLOOKUP(Table1[[#This Row],[Ticker]],[1]!Table1[[Symbol]:[Industry]],2,FALSE),"-")</f>
        <v>-</v>
      </c>
      <c r="D4039" t="s">
        <v>472</v>
      </c>
      <c r="E4039">
        <v>19.37</v>
      </c>
      <c r="F4039">
        <v>2.6</v>
      </c>
      <c r="G4039">
        <v>6.9669129283915403</v>
      </c>
      <c r="H4039">
        <v>-3.5553287236842901</v>
      </c>
      <c r="I4039">
        <v>-20.2613640944768</v>
      </c>
      <c r="J4039">
        <v>-4.7935956346922799</v>
      </c>
      <c r="K4039">
        <v>2.5411628276632698</v>
      </c>
      <c r="L4039">
        <v>2.4261462713442201</v>
      </c>
      <c r="M4039">
        <v>44.650183875094903</v>
      </c>
      <c r="N4039">
        <v>1.8582222047349599</v>
      </c>
      <c r="O4039">
        <v>21.538461538461501</v>
      </c>
      <c r="P4039">
        <v>41.304347826086897</v>
      </c>
      <c r="Q4039">
        <v>5.7370998760137001E-2</v>
      </c>
    </row>
    <row r="4040" spans="1:17" hidden="1" x14ac:dyDescent="0.3">
      <c r="A4040" t="s">
        <v>8242</v>
      </c>
      <c r="B4040" t="s">
        <v>8243</v>
      </c>
      <c r="C4040" t="str">
        <f>IFERROR(VLOOKUP(Table1[[#This Row],[Ticker]],[1]!Table1[[Symbol]:[Industry]],2,FALSE),"-")</f>
        <v>-</v>
      </c>
      <c r="D4040" t="s">
        <v>394</v>
      </c>
      <c r="E4040">
        <v>19.3584</v>
      </c>
      <c r="F4040">
        <v>37</v>
      </c>
      <c r="G4040">
        <v>-17.486583024391901</v>
      </c>
      <c r="H4040">
        <v>-6.8092914909550402</v>
      </c>
      <c r="I4040">
        <v>-27.8824105833577</v>
      </c>
      <c r="J4040">
        <v>-2.4840466548904301</v>
      </c>
      <c r="K4040">
        <v>38.5749655716969</v>
      </c>
      <c r="L4040">
        <v>38.434876568643098</v>
      </c>
      <c r="M4040">
        <v>37.8010363640836</v>
      </c>
      <c r="N4040">
        <v>0.60322762612513103</v>
      </c>
      <c r="O4040">
        <v>29.729729729729701</v>
      </c>
      <c r="P4040">
        <v>19.354838709677399</v>
      </c>
      <c r="Q4040">
        <v>-5.5297454822945E-2</v>
      </c>
    </row>
    <row r="4041" spans="1:17" hidden="1" x14ac:dyDescent="0.3">
      <c r="A4041" t="s">
        <v>8244</v>
      </c>
      <c r="B4041" t="s">
        <v>8245</v>
      </c>
      <c r="C4041" t="str">
        <f>IFERROR(VLOOKUP(Table1[[#This Row],[Ticker]],[1]!Table1[[Symbol]:[Industry]],2,FALSE),"-")</f>
        <v>-</v>
      </c>
      <c r="E4041">
        <v>19.316102741999899</v>
      </c>
      <c r="F4041">
        <v>42.09</v>
      </c>
      <c r="G4041">
        <v>83.653548074565705</v>
      </c>
      <c r="H4041">
        <v>5.8963124102498101</v>
      </c>
      <c r="I4041">
        <v>49.183911315050402</v>
      </c>
      <c r="J4041">
        <v>4.8714386137882002</v>
      </c>
      <c r="K4041">
        <v>34.843051117158502</v>
      </c>
      <c r="L4041">
        <v>26.665926544981399</v>
      </c>
      <c r="M4041">
        <v>100</v>
      </c>
      <c r="N4041">
        <v>1.0798287980523799E-3</v>
      </c>
      <c r="O4041">
        <v>0</v>
      </c>
      <c r="P4041">
        <v>107.339901477832</v>
      </c>
    </row>
    <row r="4042" spans="1:17" hidden="1" x14ac:dyDescent="0.3">
      <c r="A4042" t="s">
        <v>8246</v>
      </c>
      <c r="B4042" t="s">
        <v>8247</v>
      </c>
      <c r="C4042" t="str">
        <f>IFERROR(VLOOKUP(Table1[[#This Row],[Ticker]],[1]!Table1[[Symbol]:[Industry]],2,FALSE),"-")</f>
        <v>-</v>
      </c>
      <c r="D4042" t="s">
        <v>1525</v>
      </c>
      <c r="E4042">
        <v>19.3</v>
      </c>
      <c r="F4042">
        <v>1.93</v>
      </c>
      <c r="G4042">
        <v>3.28733080725956</v>
      </c>
      <c r="H4042">
        <v>5.3985007168371499</v>
      </c>
      <c r="I4042">
        <v>-22.840999613685199</v>
      </c>
      <c r="J4042">
        <v>5.3771688526189498</v>
      </c>
      <c r="K4042">
        <v>1.85179575506294</v>
      </c>
      <c r="L4042">
        <v>1.7795969720340401</v>
      </c>
      <c r="M4042">
        <v>49.704172736565702</v>
      </c>
      <c r="N4042">
        <v>2.1079286314374301</v>
      </c>
      <c r="O4042">
        <v>35.7512953367875</v>
      </c>
      <c r="P4042">
        <v>42.962962962962898</v>
      </c>
      <c r="Q4042">
        <v>0.15298362598382501</v>
      </c>
    </row>
    <row r="4043" spans="1:17" hidden="1" x14ac:dyDescent="0.3">
      <c r="A4043" t="s">
        <v>8248</v>
      </c>
      <c r="B4043" t="s">
        <v>8249</v>
      </c>
      <c r="C4043" t="str">
        <f>IFERROR(VLOOKUP(Table1[[#This Row],[Ticker]],[1]!Table1[[Symbol]:[Industry]],2,FALSE),"-")</f>
        <v>-</v>
      </c>
      <c r="D4043" t="s">
        <v>412</v>
      </c>
      <c r="E4043">
        <v>19.292457599999999</v>
      </c>
      <c r="F4043">
        <v>29.51</v>
      </c>
      <c r="G4043">
        <v>13.2510015851323</v>
      </c>
      <c r="H4043">
        <v>10.5538140683358</v>
      </c>
      <c r="I4043">
        <v>22.539455157955299</v>
      </c>
      <c r="J4043">
        <v>-4.9237882547897396</v>
      </c>
      <c r="K4043">
        <v>25.642079926620099</v>
      </c>
      <c r="L4043">
        <v>17.714049941863799</v>
      </c>
      <c r="M4043">
        <v>42.752963418609099</v>
      </c>
      <c r="N4043">
        <v>0.60250596658711197</v>
      </c>
      <c r="O4043">
        <v>11.8264994916977</v>
      </c>
      <c r="P4043">
        <v>133.46518987341699</v>
      </c>
      <c r="Q4043">
        <v>0.15136845129552701</v>
      </c>
    </row>
    <row r="4044" spans="1:17" hidden="1" x14ac:dyDescent="0.3">
      <c r="A4044" t="s">
        <v>8250</v>
      </c>
      <c r="B4044" t="s">
        <v>8251</v>
      </c>
      <c r="C4044" t="str">
        <f>IFERROR(VLOOKUP(Table1[[#This Row],[Ticker]],[1]!Table1[[Symbol]:[Industry]],2,FALSE),"-")</f>
        <v>-</v>
      </c>
      <c r="D4044" t="s">
        <v>62</v>
      </c>
      <c r="E4044">
        <v>19.28</v>
      </c>
      <c r="F4044">
        <v>4.82</v>
      </c>
      <c r="G4044">
        <v>-90.840608722415595</v>
      </c>
      <c r="H4044">
        <v>-20.078496861855299</v>
      </c>
      <c r="I4044">
        <v>-58.049029401608102</v>
      </c>
      <c r="J4044">
        <v>-0.71733664188653301</v>
      </c>
      <c r="K4044">
        <v>5.8569900827810901</v>
      </c>
      <c r="L4044">
        <v>8.1065957709120493</v>
      </c>
      <c r="M4044">
        <v>27.570698555021998</v>
      </c>
      <c r="N4044">
        <v>0.79496733549677401</v>
      </c>
      <c r="O4044">
        <v>215.35269709543499</v>
      </c>
      <c r="P4044">
        <v>2.9914529914529999</v>
      </c>
      <c r="Q4044">
        <v>-2.1185910455883999E-2</v>
      </c>
    </row>
    <row r="4045" spans="1:17" hidden="1" x14ac:dyDescent="0.3">
      <c r="A4045" t="s">
        <v>8252</v>
      </c>
      <c r="B4045" t="s">
        <v>8253</v>
      </c>
      <c r="C4045" t="str">
        <f>IFERROR(VLOOKUP(Table1[[#This Row],[Ticker]],[1]!Table1[[Symbol]:[Industry]],2,FALSE),"-")</f>
        <v>-</v>
      </c>
      <c r="D4045" t="s">
        <v>138</v>
      </c>
      <c r="E4045">
        <v>19.260000000000002</v>
      </c>
      <c r="F4045">
        <v>6.42</v>
      </c>
      <c r="G4045">
        <v>39.257809033281397</v>
      </c>
      <c r="H4045">
        <v>-16.629722751169702</v>
      </c>
      <c r="I4045">
        <v>-2.3766414727095501E-2</v>
      </c>
      <c r="J4045">
        <v>-0.42502894957882897</v>
      </c>
      <c r="K4045">
        <v>6.6037564190512299</v>
      </c>
      <c r="L4045">
        <v>6.3808097900949603</v>
      </c>
      <c r="M4045">
        <v>33.613576247860898</v>
      </c>
      <c r="N4045">
        <v>1.15598495105057</v>
      </c>
      <c r="O4045">
        <v>76.947040498442306</v>
      </c>
      <c r="P4045">
        <v>87.719298245613999</v>
      </c>
      <c r="Q4045">
        <v>9.4684603988409999E-3</v>
      </c>
    </row>
    <row r="4046" spans="1:17" hidden="1" x14ac:dyDescent="0.3">
      <c r="A4046" t="s">
        <v>8254</v>
      </c>
      <c r="B4046" t="s">
        <v>8255</v>
      </c>
      <c r="C4046" t="str">
        <f>IFERROR(VLOOKUP(Table1[[#This Row],[Ticker]],[1]!Table1[[Symbol]:[Industry]],2,FALSE),"-")</f>
        <v>-</v>
      </c>
      <c r="D4046" t="s">
        <v>549</v>
      </c>
      <c r="E4046">
        <v>19.250999503999999</v>
      </c>
      <c r="F4046">
        <v>13.64</v>
      </c>
      <c r="G4046">
        <v>52.997584420567399</v>
      </c>
      <c r="H4046">
        <v>19.8029534070041</v>
      </c>
      <c r="I4046">
        <v>135.453781236868</v>
      </c>
      <c r="J4046">
        <v>12.225232627634799</v>
      </c>
      <c r="K4046">
        <v>9.7192184965007193</v>
      </c>
      <c r="L4046">
        <v>8.8289954666342396</v>
      </c>
      <c r="M4046">
        <v>87.315725912433905</v>
      </c>
      <c r="N4046">
        <v>1.14165105696557</v>
      </c>
      <c r="O4046">
        <v>0</v>
      </c>
      <c r="P4046">
        <v>217.20930232558101</v>
      </c>
      <c r="Q4046">
        <v>1.3217422132630999E-2</v>
      </c>
    </row>
    <row r="4047" spans="1:17" hidden="1" x14ac:dyDescent="0.3">
      <c r="A4047" t="s">
        <v>8256</v>
      </c>
      <c r="B4047" t="s">
        <v>8257</v>
      </c>
      <c r="C4047" t="str">
        <f>IFERROR(VLOOKUP(Table1[[#This Row],[Ticker]],[1]!Table1[[Symbol]:[Industry]],2,FALSE),"-")</f>
        <v>-</v>
      </c>
      <c r="D4047" t="s">
        <v>709</v>
      </c>
      <c r="E4047">
        <v>19.229981756999901</v>
      </c>
      <c r="F4047">
        <v>28.11</v>
      </c>
      <c r="G4047">
        <v>6.8392780974761802</v>
      </c>
      <c r="H4047">
        <v>-0.16595025635417399</v>
      </c>
      <c r="I4047">
        <v>3.48851699284578</v>
      </c>
      <c r="J4047">
        <v>0.98783269857692502</v>
      </c>
      <c r="K4047">
        <v>27.0768718101079</v>
      </c>
      <c r="L4047">
        <v>24.818302094518099</v>
      </c>
      <c r="M4047">
        <v>53.416699079583402</v>
      </c>
      <c r="N4047">
        <v>0.68109581215354997</v>
      </c>
      <c r="O4047">
        <v>8.3955887584489393</v>
      </c>
      <c r="P4047">
        <v>38.677849037987102</v>
      </c>
      <c r="Q4047">
        <v>2.8878510423630001E-3</v>
      </c>
    </row>
    <row r="4048" spans="1:17" hidden="1" x14ac:dyDescent="0.3">
      <c r="A4048" t="s">
        <v>8258</v>
      </c>
      <c r="B4048" t="s">
        <v>8259</v>
      </c>
      <c r="C4048" t="str">
        <f>IFERROR(VLOOKUP(Table1[[#This Row],[Ticker]],[1]!Table1[[Symbol]:[Industry]],2,FALSE),"-")</f>
        <v>-</v>
      </c>
      <c r="E4048">
        <v>19.21702913</v>
      </c>
      <c r="F4048">
        <v>13.45</v>
      </c>
      <c r="G4048">
        <v>29.8524593821213</v>
      </c>
      <c r="H4048">
        <v>15.6672081998303</v>
      </c>
      <c r="I4048">
        <v>10.51180538837</v>
      </c>
      <c r="J4048">
        <v>-3.5396501258016499</v>
      </c>
      <c r="K4048">
        <v>12.496670562437499</v>
      </c>
      <c r="L4048">
        <v>11.351325069210199</v>
      </c>
      <c r="M4048">
        <v>56.6803162908164</v>
      </c>
      <c r="N4048">
        <v>1.37597142857142</v>
      </c>
      <c r="O4048">
        <v>28.698884758364301</v>
      </c>
      <c r="P4048">
        <v>123.793677204658</v>
      </c>
      <c r="Q4048">
        <v>9.6733401827699003E-2</v>
      </c>
    </row>
    <row r="4049" spans="1:17" hidden="1" x14ac:dyDescent="0.3">
      <c r="A4049" t="s">
        <v>8260</v>
      </c>
      <c r="B4049" t="s">
        <v>8261</v>
      </c>
      <c r="C4049" t="str">
        <f>IFERROR(VLOOKUP(Table1[[#This Row],[Ticker]],[1]!Table1[[Symbol]:[Industry]],2,FALSE),"-")</f>
        <v>-</v>
      </c>
      <c r="D4049" t="s">
        <v>232</v>
      </c>
      <c r="E4049">
        <v>19.11</v>
      </c>
      <c r="F4049">
        <v>78</v>
      </c>
      <c r="G4049">
        <v>66.557549035757603</v>
      </c>
      <c r="H4049">
        <v>-9.7179167803942903</v>
      </c>
      <c r="I4049">
        <v>1.5929195354276999</v>
      </c>
      <c r="J4049">
        <v>-5.0820482505504501</v>
      </c>
      <c r="K4049">
        <v>80.701531352350102</v>
      </c>
      <c r="L4049">
        <v>72.608189148196999</v>
      </c>
      <c r="M4049">
        <v>38.366606287037499</v>
      </c>
      <c r="N4049">
        <v>0.69397433181316404</v>
      </c>
      <c r="O4049">
        <v>25.6410256410256</v>
      </c>
      <c r="P4049">
        <v>101.030927835051</v>
      </c>
      <c r="Q4049">
        <v>5.9523224330527001E-2</v>
      </c>
    </row>
    <row r="4050" spans="1:17" hidden="1" x14ac:dyDescent="0.3">
      <c r="A4050" t="s">
        <v>8262</v>
      </c>
      <c r="B4050" t="s">
        <v>8263</v>
      </c>
      <c r="C4050" t="str">
        <f>IFERROR(VLOOKUP(Table1[[#This Row],[Ticker]],[1]!Table1[[Symbol]:[Industry]],2,FALSE),"-")</f>
        <v>-</v>
      </c>
      <c r="E4050">
        <v>19.1097</v>
      </c>
      <c r="F4050">
        <v>51</v>
      </c>
      <c r="G4050">
        <v>-21.645537076736101</v>
      </c>
      <c r="H4050">
        <v>-6.4147948984386503</v>
      </c>
      <c r="I4050">
        <v>0.74482042672438797</v>
      </c>
      <c r="J4050">
        <v>1.7997938466725301</v>
      </c>
      <c r="K4050">
        <v>49.281678664011601</v>
      </c>
      <c r="L4050">
        <v>48.6006818306033</v>
      </c>
      <c r="M4050">
        <v>60.0904263846665</v>
      </c>
      <c r="N4050">
        <v>0.40940292573732101</v>
      </c>
      <c r="O4050">
        <v>34.921568627450903</v>
      </c>
      <c r="P4050">
        <v>32.467532467532401</v>
      </c>
      <c r="Q4050">
        <v>5.0737067793870001E-3</v>
      </c>
    </row>
    <row r="4051" spans="1:17" hidden="1" x14ac:dyDescent="0.3">
      <c r="A4051" t="s">
        <v>8264</v>
      </c>
      <c r="B4051" t="s">
        <v>8265</v>
      </c>
      <c r="C4051" t="str">
        <f>IFERROR(VLOOKUP(Table1[[#This Row],[Ticker]],[1]!Table1[[Symbol]:[Industry]],2,FALSE),"-")</f>
        <v>-</v>
      </c>
      <c r="E4051">
        <v>19.108446000000001</v>
      </c>
      <c r="F4051">
        <v>34.729999999999997</v>
      </c>
      <c r="G4051">
        <v>137.04938233246801</v>
      </c>
      <c r="H4051">
        <v>48.228857859694301</v>
      </c>
      <c r="I4051">
        <v>81.332743536936505</v>
      </c>
      <c r="J4051">
        <v>18.941896807590801</v>
      </c>
      <c r="K4051">
        <v>25.535411898549299</v>
      </c>
      <c r="L4051">
        <v>20.881443091012301</v>
      </c>
      <c r="M4051">
        <v>97.154965524004297</v>
      </c>
      <c r="N4051">
        <v>2.3589796150779998</v>
      </c>
      <c r="O4051">
        <v>3.28246472790094</v>
      </c>
      <c r="P4051">
        <v>218.91643709825499</v>
      </c>
      <c r="Q4051">
        <v>8.6571236931393E-2</v>
      </c>
    </row>
    <row r="4052" spans="1:17" hidden="1" x14ac:dyDescent="0.3">
      <c r="A4052" t="s">
        <v>8266</v>
      </c>
      <c r="B4052" t="s">
        <v>8267</v>
      </c>
      <c r="C4052" t="str">
        <f>IFERROR(VLOOKUP(Table1[[#This Row],[Ticker]],[1]!Table1[[Symbol]:[Industry]],2,FALSE),"-")</f>
        <v>-</v>
      </c>
      <c r="E4052">
        <v>19.056799999999999</v>
      </c>
      <c r="F4052">
        <v>34.03</v>
      </c>
      <c r="G4052">
        <v>30.714735525952801</v>
      </c>
      <c r="H4052">
        <v>-25.650736453759201</v>
      </c>
      <c r="I4052">
        <v>26.994400183640401</v>
      </c>
      <c r="J4052">
        <v>10.120758596208701</v>
      </c>
      <c r="K4052">
        <v>31.560325930780401</v>
      </c>
      <c r="L4052">
        <v>27.827610556549701</v>
      </c>
      <c r="M4052">
        <v>69.940798633831506</v>
      </c>
      <c r="N4052">
        <v>0.170613667701903</v>
      </c>
      <c r="O4052">
        <v>24.184543050249701</v>
      </c>
      <c r="P4052">
        <v>68.298714144411406</v>
      </c>
      <c r="Q4052">
        <v>0.116869643656503</v>
      </c>
    </row>
    <row r="4053" spans="1:17" hidden="1" x14ac:dyDescent="0.3">
      <c r="A4053" t="s">
        <v>8268</v>
      </c>
      <c r="B4053" t="s">
        <v>8269</v>
      </c>
      <c r="C4053" t="str">
        <f>IFERROR(VLOOKUP(Table1[[#This Row],[Ticker]],[1]!Table1[[Symbol]:[Industry]],2,FALSE),"-")</f>
        <v>-</v>
      </c>
      <c r="D4053" t="s">
        <v>5299</v>
      </c>
      <c r="E4053">
        <v>19.037700000000001</v>
      </c>
      <c r="F4053">
        <v>96.15</v>
      </c>
      <c r="G4053">
        <v>117.871069980434</v>
      </c>
      <c r="H4053">
        <v>0.21254058893720901</v>
      </c>
      <c r="I4053">
        <v>69.502187023881703</v>
      </c>
      <c r="J4053">
        <v>-1.0507150328489701</v>
      </c>
      <c r="K4053">
        <v>72.444415140112596</v>
      </c>
      <c r="L4053">
        <v>59.130234133511898</v>
      </c>
      <c r="M4053">
        <v>99.701138094107094</v>
      </c>
      <c r="N4053">
        <v>0.552924672312192</v>
      </c>
      <c r="O4053">
        <v>0</v>
      </c>
      <c r="P4053">
        <v>167.083333333333</v>
      </c>
      <c r="Q4053">
        <v>0.180301575562617</v>
      </c>
    </row>
    <row r="4054" spans="1:17" hidden="1" x14ac:dyDescent="0.3">
      <c r="A4054" t="s">
        <v>8270</v>
      </c>
      <c r="B4054" t="s">
        <v>8271</v>
      </c>
      <c r="C4054" t="str">
        <f>IFERROR(VLOOKUP(Table1[[#This Row],[Ticker]],[1]!Table1[[Symbol]:[Industry]],2,FALSE),"-")</f>
        <v>-</v>
      </c>
      <c r="D4054" t="s">
        <v>1381</v>
      </c>
      <c r="E4054">
        <v>19.029672000000001</v>
      </c>
      <c r="F4054">
        <v>14.4</v>
      </c>
      <c r="G4054">
        <v>35.958879412697698</v>
      </c>
      <c r="H4054">
        <v>-9.9761623559391097</v>
      </c>
      <c r="I4054">
        <v>8.5825700529018203</v>
      </c>
      <c r="J4054">
        <v>-2.8951144196643002</v>
      </c>
      <c r="K4054">
        <v>14.1541057623564</v>
      </c>
      <c r="L4054">
        <v>11.7843494465844</v>
      </c>
      <c r="M4054">
        <v>48.955666224510701</v>
      </c>
      <c r="N4054">
        <v>1.5605442176870701</v>
      </c>
      <c r="O4054">
        <v>11.1111111111111</v>
      </c>
      <c r="P4054">
        <v>190.322580645161</v>
      </c>
    </row>
    <row r="4055" spans="1:17" hidden="1" x14ac:dyDescent="0.3">
      <c r="A4055" t="s">
        <v>8272</v>
      </c>
      <c r="B4055" t="s">
        <v>8273</v>
      </c>
      <c r="C4055" t="str">
        <f>IFERROR(VLOOKUP(Table1[[#This Row],[Ticker]],[1]!Table1[[Symbol]:[Industry]],2,FALSE),"-")</f>
        <v>-</v>
      </c>
      <c r="D4055" t="s">
        <v>621</v>
      </c>
      <c r="E4055">
        <v>18.996652884</v>
      </c>
      <c r="F4055">
        <v>3.48</v>
      </c>
      <c r="G4055">
        <v>-82.454125915115</v>
      </c>
      <c r="H4055">
        <v>-6.2820771322800004</v>
      </c>
      <c r="I4055">
        <v>-25.793897521704299</v>
      </c>
      <c r="J4055">
        <v>-0.68713721168708597</v>
      </c>
      <c r="K4055">
        <v>3.6538312889709199</v>
      </c>
      <c r="L4055">
        <v>5.0040381866122798</v>
      </c>
      <c r="M4055">
        <v>31.239794583994801</v>
      </c>
      <c r="N4055">
        <v>0.90181172737028903</v>
      </c>
      <c r="O4055">
        <v>142.52873563218299</v>
      </c>
      <c r="P4055">
        <v>24.285714285714199</v>
      </c>
      <c r="Q4055">
        <v>-0.14582439309227299</v>
      </c>
    </row>
    <row r="4056" spans="1:17" hidden="1" x14ac:dyDescent="0.3">
      <c r="A4056" t="s">
        <v>8274</v>
      </c>
      <c r="B4056" t="s">
        <v>8275</v>
      </c>
      <c r="C4056" t="str">
        <f>IFERROR(VLOOKUP(Table1[[#This Row],[Ticker]],[1]!Table1[[Symbol]:[Industry]],2,FALSE),"-")</f>
        <v>-</v>
      </c>
      <c r="D4056" t="s">
        <v>51</v>
      </c>
      <c r="E4056">
        <v>18.945048199999999</v>
      </c>
      <c r="F4056">
        <v>16.149999999999999</v>
      </c>
      <c r="G4056">
        <v>-61.570968787882101</v>
      </c>
      <c r="H4056">
        <v>-4.87758275025754</v>
      </c>
      <c r="I4056">
        <v>-66.021078619290094</v>
      </c>
      <c r="J4056">
        <v>-8.7231886212324792</v>
      </c>
      <c r="K4056">
        <v>18.188529831570602</v>
      </c>
      <c r="L4056">
        <v>23.6331380871272</v>
      </c>
      <c r="M4056">
        <v>32.396908913560601</v>
      </c>
      <c r="N4056">
        <v>0.354621770461506</v>
      </c>
      <c r="O4056">
        <v>129.04024767801801</v>
      </c>
      <c r="P4056">
        <v>6.25</v>
      </c>
      <c r="Q4056">
        <v>-5.2763948613173003E-2</v>
      </c>
    </row>
    <row r="4057" spans="1:17" hidden="1" x14ac:dyDescent="0.3">
      <c r="A4057" t="s">
        <v>8276</v>
      </c>
      <c r="B4057" t="s">
        <v>8277</v>
      </c>
      <c r="C4057" t="str">
        <f>IFERROR(VLOOKUP(Table1[[#This Row],[Ticker]],[1]!Table1[[Symbol]:[Industry]],2,FALSE),"-")</f>
        <v>-</v>
      </c>
      <c r="D4057" t="s">
        <v>405</v>
      </c>
      <c r="E4057">
        <v>18.847272480000001</v>
      </c>
      <c r="F4057">
        <v>12.2</v>
      </c>
      <c r="G4057">
        <v>23.3015984039621</v>
      </c>
      <c r="H4057">
        <v>-12.765454358212599</v>
      </c>
      <c r="I4057">
        <v>-11.359278042977801</v>
      </c>
      <c r="J4057">
        <v>-2.8495770790449901</v>
      </c>
      <c r="K4057">
        <v>13.4443642060565</v>
      </c>
      <c r="L4057">
        <v>12.464310395632699</v>
      </c>
      <c r="M4057">
        <v>29.330042452442601</v>
      </c>
      <c r="N4057">
        <v>0.90002575107296101</v>
      </c>
      <c r="O4057">
        <v>37.377049180327802</v>
      </c>
      <c r="P4057">
        <v>54.626108998732498</v>
      </c>
      <c r="Q4057">
        <v>2.1727428370280001E-2</v>
      </c>
    </row>
    <row r="4058" spans="1:17" hidden="1" x14ac:dyDescent="0.3">
      <c r="A4058" t="s">
        <v>8278</v>
      </c>
      <c r="B4058" t="s">
        <v>8279</v>
      </c>
      <c r="C4058" t="str">
        <f>IFERROR(VLOOKUP(Table1[[#This Row],[Ticker]],[1]!Table1[[Symbol]:[Industry]],2,FALSE),"-")</f>
        <v>-</v>
      </c>
      <c r="D4058" t="s">
        <v>472</v>
      </c>
      <c r="E4058">
        <v>18.820569599999999</v>
      </c>
      <c r="F4058">
        <v>6.72</v>
      </c>
      <c r="G4058">
        <v>-21.868171585084902</v>
      </c>
      <c r="H4058">
        <v>23.684215002551401</v>
      </c>
      <c r="I4058">
        <v>-40.328368513336301</v>
      </c>
      <c r="J4058">
        <v>3.4425339082752902</v>
      </c>
      <c r="K4058">
        <v>5.6015960341494697</v>
      </c>
      <c r="L4058">
        <v>5.9975687015373902</v>
      </c>
      <c r="M4058">
        <v>86.625285653329698</v>
      </c>
      <c r="N4058">
        <v>2.7250645498501198</v>
      </c>
      <c r="O4058">
        <v>59.226190476190403</v>
      </c>
      <c r="P4058">
        <v>52.727272727272698</v>
      </c>
      <c r="Q4058">
        <v>5.0339816571852998E-2</v>
      </c>
    </row>
    <row r="4059" spans="1:17" hidden="1" x14ac:dyDescent="0.3">
      <c r="A4059" t="s">
        <v>8280</v>
      </c>
      <c r="B4059" t="s">
        <v>8281</v>
      </c>
      <c r="C4059" t="str">
        <f>IFERROR(VLOOKUP(Table1[[#This Row],[Ticker]],[1]!Table1[[Symbol]:[Industry]],2,FALSE),"-")</f>
        <v>-</v>
      </c>
      <c r="D4059" t="s">
        <v>412</v>
      </c>
      <c r="E4059">
        <v>18.806712272999999</v>
      </c>
      <c r="F4059">
        <v>14.61</v>
      </c>
      <c r="G4059">
        <v>363.31364659673301</v>
      </c>
      <c r="H4059">
        <v>10.182647604432301</v>
      </c>
      <c r="I4059">
        <v>197.39973557760399</v>
      </c>
      <c r="J4059">
        <v>-7.9987994413821104</v>
      </c>
      <c r="K4059">
        <v>11.940182421199999</v>
      </c>
      <c r="L4059">
        <v>7.3772064160112203</v>
      </c>
      <c r="M4059">
        <v>30.406709001778001</v>
      </c>
      <c r="N4059">
        <v>0.79184800156114099</v>
      </c>
      <c r="O4059">
        <v>20.328542094455798</v>
      </c>
      <c r="P4059">
        <v>421.78571428571399</v>
      </c>
      <c r="Q4059">
        <v>7.3613340974161001E-2</v>
      </c>
    </row>
    <row r="4060" spans="1:17" hidden="1" x14ac:dyDescent="0.3">
      <c r="A4060" t="s">
        <v>8282</v>
      </c>
      <c r="B4060" t="s">
        <v>8283</v>
      </c>
      <c r="C4060" t="str">
        <f>IFERROR(VLOOKUP(Table1[[#This Row],[Ticker]],[1]!Table1[[Symbol]:[Industry]],2,FALSE),"-")</f>
        <v>-</v>
      </c>
      <c r="D4060" t="s">
        <v>130</v>
      </c>
      <c r="E4060">
        <v>18.801892800000001</v>
      </c>
      <c r="F4060">
        <v>34.270000000000003</v>
      </c>
      <c r="G4060">
        <v>73.267669585239005</v>
      </c>
      <c r="H4060">
        <v>13.2758732602036</v>
      </c>
      <c r="I4060">
        <v>20.7303475504795</v>
      </c>
      <c r="J4060">
        <v>-2.1078048224304</v>
      </c>
      <c r="K4060">
        <v>32.167794154169201</v>
      </c>
      <c r="L4060">
        <v>29.231199961107201</v>
      </c>
      <c r="M4060">
        <v>50.479901604355803</v>
      </c>
      <c r="N4060">
        <v>0.80632858447644495</v>
      </c>
      <c r="O4060">
        <v>55.646337904873</v>
      </c>
      <c r="P4060">
        <v>124.57404980340699</v>
      </c>
      <c r="Q4060">
        <v>2.8303227281105001E-2</v>
      </c>
    </row>
    <row r="4061" spans="1:17" hidden="1" x14ac:dyDescent="0.3">
      <c r="A4061" t="s">
        <v>8284</v>
      </c>
      <c r="B4061" t="s">
        <v>8285</v>
      </c>
      <c r="C4061" t="str">
        <f>IFERROR(VLOOKUP(Table1[[#This Row],[Ticker]],[1]!Table1[[Symbol]:[Industry]],2,FALSE),"-")</f>
        <v>-</v>
      </c>
      <c r="D4061" t="s">
        <v>632</v>
      </c>
      <c r="E4061">
        <v>18.742726439999998</v>
      </c>
      <c r="F4061">
        <v>1.02</v>
      </c>
      <c r="G4061">
        <v>-75.984860865953294</v>
      </c>
      <c r="H4061">
        <v>-2.3157849974485498</v>
      </c>
      <c r="I4061">
        <v>-40.59418539504</v>
      </c>
      <c r="J4061">
        <v>-0.117336641886528</v>
      </c>
      <c r="K4061">
        <v>1.0507610556394</v>
      </c>
      <c r="L4061">
        <v>1.6398538959756199</v>
      </c>
      <c r="M4061">
        <v>32.017590927013103</v>
      </c>
      <c r="N4061">
        <v>0.33977943684443901</v>
      </c>
      <c r="O4061">
        <v>135.29411764705799</v>
      </c>
      <c r="P4061">
        <v>56.923076923076898</v>
      </c>
      <c r="Q4061">
        <v>-4.6289448076994998E-2</v>
      </c>
    </row>
    <row r="4062" spans="1:17" hidden="1" x14ac:dyDescent="0.3">
      <c r="A4062" t="s">
        <v>8286</v>
      </c>
      <c r="B4062" t="s">
        <v>8287</v>
      </c>
      <c r="C4062" t="str">
        <f>IFERROR(VLOOKUP(Table1[[#This Row],[Ticker]],[1]!Table1[[Symbol]:[Industry]],2,FALSE),"-")</f>
        <v>-</v>
      </c>
      <c r="E4062">
        <v>18.73</v>
      </c>
      <c r="F4062">
        <v>35.590000000000003</v>
      </c>
      <c r="G4062">
        <v>5.5438571994928898</v>
      </c>
      <c r="H4062">
        <v>-0.31800598578836903</v>
      </c>
      <c r="I4062">
        <v>-28.693052472235301</v>
      </c>
      <c r="J4062">
        <v>-0.117336641886528</v>
      </c>
      <c r="K4062">
        <v>37.271162710671597</v>
      </c>
      <c r="L4062">
        <v>35.347009969483103</v>
      </c>
      <c r="M4062">
        <v>79.114349648108899</v>
      </c>
      <c r="N4062">
        <v>0.68738147337709699</v>
      </c>
      <c r="O4062">
        <v>22.084855296431499</v>
      </c>
      <c r="P4062">
        <v>100.50704225352101</v>
      </c>
    </row>
    <row r="4063" spans="1:17" hidden="1" x14ac:dyDescent="0.3">
      <c r="A4063" t="s">
        <v>8288</v>
      </c>
      <c r="B4063" t="s">
        <v>8289</v>
      </c>
      <c r="C4063" t="str">
        <f>IFERROR(VLOOKUP(Table1[[#This Row],[Ticker]],[1]!Table1[[Symbol]:[Industry]],2,FALSE),"-")</f>
        <v>-</v>
      </c>
      <c r="D4063" t="s">
        <v>412</v>
      </c>
      <c r="E4063">
        <v>18.629859799999998</v>
      </c>
      <c r="F4063">
        <v>28.66</v>
      </c>
      <c r="G4063">
        <v>35.0948100316362</v>
      </c>
      <c r="H4063">
        <v>-22.8027019485293</v>
      </c>
      <c r="I4063">
        <v>-43.5488892277926</v>
      </c>
      <c r="J4063">
        <v>-0.117336641886528</v>
      </c>
      <c r="K4063">
        <v>33.793306087201501</v>
      </c>
      <c r="L4063">
        <v>35.231419673433798</v>
      </c>
      <c r="M4063">
        <v>1.4773565718E-4</v>
      </c>
      <c r="N4063">
        <v>0.16944444444444401</v>
      </c>
      <c r="O4063">
        <v>52.930914166085103</v>
      </c>
      <c r="P4063">
        <v>67.113702623906704</v>
      </c>
    </row>
    <row r="4064" spans="1:17" hidden="1" x14ac:dyDescent="0.3">
      <c r="A4064" t="s">
        <v>8290</v>
      </c>
      <c r="B4064" t="s">
        <v>8291</v>
      </c>
      <c r="C4064" t="str">
        <f>IFERROR(VLOOKUP(Table1[[#This Row],[Ticker]],[1]!Table1[[Symbol]:[Industry]],2,FALSE),"-")</f>
        <v>-</v>
      </c>
      <c r="D4064" t="s">
        <v>271</v>
      </c>
      <c r="E4064">
        <v>18.623036264</v>
      </c>
      <c r="F4064">
        <v>28.63</v>
      </c>
      <c r="G4064">
        <v>7.9458305047792201</v>
      </c>
      <c r="H4064">
        <v>-0.387213568877118</v>
      </c>
      <c r="I4064">
        <v>-5.4950688253352498</v>
      </c>
      <c r="J4064">
        <v>3.3309392201824402</v>
      </c>
      <c r="K4064">
        <v>27.7613931515762</v>
      </c>
      <c r="L4064">
        <v>27.376415233429501</v>
      </c>
      <c r="M4064">
        <v>54.403221190262002</v>
      </c>
      <c r="N4064">
        <v>1.87316505453003</v>
      </c>
      <c r="O4064">
        <v>39.713587146349902</v>
      </c>
      <c r="P4064">
        <v>42.084367245657504</v>
      </c>
      <c r="Q4064">
        <v>6.9331262829040001E-3</v>
      </c>
    </row>
    <row r="4065" spans="1:17" hidden="1" x14ac:dyDescent="0.3">
      <c r="A4065" t="s">
        <v>8292</v>
      </c>
      <c r="B4065" t="s">
        <v>8293</v>
      </c>
      <c r="C4065" t="str">
        <f>IFERROR(VLOOKUP(Table1[[#This Row],[Ticker]],[1]!Table1[[Symbol]:[Industry]],2,FALSE),"-")</f>
        <v>-</v>
      </c>
      <c r="D4065" t="s">
        <v>109</v>
      </c>
      <c r="E4065">
        <v>18.62</v>
      </c>
      <c r="F4065">
        <v>1.96</v>
      </c>
      <c r="G4065">
        <v>-7.0196867366000797</v>
      </c>
      <c r="H4065">
        <v>-5.3258860075495598</v>
      </c>
      <c r="I4065">
        <v>-40.043088551808303</v>
      </c>
      <c r="J4065">
        <v>-2.6048988309412402</v>
      </c>
      <c r="K4065">
        <v>2.0083755626215098</v>
      </c>
      <c r="L4065">
        <v>2.1294886783472999</v>
      </c>
      <c r="M4065">
        <v>35.834134416736603</v>
      </c>
      <c r="N4065">
        <v>0.96372897337715002</v>
      </c>
      <c r="O4065">
        <v>53.061224489795897</v>
      </c>
      <c r="P4065">
        <v>24.050632911392398</v>
      </c>
      <c r="Q4065">
        <v>2.938832026515E-3</v>
      </c>
    </row>
    <row r="4066" spans="1:17" hidden="1" x14ac:dyDescent="0.3">
      <c r="A4066" t="s">
        <v>8294</v>
      </c>
      <c r="B4066" t="s">
        <v>8295</v>
      </c>
      <c r="C4066" t="str">
        <f>IFERROR(VLOOKUP(Table1[[#This Row],[Ticker]],[1]!Table1[[Symbol]:[Industry]],2,FALSE),"-")</f>
        <v>-</v>
      </c>
      <c r="D4066" t="s">
        <v>549</v>
      </c>
      <c r="E4066">
        <v>18.61608</v>
      </c>
      <c r="F4066">
        <v>0.98</v>
      </c>
      <c r="G4066">
        <v>-68.937750051311397</v>
      </c>
      <c r="H4066">
        <v>-10.141027715895101</v>
      </c>
      <c r="I4066">
        <v>-9.1960091032467393</v>
      </c>
      <c r="J4066">
        <v>-1.13774480515183</v>
      </c>
      <c r="K4066">
        <v>0.97873702975061505</v>
      </c>
      <c r="L4066">
        <v>1.14468483978861</v>
      </c>
      <c r="M4066">
        <v>47.7183696541274</v>
      </c>
      <c r="N4066">
        <v>0.98794296757164402</v>
      </c>
      <c r="O4066">
        <v>206.12244897959101</v>
      </c>
      <c r="P4066">
        <v>30.6666666666666</v>
      </c>
      <c r="Q4066">
        <v>-1.5955431580553001E-2</v>
      </c>
    </row>
    <row r="4067" spans="1:17" hidden="1" x14ac:dyDescent="0.3">
      <c r="A4067" t="s">
        <v>8296</v>
      </c>
      <c r="B4067" t="s">
        <v>8297</v>
      </c>
      <c r="C4067" t="str">
        <f>IFERROR(VLOOKUP(Table1[[#This Row],[Ticker]],[1]!Table1[[Symbol]:[Industry]],2,FALSE),"-")</f>
        <v>-</v>
      </c>
      <c r="D4067" t="s">
        <v>138</v>
      </c>
      <c r="E4067">
        <v>18.576096</v>
      </c>
      <c r="F4067">
        <v>24</v>
      </c>
      <c r="G4067">
        <v>126.31364659673299</v>
      </c>
      <c r="H4067">
        <v>-4.3157849974485503</v>
      </c>
      <c r="I4067">
        <v>52.638637145740901</v>
      </c>
      <c r="J4067">
        <v>-0.117336641886528</v>
      </c>
      <c r="K4067">
        <v>20.290316905765</v>
      </c>
      <c r="L4067">
        <v>15.016789800779801</v>
      </c>
      <c r="M4067">
        <v>2.4811376447672999E-2</v>
      </c>
      <c r="N4067">
        <v>0.8</v>
      </c>
      <c r="O4067">
        <v>20.625</v>
      </c>
      <c r="P4067">
        <v>177.45664739884299</v>
      </c>
    </row>
    <row r="4068" spans="1:17" hidden="1" x14ac:dyDescent="0.3">
      <c r="A4068" t="s">
        <v>8298</v>
      </c>
      <c r="B4068" t="s">
        <v>8299</v>
      </c>
      <c r="C4068" t="str">
        <f>IFERROR(VLOOKUP(Table1[[#This Row],[Ticker]],[1]!Table1[[Symbol]:[Industry]],2,FALSE),"-")</f>
        <v>-</v>
      </c>
      <c r="D4068" t="s">
        <v>810</v>
      </c>
      <c r="E4068">
        <v>18.574354700000001</v>
      </c>
      <c r="F4068">
        <v>18.190000000000001</v>
      </c>
      <c r="G4068">
        <v>-8.1942899112032492</v>
      </c>
      <c r="H4068">
        <v>7.1293017077537604</v>
      </c>
      <c r="I4068">
        <v>-17.965763947720902</v>
      </c>
      <c r="J4068">
        <v>2.7093300247801402</v>
      </c>
      <c r="K4068">
        <v>18.257315296412401</v>
      </c>
      <c r="L4068">
        <v>17.962857114668999</v>
      </c>
      <c r="M4068">
        <v>43.594900400304297</v>
      </c>
      <c r="N4068">
        <v>1.62225741544666</v>
      </c>
      <c r="O4068">
        <v>26.4431006047278</v>
      </c>
      <c r="P4068">
        <v>37.283018867924497</v>
      </c>
      <c r="Q4068">
        <v>-3.9355741234839998E-3</v>
      </c>
    </row>
    <row r="4069" spans="1:17" hidden="1" x14ac:dyDescent="0.3">
      <c r="A4069" t="s">
        <v>8300</v>
      </c>
      <c r="B4069" t="s">
        <v>8301</v>
      </c>
      <c r="C4069" t="str">
        <f>IFERROR(VLOOKUP(Table1[[#This Row],[Ticker]],[1]!Table1[[Symbol]:[Industry]],2,FALSE),"-")</f>
        <v>-</v>
      </c>
      <c r="E4069">
        <v>18.538887750000001</v>
      </c>
      <c r="F4069">
        <v>7.71</v>
      </c>
      <c r="G4069">
        <v>-79.045572263892694</v>
      </c>
      <c r="H4069">
        <v>-7.5098881915517497</v>
      </c>
      <c r="I4069">
        <v>-38.021326680668302</v>
      </c>
      <c r="J4069">
        <v>-0.62238714693703301</v>
      </c>
      <c r="K4069">
        <v>8.4135311153250107</v>
      </c>
      <c r="L4069">
        <v>10.533662106268901</v>
      </c>
      <c r="M4069">
        <v>27.843549523751399</v>
      </c>
      <c r="N4069">
        <v>0.42109374999999999</v>
      </c>
      <c r="O4069">
        <v>212.78333682726799</v>
      </c>
      <c r="P4069">
        <v>2.6631158455392798</v>
      </c>
    </row>
    <row r="4070" spans="1:17" hidden="1" x14ac:dyDescent="0.3">
      <c r="A4070" t="s">
        <v>8302</v>
      </c>
      <c r="B4070" t="s">
        <v>8303</v>
      </c>
      <c r="C4070" t="str">
        <f>IFERROR(VLOOKUP(Table1[[#This Row],[Ticker]],[1]!Table1[[Symbol]:[Industry]],2,FALSE),"-")</f>
        <v>-</v>
      </c>
      <c r="D4070" t="s">
        <v>632</v>
      </c>
      <c r="E4070">
        <v>18.524999999999999</v>
      </c>
      <c r="F4070">
        <v>28.5</v>
      </c>
      <c r="G4070">
        <v>-21.242068715991401</v>
      </c>
      <c r="H4070">
        <v>-6.6108669646616596</v>
      </c>
      <c r="I4070">
        <v>1.3754243666728401</v>
      </c>
      <c r="J4070">
        <v>-3.98830438382201</v>
      </c>
      <c r="K4070">
        <v>29.327046151560701</v>
      </c>
      <c r="L4070">
        <v>27.748455554212502</v>
      </c>
      <c r="M4070">
        <v>36.791400385082397</v>
      </c>
      <c r="N4070">
        <v>0.19776000281686801</v>
      </c>
      <c r="O4070">
        <v>26.315789473684202</v>
      </c>
      <c r="P4070">
        <v>27.745405647691602</v>
      </c>
      <c r="Q4070">
        <v>0.13747214196492299</v>
      </c>
    </row>
    <row r="4071" spans="1:17" hidden="1" x14ac:dyDescent="0.3">
      <c r="A4071" t="s">
        <v>8304</v>
      </c>
      <c r="B4071" t="s">
        <v>8305</v>
      </c>
      <c r="C4071" t="str">
        <f>IFERROR(VLOOKUP(Table1[[#This Row],[Ticker]],[1]!Table1[[Symbol]:[Industry]],2,FALSE),"-")</f>
        <v>-</v>
      </c>
      <c r="D4071" t="s">
        <v>632</v>
      </c>
      <c r="E4071">
        <v>18.503394249999999</v>
      </c>
      <c r="F4071">
        <v>27.5</v>
      </c>
      <c r="G4071">
        <v>-54.9363534032667</v>
      </c>
      <c r="H4071">
        <v>-7.6157849974485403</v>
      </c>
      <c r="I4071">
        <v>-49.497839880089799</v>
      </c>
      <c r="J4071">
        <v>-16.030380120147299</v>
      </c>
      <c r="K4071">
        <v>34.131891103202797</v>
      </c>
      <c r="L4071">
        <v>37.327803835098997</v>
      </c>
      <c r="M4071">
        <v>10.789560558665601</v>
      </c>
      <c r="N4071">
        <v>0.6</v>
      </c>
      <c r="O4071">
        <v>89.090909090909093</v>
      </c>
      <c r="P4071">
        <v>8.8677751385589794</v>
      </c>
    </row>
    <row r="4072" spans="1:17" hidden="1" x14ac:dyDescent="0.3">
      <c r="A4072" t="s">
        <v>8306</v>
      </c>
      <c r="B4072" t="s">
        <v>8307</v>
      </c>
      <c r="C4072" t="str">
        <f>IFERROR(VLOOKUP(Table1[[#This Row],[Ticker]],[1]!Table1[[Symbol]:[Industry]],2,FALSE),"-")</f>
        <v>-</v>
      </c>
      <c r="E4072">
        <v>18.455189609999898</v>
      </c>
      <c r="F4072">
        <v>144.1</v>
      </c>
      <c r="G4072">
        <v>-10.0876147355489</v>
      </c>
      <c r="H4072">
        <v>-7.4714652218524797</v>
      </c>
      <c r="I4072">
        <v>-0.34300800100553602</v>
      </c>
      <c r="J4072">
        <v>-4.8759573315417004</v>
      </c>
      <c r="K4072">
        <v>139.486644035111</v>
      </c>
      <c r="L4072">
        <v>125.473747923456</v>
      </c>
      <c r="M4072">
        <v>51.219181370884399</v>
      </c>
      <c r="N4072">
        <v>0.44749269904703298</v>
      </c>
      <c r="O4072">
        <v>16.516308119361501</v>
      </c>
      <c r="P4072">
        <v>66.589595375722496</v>
      </c>
      <c r="Q4072">
        <v>0.21541519330335501</v>
      </c>
    </row>
    <row r="4073" spans="1:17" hidden="1" x14ac:dyDescent="0.3">
      <c r="A4073" t="s">
        <v>8308</v>
      </c>
      <c r="B4073" t="s">
        <v>8309</v>
      </c>
      <c r="C4073" t="str">
        <f>IFERROR(VLOOKUP(Table1[[#This Row],[Ticker]],[1]!Table1[[Symbol]:[Industry]],2,FALSE),"-")</f>
        <v>-</v>
      </c>
      <c r="D4073" t="s">
        <v>632</v>
      </c>
      <c r="E4073">
        <v>18.447099000000001</v>
      </c>
      <c r="F4073">
        <v>47.63</v>
      </c>
      <c r="G4073">
        <v>166.033841243935</v>
      </c>
      <c r="H4073">
        <v>19.2344464210104</v>
      </c>
      <c r="I4073">
        <v>-15.1843589928472</v>
      </c>
      <c r="J4073">
        <v>3.0190269944771102</v>
      </c>
      <c r="K4073">
        <v>39.695546806659799</v>
      </c>
      <c r="L4073">
        <v>37.786508565224104</v>
      </c>
      <c r="M4073">
        <v>89.432983097112398</v>
      </c>
      <c r="N4073">
        <v>1.0608734804142199</v>
      </c>
      <c r="O4073">
        <v>19.651480159563299</v>
      </c>
      <c r="P4073">
        <v>249.449743213499</v>
      </c>
      <c r="Q4073">
        <v>0.14739671250733999</v>
      </c>
    </row>
    <row r="4074" spans="1:17" hidden="1" x14ac:dyDescent="0.3">
      <c r="A4074" t="s">
        <v>8310</v>
      </c>
      <c r="B4074" t="s">
        <v>8311</v>
      </c>
      <c r="C4074" t="str">
        <f>IFERROR(VLOOKUP(Table1[[#This Row],[Ticker]],[1]!Table1[[Symbol]:[Industry]],2,FALSE),"-")</f>
        <v>-</v>
      </c>
      <c r="D4074" t="s">
        <v>138</v>
      </c>
      <c r="E4074">
        <v>18.430860745</v>
      </c>
      <c r="F4074">
        <v>58.85</v>
      </c>
      <c r="G4074">
        <v>3.3920313948330101</v>
      </c>
      <c r="H4074">
        <v>11.736275740078501</v>
      </c>
      <c r="I4074">
        <v>7.3161661044762303</v>
      </c>
      <c r="J4074">
        <v>-9.8566004455675102</v>
      </c>
      <c r="K4074">
        <v>57.173171635821902</v>
      </c>
      <c r="L4074">
        <v>51.818506544321401</v>
      </c>
      <c r="M4074">
        <v>28.6013262831578</v>
      </c>
      <c r="N4074">
        <v>0.93243050605844602</v>
      </c>
      <c r="O4074">
        <v>44.435004248088298</v>
      </c>
      <c r="P4074">
        <v>93.585526315789494</v>
      </c>
    </row>
    <row r="4075" spans="1:17" hidden="1" x14ac:dyDescent="0.3">
      <c r="A4075" t="s">
        <v>8312</v>
      </c>
      <c r="B4075" t="s">
        <v>8313</v>
      </c>
      <c r="C4075" t="str">
        <f>IFERROR(VLOOKUP(Table1[[#This Row],[Ticker]],[1]!Table1[[Symbol]:[Industry]],2,FALSE),"-")</f>
        <v>-</v>
      </c>
      <c r="E4075">
        <v>18.423297000000002</v>
      </c>
      <c r="F4075">
        <v>33.07</v>
      </c>
      <c r="G4075">
        <v>-67.805988415095001</v>
      </c>
      <c r="H4075">
        <v>21.432717996563401</v>
      </c>
      <c r="I4075">
        <v>-47.311328252182903</v>
      </c>
      <c r="J4075">
        <v>4.8476750208925301</v>
      </c>
      <c r="K4075">
        <v>29.326111537304399</v>
      </c>
      <c r="L4075">
        <v>39.243953341432203</v>
      </c>
      <c r="M4075">
        <v>73.036960605652396</v>
      </c>
      <c r="N4075">
        <v>2.1479608482871102</v>
      </c>
      <c r="O4075">
        <v>200.66525551859601</v>
      </c>
      <c r="P4075">
        <v>42.727665084160499</v>
      </c>
    </row>
    <row r="4076" spans="1:17" hidden="1" x14ac:dyDescent="0.3">
      <c r="A4076" t="s">
        <v>8314</v>
      </c>
      <c r="B4076" t="s">
        <v>8315</v>
      </c>
      <c r="C4076" t="str">
        <f>IFERROR(VLOOKUP(Table1[[#This Row],[Ticker]],[1]!Table1[[Symbol]:[Industry]],2,FALSE),"-")</f>
        <v>-</v>
      </c>
      <c r="D4076" t="s">
        <v>119</v>
      </c>
      <c r="E4076">
        <v>18.4116414964024</v>
      </c>
      <c r="F4076">
        <v>34.72</v>
      </c>
      <c r="G4076">
        <v>-38.211218001986502</v>
      </c>
      <c r="H4076">
        <v>0.67363139202831002</v>
      </c>
      <c r="I4076">
        <v>-23.269510070364699</v>
      </c>
      <c r="J4076">
        <v>-0.117336641886528</v>
      </c>
      <c r="K4076">
        <v>33.445237065625903</v>
      </c>
      <c r="L4076">
        <v>34.579569910245603</v>
      </c>
      <c r="M4076">
        <v>98.303099160311604</v>
      </c>
      <c r="N4076">
        <v>0.6</v>
      </c>
      <c r="O4076">
        <v>16.993087557603602</v>
      </c>
      <c r="P4076">
        <v>22.598870056497098</v>
      </c>
    </row>
    <row r="4077" spans="1:17" hidden="1" x14ac:dyDescent="0.3">
      <c r="A4077" t="s">
        <v>8316</v>
      </c>
      <c r="B4077" t="s">
        <v>8317</v>
      </c>
      <c r="C4077" t="str">
        <f>IFERROR(VLOOKUP(Table1[[#This Row],[Ticker]],[1]!Table1[[Symbol]:[Industry]],2,FALSE),"-")</f>
        <v>-</v>
      </c>
      <c r="D4077" t="s">
        <v>549</v>
      </c>
      <c r="E4077">
        <v>18.406270615</v>
      </c>
      <c r="F4077">
        <v>29.45</v>
      </c>
      <c r="G4077">
        <v>85.624236504338</v>
      </c>
      <c r="H4077">
        <v>-8.97597917220582</v>
      </c>
      <c r="I4077">
        <v>-18.451328252182901</v>
      </c>
      <c r="J4077">
        <v>-1.9173366418865201</v>
      </c>
      <c r="K4077">
        <v>29.200993336293902</v>
      </c>
      <c r="L4077">
        <v>26.5346493692305</v>
      </c>
      <c r="M4077">
        <v>47.041152479081198</v>
      </c>
      <c r="N4077">
        <v>0.79971344888359097</v>
      </c>
      <c r="O4077">
        <v>25.0933786078098</v>
      </c>
      <c r="P4077">
        <v>114.493809176984</v>
      </c>
      <c r="Q4077">
        <v>9.2166565019579996E-2</v>
      </c>
    </row>
    <row r="4078" spans="1:17" hidden="1" x14ac:dyDescent="0.3">
      <c r="A4078" t="s">
        <v>8318</v>
      </c>
      <c r="B4078" t="s">
        <v>8319</v>
      </c>
      <c r="C4078" t="str">
        <f>IFERROR(VLOOKUP(Table1[[#This Row],[Ticker]],[1]!Table1[[Symbol]:[Industry]],2,FALSE),"-")</f>
        <v>-</v>
      </c>
      <c r="E4078">
        <v>18.381364559999898</v>
      </c>
      <c r="F4078">
        <v>22.23</v>
      </c>
      <c r="G4078">
        <v>47.973878256964902</v>
      </c>
      <c r="H4078">
        <v>-15.3957849974485</v>
      </c>
      <c r="I4078">
        <v>6.7758215585255801</v>
      </c>
      <c r="J4078">
        <v>-3.8835704081202902</v>
      </c>
      <c r="K4078">
        <v>23.5935040050576</v>
      </c>
      <c r="L4078">
        <v>21.424157414043702</v>
      </c>
      <c r="M4078">
        <v>17.154551556759699</v>
      </c>
      <c r="N4078">
        <v>0.53471408973801304</v>
      </c>
      <c r="O4078">
        <v>65.542060278902298</v>
      </c>
      <c r="P4078">
        <v>82.213114754098299</v>
      </c>
      <c r="Q4078">
        <v>4.2132826533569E-2</v>
      </c>
    </row>
    <row r="4079" spans="1:17" hidden="1" x14ac:dyDescent="0.3">
      <c r="A4079" t="s">
        <v>8320</v>
      </c>
      <c r="B4079" t="s">
        <v>8321</v>
      </c>
      <c r="C4079" t="str">
        <f>IFERROR(VLOOKUP(Table1[[#This Row],[Ticker]],[1]!Table1[[Symbol]:[Industry]],2,FALSE),"-")</f>
        <v>-</v>
      </c>
      <c r="D4079" t="s">
        <v>335</v>
      </c>
      <c r="E4079">
        <v>18.374763297000001</v>
      </c>
      <c r="F4079">
        <v>34.909999999999997</v>
      </c>
      <c r="G4079">
        <v>-13.490646332559599</v>
      </c>
      <c r="H4079">
        <v>6.5096118279482598</v>
      </c>
      <c r="I4079">
        <v>-13.4226749570539</v>
      </c>
      <c r="J4079">
        <v>-2.1105988541268399</v>
      </c>
      <c r="K4079">
        <v>37.768898734403201</v>
      </c>
      <c r="L4079">
        <v>38.239973923863502</v>
      </c>
      <c r="M4079">
        <v>27.887347341887601</v>
      </c>
      <c r="N4079">
        <v>0.14353221957040499</v>
      </c>
      <c r="O4079">
        <v>51.160126038384398</v>
      </c>
      <c r="P4079">
        <v>39.639999999999901</v>
      </c>
    </row>
    <row r="4080" spans="1:17" hidden="1" x14ac:dyDescent="0.3">
      <c r="A4080" t="s">
        <v>8322</v>
      </c>
      <c r="B4080" t="s">
        <v>8323</v>
      </c>
      <c r="C4080" t="str">
        <f>IFERROR(VLOOKUP(Table1[[#This Row],[Ticker]],[1]!Table1[[Symbol]:[Industry]],2,FALSE),"-")</f>
        <v>-</v>
      </c>
      <c r="E4080">
        <v>18.362393414</v>
      </c>
      <c r="F4080">
        <v>33.619999999999997</v>
      </c>
      <c r="G4080">
        <v>110.110586791448</v>
      </c>
      <c r="H4080">
        <v>22.7212520395884</v>
      </c>
      <c r="I4080">
        <v>130.34852671518399</v>
      </c>
      <c r="J4080">
        <v>-2.6741548237047201</v>
      </c>
      <c r="K4080">
        <v>28.069732867665699</v>
      </c>
      <c r="L4080">
        <v>19.9366316417326</v>
      </c>
      <c r="M4080">
        <v>49.4525564842629</v>
      </c>
      <c r="N4080">
        <v>0.373641680432162</v>
      </c>
      <c r="O4080">
        <v>8.0606781677572794</v>
      </c>
      <c r="P4080">
        <v>282.04545454545399</v>
      </c>
      <c r="Q4080">
        <v>7.3955915605126002E-2</v>
      </c>
    </row>
    <row r="4081" spans="1:17" hidden="1" x14ac:dyDescent="0.3">
      <c r="A4081" t="s">
        <v>8324</v>
      </c>
      <c r="B4081" t="s">
        <v>8325</v>
      </c>
      <c r="C4081" t="str">
        <f>IFERROR(VLOOKUP(Table1[[#This Row],[Ticker]],[1]!Table1[[Symbol]:[Industry]],2,FALSE),"-")</f>
        <v>-</v>
      </c>
      <c r="D4081" t="s">
        <v>632</v>
      </c>
      <c r="E4081">
        <v>18.333335999999999</v>
      </c>
      <c r="F4081">
        <v>3.71</v>
      </c>
      <c r="G4081">
        <v>139.330036545784</v>
      </c>
      <c r="H4081">
        <v>57.7223680621846</v>
      </c>
      <c r="I4081">
        <v>67.100510161544904</v>
      </c>
      <c r="J4081">
        <v>-1.0507150328489701</v>
      </c>
      <c r="K4081">
        <v>2.8407750398957501</v>
      </c>
      <c r="L4081">
        <v>2.4329843118326999</v>
      </c>
      <c r="M4081">
        <v>43.285675402496899</v>
      </c>
      <c r="N4081">
        <v>0.27806704677024502</v>
      </c>
      <c r="O4081">
        <v>17.250673854447399</v>
      </c>
      <c r="P4081">
        <v>185.38461538461499</v>
      </c>
      <c r="Q4081">
        <v>9.5996251874904001E-2</v>
      </c>
    </row>
    <row r="4082" spans="1:17" hidden="1" x14ac:dyDescent="0.3">
      <c r="A4082" t="s">
        <v>8326</v>
      </c>
      <c r="B4082" t="s">
        <v>8327</v>
      </c>
      <c r="C4082" t="str">
        <f>IFERROR(VLOOKUP(Table1[[#This Row],[Ticker]],[1]!Table1[[Symbol]:[Industry]],2,FALSE),"-")</f>
        <v>-</v>
      </c>
      <c r="D4082" t="s">
        <v>412</v>
      </c>
      <c r="E4082">
        <v>18.3</v>
      </c>
      <c r="F4082">
        <v>785.5</v>
      </c>
      <c r="G4082">
        <v>21.980412485634002</v>
      </c>
      <c r="H4082">
        <v>-4.77763193781536</v>
      </c>
      <c r="I4082">
        <v>6.8731914207279097</v>
      </c>
      <c r="J4082">
        <v>-1.0507150328489701</v>
      </c>
      <c r="K4082">
        <v>719.40606468389205</v>
      </c>
      <c r="L4082">
        <v>645.08627030999696</v>
      </c>
      <c r="M4082">
        <v>94.374910467617198</v>
      </c>
      <c r="N4082">
        <v>0</v>
      </c>
      <c r="O4082">
        <v>0</v>
      </c>
      <c r="P4082">
        <v>55.237154150197597</v>
      </c>
    </row>
    <row r="4083" spans="1:17" hidden="1" x14ac:dyDescent="0.3">
      <c r="A4083" t="s">
        <v>8328</v>
      </c>
      <c r="B4083" t="s">
        <v>8329</v>
      </c>
      <c r="C4083" t="str">
        <f>IFERROR(VLOOKUP(Table1[[#This Row],[Ticker]],[1]!Table1[[Symbol]:[Industry]],2,FALSE),"-")</f>
        <v>-</v>
      </c>
      <c r="E4083">
        <v>18.292000000000002</v>
      </c>
      <c r="F4083">
        <v>67.25</v>
      </c>
      <c r="G4083">
        <v>-81.549761924570006</v>
      </c>
      <c r="H4083">
        <v>4.7751240934605397</v>
      </c>
      <c r="I4083">
        <v>-46.867169836341297</v>
      </c>
      <c r="J4083">
        <v>4.3819376687085203</v>
      </c>
      <c r="K4083">
        <v>69.985255075797596</v>
      </c>
      <c r="L4083">
        <v>88.135580394230502</v>
      </c>
      <c r="M4083">
        <v>42.956470766768902</v>
      </c>
      <c r="N4083">
        <v>1.0333333333333301</v>
      </c>
      <c r="O4083">
        <v>161.63568773234101</v>
      </c>
      <c r="P4083">
        <v>5.4901960784313699</v>
      </c>
    </row>
    <row r="4084" spans="1:17" hidden="1" x14ac:dyDescent="0.3">
      <c r="A4084" t="s">
        <v>8330</v>
      </c>
      <c r="B4084" t="s">
        <v>8331</v>
      </c>
      <c r="C4084" t="str">
        <f>IFERROR(VLOOKUP(Table1[[#This Row],[Ticker]],[1]!Table1[[Symbol]:[Industry]],2,FALSE),"-")</f>
        <v>-</v>
      </c>
      <c r="E4084">
        <v>18.175999999999998</v>
      </c>
      <c r="F4084">
        <v>0.8</v>
      </c>
      <c r="G4084">
        <v>58.131828414914999</v>
      </c>
      <c r="H4084">
        <v>19.9266392449756</v>
      </c>
      <c r="I4084">
        <v>9.6255948247401601</v>
      </c>
      <c r="J4084">
        <v>-5.8644630786681402</v>
      </c>
      <c r="K4084">
        <v>0.70807483693585804</v>
      </c>
      <c r="L4084">
        <v>0.62799011072384603</v>
      </c>
      <c r="M4084">
        <v>50.7112840576794</v>
      </c>
      <c r="N4084">
        <v>2.9389365827664502</v>
      </c>
      <c r="O4084">
        <v>18.749999999999901</v>
      </c>
      <c r="P4084">
        <v>100</v>
      </c>
      <c r="Q4084">
        <v>3.5709975669981998E-2</v>
      </c>
    </row>
    <row r="4085" spans="1:17" hidden="1" x14ac:dyDescent="0.3">
      <c r="A4085" t="s">
        <v>8332</v>
      </c>
      <c r="B4085" t="s">
        <v>8333</v>
      </c>
      <c r="C4085" t="str">
        <f>IFERROR(VLOOKUP(Table1[[#This Row],[Ticker]],[1]!Table1[[Symbol]:[Industry]],2,FALSE),"-")</f>
        <v>-</v>
      </c>
      <c r="D4085" t="s">
        <v>549</v>
      </c>
      <c r="E4085">
        <v>18.169234500000002</v>
      </c>
      <c r="F4085">
        <v>48.45</v>
      </c>
      <c r="G4085">
        <v>357.92398456889998</v>
      </c>
      <c r="H4085">
        <v>-27.5432424714813</v>
      </c>
      <c r="I4085">
        <v>194.16771936686399</v>
      </c>
      <c r="J4085">
        <v>-2.0404135649634498</v>
      </c>
      <c r="K4085">
        <v>58.582104482216202</v>
      </c>
      <c r="L4085">
        <v>40.416988146212297</v>
      </c>
      <c r="M4085">
        <v>27.078911640875699</v>
      </c>
      <c r="N4085">
        <v>0.275150303129711</v>
      </c>
      <c r="O4085">
        <v>60.743034055727499</v>
      </c>
      <c r="P4085">
        <v>381.61033797216697</v>
      </c>
    </row>
    <row r="4086" spans="1:17" hidden="1" x14ac:dyDescent="0.3">
      <c r="A4086" t="s">
        <v>8334</v>
      </c>
      <c r="B4086" t="s">
        <v>8335</v>
      </c>
      <c r="C4086" t="str">
        <f>IFERROR(VLOOKUP(Table1[[#This Row],[Ticker]],[1]!Table1[[Symbol]:[Industry]],2,FALSE),"-")</f>
        <v>-</v>
      </c>
      <c r="D4086" t="s">
        <v>271</v>
      </c>
      <c r="E4086">
        <v>18.1582863</v>
      </c>
      <c r="F4086">
        <v>14.53</v>
      </c>
      <c r="G4086">
        <v>-12.939402183754501</v>
      </c>
      <c r="H4086">
        <v>-13.1501408256694</v>
      </c>
      <c r="I4086">
        <v>-43.929797151704399</v>
      </c>
      <c r="J4086">
        <v>5.2727342800992796</v>
      </c>
      <c r="K4086">
        <v>15.685210773961201</v>
      </c>
      <c r="L4086">
        <v>16.409654455308601</v>
      </c>
      <c r="M4086">
        <v>45.567757894117896</v>
      </c>
      <c r="N4086">
        <v>3.2433419599943898</v>
      </c>
      <c r="O4086">
        <v>67.584308327598094</v>
      </c>
      <c r="P4086">
        <v>18.322475570032498</v>
      </c>
      <c r="Q4086">
        <v>6.8654299275941993E-2</v>
      </c>
    </row>
    <row r="4087" spans="1:17" hidden="1" x14ac:dyDescent="0.3">
      <c r="A4087" t="s">
        <v>8336</v>
      </c>
      <c r="B4087" t="s">
        <v>8337</v>
      </c>
      <c r="C4087" t="str">
        <f>IFERROR(VLOOKUP(Table1[[#This Row],[Ticker]],[1]!Table1[[Symbol]:[Industry]],2,FALSE),"-")</f>
        <v>-</v>
      </c>
      <c r="D4087" t="s">
        <v>709</v>
      </c>
      <c r="E4087">
        <v>18.095091273000001</v>
      </c>
      <c r="F4087">
        <v>945.04</v>
      </c>
      <c r="G4087">
        <v>30.8961279903702</v>
      </c>
      <c r="H4087">
        <v>-1.1756676979066101</v>
      </c>
      <c r="I4087">
        <v>5.4066770301714904</v>
      </c>
      <c r="J4087">
        <v>0.28167572437140598</v>
      </c>
      <c r="K4087">
        <v>923.78059399907102</v>
      </c>
      <c r="L4087">
        <v>821.43294631189804</v>
      </c>
      <c r="M4087">
        <v>55.6599041266266</v>
      </c>
      <c r="N4087">
        <v>0.73294894731859805</v>
      </c>
      <c r="O4087">
        <v>10.5614577160755</v>
      </c>
      <c r="P4087">
        <v>55.754429336629499</v>
      </c>
      <c r="Q4087">
        <v>1.8114824755041999E-2</v>
      </c>
    </row>
    <row r="4088" spans="1:17" hidden="1" x14ac:dyDescent="0.3">
      <c r="A4088" t="s">
        <v>8338</v>
      </c>
      <c r="B4088" t="s">
        <v>8339</v>
      </c>
      <c r="C4088" t="str">
        <f>IFERROR(VLOOKUP(Table1[[#This Row],[Ticker]],[1]!Table1[[Symbol]:[Industry]],2,FALSE),"-")</f>
        <v>-</v>
      </c>
      <c r="D4088" t="s">
        <v>6514</v>
      </c>
      <c r="E4088">
        <v>17.957699999999999</v>
      </c>
      <c r="F4088">
        <v>73.900000000000006</v>
      </c>
      <c r="G4088">
        <v>-48.239696945890501</v>
      </c>
      <c r="H4088">
        <v>11.152965002551401</v>
      </c>
      <c r="I4088">
        <v>-33.559436360291002</v>
      </c>
      <c r="J4088">
        <v>33.638319466710698</v>
      </c>
      <c r="K4088">
        <v>70.644725055227298</v>
      </c>
      <c r="L4088">
        <v>81.5111300652258</v>
      </c>
      <c r="M4088">
        <v>80.125978398791702</v>
      </c>
      <c r="N4088">
        <v>1.4010840108400999</v>
      </c>
      <c r="O4088">
        <v>55.615696887685999</v>
      </c>
      <c r="P4088">
        <v>47.8</v>
      </c>
      <c r="Q4088">
        <v>1.4334163981252E-2</v>
      </c>
    </row>
    <row r="4089" spans="1:17" hidden="1" x14ac:dyDescent="0.3">
      <c r="A4089" t="s">
        <v>8340</v>
      </c>
      <c r="B4089" t="s">
        <v>8341</v>
      </c>
      <c r="C4089" t="str">
        <f>IFERROR(VLOOKUP(Table1[[#This Row],[Ticker]],[1]!Table1[[Symbol]:[Industry]],2,FALSE),"-")</f>
        <v>-</v>
      </c>
      <c r="E4089">
        <v>17.929012799999999</v>
      </c>
      <c r="F4089">
        <v>50.72</v>
      </c>
      <c r="G4089">
        <v>-18.567182418810699</v>
      </c>
      <c r="H4089">
        <v>-6.5893880803001803</v>
      </c>
      <c r="I4089">
        <v>-0.74021714107181102</v>
      </c>
      <c r="J4089">
        <v>-0.17644994237914099</v>
      </c>
      <c r="K4089">
        <v>51.2869960782823</v>
      </c>
      <c r="L4089">
        <v>48.909868315821299</v>
      </c>
      <c r="M4089">
        <v>55.551417405573297</v>
      </c>
      <c r="N4089">
        <v>1.35003051606048</v>
      </c>
      <c r="O4089">
        <v>34.069400630914799</v>
      </c>
      <c r="P4089">
        <v>45.747126436781599</v>
      </c>
      <c r="Q4089">
        <v>4.7593767871135999E-2</v>
      </c>
    </row>
    <row r="4090" spans="1:17" hidden="1" x14ac:dyDescent="0.3">
      <c r="A4090" t="s">
        <v>8342</v>
      </c>
      <c r="B4090" t="s">
        <v>8343</v>
      </c>
      <c r="C4090" t="str">
        <f>IFERROR(VLOOKUP(Table1[[#This Row],[Ticker]],[1]!Table1[[Symbol]:[Industry]],2,FALSE),"-")</f>
        <v>-</v>
      </c>
      <c r="E4090">
        <v>17.8994024</v>
      </c>
      <c r="F4090">
        <v>8</v>
      </c>
      <c r="G4090">
        <v>-44.4784326111875</v>
      </c>
      <c r="H4090">
        <v>-12.0935627752263</v>
      </c>
      <c r="I4090">
        <v>-36.380037308059599</v>
      </c>
      <c r="J4090">
        <v>-1.54251478915492</v>
      </c>
      <c r="K4090">
        <v>8.7085466221948895</v>
      </c>
      <c r="L4090">
        <v>9.8491180182242495</v>
      </c>
      <c r="M4090">
        <v>41.468786846913801</v>
      </c>
      <c r="N4090">
        <v>0.14913795651942499</v>
      </c>
      <c r="O4090">
        <v>77.499999999999901</v>
      </c>
      <c r="P4090">
        <v>9.8901098901098692</v>
      </c>
      <c r="Q4090">
        <v>3.6957308658578998E-2</v>
      </c>
    </row>
    <row r="4091" spans="1:17" hidden="1" x14ac:dyDescent="0.3">
      <c r="A4091" t="s">
        <v>8344</v>
      </c>
      <c r="B4091" t="s">
        <v>8345</v>
      </c>
      <c r="C4091" t="str">
        <f>IFERROR(VLOOKUP(Table1[[#This Row],[Ticker]],[1]!Table1[[Symbol]:[Industry]],2,FALSE),"-")</f>
        <v>-</v>
      </c>
      <c r="D4091" t="s">
        <v>138</v>
      </c>
      <c r="E4091">
        <v>17.835799999999999</v>
      </c>
      <c r="F4091">
        <v>1</v>
      </c>
      <c r="G4091">
        <v>2.5351647509126498</v>
      </c>
      <c r="H4091">
        <v>18.751779826890498</v>
      </c>
      <c r="I4091">
        <v>-27.931541120506299</v>
      </c>
      <c r="J4091">
        <v>-3.82849281062675</v>
      </c>
      <c r="K4091">
        <v>0.85581287863561595</v>
      </c>
      <c r="L4091">
        <v>0.86789193676352605</v>
      </c>
      <c r="M4091">
        <v>39.208842054880698</v>
      </c>
      <c r="N4091">
        <v>0.84070011252767396</v>
      </c>
      <c r="O4091">
        <v>32</v>
      </c>
      <c r="P4091">
        <v>100</v>
      </c>
      <c r="Q4091">
        <v>1.0701212250548001E-2</v>
      </c>
    </row>
    <row r="4092" spans="1:17" hidden="1" x14ac:dyDescent="0.3">
      <c r="A4092" t="s">
        <v>8346</v>
      </c>
      <c r="B4092" t="s">
        <v>8347</v>
      </c>
      <c r="C4092" t="str">
        <f>IFERROR(VLOOKUP(Table1[[#This Row],[Ticker]],[1]!Table1[[Symbol]:[Industry]],2,FALSE),"-")</f>
        <v>-</v>
      </c>
      <c r="D4092" t="s">
        <v>412</v>
      </c>
      <c r="E4092">
        <v>17.8</v>
      </c>
      <c r="F4092">
        <v>35.6</v>
      </c>
      <c r="G4092">
        <v>41.895041945570398</v>
      </c>
      <c r="H4092">
        <v>15.2676882978151</v>
      </c>
      <c r="I4092">
        <v>57.620271940032303</v>
      </c>
      <c r="J4092">
        <v>-0.17348487321723</v>
      </c>
      <c r="K4092">
        <v>32.899468866184797</v>
      </c>
      <c r="L4092">
        <v>28.385420757394101</v>
      </c>
      <c r="M4092">
        <v>74.206487737714596</v>
      </c>
      <c r="N4092">
        <v>0.997853115512505</v>
      </c>
      <c r="O4092">
        <v>6.5168539325842696</v>
      </c>
      <c r="P4092">
        <v>97.229916897506897</v>
      </c>
      <c r="Q4092">
        <v>0.124718235432346</v>
      </c>
    </row>
    <row r="4093" spans="1:17" hidden="1" x14ac:dyDescent="0.3">
      <c r="A4093" t="s">
        <v>8348</v>
      </c>
      <c r="B4093" t="s">
        <v>8349</v>
      </c>
      <c r="C4093" t="str">
        <f>IFERROR(VLOOKUP(Table1[[#This Row],[Ticker]],[1]!Table1[[Symbol]:[Industry]],2,FALSE),"-")</f>
        <v>-</v>
      </c>
      <c r="D4093" t="s">
        <v>59</v>
      </c>
      <c r="E4093">
        <v>17.795752419134399</v>
      </c>
      <c r="F4093">
        <v>64.599999999999994</v>
      </c>
      <c r="G4093">
        <v>149.11770065078699</v>
      </c>
      <c r="H4093">
        <v>-4.3157849974485503</v>
      </c>
      <c r="I4093">
        <v>134.05825029187801</v>
      </c>
      <c r="J4093">
        <v>-0.117336641886528</v>
      </c>
      <c r="K4093">
        <v>62.185616819260702</v>
      </c>
      <c r="L4093">
        <v>44.381091072561297</v>
      </c>
      <c r="M4093">
        <v>100</v>
      </c>
      <c r="N4093">
        <v>0</v>
      </c>
      <c r="O4093">
        <v>0</v>
      </c>
      <c r="P4093">
        <v>172.80405405405401</v>
      </c>
    </row>
    <row r="4094" spans="1:17" hidden="1" x14ac:dyDescent="0.3">
      <c r="A4094" t="s">
        <v>8350</v>
      </c>
      <c r="B4094" t="s">
        <v>8351</v>
      </c>
      <c r="C4094" t="str">
        <f>IFERROR(VLOOKUP(Table1[[#This Row],[Ticker]],[1]!Table1[[Symbol]:[Industry]],2,FALSE),"-")</f>
        <v>-</v>
      </c>
      <c r="D4094" t="s">
        <v>549</v>
      </c>
      <c r="E4094">
        <v>17.7872734</v>
      </c>
      <c r="F4094">
        <v>18.190000000000001</v>
      </c>
      <c r="G4094">
        <v>15.0626931261001</v>
      </c>
      <c r="H4094">
        <v>-4.3157849974485503</v>
      </c>
      <c r="I4094">
        <v>-8.4888354651084601</v>
      </c>
      <c r="J4094">
        <v>-0.117336641886528</v>
      </c>
      <c r="K4094">
        <v>18.144577278223601</v>
      </c>
      <c r="L4094">
        <v>16.881395638124499</v>
      </c>
      <c r="M4094">
        <v>100</v>
      </c>
      <c r="O4094">
        <v>0</v>
      </c>
      <c r="P4094">
        <v>38.7490465293669</v>
      </c>
    </row>
    <row r="4095" spans="1:17" hidden="1" x14ac:dyDescent="0.3">
      <c r="A4095" t="s">
        <v>8352</v>
      </c>
      <c r="B4095" t="s">
        <v>8353</v>
      </c>
      <c r="C4095" t="str">
        <f>IFERROR(VLOOKUP(Table1[[#This Row],[Ticker]],[1]!Table1[[Symbol]:[Industry]],2,FALSE),"-")</f>
        <v>-</v>
      </c>
      <c r="E4095">
        <v>17.754000000000001</v>
      </c>
      <c r="F4095">
        <v>33</v>
      </c>
      <c r="G4095">
        <v>-4.4539990003361299E-2</v>
      </c>
      <c r="H4095">
        <v>-10.6872135688771</v>
      </c>
      <c r="I4095">
        <v>-11.4735779431594</v>
      </c>
      <c r="J4095">
        <v>-7.8074774869569401</v>
      </c>
      <c r="K4095">
        <v>34.7176166916922</v>
      </c>
      <c r="L4095">
        <v>33.948150906325502</v>
      </c>
      <c r="M4095">
        <v>32.3508382385318</v>
      </c>
      <c r="N4095">
        <v>0.801385390428211</v>
      </c>
      <c r="O4095">
        <v>42.060606060605998</v>
      </c>
      <c r="P4095">
        <v>35.635018495684299</v>
      </c>
      <c r="Q4095">
        <v>2.7249487838588E-2</v>
      </c>
    </row>
    <row r="4096" spans="1:17" hidden="1" x14ac:dyDescent="0.3">
      <c r="A4096" t="s">
        <v>8354</v>
      </c>
      <c r="B4096" t="s">
        <v>8355</v>
      </c>
      <c r="C4096" t="str">
        <f>IFERROR(VLOOKUP(Table1[[#This Row],[Ticker]],[1]!Table1[[Symbol]:[Industry]],2,FALSE),"-")</f>
        <v>-</v>
      </c>
      <c r="D4096" t="s">
        <v>549</v>
      </c>
      <c r="E4096">
        <v>17.714051000000001</v>
      </c>
      <c r="F4096">
        <v>5.27</v>
      </c>
      <c r="G4096">
        <v>643.416994486107</v>
      </c>
      <c r="H4096">
        <v>114.867888471939</v>
      </c>
      <c r="I4096">
        <v>137.50105270019799</v>
      </c>
      <c r="J4096">
        <v>18.687973092626699</v>
      </c>
      <c r="K4096">
        <v>3.20717056573505</v>
      </c>
      <c r="L4096">
        <v>2.2338954898770398</v>
      </c>
      <c r="M4096">
        <v>91.682519700989104</v>
      </c>
      <c r="N4096">
        <v>2.7968073135490998</v>
      </c>
      <c r="O4096">
        <v>1.8975332068311199</v>
      </c>
      <c r="P4096">
        <v>885.04672897196201</v>
      </c>
      <c r="Q4096">
        <v>8.3235769929664999E-2</v>
      </c>
    </row>
    <row r="4097" spans="1:17" hidden="1" x14ac:dyDescent="0.3">
      <c r="A4097" t="s">
        <v>8356</v>
      </c>
      <c r="B4097" t="s">
        <v>8357</v>
      </c>
      <c r="C4097" t="str">
        <f>IFERROR(VLOOKUP(Table1[[#This Row],[Ticker]],[1]!Table1[[Symbol]:[Industry]],2,FALSE),"-")</f>
        <v>-</v>
      </c>
      <c r="D4097" t="s">
        <v>621</v>
      </c>
      <c r="E4097">
        <v>17.64099792</v>
      </c>
      <c r="F4097">
        <v>4.76</v>
      </c>
      <c r="G4097">
        <v>-1.94722296848414</v>
      </c>
      <c r="H4097">
        <v>-7.33389364936001</v>
      </c>
      <c r="I4097">
        <v>-18.251328252182901</v>
      </c>
      <c r="J4097">
        <v>-3.52415026914103</v>
      </c>
      <c r="K4097">
        <v>4.8438738565397799</v>
      </c>
      <c r="L4097">
        <v>4.7616301649808603</v>
      </c>
      <c r="M4097">
        <v>44.8394462190426</v>
      </c>
      <c r="N4097">
        <v>1.36233111043531</v>
      </c>
      <c r="O4097">
        <v>43.907563025210003</v>
      </c>
      <c r="P4097">
        <v>54.545454545454497</v>
      </c>
      <c r="Q4097">
        <v>-3.4978538761984999E-2</v>
      </c>
    </row>
    <row r="4098" spans="1:17" hidden="1" x14ac:dyDescent="0.3">
      <c r="A4098" t="s">
        <v>8358</v>
      </c>
      <c r="B4098" t="s">
        <v>8359</v>
      </c>
      <c r="C4098" t="str">
        <f>IFERROR(VLOOKUP(Table1[[#This Row],[Ticker]],[1]!Table1[[Symbol]:[Industry]],2,FALSE),"-")</f>
        <v>-</v>
      </c>
      <c r="D4098" t="s">
        <v>198</v>
      </c>
      <c r="E4098">
        <v>17.63775</v>
      </c>
      <c r="F4098">
        <v>4.05</v>
      </c>
      <c r="G4098">
        <v>32.082877365964002</v>
      </c>
      <c r="I4098">
        <v>-25.407849991313299</v>
      </c>
      <c r="K4098">
        <v>4.4249445457001002</v>
      </c>
      <c r="L4098">
        <v>4.0278917604158799</v>
      </c>
      <c r="M4098">
        <v>29.723467083117001</v>
      </c>
      <c r="N4098">
        <v>2.51563926554627</v>
      </c>
      <c r="O4098">
        <v>33.3333333333333</v>
      </c>
      <c r="P4098">
        <v>61.999999999999901</v>
      </c>
      <c r="Q4098">
        <v>-2.0192540060606001E-2</v>
      </c>
    </row>
    <row r="4099" spans="1:17" hidden="1" x14ac:dyDescent="0.3">
      <c r="A4099" t="s">
        <v>8360</v>
      </c>
      <c r="B4099" t="s">
        <v>8361</v>
      </c>
      <c r="C4099" t="str">
        <f>IFERROR(VLOOKUP(Table1[[#This Row],[Ticker]],[1]!Table1[[Symbol]:[Industry]],2,FALSE),"-")</f>
        <v>-</v>
      </c>
      <c r="E4099">
        <v>17.568070075000001</v>
      </c>
      <c r="F4099">
        <v>9.41</v>
      </c>
      <c r="G4099">
        <v>-13.627873871103001</v>
      </c>
      <c r="H4099">
        <v>1.0533425193299699</v>
      </c>
      <c r="I4099">
        <v>12.6880819354846</v>
      </c>
      <c r="J4099">
        <v>-10.9971852700795</v>
      </c>
      <c r="K4099">
        <v>8.3446895494464606</v>
      </c>
      <c r="L4099">
        <v>7.6751227289161799</v>
      </c>
      <c r="M4099">
        <v>53.135974208601901</v>
      </c>
      <c r="N4099">
        <v>2.2165397202035302</v>
      </c>
      <c r="O4099">
        <v>14.240170031880901</v>
      </c>
      <c r="P4099">
        <v>72.660550458715605</v>
      </c>
      <c r="Q4099">
        <v>6.1448199922534003E-2</v>
      </c>
    </row>
    <row r="4100" spans="1:17" hidden="1" x14ac:dyDescent="0.3">
      <c r="A4100" t="s">
        <v>8362</v>
      </c>
      <c r="B4100" t="s">
        <v>8363</v>
      </c>
      <c r="C4100" t="str">
        <f>IFERROR(VLOOKUP(Table1[[#This Row],[Ticker]],[1]!Table1[[Symbol]:[Industry]],2,FALSE),"-")</f>
        <v>-</v>
      </c>
      <c r="D4100" t="s">
        <v>543</v>
      </c>
      <c r="E4100">
        <v>17.553034</v>
      </c>
      <c r="F4100">
        <v>8.5299999999999994</v>
      </c>
      <c r="G4100">
        <v>-48.532168381240297</v>
      </c>
      <c r="H4100">
        <v>13.5103019590731</v>
      </c>
      <c r="I4100">
        <v>-18.144065682350501</v>
      </c>
      <c r="J4100">
        <v>15.365617903567999</v>
      </c>
      <c r="K4100">
        <v>7.0934807870371301</v>
      </c>
      <c r="L4100">
        <v>8.2033704712570508</v>
      </c>
      <c r="M4100">
        <v>86.421054248742806</v>
      </c>
      <c r="N4100">
        <v>0.80406950937337596</v>
      </c>
      <c r="O4100">
        <v>39.5076201641266</v>
      </c>
      <c r="P4100">
        <v>50.973451327433601</v>
      </c>
      <c r="Q4100">
        <v>1.1759360937979E-2</v>
      </c>
    </row>
    <row r="4101" spans="1:17" hidden="1" x14ac:dyDescent="0.3">
      <c r="A4101" t="s">
        <v>8364</v>
      </c>
      <c r="B4101" t="s">
        <v>8365</v>
      </c>
      <c r="C4101" t="str">
        <f>IFERROR(VLOOKUP(Table1[[#This Row],[Ticker]],[1]!Table1[[Symbol]:[Industry]],2,FALSE),"-")</f>
        <v>-</v>
      </c>
      <c r="E4101">
        <v>17.531126352000001</v>
      </c>
      <c r="F4101">
        <v>5.24</v>
      </c>
      <c r="G4101">
        <v>32.731557044494402</v>
      </c>
      <c r="H4101">
        <v>22.497401815738201</v>
      </c>
      <c r="I4101">
        <v>-6.5125527419788396</v>
      </c>
      <c r="J4101">
        <v>13.019918260074199</v>
      </c>
      <c r="K4101">
        <v>4.5168044811418202</v>
      </c>
      <c r="L4101">
        <v>4.1149804538712598</v>
      </c>
      <c r="M4101">
        <v>58.068386104241</v>
      </c>
      <c r="N4101">
        <v>2.5045761629093701</v>
      </c>
      <c r="O4101">
        <v>33.778625954198397</v>
      </c>
      <c r="P4101">
        <v>100.766283524904</v>
      </c>
      <c r="Q4101">
        <v>8.5465684886295995E-2</v>
      </c>
    </row>
    <row r="4102" spans="1:17" hidden="1" x14ac:dyDescent="0.3">
      <c r="A4102" t="s">
        <v>8366</v>
      </c>
      <c r="B4102" t="s">
        <v>8367</v>
      </c>
      <c r="C4102" t="str">
        <f>IFERROR(VLOOKUP(Table1[[#This Row],[Ticker]],[1]!Table1[[Symbol]:[Industry]],2,FALSE),"-")</f>
        <v>-</v>
      </c>
      <c r="D4102" t="s">
        <v>632</v>
      </c>
      <c r="E4102">
        <v>17.522500000000001</v>
      </c>
      <c r="F4102">
        <v>10.75</v>
      </c>
      <c r="G4102">
        <v>0.87911588989662004</v>
      </c>
      <c r="H4102">
        <v>2.9131306652020301</v>
      </c>
      <c r="I4102">
        <v>16.6939501981802</v>
      </c>
      <c r="J4102">
        <v>-7.6498041743540597</v>
      </c>
      <c r="K4102">
        <v>10.643361301507101</v>
      </c>
      <c r="L4102">
        <v>9.6656048209800201</v>
      </c>
      <c r="M4102">
        <v>46.296533864078299</v>
      </c>
      <c r="N4102">
        <v>0.25673677945908502</v>
      </c>
      <c r="O4102">
        <v>33.674418604651102</v>
      </c>
      <c r="P4102">
        <v>73.948220064724893</v>
      </c>
      <c r="Q4102">
        <v>7.8404364196946005E-2</v>
      </c>
    </row>
    <row r="4103" spans="1:17" hidden="1" x14ac:dyDescent="0.3">
      <c r="A4103" t="s">
        <v>8368</v>
      </c>
      <c r="B4103" t="s">
        <v>8369</v>
      </c>
      <c r="C4103" t="str">
        <f>IFERROR(VLOOKUP(Table1[[#This Row],[Ticker]],[1]!Table1[[Symbol]:[Industry]],2,FALSE),"-")</f>
        <v>-</v>
      </c>
      <c r="E4103">
        <v>17.510000000000002</v>
      </c>
      <c r="F4103">
        <v>17.510000000000002</v>
      </c>
      <c r="G4103">
        <v>-58.350532507744298</v>
      </c>
      <c r="H4103">
        <v>-23.048567366594501</v>
      </c>
      <c r="I4103">
        <v>-28.698182075997</v>
      </c>
      <c r="J4103">
        <v>3.0896604426615801</v>
      </c>
      <c r="K4103">
        <v>18.699265231306299</v>
      </c>
      <c r="L4103">
        <v>21.043210250543002</v>
      </c>
      <c r="M4103">
        <v>52.025425364178702</v>
      </c>
      <c r="N4103">
        <v>1.0873731028979301</v>
      </c>
      <c r="O4103">
        <v>62.193032552826899</v>
      </c>
      <c r="P4103">
        <v>11.104060913705499</v>
      </c>
      <c r="Q4103">
        <v>6.0858625539105003E-2</v>
      </c>
    </row>
    <row r="4104" spans="1:17" hidden="1" x14ac:dyDescent="0.3">
      <c r="A4104" t="s">
        <v>8370</v>
      </c>
      <c r="B4104" t="s">
        <v>8371</v>
      </c>
      <c r="C4104" t="str">
        <f>IFERROR(VLOOKUP(Table1[[#This Row],[Ticker]],[1]!Table1[[Symbol]:[Industry]],2,FALSE),"-")</f>
        <v>-</v>
      </c>
      <c r="D4104" t="s">
        <v>380</v>
      </c>
      <c r="E4104">
        <v>17.473050000000001</v>
      </c>
      <c r="F4104">
        <v>35</v>
      </c>
      <c r="G4104">
        <v>11.5009776125694</v>
      </c>
      <c r="H4104">
        <v>-15.1715307187199</v>
      </c>
      <c r="I4104">
        <v>-48.732393340940298</v>
      </c>
      <c r="J4104">
        <v>-7.5792655758966703</v>
      </c>
      <c r="K4104">
        <v>39.137223025547897</v>
      </c>
      <c r="L4104">
        <v>39.065625192747298</v>
      </c>
      <c r="M4104">
        <v>22.490739923147999</v>
      </c>
      <c r="N4104">
        <v>1.33820306087964</v>
      </c>
      <c r="O4104">
        <v>66.857142857142804</v>
      </c>
      <c r="P4104">
        <v>45.7725947521865</v>
      </c>
      <c r="Q4104">
        <v>5.9343838275631E-2</v>
      </c>
    </row>
    <row r="4105" spans="1:17" hidden="1" x14ac:dyDescent="0.3">
      <c r="A4105" t="s">
        <v>8372</v>
      </c>
      <c r="B4105" t="s">
        <v>8373</v>
      </c>
      <c r="C4105" t="str">
        <f>IFERROR(VLOOKUP(Table1[[#This Row],[Ticker]],[1]!Table1[[Symbol]:[Industry]],2,FALSE),"-")</f>
        <v>-</v>
      </c>
      <c r="E4105">
        <v>17.379292392</v>
      </c>
      <c r="F4105">
        <v>41.58</v>
      </c>
      <c r="G4105">
        <v>-13.983169377362801</v>
      </c>
      <c r="H4105">
        <v>-6.0599710439601804</v>
      </c>
      <c r="I4105">
        <v>-36.521970454017698</v>
      </c>
      <c r="J4105">
        <v>-6.0193410962295104</v>
      </c>
      <c r="K4105">
        <v>45.832038599925703</v>
      </c>
      <c r="L4105">
        <v>44.332157403783398</v>
      </c>
      <c r="M4105">
        <v>32.362396458395303</v>
      </c>
      <c r="N4105">
        <v>0.32700421940928198</v>
      </c>
      <c r="O4105">
        <v>68.662818662818594</v>
      </c>
      <c r="P4105">
        <v>36.763302752293498</v>
      </c>
    </row>
    <row r="4106" spans="1:17" hidden="1" x14ac:dyDescent="0.3">
      <c r="A4106" t="s">
        <v>8374</v>
      </c>
      <c r="B4106" t="s">
        <v>8375</v>
      </c>
      <c r="C4106" t="str">
        <f>IFERROR(VLOOKUP(Table1[[#This Row],[Ticker]],[1]!Table1[[Symbol]:[Industry]],2,FALSE),"-")</f>
        <v>-</v>
      </c>
      <c r="E4106">
        <v>17.375223294000001</v>
      </c>
      <c r="F4106">
        <v>12.87</v>
      </c>
      <c r="G4106">
        <v>33.648609921916602</v>
      </c>
      <c r="H4106">
        <v>10.882056729170101</v>
      </c>
      <c r="I4106">
        <v>-8.0459228467775201</v>
      </c>
      <c r="J4106">
        <v>6.7216958852193898</v>
      </c>
      <c r="K4106">
        <v>11.6521773125151</v>
      </c>
      <c r="L4106">
        <v>11.525086001165199</v>
      </c>
      <c r="M4106">
        <v>72.532644787116396</v>
      </c>
      <c r="N4106">
        <v>1.86555073979973</v>
      </c>
      <c r="O4106">
        <v>24.3201243201243</v>
      </c>
      <c r="P4106">
        <v>71.599999999999994</v>
      </c>
      <c r="Q4106">
        <v>3.5511480119440001E-3</v>
      </c>
    </row>
    <row r="4107" spans="1:17" hidden="1" x14ac:dyDescent="0.3">
      <c r="A4107" t="s">
        <v>8376</v>
      </c>
      <c r="B4107" t="s">
        <v>8377</v>
      </c>
      <c r="C4107" t="str">
        <f>IFERROR(VLOOKUP(Table1[[#This Row],[Ticker]],[1]!Table1[[Symbol]:[Industry]],2,FALSE),"-")</f>
        <v>-</v>
      </c>
      <c r="E4107">
        <v>17.368702979999998</v>
      </c>
      <c r="F4107">
        <v>32.6</v>
      </c>
      <c r="G4107">
        <v>141.138991844499</v>
      </c>
      <c r="H4107">
        <v>-13.5266888711931</v>
      </c>
      <c r="I4107">
        <v>34.730489929635198</v>
      </c>
      <c r="J4107">
        <v>5.3493300247801399</v>
      </c>
      <c r="K4107">
        <v>28.511371430268401</v>
      </c>
      <c r="L4107">
        <v>23.0227456540016</v>
      </c>
      <c r="M4107">
        <v>61.142474683345903</v>
      </c>
      <c r="N4107">
        <v>0.21810977864652101</v>
      </c>
      <c r="O4107">
        <v>20.245398773006102</v>
      </c>
      <c r="P4107">
        <v>175.105485232067</v>
      </c>
      <c r="Q4107">
        <v>6.2745705029685003E-2</v>
      </c>
    </row>
    <row r="4108" spans="1:17" hidden="1" x14ac:dyDescent="0.3">
      <c r="A4108" t="s">
        <v>8378</v>
      </c>
      <c r="B4108" t="s">
        <v>8379</v>
      </c>
      <c r="C4108" t="str">
        <f>IFERROR(VLOOKUP(Table1[[#This Row],[Ticker]],[1]!Table1[[Symbol]:[Industry]],2,FALSE),"-")</f>
        <v>-</v>
      </c>
      <c r="D4108" t="s">
        <v>405</v>
      </c>
      <c r="E4108">
        <v>17.358678000000001</v>
      </c>
      <c r="F4108">
        <v>15.63</v>
      </c>
      <c r="G4108">
        <v>-26.303175833173199</v>
      </c>
      <c r="H4108">
        <v>-8.9886821937102308</v>
      </c>
      <c r="I4108">
        <v>-33.091431079946403</v>
      </c>
      <c r="J4108">
        <v>-4.4325336400103499</v>
      </c>
      <c r="K4108">
        <v>15.8466752275971</v>
      </c>
      <c r="L4108">
        <v>17.3899262120709</v>
      </c>
      <c r="M4108">
        <v>46.657706264896802</v>
      </c>
      <c r="N4108">
        <v>0.87749269684549003</v>
      </c>
      <c r="O4108">
        <v>120.089571337172</v>
      </c>
      <c r="P4108">
        <v>15.7777777777777</v>
      </c>
      <c r="Q4108">
        <v>-9.928078957889999E-4</v>
      </c>
    </row>
    <row r="4109" spans="1:17" hidden="1" x14ac:dyDescent="0.3">
      <c r="A4109" t="s">
        <v>8380</v>
      </c>
      <c r="B4109" t="s">
        <v>8381</v>
      </c>
      <c r="C4109" t="str">
        <f>IFERROR(VLOOKUP(Table1[[#This Row],[Ticker]],[1]!Table1[[Symbol]:[Industry]],2,FALSE),"-")</f>
        <v>-</v>
      </c>
      <c r="D4109" t="s">
        <v>335</v>
      </c>
      <c r="E4109">
        <v>17.331957225</v>
      </c>
      <c r="F4109">
        <v>31.35</v>
      </c>
      <c r="G4109">
        <v>106.152356274152</v>
      </c>
      <c r="H4109">
        <v>-8.7857722260564604</v>
      </c>
      <c r="I4109">
        <v>97.517716162352698</v>
      </c>
      <c r="J4109">
        <v>-4.9822015067513803</v>
      </c>
      <c r="K4109">
        <v>29.663827684602001</v>
      </c>
      <c r="L4109">
        <v>23.450805155266899</v>
      </c>
      <c r="M4109">
        <v>55.380947233672899</v>
      </c>
      <c r="N4109">
        <v>1.0298918454935599</v>
      </c>
      <c r="O4109">
        <v>4.2743221690590003</v>
      </c>
      <c r="P4109">
        <v>150.80000000000001</v>
      </c>
      <c r="Q4109">
        <v>0.12223217337372901</v>
      </c>
    </row>
    <row r="4110" spans="1:17" hidden="1" x14ac:dyDescent="0.3">
      <c r="A4110" t="s">
        <v>8382</v>
      </c>
      <c r="B4110" t="s">
        <v>8383</v>
      </c>
      <c r="C4110" t="str">
        <f>IFERROR(VLOOKUP(Table1[[#This Row],[Ticker]],[1]!Table1[[Symbol]:[Industry]],2,FALSE),"-")</f>
        <v>-</v>
      </c>
      <c r="D4110" t="s">
        <v>924</v>
      </c>
      <c r="E4110">
        <v>17.331800000000001</v>
      </c>
      <c r="F4110">
        <v>47.5</v>
      </c>
      <c r="G4110">
        <v>1.31364659673324</v>
      </c>
      <c r="H4110">
        <v>7.9144308298895698</v>
      </c>
      <c r="I4110">
        <v>-9.8978074324750391</v>
      </c>
      <c r="J4110">
        <v>8.3718719912069908</v>
      </c>
      <c r="K4110">
        <v>44.321246496861697</v>
      </c>
      <c r="L4110">
        <v>43.690576310401397</v>
      </c>
      <c r="M4110">
        <v>70.1714113576313</v>
      </c>
      <c r="N4110">
        <v>0.34864853723221501</v>
      </c>
      <c r="O4110">
        <v>26.294736842105198</v>
      </c>
      <c r="P4110">
        <v>43.808658795034802</v>
      </c>
      <c r="Q4110">
        <v>4.1724541905286003E-2</v>
      </c>
    </row>
    <row r="4111" spans="1:17" hidden="1" x14ac:dyDescent="0.3">
      <c r="A4111" t="s">
        <v>8384</v>
      </c>
      <c r="B4111" t="s">
        <v>8385</v>
      </c>
      <c r="C4111" t="str">
        <f>IFERROR(VLOOKUP(Table1[[#This Row],[Ticker]],[1]!Table1[[Symbol]:[Industry]],2,FALSE),"-")</f>
        <v>-</v>
      </c>
      <c r="D4111" t="s">
        <v>709</v>
      </c>
      <c r="E4111">
        <v>17.228399594999999</v>
      </c>
      <c r="F4111">
        <v>90.71</v>
      </c>
      <c r="G4111">
        <v>-5.8811585980719503</v>
      </c>
      <c r="H4111">
        <v>-1.41691356571586</v>
      </c>
      <c r="I4111">
        <v>11.184560728306201</v>
      </c>
      <c r="J4111">
        <v>-0.86440174327393704</v>
      </c>
      <c r="K4111">
        <v>89.641493502558902</v>
      </c>
      <c r="L4111">
        <v>81.294784590273693</v>
      </c>
      <c r="M4111">
        <v>59.689646094536798</v>
      </c>
      <c r="N4111">
        <v>0.70495923140130201</v>
      </c>
      <c r="O4111">
        <v>6.8018961525741304</v>
      </c>
      <c r="P4111">
        <v>32.037845705967896</v>
      </c>
    </row>
    <row r="4112" spans="1:17" hidden="1" x14ac:dyDescent="0.3">
      <c r="A4112" t="s">
        <v>8386</v>
      </c>
      <c r="B4112" t="s">
        <v>8387</v>
      </c>
      <c r="C4112" t="str">
        <f>IFERROR(VLOOKUP(Table1[[#This Row],[Ticker]],[1]!Table1[[Symbol]:[Industry]],2,FALSE),"-")</f>
        <v>-</v>
      </c>
      <c r="D4112" t="s">
        <v>97</v>
      </c>
      <c r="E4112">
        <v>17.204295567999999</v>
      </c>
      <c r="F4112">
        <v>17.14</v>
      </c>
      <c r="G4112">
        <v>-5.0704364482494402</v>
      </c>
      <c r="H4112">
        <v>-9.4338952336690198</v>
      </c>
      <c r="I4112">
        <v>-31.909939098995402</v>
      </c>
      <c r="J4112">
        <v>-4.7527238663071003</v>
      </c>
      <c r="K4112">
        <v>17.691048665775401</v>
      </c>
      <c r="L4112">
        <v>19.0284886800168</v>
      </c>
      <c r="M4112">
        <v>43.1259310220386</v>
      </c>
      <c r="N4112">
        <v>1.0949891278614401</v>
      </c>
      <c r="O4112">
        <v>39.323220536756097</v>
      </c>
      <c r="P4112">
        <v>27.340267459138101</v>
      </c>
      <c r="Q4112">
        <v>-0.10046712295749601</v>
      </c>
    </row>
    <row r="4113" spans="1:17" hidden="1" x14ac:dyDescent="0.3">
      <c r="A4113" t="s">
        <v>8388</v>
      </c>
      <c r="B4113" t="s">
        <v>8389</v>
      </c>
      <c r="C4113" t="str">
        <f>IFERROR(VLOOKUP(Table1[[#This Row],[Ticker]],[1]!Table1[[Symbol]:[Industry]],2,FALSE),"-")</f>
        <v>-</v>
      </c>
      <c r="D4113" t="s">
        <v>380</v>
      </c>
      <c r="E4113">
        <v>17.202370416000001</v>
      </c>
      <c r="F4113">
        <v>3.92</v>
      </c>
      <c r="G4113">
        <v>-83.273982269246105</v>
      </c>
      <c r="H4113">
        <v>-6.3157849974485503</v>
      </c>
      <c r="I4113">
        <v>-77.652241494191998</v>
      </c>
      <c r="J4113">
        <v>7.2799236320860699</v>
      </c>
      <c r="K4113">
        <v>4.3342175621313199</v>
      </c>
      <c r="L4113">
        <v>8.7658315669735192</v>
      </c>
      <c r="M4113">
        <v>74.751443110690204</v>
      </c>
      <c r="N4113">
        <v>1.2893860275220601</v>
      </c>
      <c r="O4113">
        <v>257.142857142857</v>
      </c>
      <c r="P4113">
        <v>34.246575342465697</v>
      </c>
      <c r="Q4113">
        <v>-0.20226336606418099</v>
      </c>
    </row>
    <row r="4114" spans="1:17" hidden="1" x14ac:dyDescent="0.3">
      <c r="A4114" t="s">
        <v>8390</v>
      </c>
      <c r="B4114" t="s">
        <v>8391</v>
      </c>
      <c r="C4114" t="str">
        <f>IFERROR(VLOOKUP(Table1[[#This Row],[Ticker]],[1]!Table1[[Symbol]:[Industry]],2,FALSE),"-")</f>
        <v>-</v>
      </c>
      <c r="D4114" t="s">
        <v>1516</v>
      </c>
      <c r="E4114">
        <v>17.198519999999998</v>
      </c>
      <c r="F4114">
        <v>37.65</v>
      </c>
      <c r="G4114">
        <v>-34.043496260409597</v>
      </c>
      <c r="H4114">
        <v>7.5486217822124697</v>
      </c>
      <c r="I4114">
        <v>-1.89577269662736</v>
      </c>
      <c r="J4114">
        <v>-0.86921634113464097</v>
      </c>
      <c r="K4114">
        <v>36.602219255748302</v>
      </c>
      <c r="L4114">
        <v>37.208131842502098</v>
      </c>
      <c r="M4114">
        <v>50.073921262058803</v>
      </c>
      <c r="N4114">
        <v>1.0489690721649401</v>
      </c>
      <c r="O4114">
        <v>34.130146082337298</v>
      </c>
      <c r="P4114">
        <v>25.2911813643926</v>
      </c>
    </row>
    <row r="4115" spans="1:17" hidden="1" x14ac:dyDescent="0.3">
      <c r="A4115" t="s">
        <v>8392</v>
      </c>
      <c r="B4115" t="s">
        <v>8393</v>
      </c>
      <c r="C4115" t="str">
        <f>IFERROR(VLOOKUP(Table1[[#This Row],[Ticker]],[1]!Table1[[Symbol]:[Industry]],2,FALSE),"-")</f>
        <v>-</v>
      </c>
      <c r="D4115" t="s">
        <v>709</v>
      </c>
      <c r="E4115">
        <v>17.1837348</v>
      </c>
      <c r="F4115">
        <v>132.22999999999999</v>
      </c>
      <c r="G4115">
        <v>19.870263684997202</v>
      </c>
      <c r="H4115">
        <v>0.85541299675343296</v>
      </c>
      <c r="I4115">
        <v>5.2577120566419202</v>
      </c>
      <c r="J4115">
        <v>1.1195590516046701</v>
      </c>
      <c r="K4115">
        <v>127.13927496087901</v>
      </c>
      <c r="L4115">
        <v>115.83144836307</v>
      </c>
      <c r="M4115">
        <v>42.376869448986099</v>
      </c>
      <c r="N4115">
        <v>0.94263389485675597</v>
      </c>
      <c r="O4115">
        <v>4.5980488542690798</v>
      </c>
      <c r="P4115">
        <v>43.962983124659701</v>
      </c>
    </row>
    <row r="4116" spans="1:17" hidden="1" x14ac:dyDescent="0.3">
      <c r="A4116" t="s">
        <v>8394</v>
      </c>
      <c r="B4116" t="s">
        <v>8395</v>
      </c>
      <c r="C4116" t="str">
        <f>IFERROR(VLOOKUP(Table1[[#This Row],[Ticker]],[1]!Table1[[Symbol]:[Industry]],2,FALSE),"-")</f>
        <v>-</v>
      </c>
      <c r="D4116" t="s">
        <v>924</v>
      </c>
      <c r="E4116">
        <v>17.182929399999999</v>
      </c>
      <c r="F4116">
        <v>18.34</v>
      </c>
      <c r="G4116">
        <v>130.68257863556801</v>
      </c>
      <c r="H4116">
        <v>-13.686062075534201</v>
      </c>
      <c r="I4116">
        <v>12.1651101039814</v>
      </c>
      <c r="J4116">
        <v>1.8667903422404399</v>
      </c>
      <c r="K4116">
        <v>17.103607806972899</v>
      </c>
      <c r="L4116">
        <v>13.3119883796096</v>
      </c>
      <c r="M4116">
        <v>49.101222633263802</v>
      </c>
      <c r="N4116">
        <v>0.57435862521258696</v>
      </c>
      <c r="O4116">
        <v>15.5943293347873</v>
      </c>
      <c r="P4116">
        <v>229.263913824057</v>
      </c>
      <c r="Q4116">
        <v>0.16778173204128999</v>
      </c>
    </row>
    <row r="4117" spans="1:17" hidden="1" x14ac:dyDescent="0.3">
      <c r="A4117" t="s">
        <v>8396</v>
      </c>
      <c r="B4117" t="s">
        <v>8397</v>
      </c>
      <c r="C4117" t="str">
        <f>IFERROR(VLOOKUP(Table1[[#This Row],[Ticker]],[1]!Table1[[Symbol]:[Industry]],2,FALSE),"-")</f>
        <v>-</v>
      </c>
      <c r="D4117" t="s">
        <v>632</v>
      </c>
      <c r="E4117">
        <v>17.177264999999998</v>
      </c>
      <c r="F4117">
        <v>45.99</v>
      </c>
      <c r="G4117">
        <v>-28.231807948721201</v>
      </c>
      <c r="H4117">
        <v>-12.335784997448499</v>
      </c>
      <c r="I4117">
        <v>-13.9058737067283</v>
      </c>
      <c r="J4117">
        <v>-2.2662728120992899</v>
      </c>
      <c r="K4117">
        <v>50.117323881874199</v>
      </c>
      <c r="L4117">
        <v>49.011967831507199</v>
      </c>
      <c r="M4117">
        <v>22.417787030356301</v>
      </c>
      <c r="N4117">
        <v>1.5574468085106301</v>
      </c>
      <c r="O4117">
        <v>32.0287018917155</v>
      </c>
      <c r="P4117">
        <v>25.655737704918</v>
      </c>
      <c r="Q4117">
        <v>0.15087458476309801</v>
      </c>
    </row>
    <row r="4118" spans="1:17" hidden="1" x14ac:dyDescent="0.3">
      <c r="A4118" t="s">
        <v>8398</v>
      </c>
      <c r="B4118" t="s">
        <v>8399</v>
      </c>
      <c r="C4118" t="str">
        <f>IFERROR(VLOOKUP(Table1[[#This Row],[Ticker]],[1]!Table1[[Symbol]:[Industry]],2,FALSE),"-")</f>
        <v>-</v>
      </c>
      <c r="D4118" t="s">
        <v>62</v>
      </c>
      <c r="E4118">
        <v>17.16747522</v>
      </c>
      <c r="F4118">
        <v>42.7</v>
      </c>
      <c r="G4118">
        <v>-61.122250839164103</v>
      </c>
      <c r="H4118">
        <v>-2.4064771215535501</v>
      </c>
      <c r="I4118">
        <v>-33.112664094139603</v>
      </c>
      <c r="J4118">
        <v>2.2807448928856502</v>
      </c>
      <c r="K4118">
        <v>43.424114659659402</v>
      </c>
      <c r="M4118">
        <v>50.028721363396301</v>
      </c>
      <c r="N4118">
        <v>0.90821256038647302</v>
      </c>
      <c r="O4118">
        <v>94.1451990632318</v>
      </c>
      <c r="P4118">
        <v>29.003021148036201</v>
      </c>
    </row>
    <row r="4119" spans="1:17" hidden="1" x14ac:dyDescent="0.3">
      <c r="A4119" t="s">
        <v>8400</v>
      </c>
      <c r="B4119" t="s">
        <v>8401</v>
      </c>
      <c r="C4119" t="str">
        <f>IFERROR(VLOOKUP(Table1[[#This Row],[Ticker]],[1]!Table1[[Symbol]:[Industry]],2,FALSE),"-")</f>
        <v>-</v>
      </c>
      <c r="D4119" t="s">
        <v>412</v>
      </c>
      <c r="E4119">
        <v>17.095680000000002</v>
      </c>
      <c r="F4119">
        <v>12.72</v>
      </c>
      <c r="G4119">
        <v>-18.735858353761699</v>
      </c>
      <c r="H4119">
        <v>-4.3157849974485503</v>
      </c>
      <c r="I4119">
        <v>-13.451328252182901</v>
      </c>
      <c r="J4119">
        <v>-0.117336641886528</v>
      </c>
      <c r="K4119">
        <v>12.7165582378141</v>
      </c>
      <c r="L4119">
        <v>12.5921277292244</v>
      </c>
      <c r="M4119">
        <v>100</v>
      </c>
      <c r="O4119">
        <v>0</v>
      </c>
      <c r="P4119">
        <v>4.9504950495049496</v>
      </c>
    </row>
    <row r="4120" spans="1:17" hidden="1" x14ac:dyDescent="0.3">
      <c r="A4120" t="s">
        <v>8402</v>
      </c>
      <c r="B4120" t="s">
        <v>8403</v>
      </c>
      <c r="C4120" t="str">
        <f>IFERROR(VLOOKUP(Table1[[#This Row],[Ticker]],[1]!Table1[[Symbol]:[Industry]],2,FALSE),"-")</f>
        <v>-</v>
      </c>
      <c r="E4120">
        <v>17.0791</v>
      </c>
      <c r="F4120">
        <v>16.91</v>
      </c>
      <c r="G4120">
        <v>-24.157218618098899</v>
      </c>
      <c r="H4120">
        <v>-12.120155444899099</v>
      </c>
      <c r="I4120">
        <v>-31.5627083974613</v>
      </c>
      <c r="J4120">
        <v>3.62973595764509</v>
      </c>
      <c r="K4120">
        <v>17.409859891868201</v>
      </c>
      <c r="L4120">
        <v>17.921283075123799</v>
      </c>
      <c r="M4120">
        <v>34.793393785715601</v>
      </c>
      <c r="N4120">
        <v>0.431407956377382</v>
      </c>
      <c r="O4120">
        <v>52.276759314015301</v>
      </c>
      <c r="P4120">
        <v>17.105263157894701</v>
      </c>
      <c r="Q4120">
        <v>-3.0509705187309E-2</v>
      </c>
    </row>
    <row r="4121" spans="1:17" hidden="1" x14ac:dyDescent="0.3">
      <c r="A4121" t="s">
        <v>8404</v>
      </c>
      <c r="B4121" t="s">
        <v>8405</v>
      </c>
      <c r="C4121" t="str">
        <f>IFERROR(VLOOKUP(Table1[[#This Row],[Ticker]],[1]!Table1[[Symbol]:[Industry]],2,FALSE),"-")</f>
        <v>-</v>
      </c>
      <c r="D4121" t="s">
        <v>472</v>
      </c>
      <c r="E4121">
        <v>17.065257389999999</v>
      </c>
      <c r="F4121">
        <v>13.77</v>
      </c>
      <c r="G4121">
        <v>1.4954647785514199</v>
      </c>
      <c r="H4121">
        <v>5.2000747688285598</v>
      </c>
      <c r="I4121">
        <v>-7.5282513291060003</v>
      </c>
      <c r="J4121">
        <v>4.5078627201549297</v>
      </c>
      <c r="K4121">
        <v>12.5314169187939</v>
      </c>
      <c r="L4121">
        <v>12.4309133906367</v>
      </c>
      <c r="M4121">
        <v>70.285727288717098</v>
      </c>
      <c r="N4121">
        <v>2.2222222222222201</v>
      </c>
      <c r="O4121">
        <v>9.6586782861292697</v>
      </c>
      <c r="P4121">
        <v>56.477272727272698</v>
      </c>
    </row>
    <row r="4122" spans="1:17" hidden="1" x14ac:dyDescent="0.3">
      <c r="A4122" t="s">
        <v>8406</v>
      </c>
      <c r="B4122" t="s">
        <v>8407</v>
      </c>
      <c r="C4122" t="str">
        <f>IFERROR(VLOOKUP(Table1[[#This Row],[Ticker]],[1]!Table1[[Symbol]:[Industry]],2,FALSE),"-")</f>
        <v>-</v>
      </c>
      <c r="D4122" t="s">
        <v>549</v>
      </c>
      <c r="E4122">
        <v>17.038757700000001</v>
      </c>
      <c r="F4122">
        <v>55.83</v>
      </c>
      <c r="G4122">
        <v>204.14688206355601</v>
      </c>
      <c r="H4122">
        <v>17.355697554229501</v>
      </c>
      <c r="I4122">
        <v>286.76372551125797</v>
      </c>
      <c r="J4122">
        <v>1.2155030471175401</v>
      </c>
      <c r="K4122">
        <v>45.249613164235498</v>
      </c>
      <c r="L4122">
        <v>29.321283559320399</v>
      </c>
      <c r="M4122">
        <v>67.082485155293099</v>
      </c>
      <c r="N4122">
        <v>0.25078297394603299</v>
      </c>
      <c r="O4122">
        <v>8.3825900053734408</v>
      </c>
      <c r="P4122">
        <v>602.26415094339598</v>
      </c>
      <c r="Q4122">
        <v>0.14880619092385799</v>
      </c>
    </row>
    <row r="4123" spans="1:17" hidden="1" x14ac:dyDescent="0.3">
      <c r="A4123" t="s">
        <v>8408</v>
      </c>
      <c r="B4123" t="s">
        <v>8409</v>
      </c>
      <c r="C4123" t="str">
        <f>IFERROR(VLOOKUP(Table1[[#This Row],[Ticker]],[1]!Table1[[Symbol]:[Industry]],2,FALSE),"-")</f>
        <v>-</v>
      </c>
      <c r="D4123" t="s">
        <v>709</v>
      </c>
      <c r="E4123">
        <v>17.035611191999902</v>
      </c>
      <c r="F4123">
        <v>25.45</v>
      </c>
      <c r="G4123">
        <v>38.446538232077501</v>
      </c>
      <c r="H4123">
        <v>-5.2685288998875697</v>
      </c>
      <c r="I4123">
        <v>20.743240690606399</v>
      </c>
      <c r="J4123">
        <v>1.20819942049163</v>
      </c>
      <c r="K4123">
        <v>24.876936859135199</v>
      </c>
      <c r="L4123">
        <v>21.294248771637299</v>
      </c>
      <c r="M4123">
        <v>32.576819102165203</v>
      </c>
      <c r="N4123">
        <v>1.37678072697869</v>
      </c>
      <c r="O4123">
        <v>5.6974459724950801</v>
      </c>
      <c r="P4123">
        <v>66.721257779233497</v>
      </c>
    </row>
    <row r="4124" spans="1:17" hidden="1" x14ac:dyDescent="0.3">
      <c r="A4124" t="s">
        <v>8410</v>
      </c>
      <c r="B4124" t="s">
        <v>8411</v>
      </c>
      <c r="C4124" t="str">
        <f>IFERROR(VLOOKUP(Table1[[#This Row],[Ticker]],[1]!Table1[[Symbol]:[Industry]],2,FALSE),"-")</f>
        <v>-</v>
      </c>
      <c r="D4124" t="s">
        <v>549</v>
      </c>
      <c r="E4124">
        <v>16.984132200000001</v>
      </c>
      <c r="F4124">
        <v>56.61</v>
      </c>
      <c r="G4124">
        <v>61.859369310597501</v>
      </c>
      <c r="H4124">
        <v>6.68421500255144</v>
      </c>
      <c r="I4124">
        <v>-3.1004510592004499</v>
      </c>
      <c r="J4124">
        <v>-4.1519187744513699</v>
      </c>
      <c r="K4124">
        <v>56.962722354961201</v>
      </c>
      <c r="L4124">
        <v>52.0566775256057</v>
      </c>
      <c r="M4124">
        <v>39.421754670416703</v>
      </c>
      <c r="N4124">
        <v>0.13766333589546501</v>
      </c>
      <c r="O4124">
        <v>11.2877583465818</v>
      </c>
      <c r="P4124">
        <v>108.892988929889</v>
      </c>
    </row>
    <row r="4125" spans="1:17" hidden="1" x14ac:dyDescent="0.3">
      <c r="A4125" t="s">
        <v>8412</v>
      </c>
      <c r="B4125" t="s">
        <v>8413</v>
      </c>
      <c r="C4125" t="str">
        <f>IFERROR(VLOOKUP(Table1[[#This Row],[Ticker]],[1]!Table1[[Symbol]:[Industry]],2,FALSE),"-")</f>
        <v>-</v>
      </c>
      <c r="D4125" t="s">
        <v>46</v>
      </c>
      <c r="E4125">
        <v>16.9633827</v>
      </c>
      <c r="F4125">
        <v>40.1</v>
      </c>
      <c r="G4125">
        <v>-64.013734355647699</v>
      </c>
      <c r="H4125">
        <v>-12.448660140632899</v>
      </c>
      <c r="I4125">
        <v>-53.600581983526197</v>
      </c>
      <c r="J4125">
        <v>-1.4703501720218199</v>
      </c>
      <c r="K4125">
        <v>44.361416841045099</v>
      </c>
      <c r="L4125">
        <v>55.702355296240398</v>
      </c>
      <c r="M4125">
        <v>28.1370537366512</v>
      </c>
      <c r="N4125">
        <v>1.11206896551724</v>
      </c>
      <c r="O4125">
        <v>91.770573566084806</v>
      </c>
      <c r="P4125">
        <v>5.2493438320210002</v>
      </c>
    </row>
    <row r="4126" spans="1:17" hidden="1" x14ac:dyDescent="0.3">
      <c r="A4126" t="s">
        <v>8414</v>
      </c>
      <c r="B4126" t="s">
        <v>8415</v>
      </c>
      <c r="C4126" t="str">
        <f>IFERROR(VLOOKUP(Table1[[#This Row],[Ticker]],[1]!Table1[[Symbol]:[Industry]],2,FALSE),"-")</f>
        <v>-</v>
      </c>
      <c r="D4126" t="s">
        <v>549</v>
      </c>
      <c r="E4126">
        <v>16.927050000000001</v>
      </c>
      <c r="F4126">
        <v>98.7</v>
      </c>
      <c r="G4126">
        <v>25.8591011421878</v>
      </c>
      <c r="H4126">
        <v>4.0987110387915404</v>
      </c>
      <c r="I4126">
        <v>-8.4513282521829094</v>
      </c>
      <c r="J4126">
        <v>1.7230888900283601</v>
      </c>
      <c r="K4126">
        <v>94.030250149152707</v>
      </c>
      <c r="L4126">
        <v>93.385670459818201</v>
      </c>
      <c r="M4126">
        <v>61.925400800880901</v>
      </c>
      <c r="N4126">
        <v>0.86462257334168302</v>
      </c>
      <c r="O4126">
        <v>13.971631205673701</v>
      </c>
      <c r="P4126">
        <v>49.545454545454497</v>
      </c>
      <c r="Q4126">
        <v>0.102477362216083</v>
      </c>
    </row>
    <row r="4127" spans="1:17" hidden="1" x14ac:dyDescent="0.3">
      <c r="A4127" t="s">
        <v>8416</v>
      </c>
      <c r="B4127" t="s">
        <v>8417</v>
      </c>
      <c r="C4127" t="str">
        <f>IFERROR(VLOOKUP(Table1[[#This Row],[Ticker]],[1]!Table1[[Symbol]:[Industry]],2,FALSE),"-")</f>
        <v>-</v>
      </c>
      <c r="D4127" t="s">
        <v>266</v>
      </c>
      <c r="E4127">
        <v>16.913519999999998</v>
      </c>
      <c r="F4127">
        <v>50.7</v>
      </c>
      <c r="G4127">
        <v>1.49883178191844</v>
      </c>
      <c r="H4127">
        <v>-2.1383656426098399</v>
      </c>
      <c r="I4127">
        <v>-19.545049311638302</v>
      </c>
      <c r="J4127">
        <v>2.1631880806159902</v>
      </c>
      <c r="K4127">
        <v>50.579147232184503</v>
      </c>
      <c r="L4127">
        <v>50.360156158244799</v>
      </c>
      <c r="M4127">
        <v>52.723493869724599</v>
      </c>
      <c r="N4127">
        <v>1.27262393385228</v>
      </c>
      <c r="O4127">
        <v>33.431952662721898</v>
      </c>
      <c r="P4127">
        <v>31.007751937984398</v>
      </c>
      <c r="Q4127">
        <v>3.1882691286419997E-2</v>
      </c>
    </row>
    <row r="4128" spans="1:17" hidden="1" x14ac:dyDescent="0.3">
      <c r="A4128" t="s">
        <v>8418</v>
      </c>
      <c r="B4128" t="s">
        <v>5907</v>
      </c>
      <c r="C4128" t="str">
        <f>IFERROR(VLOOKUP(Table1[[#This Row],[Ticker]],[1]!Table1[[Symbol]:[Industry]],2,FALSE),"-")</f>
        <v>-</v>
      </c>
      <c r="D4128" t="s">
        <v>472</v>
      </c>
      <c r="E4128">
        <v>16.904537999999999</v>
      </c>
      <c r="F4128">
        <v>2.1</v>
      </c>
      <c r="G4128">
        <v>-5.04228560665657</v>
      </c>
      <c r="H4128">
        <v>-6.2765693111740397</v>
      </c>
      <c r="I4128">
        <v>-2.92501246270922</v>
      </c>
      <c r="J4128">
        <v>6.8345350158674698</v>
      </c>
      <c r="K4128">
        <v>2.0063388278769798</v>
      </c>
      <c r="L4128">
        <v>1.8141776855210401</v>
      </c>
      <c r="M4128">
        <v>72.994646929002201</v>
      </c>
      <c r="N4128">
        <v>1.04415095369334</v>
      </c>
      <c r="O4128">
        <v>26.6666666666666</v>
      </c>
      <c r="P4128">
        <v>48.936170212765902</v>
      </c>
      <c r="Q4128">
        <v>5.6620576070833997E-2</v>
      </c>
    </row>
    <row r="4129" spans="1:17" hidden="1" x14ac:dyDescent="0.3">
      <c r="A4129" t="s">
        <v>8419</v>
      </c>
      <c r="B4129" t="s">
        <v>8420</v>
      </c>
      <c r="C4129" t="str">
        <f>IFERROR(VLOOKUP(Table1[[#This Row],[Ticker]],[1]!Table1[[Symbol]:[Industry]],2,FALSE),"-")</f>
        <v>-</v>
      </c>
      <c r="D4129" t="s">
        <v>312</v>
      </c>
      <c r="E4129">
        <v>16.899195950999999</v>
      </c>
      <c r="F4129">
        <v>42.57</v>
      </c>
      <c r="G4129">
        <v>-14.2519061024955</v>
      </c>
      <c r="H4129">
        <v>-9.2577116656334599</v>
      </c>
      <c r="I4129">
        <v>-23.241538042392701</v>
      </c>
      <c r="J4129">
        <v>6.36225519484816</v>
      </c>
      <c r="K4129">
        <v>42.532659889078801</v>
      </c>
      <c r="L4129">
        <v>43.505208509365097</v>
      </c>
      <c r="M4129">
        <v>66.427818519879693</v>
      </c>
      <c r="N4129">
        <v>0.433131723158108</v>
      </c>
      <c r="O4129">
        <v>69.1566831101714</v>
      </c>
      <c r="P4129">
        <v>43.478260869565197</v>
      </c>
      <c r="Q4129">
        <v>3.9104247590898998E-2</v>
      </c>
    </row>
    <row r="4130" spans="1:17" hidden="1" x14ac:dyDescent="0.3">
      <c r="A4130" t="s">
        <v>8421</v>
      </c>
      <c r="B4130" t="s">
        <v>8422</v>
      </c>
      <c r="C4130" t="str">
        <f>IFERROR(VLOOKUP(Table1[[#This Row],[Ticker]],[1]!Table1[[Symbol]:[Industry]],2,FALSE),"-")</f>
        <v>-</v>
      </c>
      <c r="E4130">
        <v>16.888574999999999</v>
      </c>
      <c r="F4130">
        <v>55</v>
      </c>
      <c r="G4130">
        <v>-55.918980313074499</v>
      </c>
      <c r="H4130">
        <v>10.267548335884699</v>
      </c>
      <c r="I4130">
        <v>-35.986539519788501</v>
      </c>
      <c r="J4130">
        <v>11.0611553734763</v>
      </c>
      <c r="K4130">
        <v>51.923618658189099</v>
      </c>
      <c r="M4130">
        <v>58.234487806210097</v>
      </c>
      <c r="N4130">
        <v>3.5106382978723398</v>
      </c>
      <c r="O4130">
        <v>63.636363636363598</v>
      </c>
      <c r="P4130">
        <v>17.021276595744599</v>
      </c>
    </row>
    <row r="4131" spans="1:17" hidden="1" x14ac:dyDescent="0.3">
      <c r="A4131" t="s">
        <v>8423</v>
      </c>
      <c r="B4131" t="s">
        <v>8424</v>
      </c>
      <c r="C4131" t="str">
        <f>IFERROR(VLOOKUP(Table1[[#This Row],[Ticker]],[1]!Table1[[Symbol]:[Industry]],2,FALSE),"-")</f>
        <v>-</v>
      </c>
      <c r="D4131" t="s">
        <v>405</v>
      </c>
      <c r="E4131">
        <v>16.877170240000002</v>
      </c>
      <c r="F4131">
        <v>9.52</v>
      </c>
      <c r="G4131">
        <v>66.333606676573496</v>
      </c>
      <c r="H4131">
        <v>0.83668608562190205</v>
      </c>
      <c r="I4131">
        <v>-54.649598789551597</v>
      </c>
      <c r="J4131">
        <v>-2.3656259869500702</v>
      </c>
      <c r="K4131">
        <v>10.006445369020399</v>
      </c>
      <c r="L4131">
        <v>9.6244421704969696</v>
      </c>
      <c r="M4131">
        <v>29.736428462723801</v>
      </c>
      <c r="N4131">
        <v>0.75191041671705305</v>
      </c>
      <c r="O4131">
        <v>95.063025210084007</v>
      </c>
      <c r="P4131">
        <v>117.848970251716</v>
      </c>
      <c r="Q4131">
        <v>5.5066673464620998E-2</v>
      </c>
    </row>
    <row r="4132" spans="1:17" hidden="1" x14ac:dyDescent="0.3">
      <c r="A4132" t="s">
        <v>8425</v>
      </c>
      <c r="B4132" t="s">
        <v>8426</v>
      </c>
      <c r="C4132" t="str">
        <f>IFERROR(VLOOKUP(Table1[[#This Row],[Ticker]],[1]!Table1[[Symbol]:[Industry]],2,FALSE),"-")</f>
        <v>-</v>
      </c>
      <c r="D4132" t="s">
        <v>40</v>
      </c>
      <c r="E4132">
        <v>16.862091516</v>
      </c>
      <c r="F4132">
        <v>1.86</v>
      </c>
      <c r="G4132">
        <v>-5.6699634542155399</v>
      </c>
      <c r="H4132">
        <v>-0.28324991534345001</v>
      </c>
      <c r="I4132">
        <v>14.4108012218359</v>
      </c>
      <c r="J4132">
        <v>-1.0507150328489701</v>
      </c>
      <c r="K4132">
        <v>1.5808188648705901</v>
      </c>
      <c r="L4132">
        <v>1.2534636382980999</v>
      </c>
      <c r="M4132">
        <v>99.999999999786993</v>
      </c>
      <c r="N4132">
        <v>1.45046599314128</v>
      </c>
      <c r="O4132">
        <v>0</v>
      </c>
      <c r="P4132">
        <v>37.7777777777777</v>
      </c>
      <c r="Q4132">
        <v>6.4610003571730001E-3</v>
      </c>
    </row>
    <row r="4133" spans="1:17" hidden="1" x14ac:dyDescent="0.3">
      <c r="A4133" t="s">
        <v>8427</v>
      </c>
      <c r="B4133" t="s">
        <v>8428</v>
      </c>
      <c r="C4133" t="str">
        <f>IFERROR(VLOOKUP(Table1[[#This Row],[Ticker]],[1]!Table1[[Symbol]:[Industry]],2,FALSE),"-")</f>
        <v>-</v>
      </c>
      <c r="D4133" t="s">
        <v>1146</v>
      </c>
      <c r="E4133">
        <v>16.850471800000001</v>
      </c>
      <c r="F4133">
        <v>6.74</v>
      </c>
      <c r="G4133">
        <v>-83.447547433117506</v>
      </c>
      <c r="H4133">
        <v>28.349545663874</v>
      </c>
      <c r="I4133">
        <v>-62.621765657914402</v>
      </c>
      <c r="J4133">
        <v>-1.1636744595247901</v>
      </c>
      <c r="K4133">
        <v>6.8224365949769901</v>
      </c>
      <c r="L4133">
        <v>11.510455635046</v>
      </c>
      <c r="M4133">
        <v>67.166207873568197</v>
      </c>
      <c r="N4133">
        <v>0.28561866188957602</v>
      </c>
      <c r="O4133">
        <v>200.44510385756601</v>
      </c>
      <c r="P4133">
        <v>43.404255319148902</v>
      </c>
      <c r="Q4133">
        <v>-4.9417514790450002E-3</v>
      </c>
    </row>
    <row r="4134" spans="1:17" hidden="1" x14ac:dyDescent="0.3">
      <c r="A4134" t="s">
        <v>8429</v>
      </c>
      <c r="B4134" t="s">
        <v>8430</v>
      </c>
      <c r="C4134" t="str">
        <f>IFERROR(VLOOKUP(Table1[[#This Row],[Ticker]],[1]!Table1[[Symbol]:[Industry]],2,FALSE),"-")</f>
        <v>-</v>
      </c>
      <c r="D4134" t="s">
        <v>109</v>
      </c>
      <c r="E4134">
        <v>16.830628324999999</v>
      </c>
      <c r="F4134">
        <v>11.75</v>
      </c>
      <c r="G4134">
        <v>-34.060113891443699</v>
      </c>
      <c r="H4134">
        <v>-4.4834295909104096</v>
      </c>
      <c r="I4134">
        <v>-68.689423490278102</v>
      </c>
      <c r="J4134">
        <v>-4.0689495451123303</v>
      </c>
      <c r="K4134">
        <v>12.308733793102901</v>
      </c>
      <c r="L4134">
        <v>14.6692978378081</v>
      </c>
      <c r="M4134">
        <v>40.951532762609602</v>
      </c>
      <c r="N4134">
        <v>0.86994315051740501</v>
      </c>
      <c r="O4134">
        <v>157.02127659574401</v>
      </c>
      <c r="P4134">
        <v>18.6868686868686</v>
      </c>
      <c r="Q4134">
        <v>1.9411651446915999E-2</v>
      </c>
    </row>
    <row r="4135" spans="1:17" hidden="1" x14ac:dyDescent="0.3">
      <c r="A4135" t="s">
        <v>8431</v>
      </c>
      <c r="B4135" t="s">
        <v>8432</v>
      </c>
      <c r="C4135" t="str">
        <f>IFERROR(VLOOKUP(Table1[[#This Row],[Ticker]],[1]!Table1[[Symbol]:[Industry]],2,FALSE),"-")</f>
        <v>-</v>
      </c>
      <c r="D4135" t="s">
        <v>130</v>
      </c>
      <c r="E4135">
        <v>16.825759999999999</v>
      </c>
      <c r="F4135">
        <v>25.34</v>
      </c>
      <c r="G4135">
        <v>-19.8338943868733</v>
      </c>
      <c r="H4135">
        <v>-12.892427333214901</v>
      </c>
      <c r="I4135">
        <v>-45.424482614599</v>
      </c>
      <c r="J4135">
        <v>0.444686641935232</v>
      </c>
      <c r="K4135">
        <v>25.331824931507199</v>
      </c>
      <c r="L4135">
        <v>26.549649747933199</v>
      </c>
      <c r="M4135">
        <v>51.9024307177284</v>
      </c>
      <c r="N4135">
        <v>2.4192923373636899</v>
      </c>
      <c r="O4135">
        <v>61.799526440410403</v>
      </c>
      <c r="P4135">
        <v>24.0940254652301</v>
      </c>
      <c r="Q4135">
        <v>7.5920613180744001E-2</v>
      </c>
    </row>
    <row r="4136" spans="1:17" hidden="1" x14ac:dyDescent="0.3">
      <c r="A4136" t="s">
        <v>8433</v>
      </c>
      <c r="B4136" t="s">
        <v>8434</v>
      </c>
      <c r="C4136" t="str">
        <f>IFERROR(VLOOKUP(Table1[[#This Row],[Ticker]],[1]!Table1[[Symbol]:[Industry]],2,FALSE),"-")</f>
        <v>-</v>
      </c>
      <c r="D4136" t="s">
        <v>639</v>
      </c>
      <c r="E4136">
        <v>16.81484</v>
      </c>
      <c r="F4136">
        <v>14.92</v>
      </c>
      <c r="G4136">
        <v>102.374252657339</v>
      </c>
      <c r="H4136">
        <v>-20.306775988439501</v>
      </c>
      <c r="I4136">
        <v>38.7935697070007</v>
      </c>
      <c r="J4136">
        <v>3.4937744692245798</v>
      </c>
      <c r="K4136">
        <v>14.937533843313499</v>
      </c>
      <c r="L4136">
        <v>12.341394760356099</v>
      </c>
      <c r="M4136">
        <v>56.180801631823698</v>
      </c>
      <c r="N4136">
        <v>0.833406007161823</v>
      </c>
      <c r="O4136">
        <v>33.042895442359203</v>
      </c>
      <c r="Q4136">
        <v>4.3286694436313E-2</v>
      </c>
    </row>
    <row r="4137" spans="1:17" hidden="1" x14ac:dyDescent="0.3">
      <c r="A4137" t="s">
        <v>8435</v>
      </c>
      <c r="B4137" t="s">
        <v>8436</v>
      </c>
      <c r="C4137" t="str">
        <f>IFERROR(VLOOKUP(Table1[[#This Row],[Ticker]],[1]!Table1[[Symbol]:[Industry]],2,FALSE),"-")</f>
        <v>-</v>
      </c>
      <c r="D4137" t="s">
        <v>138</v>
      </c>
      <c r="E4137">
        <v>16.812454599999999</v>
      </c>
      <c r="F4137">
        <v>8.57</v>
      </c>
      <c r="G4137">
        <v>-39.418900109264698</v>
      </c>
      <c r="H4137">
        <v>6.30921500255144</v>
      </c>
      <c r="I4137">
        <v>-54.347879976320797</v>
      </c>
      <c r="J4137">
        <v>2.3132189136690098</v>
      </c>
      <c r="K4137">
        <v>8.1530983391435896</v>
      </c>
      <c r="L4137">
        <v>8.26303815557789</v>
      </c>
      <c r="M4137">
        <v>55.588113709424199</v>
      </c>
      <c r="N4137">
        <v>2.5166477601952102</v>
      </c>
      <c r="O4137">
        <v>85.530921820303305</v>
      </c>
      <c r="P4137">
        <v>37.119999999999997</v>
      </c>
      <c r="Q4137">
        <v>8.1226280952461996E-2</v>
      </c>
    </row>
    <row r="4138" spans="1:17" hidden="1" x14ac:dyDescent="0.3">
      <c r="A4138" t="s">
        <v>8437</v>
      </c>
      <c r="B4138" t="s">
        <v>8438</v>
      </c>
      <c r="C4138" t="str">
        <f>IFERROR(VLOOKUP(Table1[[#This Row],[Ticker]],[1]!Table1[[Symbol]:[Industry]],2,FALSE),"-")</f>
        <v>-</v>
      </c>
      <c r="D4138" t="s">
        <v>266</v>
      </c>
      <c r="E4138">
        <v>16.735286069999901</v>
      </c>
      <c r="F4138">
        <v>5.51</v>
      </c>
      <c r="G4138">
        <v>105.896979930066</v>
      </c>
      <c r="H4138">
        <v>41.066800754530298</v>
      </c>
      <c r="I4138">
        <v>27.830723029868299</v>
      </c>
      <c r="J4138">
        <v>-0.117336641886528</v>
      </c>
      <c r="K4138">
        <v>4.0438788542211297</v>
      </c>
      <c r="L4138">
        <v>3.4215867298073301</v>
      </c>
      <c r="M4138">
        <v>73.380446648512006</v>
      </c>
      <c r="N4138">
        <v>1.5932964920711099</v>
      </c>
      <c r="O4138">
        <v>5.26315789473683</v>
      </c>
      <c r="P4138">
        <v>197.83783783783699</v>
      </c>
      <c r="Q4138">
        <v>5.9152202441767998E-2</v>
      </c>
    </row>
    <row r="4139" spans="1:17" hidden="1" x14ac:dyDescent="0.3">
      <c r="A4139" t="s">
        <v>8439</v>
      </c>
      <c r="B4139" t="s">
        <v>8440</v>
      </c>
      <c r="C4139" t="str">
        <f>IFERROR(VLOOKUP(Table1[[#This Row],[Ticker]],[1]!Table1[[Symbol]:[Industry]],2,FALSE),"-")</f>
        <v>-</v>
      </c>
      <c r="D4139" t="s">
        <v>632</v>
      </c>
      <c r="E4139">
        <v>16.67098</v>
      </c>
      <c r="F4139">
        <v>38</v>
      </c>
      <c r="G4139">
        <v>168.17232555218601</v>
      </c>
      <c r="H4139">
        <v>59.8310832530914</v>
      </c>
      <c r="I4139">
        <v>62.719279072805399</v>
      </c>
      <c r="J4139">
        <v>-3.9391539033393199</v>
      </c>
      <c r="K4139">
        <v>27.891750194395598</v>
      </c>
      <c r="L4139">
        <v>22.246290647685399</v>
      </c>
      <c r="M4139">
        <v>74.606825942665196</v>
      </c>
      <c r="N4139">
        <v>1.8427083333333301</v>
      </c>
      <c r="O4139">
        <v>9.1578947368420902</v>
      </c>
      <c r="P4139">
        <v>191.858678955453</v>
      </c>
    </row>
    <row r="4140" spans="1:17" hidden="1" x14ac:dyDescent="0.3">
      <c r="A4140" t="s">
        <v>8441</v>
      </c>
      <c r="B4140" t="s">
        <v>8442</v>
      </c>
      <c r="C4140" t="str">
        <f>IFERROR(VLOOKUP(Table1[[#This Row],[Ticker]],[1]!Table1[[Symbol]:[Industry]],2,FALSE),"-")</f>
        <v>-</v>
      </c>
      <c r="E4140">
        <v>16.644598800000001</v>
      </c>
      <c r="F4140">
        <v>23.88</v>
      </c>
      <c r="G4140">
        <v>44.482660681240198</v>
      </c>
      <c r="H4140">
        <v>2.3653429851978598</v>
      </c>
      <c r="I4140">
        <v>3.8951090942544102</v>
      </c>
      <c r="J4140">
        <v>8.1132971609303794</v>
      </c>
      <c r="K4140">
        <v>22.627164649863001</v>
      </c>
      <c r="L4140">
        <v>19.816894641778699</v>
      </c>
      <c r="M4140">
        <v>57.031820201796698</v>
      </c>
      <c r="N4140">
        <v>1.2619586278366199</v>
      </c>
      <c r="O4140">
        <v>22.654941373534299</v>
      </c>
      <c r="P4140">
        <v>104.802744425385</v>
      </c>
      <c r="Q4140">
        <v>7.7881586119666002E-2</v>
      </c>
    </row>
    <row r="4141" spans="1:17" hidden="1" x14ac:dyDescent="0.3">
      <c r="A4141" t="s">
        <v>8443</v>
      </c>
      <c r="B4141" t="s">
        <v>3437</v>
      </c>
      <c r="C4141" t="str">
        <f>IFERROR(VLOOKUP(Table1[[#This Row],[Ticker]],[1]!Table1[[Symbol]:[Industry]],2,FALSE),"-")</f>
        <v>-</v>
      </c>
      <c r="D4141" t="s">
        <v>266</v>
      </c>
      <c r="E4141">
        <v>16.624334999999999</v>
      </c>
      <c r="F4141">
        <v>6.65</v>
      </c>
      <c r="G4141">
        <v>9.3136465967332498</v>
      </c>
      <c r="H4141">
        <v>-26.408808253262499</v>
      </c>
      <c r="I4141">
        <v>-21.727190321148399</v>
      </c>
      <c r="J4141">
        <v>-4.4030509276008098</v>
      </c>
      <c r="K4141">
        <v>7.9977702976506002</v>
      </c>
      <c r="L4141">
        <v>7.8396667978166699</v>
      </c>
      <c r="M4141">
        <v>18.6390334059545</v>
      </c>
      <c r="N4141">
        <v>0.94152892561983403</v>
      </c>
      <c r="O4141">
        <v>87.969924812030001</v>
      </c>
      <c r="P4141">
        <v>43.010752688171998</v>
      </c>
      <c r="Q4141">
        <v>2.3382631130158E-2</v>
      </c>
    </row>
    <row r="4142" spans="1:17" hidden="1" x14ac:dyDescent="0.3">
      <c r="A4142" t="s">
        <v>8444</v>
      </c>
      <c r="B4142" t="s">
        <v>8445</v>
      </c>
      <c r="C4142" t="str">
        <f>IFERROR(VLOOKUP(Table1[[#This Row],[Ticker]],[1]!Table1[[Symbol]:[Industry]],2,FALSE),"-")</f>
        <v>-</v>
      </c>
      <c r="D4142" t="s">
        <v>72</v>
      </c>
      <c r="E4142">
        <v>16.605142784999899</v>
      </c>
      <c r="F4142">
        <v>51.45</v>
      </c>
      <c r="G4142">
        <v>333.240822440427</v>
      </c>
      <c r="H4142">
        <v>-11.984159814432401</v>
      </c>
      <c r="I4142">
        <v>63.779123005137002</v>
      </c>
      <c r="J4142">
        <v>-9.0523546924280307</v>
      </c>
      <c r="K4142">
        <v>51.889480049072198</v>
      </c>
      <c r="L4142">
        <v>40.3289886348254</v>
      </c>
      <c r="M4142">
        <v>34.942823949301498</v>
      </c>
      <c r="N4142">
        <v>0.48075389626930698</v>
      </c>
      <c r="O4142">
        <v>28.843537414965901</v>
      </c>
      <c r="P4142">
        <v>404.41176470588198</v>
      </c>
      <c r="Q4142">
        <v>0.123646023686743</v>
      </c>
    </row>
    <row r="4143" spans="1:17" hidden="1" x14ac:dyDescent="0.3">
      <c r="A4143" t="s">
        <v>8446</v>
      </c>
      <c r="B4143" t="s">
        <v>8447</v>
      </c>
      <c r="C4143" t="str">
        <f>IFERROR(VLOOKUP(Table1[[#This Row],[Ticker]],[1]!Table1[[Symbol]:[Industry]],2,FALSE),"-")</f>
        <v>-</v>
      </c>
      <c r="D4143" t="s">
        <v>632</v>
      </c>
      <c r="E4143">
        <v>16.578081999999998</v>
      </c>
      <c r="F4143">
        <v>30.74</v>
      </c>
      <c r="G4143">
        <v>66.654203872275005</v>
      </c>
      <c r="H4143">
        <v>-41.204494999460998</v>
      </c>
      <c r="I4143">
        <v>62.105496419433202</v>
      </c>
      <c r="J4143">
        <v>-5.8582443665634196</v>
      </c>
      <c r="K4143">
        <v>41.168603257579797</v>
      </c>
      <c r="L4143">
        <v>32.194677510253499</v>
      </c>
      <c r="M4143">
        <v>20.848415131193001</v>
      </c>
      <c r="N4143">
        <v>0.26585376772230601</v>
      </c>
      <c r="O4143">
        <v>116.493168510084</v>
      </c>
      <c r="P4143">
        <v>147.304907481898</v>
      </c>
      <c r="Q4143">
        <v>0.14787122161740701</v>
      </c>
    </row>
    <row r="4144" spans="1:17" hidden="1" x14ac:dyDescent="0.3">
      <c r="A4144" t="s">
        <v>8448</v>
      </c>
      <c r="B4144" t="s">
        <v>8449</v>
      </c>
      <c r="C4144" t="str">
        <f>IFERROR(VLOOKUP(Table1[[#This Row],[Ticker]],[1]!Table1[[Symbol]:[Industry]],2,FALSE),"-")</f>
        <v>-</v>
      </c>
      <c r="E4144">
        <v>16.545168799999999</v>
      </c>
      <c r="F4144">
        <v>42.97</v>
      </c>
      <c r="G4144">
        <v>29.176883392631201</v>
      </c>
      <c r="H4144">
        <v>0.206487290134792</v>
      </c>
      <c r="I4144">
        <v>16.242543943786401</v>
      </c>
      <c r="J4144">
        <v>-1.0507150328489701</v>
      </c>
      <c r="K4144">
        <v>30.574381595287701</v>
      </c>
      <c r="L4144">
        <v>19.602503921482899</v>
      </c>
      <c r="M4144">
        <v>100</v>
      </c>
      <c r="N4144">
        <v>0.66441454884031803</v>
      </c>
      <c r="O4144">
        <v>0</v>
      </c>
      <c r="P4144">
        <v>54.846846846846802</v>
      </c>
      <c r="Q4144">
        <v>9.2949314239791997E-2</v>
      </c>
    </row>
    <row r="4145" spans="1:17" hidden="1" x14ac:dyDescent="0.3">
      <c r="A4145" t="s">
        <v>8450</v>
      </c>
      <c r="B4145" t="s">
        <v>8451</v>
      </c>
      <c r="C4145" t="str">
        <f>IFERROR(VLOOKUP(Table1[[#This Row],[Ticker]],[1]!Table1[[Symbol]:[Industry]],2,FALSE),"-")</f>
        <v>-</v>
      </c>
      <c r="D4145" t="s">
        <v>122</v>
      </c>
      <c r="E4145">
        <v>16.544</v>
      </c>
      <c r="F4145">
        <v>18.8</v>
      </c>
      <c r="G4145">
        <v>2.2346110977379401</v>
      </c>
      <c r="H4145">
        <v>-12.4839821941619</v>
      </c>
      <c r="I4145">
        <v>-57.382136483617401</v>
      </c>
      <c r="J4145">
        <v>-0.90062645911889605</v>
      </c>
      <c r="K4145">
        <v>21.1382634485506</v>
      </c>
      <c r="L4145">
        <v>22.3468797514121</v>
      </c>
      <c r="M4145">
        <v>25.448126931209401</v>
      </c>
      <c r="N4145">
        <v>0.131802991954548</v>
      </c>
      <c r="O4145">
        <v>96.170212765957402</v>
      </c>
      <c r="P4145">
        <v>29.6551724137931</v>
      </c>
      <c r="Q4145">
        <v>1.2800921540672999E-2</v>
      </c>
    </row>
    <row r="4146" spans="1:17" hidden="1" x14ac:dyDescent="0.3">
      <c r="A4146" t="s">
        <v>8452</v>
      </c>
      <c r="B4146" t="s">
        <v>8453</v>
      </c>
      <c r="C4146" t="str">
        <f>IFERROR(VLOOKUP(Table1[[#This Row],[Ticker]],[1]!Table1[[Symbol]:[Industry]],2,FALSE),"-")</f>
        <v>-</v>
      </c>
      <c r="D4146" t="s">
        <v>97</v>
      </c>
      <c r="E4146">
        <v>16.540524000000001</v>
      </c>
      <c r="F4146">
        <v>5.61</v>
      </c>
      <c r="G4146">
        <v>3.81364659673324</v>
      </c>
      <c r="H4146">
        <v>1.7448210631575001</v>
      </c>
      <c r="I4146">
        <v>-32.731903791751201</v>
      </c>
      <c r="J4146">
        <v>-3.3693691622117301</v>
      </c>
      <c r="K4146">
        <v>5.9272410340599198</v>
      </c>
      <c r="L4146">
        <v>6.01723815015424</v>
      </c>
      <c r="M4146">
        <v>37.585663687393598</v>
      </c>
      <c r="N4146">
        <v>1.24755686951648</v>
      </c>
      <c r="O4146">
        <v>56.862745098039198</v>
      </c>
      <c r="P4146">
        <v>27.499999999999901</v>
      </c>
      <c r="Q4146">
        <v>1.0655145473529E-2</v>
      </c>
    </row>
    <row r="4147" spans="1:17" hidden="1" x14ac:dyDescent="0.3">
      <c r="A4147" t="s">
        <v>8454</v>
      </c>
      <c r="B4147" t="s">
        <v>8455</v>
      </c>
      <c r="C4147" t="str">
        <f>IFERROR(VLOOKUP(Table1[[#This Row],[Ticker]],[1]!Table1[[Symbol]:[Industry]],2,FALSE),"-")</f>
        <v>-</v>
      </c>
      <c r="D4147" t="s">
        <v>924</v>
      </c>
      <c r="E4147">
        <v>16.427447999999998</v>
      </c>
      <c r="F4147">
        <v>5.0199999999999996</v>
      </c>
      <c r="G4147">
        <v>-50.401681870419999</v>
      </c>
      <c r="H4147">
        <v>-14.143371204345</v>
      </c>
      <c r="I4147">
        <v>-50.067489868344502</v>
      </c>
      <c r="J4147">
        <v>1.4360614163659</v>
      </c>
      <c r="K4147">
        <v>5.7572880634079198</v>
      </c>
      <c r="L4147">
        <v>11.486913585399501</v>
      </c>
      <c r="M4147">
        <v>34.470269367557997</v>
      </c>
      <c r="N4147">
        <v>1.41796194893627</v>
      </c>
      <c r="O4147">
        <v>81.075697211155401</v>
      </c>
      <c r="P4147">
        <v>1.4141414141413999</v>
      </c>
      <c r="Q4147">
        <v>-0.117281115358225</v>
      </c>
    </row>
    <row r="4148" spans="1:17" hidden="1" x14ac:dyDescent="0.3">
      <c r="A4148" t="s">
        <v>8456</v>
      </c>
      <c r="B4148" t="s">
        <v>8457</v>
      </c>
      <c r="C4148" t="str">
        <f>IFERROR(VLOOKUP(Table1[[#This Row],[Ticker]],[1]!Table1[[Symbol]:[Industry]],2,FALSE),"-")</f>
        <v>-</v>
      </c>
      <c r="D4148" t="s">
        <v>510</v>
      </c>
      <c r="E4148">
        <v>16.424046499999999</v>
      </c>
      <c r="F4148">
        <v>53.77</v>
      </c>
      <c r="G4148">
        <v>136.07210070301301</v>
      </c>
      <c r="H4148">
        <v>22.293954213259902</v>
      </c>
      <c r="I4148">
        <v>14.056378648457301</v>
      </c>
      <c r="J4148">
        <v>15.621059982586001</v>
      </c>
      <c r="K4148">
        <v>45.067566576759504</v>
      </c>
      <c r="L4148">
        <v>35.980631947253002</v>
      </c>
      <c r="M4148">
        <v>63.312038675305601</v>
      </c>
      <c r="N4148">
        <v>0.68558860578108605</v>
      </c>
      <c r="O4148">
        <v>19.397433513111402</v>
      </c>
      <c r="P4148">
        <v>160.38740920096799</v>
      </c>
    </row>
    <row r="4149" spans="1:17" hidden="1" x14ac:dyDescent="0.3">
      <c r="A4149" t="s">
        <v>8458</v>
      </c>
      <c r="B4149" t="s">
        <v>8459</v>
      </c>
      <c r="C4149" t="str">
        <f>IFERROR(VLOOKUP(Table1[[#This Row],[Ticker]],[1]!Table1[[Symbol]:[Industry]],2,FALSE),"-")</f>
        <v>-</v>
      </c>
      <c r="D4149" t="s">
        <v>709</v>
      </c>
      <c r="E4149">
        <v>16.390346701999999</v>
      </c>
      <c r="F4149">
        <v>116.83</v>
      </c>
      <c r="G4149">
        <v>12.8770598053831</v>
      </c>
      <c r="H4149">
        <v>-2.0634152261640799</v>
      </c>
      <c r="I4149">
        <v>5.8847289490428096</v>
      </c>
      <c r="J4149">
        <v>0.74044342330475599</v>
      </c>
      <c r="K4149">
        <v>111.901566435671</v>
      </c>
      <c r="L4149">
        <v>101.347334918003</v>
      </c>
      <c r="M4149">
        <v>36.790095614213499</v>
      </c>
      <c r="N4149">
        <v>0.93750410541716001</v>
      </c>
      <c r="O4149">
        <v>13.840623127621299</v>
      </c>
      <c r="P4149">
        <v>42.911314984709399</v>
      </c>
    </row>
    <row r="4150" spans="1:17" hidden="1" x14ac:dyDescent="0.3">
      <c r="A4150" t="s">
        <v>8460</v>
      </c>
      <c r="B4150" t="s">
        <v>8461</v>
      </c>
      <c r="C4150" t="str">
        <f>IFERROR(VLOOKUP(Table1[[#This Row],[Ticker]],[1]!Table1[[Symbol]:[Industry]],2,FALSE),"-")</f>
        <v>-</v>
      </c>
      <c r="D4150" t="s">
        <v>1776</v>
      </c>
      <c r="E4150">
        <v>16.361999999999998</v>
      </c>
      <c r="F4150">
        <v>20.2</v>
      </c>
      <c r="G4150">
        <v>-0.59068003337035402</v>
      </c>
      <c r="H4150">
        <v>-7.5057318316679797</v>
      </c>
      <c r="I4150">
        <v>-14.041879433285199</v>
      </c>
      <c r="J4150">
        <v>2.6006120760621898</v>
      </c>
      <c r="K4150">
        <v>19.719225332112401</v>
      </c>
      <c r="L4150">
        <v>19.228969064102799</v>
      </c>
      <c r="M4150">
        <v>53.521035583358497</v>
      </c>
      <c r="N4150">
        <v>1.2503301029796801</v>
      </c>
      <c r="O4150">
        <v>14.257425742574201</v>
      </c>
      <c r="P4150">
        <v>31.424853610930299</v>
      </c>
      <c r="Q4150">
        <v>-1.1127494258942E-2</v>
      </c>
    </row>
    <row r="4151" spans="1:17" hidden="1" x14ac:dyDescent="0.3">
      <c r="A4151" t="s">
        <v>8462</v>
      </c>
      <c r="B4151" t="s">
        <v>8463</v>
      </c>
      <c r="C4151" t="str">
        <f>IFERROR(VLOOKUP(Table1[[#This Row],[Ticker]],[1]!Table1[[Symbol]:[Industry]],2,FALSE),"-")</f>
        <v>-</v>
      </c>
      <c r="D4151" t="s">
        <v>51</v>
      </c>
      <c r="E4151">
        <v>16.358260044000001</v>
      </c>
      <c r="F4151">
        <v>11.37</v>
      </c>
      <c r="G4151">
        <v>91.247484025844699</v>
      </c>
      <c r="H4151">
        <v>-3.9630513113815198</v>
      </c>
      <c r="I4151">
        <v>-16.849798940373201</v>
      </c>
      <c r="J4151">
        <v>-6.8386481172963496</v>
      </c>
      <c r="K4151">
        <v>11.394954895005601</v>
      </c>
      <c r="L4151">
        <v>10.3130392688679</v>
      </c>
      <c r="M4151">
        <v>34.241127233753701</v>
      </c>
      <c r="N4151">
        <v>0.70902556954305795</v>
      </c>
      <c r="O4151">
        <v>51.187335092348299</v>
      </c>
      <c r="P4151">
        <v>125.148514851485</v>
      </c>
      <c r="Q4151">
        <v>7.5656099234196E-2</v>
      </c>
    </row>
    <row r="4152" spans="1:17" hidden="1" x14ac:dyDescent="0.3">
      <c r="A4152" t="s">
        <v>8464</v>
      </c>
      <c r="B4152" t="s">
        <v>8465</v>
      </c>
      <c r="C4152" t="str">
        <f>IFERROR(VLOOKUP(Table1[[#This Row],[Ticker]],[1]!Table1[[Symbol]:[Industry]],2,FALSE),"-")</f>
        <v>-</v>
      </c>
      <c r="D4152" t="s">
        <v>29</v>
      </c>
      <c r="E4152">
        <v>16.3215</v>
      </c>
      <c r="F4152">
        <v>81</v>
      </c>
      <c r="G4152">
        <v>-54.925742197833799</v>
      </c>
      <c r="H4152">
        <v>6.6431191121404796</v>
      </c>
      <c r="I4152">
        <v>-26.541457007547699</v>
      </c>
      <c r="J4152">
        <v>3.72881720426731</v>
      </c>
      <c r="K4152">
        <v>82.624151251131806</v>
      </c>
      <c r="L4152">
        <v>105.010436256769</v>
      </c>
      <c r="M4152">
        <v>67.434125705679605</v>
      </c>
      <c r="N4152">
        <v>1.24444444444444</v>
      </c>
      <c r="O4152">
        <v>47.160493827160501</v>
      </c>
      <c r="P4152">
        <v>16.379310344827601</v>
      </c>
      <c r="Q4152">
        <v>-0.12683122383107401</v>
      </c>
    </row>
    <row r="4153" spans="1:17" hidden="1" x14ac:dyDescent="0.3">
      <c r="A4153" t="s">
        <v>8466</v>
      </c>
      <c r="B4153" t="s">
        <v>8467</v>
      </c>
      <c r="C4153" t="str">
        <f>IFERROR(VLOOKUP(Table1[[#This Row],[Ticker]],[1]!Table1[[Symbol]:[Industry]],2,FALSE),"-")</f>
        <v>-</v>
      </c>
      <c r="D4153" t="s">
        <v>286</v>
      </c>
      <c r="E4153">
        <v>16.305250000000001</v>
      </c>
      <c r="F4153">
        <v>72.5</v>
      </c>
      <c r="G4153">
        <v>-6.3914173087836597</v>
      </c>
      <c r="H4153">
        <v>-5.5344715241919298</v>
      </c>
      <c r="I4153">
        <v>-19.4663658461678</v>
      </c>
      <c r="J4153">
        <v>6.9730920134276202</v>
      </c>
      <c r="K4153">
        <v>73.227396111826707</v>
      </c>
      <c r="L4153">
        <v>73.251839304213604</v>
      </c>
      <c r="M4153">
        <v>53.327648659299101</v>
      </c>
      <c r="N4153">
        <v>0.78708149707294595</v>
      </c>
      <c r="O4153">
        <v>20.165517241379298</v>
      </c>
      <c r="P4153">
        <v>29.0035587188612</v>
      </c>
      <c r="Q4153">
        <v>7.0786835781544002E-2</v>
      </c>
    </row>
    <row r="4154" spans="1:17" hidden="1" x14ac:dyDescent="0.3">
      <c r="A4154" t="s">
        <v>8468</v>
      </c>
      <c r="B4154" t="s">
        <v>8469</v>
      </c>
      <c r="C4154" t="str">
        <f>IFERROR(VLOOKUP(Table1[[#This Row],[Ticker]],[1]!Table1[[Symbol]:[Industry]],2,FALSE),"-")</f>
        <v>-</v>
      </c>
      <c r="D4154" t="s">
        <v>549</v>
      </c>
      <c r="E4154">
        <v>16.274582500000001</v>
      </c>
      <c r="F4154">
        <v>15.95</v>
      </c>
      <c r="G4154">
        <v>1.2157609271952601</v>
      </c>
      <c r="H4154">
        <v>-12.991319988773</v>
      </c>
      <c r="I4154">
        <v>-27.001463753537902</v>
      </c>
      <c r="J4154">
        <v>-2.5277198310089002</v>
      </c>
      <c r="K4154">
        <v>16.945133096941799</v>
      </c>
      <c r="L4154">
        <v>18.1077229420195</v>
      </c>
      <c r="M4154">
        <v>42.165191763108403</v>
      </c>
      <c r="N4154">
        <v>0.40191491168703097</v>
      </c>
      <c r="O4154">
        <v>66.144200626959204</v>
      </c>
      <c r="P4154">
        <v>32.9166666666666</v>
      </c>
      <c r="Q4154">
        <v>-6.3699364888581994E-2</v>
      </c>
    </row>
    <row r="4155" spans="1:17" hidden="1" x14ac:dyDescent="0.3">
      <c r="A4155" t="s">
        <v>8470</v>
      </c>
      <c r="B4155" t="s">
        <v>8471</v>
      </c>
      <c r="C4155" t="str">
        <f>IFERROR(VLOOKUP(Table1[[#This Row],[Ticker]],[1]!Table1[[Symbol]:[Industry]],2,FALSE),"-")</f>
        <v>-</v>
      </c>
      <c r="D4155" t="s">
        <v>709</v>
      </c>
      <c r="E4155">
        <v>16.197496464</v>
      </c>
      <c r="F4155">
        <v>250.37</v>
      </c>
      <c r="G4155">
        <v>14.976694890929</v>
      </c>
      <c r="H4155">
        <v>-3.3477849974485498</v>
      </c>
      <c r="I4155">
        <v>5.80655495254224</v>
      </c>
      <c r="J4155">
        <v>-0.93462544345824194</v>
      </c>
      <c r="K4155">
        <v>241.95141594298801</v>
      </c>
      <c r="L4155">
        <v>216.663173980962</v>
      </c>
      <c r="M4155">
        <v>41.917729329093497</v>
      </c>
      <c r="N4155">
        <v>1.0919155365803801</v>
      </c>
      <c r="O4155">
        <v>4.6451252146822704</v>
      </c>
      <c r="P4155">
        <v>41.013798929878902</v>
      </c>
    </row>
    <row r="4156" spans="1:17" hidden="1" x14ac:dyDescent="0.3">
      <c r="A4156" t="s">
        <v>8472</v>
      </c>
      <c r="B4156" t="s">
        <v>8473</v>
      </c>
      <c r="C4156" t="str">
        <f>IFERROR(VLOOKUP(Table1[[#This Row],[Ticker]],[1]!Table1[[Symbol]:[Industry]],2,FALSE),"-")</f>
        <v>-</v>
      </c>
      <c r="D4156" t="s">
        <v>405</v>
      </c>
      <c r="E4156">
        <v>16.092291599999999</v>
      </c>
      <c r="F4156">
        <v>93.24</v>
      </c>
      <c r="G4156">
        <v>87.547507389598707</v>
      </c>
      <c r="H4156">
        <v>0.22236806218463201</v>
      </c>
      <c r="I4156">
        <v>40.270961723634699</v>
      </c>
      <c r="J4156">
        <v>-1.0507150328489701</v>
      </c>
      <c r="K4156">
        <v>64.175521600062098</v>
      </c>
      <c r="L4156">
        <v>54.873857212095103</v>
      </c>
      <c r="M4156">
        <v>99.750481439665606</v>
      </c>
      <c r="N4156">
        <v>0.25457126232080801</v>
      </c>
      <c r="O4156">
        <v>0</v>
      </c>
      <c r="P4156">
        <v>147.320954907161</v>
      </c>
      <c r="Q4156">
        <v>0.119234636357545</v>
      </c>
    </row>
    <row r="4157" spans="1:17" hidden="1" x14ac:dyDescent="0.3">
      <c r="A4157" t="s">
        <v>8474</v>
      </c>
      <c r="B4157" t="s">
        <v>8475</v>
      </c>
      <c r="C4157" t="str">
        <f>IFERROR(VLOOKUP(Table1[[#This Row],[Ticker]],[1]!Table1[[Symbol]:[Industry]],2,FALSE),"-")</f>
        <v>-</v>
      </c>
      <c r="D4157" t="s">
        <v>924</v>
      </c>
      <c r="E4157">
        <v>16.086274484</v>
      </c>
      <c r="F4157">
        <v>26.53</v>
      </c>
      <c r="G4157">
        <v>-12.728595143124499</v>
      </c>
      <c r="H4157">
        <v>1.3242150025514401</v>
      </c>
      <c r="I4157">
        <v>-30.648581685391399</v>
      </c>
      <c r="J4157">
        <v>0.64573088959000402</v>
      </c>
      <c r="K4157">
        <v>24.1675431597656</v>
      </c>
      <c r="L4157">
        <v>25.703438069726001</v>
      </c>
      <c r="M4157">
        <v>64.587803808143093</v>
      </c>
      <c r="N4157">
        <v>3.9879242362154499</v>
      </c>
      <c r="O4157">
        <v>47.757255936675399</v>
      </c>
      <c r="P4157">
        <v>39.192025183630598</v>
      </c>
      <c r="Q4157">
        <v>0.10672401635324601</v>
      </c>
    </row>
    <row r="4158" spans="1:17" hidden="1" x14ac:dyDescent="0.3">
      <c r="A4158" t="s">
        <v>8476</v>
      </c>
      <c r="B4158" t="s">
        <v>8477</v>
      </c>
      <c r="C4158" t="str">
        <f>IFERROR(VLOOKUP(Table1[[#This Row],[Ticker]],[1]!Table1[[Symbol]:[Industry]],2,FALSE),"-")</f>
        <v>-</v>
      </c>
      <c r="E4158">
        <v>16.08475752</v>
      </c>
      <c r="F4158">
        <v>36.14</v>
      </c>
      <c r="G4158">
        <v>1375.8987088373899</v>
      </c>
      <c r="H4158">
        <v>1.34294976749629</v>
      </c>
      <c r="I4158">
        <v>13.4447391635474</v>
      </c>
      <c r="J4158">
        <v>-1.0694585134860899</v>
      </c>
      <c r="K4158">
        <v>36.7188521623005</v>
      </c>
      <c r="L4158">
        <v>29.643964399426199</v>
      </c>
      <c r="M4158">
        <v>45.488439811451101</v>
      </c>
      <c r="N4158">
        <v>0.88197002784738099</v>
      </c>
      <c r="O4158">
        <v>91.173215273934701</v>
      </c>
      <c r="P4158">
        <v>1399.5850622406599</v>
      </c>
    </row>
    <row r="4159" spans="1:17" hidden="1" x14ac:dyDescent="0.3">
      <c r="A4159" t="s">
        <v>8478</v>
      </c>
      <c r="B4159" t="s">
        <v>8479</v>
      </c>
      <c r="C4159" t="str">
        <f>IFERROR(VLOOKUP(Table1[[#This Row],[Ticker]],[1]!Table1[[Symbol]:[Industry]],2,FALSE),"-")</f>
        <v>-</v>
      </c>
      <c r="D4159" t="s">
        <v>97</v>
      </c>
      <c r="E4159">
        <v>16.009613531999999</v>
      </c>
      <c r="F4159">
        <v>27.66</v>
      </c>
      <c r="G4159">
        <v>-4.4108035973159101</v>
      </c>
      <c r="H4159">
        <v>-3.3703304519940001</v>
      </c>
      <c r="I4159">
        <v>-32.9507461800059</v>
      </c>
      <c r="J4159">
        <v>0.46237350304100799</v>
      </c>
      <c r="K4159">
        <v>28.300722927195601</v>
      </c>
      <c r="L4159">
        <v>27.196639193661198</v>
      </c>
      <c r="M4159">
        <v>43.589685361533398</v>
      </c>
      <c r="N4159">
        <v>1.29188825809555</v>
      </c>
      <c r="O4159">
        <v>36.623282718727303</v>
      </c>
      <c r="P4159">
        <v>26.013667425968102</v>
      </c>
      <c r="Q4159">
        <v>8.7947690927065003E-2</v>
      </c>
    </row>
    <row r="4160" spans="1:17" hidden="1" x14ac:dyDescent="0.3">
      <c r="A4160" t="s">
        <v>8480</v>
      </c>
      <c r="B4160" t="s">
        <v>8481</v>
      </c>
      <c r="C4160" t="str">
        <f>IFERROR(VLOOKUP(Table1[[#This Row],[Ticker]],[1]!Table1[[Symbol]:[Industry]],2,FALSE),"-")</f>
        <v>-</v>
      </c>
      <c r="D4160" t="s">
        <v>709</v>
      </c>
      <c r="E4160">
        <v>15.966448</v>
      </c>
      <c r="F4160">
        <v>141.86000000000001</v>
      </c>
      <c r="G4160">
        <v>13.948263847145601</v>
      </c>
      <c r="H4160">
        <v>5.0402756086120499</v>
      </c>
      <c r="I4160">
        <v>3.5273144459287402</v>
      </c>
      <c r="J4160">
        <v>3.9712125360771098</v>
      </c>
      <c r="K4160">
        <v>133.40068086951001</v>
      </c>
      <c r="L4160">
        <v>122.23927604339001</v>
      </c>
      <c r="M4160">
        <v>48.680230268627398</v>
      </c>
      <c r="N4160">
        <v>1.21259416558907</v>
      </c>
      <c r="O4160">
        <v>3.6232905681657899</v>
      </c>
      <c r="P4160">
        <v>42.931989924433203</v>
      </c>
    </row>
    <row r="4161" spans="1:17" hidden="1" x14ac:dyDescent="0.3">
      <c r="A4161" t="s">
        <v>8482</v>
      </c>
      <c r="B4161" t="s">
        <v>8483</v>
      </c>
      <c r="C4161" t="str">
        <f>IFERROR(VLOOKUP(Table1[[#This Row],[Ticker]],[1]!Table1[[Symbol]:[Industry]],2,FALSE),"-")</f>
        <v>-</v>
      </c>
      <c r="D4161" t="s">
        <v>174</v>
      </c>
      <c r="E4161">
        <v>15.965624999999999</v>
      </c>
      <c r="F4161">
        <v>255.45</v>
      </c>
      <c r="G4161">
        <v>10.4785625631197</v>
      </c>
      <c r="H4161">
        <v>-10.639826809295201</v>
      </c>
      <c r="I4161">
        <v>13.3228652962041</v>
      </c>
      <c r="J4161">
        <v>-3.0595749090345299</v>
      </c>
      <c r="K4161">
        <v>275.145285964094</v>
      </c>
      <c r="L4161">
        <v>232.44421566837599</v>
      </c>
      <c r="M4161">
        <v>18.599221376790499</v>
      </c>
      <c r="N4161">
        <v>0.63952192089184201</v>
      </c>
      <c r="O4161">
        <v>33.881385789782698</v>
      </c>
      <c r="P4161">
        <v>53.654135338345803</v>
      </c>
      <c r="Q4161">
        <v>3.9957898541446997E-2</v>
      </c>
    </row>
    <row r="4162" spans="1:17" hidden="1" x14ac:dyDescent="0.3">
      <c r="A4162" t="s">
        <v>8484</v>
      </c>
      <c r="B4162" t="s">
        <v>8485</v>
      </c>
      <c r="C4162" t="str">
        <f>IFERROR(VLOOKUP(Table1[[#This Row],[Ticker]],[1]!Table1[[Symbol]:[Industry]],2,FALSE),"-")</f>
        <v>-</v>
      </c>
      <c r="D4162" t="s">
        <v>412</v>
      </c>
      <c r="E4162">
        <v>15.964</v>
      </c>
      <c r="F4162">
        <v>15.35</v>
      </c>
      <c r="G4162">
        <v>95.913074350667401</v>
      </c>
      <c r="H4162">
        <v>-1.3136406085993699</v>
      </c>
      <c r="I4162">
        <v>31.4967359593373</v>
      </c>
      <c r="J4162">
        <v>-7.1495947064026497</v>
      </c>
      <c r="K4162">
        <v>14.143292063121899</v>
      </c>
      <c r="L4162">
        <v>11.9090167432634</v>
      </c>
      <c r="M4162">
        <v>62.426177872938297</v>
      </c>
      <c r="N4162">
        <v>1.41691811863053</v>
      </c>
      <c r="O4162">
        <v>15.6351791530944</v>
      </c>
      <c r="P4162">
        <v>149.59349593495901</v>
      </c>
      <c r="Q4162">
        <v>0.102276733660494</v>
      </c>
    </row>
    <row r="4163" spans="1:17" hidden="1" x14ac:dyDescent="0.3">
      <c r="A4163" t="s">
        <v>8486</v>
      </c>
      <c r="B4163" t="s">
        <v>8487</v>
      </c>
      <c r="C4163" t="str">
        <f>IFERROR(VLOOKUP(Table1[[#This Row],[Ticker]],[1]!Table1[[Symbol]:[Industry]],2,FALSE),"-")</f>
        <v>-</v>
      </c>
      <c r="D4163" t="s">
        <v>1423</v>
      </c>
      <c r="E4163">
        <v>15.910354216</v>
      </c>
      <c r="F4163">
        <v>17.53</v>
      </c>
      <c r="G4163">
        <v>47.5050528467332</v>
      </c>
      <c r="H4163">
        <v>30.634176511404402</v>
      </c>
      <c r="I4163">
        <v>14.039580838726099</v>
      </c>
      <c r="J4163">
        <v>27.652342658405001</v>
      </c>
      <c r="K4163">
        <v>13.4968712162083</v>
      </c>
      <c r="L4163">
        <v>12.2210782097491</v>
      </c>
      <c r="M4163">
        <v>78.286005089843698</v>
      </c>
      <c r="N4163">
        <v>3.4779989129837299</v>
      </c>
      <c r="O4163">
        <v>0</v>
      </c>
      <c r="P4163">
        <v>136.89189189189099</v>
      </c>
      <c r="Q4163">
        <v>6.3316653192674002E-2</v>
      </c>
    </row>
    <row r="4164" spans="1:17" hidden="1" x14ac:dyDescent="0.3">
      <c r="A4164" t="s">
        <v>8488</v>
      </c>
      <c r="B4164" t="s">
        <v>8489</v>
      </c>
      <c r="C4164" t="str">
        <f>IFERROR(VLOOKUP(Table1[[#This Row],[Ticker]],[1]!Table1[[Symbol]:[Industry]],2,FALSE),"-")</f>
        <v>-</v>
      </c>
      <c r="D4164" t="s">
        <v>97</v>
      </c>
      <c r="E4164">
        <v>15.906698499999999</v>
      </c>
      <c r="F4164">
        <v>3.85</v>
      </c>
      <c r="G4164">
        <v>-57.192398308275301</v>
      </c>
      <c r="H4164">
        <v>2.7154650025514599</v>
      </c>
      <c r="I4164">
        <v>-37.213704489806602</v>
      </c>
      <c r="J4164">
        <v>-0.841974323045933</v>
      </c>
      <c r="K4164">
        <v>3.9303632638753401</v>
      </c>
      <c r="L4164">
        <v>4.1991399631036304</v>
      </c>
      <c r="M4164">
        <v>43.237285090107299</v>
      </c>
      <c r="N4164">
        <v>2.9653242458486799</v>
      </c>
      <c r="O4164">
        <v>60.779220779220701</v>
      </c>
      <c r="P4164">
        <v>17.737003058103902</v>
      </c>
      <c r="Q4164">
        <v>1.7377213250180001E-2</v>
      </c>
    </row>
    <row r="4165" spans="1:17" hidden="1" x14ac:dyDescent="0.3">
      <c r="A4165" t="s">
        <v>8490</v>
      </c>
      <c r="B4165" t="s">
        <v>8491</v>
      </c>
      <c r="C4165" t="str">
        <f>IFERROR(VLOOKUP(Table1[[#This Row],[Ticker]],[1]!Table1[[Symbol]:[Industry]],2,FALSE),"-")</f>
        <v>-</v>
      </c>
      <c r="E4165">
        <v>15.774570000000001</v>
      </c>
      <c r="F4165">
        <v>43.8</v>
      </c>
      <c r="G4165">
        <v>-67.982423605479596</v>
      </c>
      <c r="H4165">
        <v>-10.7458925243302</v>
      </c>
      <c r="I4165">
        <v>-57.7473984543958</v>
      </c>
      <c r="J4165">
        <v>0.927716771954613</v>
      </c>
      <c r="K4165">
        <v>48.1724757334039</v>
      </c>
      <c r="M4165">
        <v>45.494486629072597</v>
      </c>
      <c r="N4165">
        <v>0.29617834394904402</v>
      </c>
      <c r="O4165">
        <v>79.794520547945197</v>
      </c>
      <c r="P4165">
        <v>6.3106796116504604</v>
      </c>
    </row>
    <row r="4166" spans="1:17" hidden="1" x14ac:dyDescent="0.3">
      <c r="A4166" t="s">
        <v>8492</v>
      </c>
      <c r="B4166" t="s">
        <v>8493</v>
      </c>
      <c r="C4166" t="str">
        <f>IFERROR(VLOOKUP(Table1[[#This Row],[Ticker]],[1]!Table1[[Symbol]:[Industry]],2,FALSE),"-")</f>
        <v>-</v>
      </c>
      <c r="E4166">
        <v>15.75</v>
      </c>
      <c r="F4166">
        <v>40</v>
      </c>
      <c r="G4166">
        <v>-29.6572043670655</v>
      </c>
      <c r="H4166">
        <v>15.0872000771783</v>
      </c>
      <c r="I4166">
        <v>15.580929812333199</v>
      </c>
      <c r="J4166">
        <v>12.558719696141599</v>
      </c>
      <c r="K4166">
        <v>36.812443217486503</v>
      </c>
      <c r="M4166">
        <v>55.547734220365697</v>
      </c>
      <c r="N4166">
        <v>0.586046511627907</v>
      </c>
      <c r="O4166">
        <v>9.9749999999999996</v>
      </c>
      <c r="P4166">
        <v>77.383592017738295</v>
      </c>
    </row>
    <row r="4167" spans="1:17" hidden="1" x14ac:dyDescent="0.3">
      <c r="A4167" t="s">
        <v>8494</v>
      </c>
      <c r="B4167" t="s">
        <v>8495</v>
      </c>
      <c r="C4167" t="str">
        <f>IFERROR(VLOOKUP(Table1[[#This Row],[Ticker]],[1]!Table1[[Symbol]:[Industry]],2,FALSE),"-")</f>
        <v>-</v>
      </c>
      <c r="D4167" t="s">
        <v>225</v>
      </c>
      <c r="E4167">
        <v>15.719385455999999</v>
      </c>
      <c r="F4167">
        <v>2.78</v>
      </c>
      <c r="G4167">
        <v>-44.257781974695298</v>
      </c>
      <c r="H4167">
        <v>6.8842150025514401</v>
      </c>
      <c r="I4167">
        <v>-34.022756823611402</v>
      </c>
      <c r="J4167">
        <v>-0.117336641886528</v>
      </c>
      <c r="K4167">
        <v>2.9079077430201798</v>
      </c>
      <c r="L4167">
        <v>2.3271091470302898</v>
      </c>
      <c r="M4167">
        <v>28.863795725152901</v>
      </c>
      <c r="N4167">
        <v>0.99034939835318403</v>
      </c>
      <c r="O4167">
        <v>61.870503597122301</v>
      </c>
      <c r="P4167">
        <v>30.5164319248826</v>
      </c>
    </row>
    <row r="4168" spans="1:17" hidden="1" x14ac:dyDescent="0.3">
      <c r="A4168" t="s">
        <v>8496</v>
      </c>
      <c r="B4168" t="s">
        <v>8497</v>
      </c>
      <c r="C4168" t="str">
        <f>IFERROR(VLOOKUP(Table1[[#This Row],[Ticker]],[1]!Table1[[Symbol]:[Industry]],2,FALSE),"-")</f>
        <v>-</v>
      </c>
      <c r="D4168" t="s">
        <v>72</v>
      </c>
      <c r="E4168">
        <v>15.683759999999999</v>
      </c>
      <c r="F4168">
        <v>2.74</v>
      </c>
      <c r="G4168">
        <v>-17.0715674110488</v>
      </c>
      <c r="H4168">
        <v>26.058046778252301</v>
      </c>
      <c r="I4168">
        <v>-38.382835101497903</v>
      </c>
      <c r="J4168">
        <v>-5.2193774582130503</v>
      </c>
      <c r="K4168">
        <v>2.4719134184251899</v>
      </c>
      <c r="L4168">
        <v>2.4544712379389502</v>
      </c>
      <c r="M4168">
        <v>47.988343311168599</v>
      </c>
      <c r="N4168">
        <v>1.48559988224282</v>
      </c>
      <c r="O4168">
        <v>71.532846715328404</v>
      </c>
      <c r="P4168">
        <v>114.0625</v>
      </c>
      <c r="Q4168">
        <v>-7.0205534690310004E-2</v>
      </c>
    </row>
    <row r="4169" spans="1:17" hidden="1" x14ac:dyDescent="0.3">
      <c r="A4169" t="s">
        <v>8498</v>
      </c>
      <c r="B4169" t="s">
        <v>8499</v>
      </c>
      <c r="C4169" t="str">
        <f>IFERROR(VLOOKUP(Table1[[#This Row],[Ticker]],[1]!Table1[[Symbol]:[Industry]],2,FALSE),"-")</f>
        <v>-</v>
      </c>
      <c r="D4169" t="s">
        <v>62</v>
      </c>
      <c r="E4169">
        <v>15.671552999999999</v>
      </c>
      <c r="F4169">
        <v>30.9</v>
      </c>
      <c r="G4169">
        <v>66.936718774401299</v>
      </c>
      <c r="H4169">
        <v>-17.723606226498799</v>
      </c>
      <c r="I4169">
        <v>16.544464764224301</v>
      </c>
      <c r="J4169">
        <v>-8.9408660536512308</v>
      </c>
      <c r="K4169">
        <v>33.367308699492099</v>
      </c>
      <c r="L4169">
        <v>29.715442594139098</v>
      </c>
      <c r="M4169">
        <v>27.407715961523898</v>
      </c>
      <c r="N4169">
        <v>0.58706648389307703</v>
      </c>
      <c r="O4169">
        <v>45.566343042071097</v>
      </c>
      <c r="P4169">
        <v>116.84210526315699</v>
      </c>
      <c r="Q4169">
        <v>8.8518933532233002E-2</v>
      </c>
    </row>
    <row r="4170" spans="1:17" hidden="1" x14ac:dyDescent="0.3">
      <c r="A4170" t="s">
        <v>8500</v>
      </c>
      <c r="B4170" t="s">
        <v>8501</v>
      </c>
      <c r="C4170" t="str">
        <f>IFERROR(VLOOKUP(Table1[[#This Row],[Ticker]],[1]!Table1[[Symbol]:[Industry]],2,FALSE),"-")</f>
        <v>-</v>
      </c>
      <c r="D4170" t="s">
        <v>412</v>
      </c>
      <c r="E4170">
        <v>15.572802599999999</v>
      </c>
      <c r="F4170">
        <v>31.14</v>
      </c>
      <c r="G4170">
        <v>29.255409680112798</v>
      </c>
      <c r="H4170">
        <v>-4.77763193781536</v>
      </c>
      <c r="I4170">
        <v>16.305793305275401</v>
      </c>
      <c r="J4170">
        <v>-1.0507150328489701</v>
      </c>
      <c r="K4170">
        <v>22.463009051027299</v>
      </c>
      <c r="L4170">
        <v>16.627873259411501</v>
      </c>
      <c r="M4170">
        <v>100</v>
      </c>
      <c r="N4170">
        <v>8.3496180493871003E-2</v>
      </c>
      <c r="O4170">
        <v>0</v>
      </c>
      <c r="P4170">
        <v>54.925373134328296</v>
      </c>
    </row>
    <row r="4171" spans="1:17" hidden="1" x14ac:dyDescent="0.3">
      <c r="A4171" t="s">
        <v>8502</v>
      </c>
      <c r="B4171" t="s">
        <v>8503</v>
      </c>
      <c r="C4171" t="str">
        <f>IFERROR(VLOOKUP(Table1[[#This Row],[Ticker]],[1]!Table1[[Symbol]:[Industry]],2,FALSE),"-")</f>
        <v>-</v>
      </c>
      <c r="D4171" t="s">
        <v>872</v>
      </c>
      <c r="E4171">
        <v>15.5440761</v>
      </c>
      <c r="F4171">
        <v>8.89</v>
      </c>
      <c r="G4171">
        <v>-97.141116018972895</v>
      </c>
      <c r="H4171">
        <v>-10.1860218666555</v>
      </c>
      <c r="I4171">
        <v>-86.906090867889006</v>
      </c>
      <c r="J4171">
        <v>13.141647249067599</v>
      </c>
      <c r="K4171">
        <v>12.2620946832001</v>
      </c>
      <c r="M4171">
        <v>40.8716964524613</v>
      </c>
      <c r="N4171">
        <v>2.5187374749498899</v>
      </c>
      <c r="O4171">
        <v>296.51293588301399</v>
      </c>
      <c r="P4171">
        <v>15.9061277705345</v>
      </c>
    </row>
    <row r="4172" spans="1:17" hidden="1" x14ac:dyDescent="0.3">
      <c r="A4172" t="s">
        <v>8504</v>
      </c>
      <c r="B4172" t="s">
        <v>8505</v>
      </c>
      <c r="C4172" t="str">
        <f>IFERROR(VLOOKUP(Table1[[#This Row],[Ticker]],[1]!Table1[[Symbol]:[Industry]],2,FALSE),"-")</f>
        <v>-</v>
      </c>
      <c r="D4172" t="s">
        <v>80</v>
      </c>
      <c r="E4172">
        <v>15.529783119999999</v>
      </c>
      <c r="F4172">
        <v>32.950000000000003</v>
      </c>
      <c r="G4172">
        <v>294.07525947571997</v>
      </c>
      <c r="H4172">
        <v>-19.015008304291101</v>
      </c>
      <c r="I4172">
        <v>19.853310981894499</v>
      </c>
      <c r="J4172">
        <v>-1.0507150328489701</v>
      </c>
      <c r="K4172">
        <v>24.4128043073928</v>
      </c>
      <c r="L4172">
        <v>16.673638785056799</v>
      </c>
      <c r="M4172">
        <v>0.18954625982176801</v>
      </c>
      <c r="N4172">
        <v>0.172994602642843</v>
      </c>
      <c r="O4172">
        <v>66.130500758725304</v>
      </c>
      <c r="P4172">
        <v>319.74522292993601</v>
      </c>
      <c r="Q4172">
        <v>0.113210731583403</v>
      </c>
    </row>
    <row r="4173" spans="1:17" hidden="1" x14ac:dyDescent="0.3">
      <c r="A4173" t="s">
        <v>8506</v>
      </c>
      <c r="B4173" t="s">
        <v>8507</v>
      </c>
      <c r="C4173" t="str">
        <f>IFERROR(VLOOKUP(Table1[[#This Row],[Ticker]],[1]!Table1[[Symbol]:[Industry]],2,FALSE),"-")</f>
        <v>-</v>
      </c>
      <c r="E4173">
        <v>15.524699999999999</v>
      </c>
      <c r="F4173">
        <v>30</v>
      </c>
      <c r="G4173">
        <v>-29.9363534032667</v>
      </c>
      <c r="H4173">
        <v>-7.5415914490614497</v>
      </c>
      <c r="I4173">
        <v>-33.408638817817902</v>
      </c>
      <c r="J4173">
        <v>-4.8792414037912897</v>
      </c>
      <c r="K4173">
        <v>30.673662338872301</v>
      </c>
      <c r="L4173">
        <v>31.692981704532802</v>
      </c>
      <c r="M4173">
        <v>39.898294647261203</v>
      </c>
      <c r="N4173">
        <v>0.469696969696969</v>
      </c>
      <c r="O4173">
        <v>43.1</v>
      </c>
      <c r="P4173">
        <v>19.047619047619001</v>
      </c>
    </row>
    <row r="4174" spans="1:17" hidden="1" x14ac:dyDescent="0.3">
      <c r="A4174" t="s">
        <v>8508</v>
      </c>
      <c r="B4174" t="s">
        <v>8509</v>
      </c>
      <c r="C4174" t="str">
        <f>IFERROR(VLOOKUP(Table1[[#This Row],[Ticker]],[1]!Table1[[Symbol]:[Industry]],2,FALSE),"-")</f>
        <v>-</v>
      </c>
      <c r="E4174">
        <v>15.523013285999999</v>
      </c>
      <c r="F4174">
        <v>0.99</v>
      </c>
      <c r="G4174">
        <v>63.106099426921901</v>
      </c>
      <c r="H4174">
        <v>-23.1192038008673</v>
      </c>
      <c r="I4174">
        <v>4.4058146049599403</v>
      </c>
      <c r="J4174">
        <v>17.1666139753974</v>
      </c>
      <c r="K4174">
        <v>0.97667312808324103</v>
      </c>
      <c r="L4174">
        <v>0.86313951566678704</v>
      </c>
      <c r="M4174">
        <v>53.124312648747797</v>
      </c>
      <c r="N4174">
        <v>0.406776561424946</v>
      </c>
      <c r="O4174">
        <v>46.4646464646464</v>
      </c>
      <c r="P4174">
        <v>130.23255813953401</v>
      </c>
      <c r="Q4174">
        <v>4.8477255931704002E-2</v>
      </c>
    </row>
    <row r="4175" spans="1:17" hidden="1" x14ac:dyDescent="0.3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D4175" t="s">
        <v>709</v>
      </c>
      <c r="E4175">
        <v>15.501888424000001</v>
      </c>
      <c r="F4175">
        <v>89.84</v>
      </c>
      <c r="G4175">
        <v>19.8051016358643</v>
      </c>
      <c r="H4175">
        <v>4.9876616161932796</v>
      </c>
      <c r="I4175">
        <v>0.83438603353137097</v>
      </c>
      <c r="J4175">
        <v>2.9508451762952901</v>
      </c>
      <c r="K4175">
        <v>84.039243351263707</v>
      </c>
      <c r="L4175">
        <v>76.705568675738505</v>
      </c>
      <c r="M4175">
        <v>40.888200527429397</v>
      </c>
      <c r="N4175">
        <v>1.2145180803353199</v>
      </c>
      <c r="O4175">
        <v>2.4042742653606202</v>
      </c>
      <c r="P4175">
        <v>48.471327053379603</v>
      </c>
    </row>
    <row r="4176" spans="1:17" hidden="1" x14ac:dyDescent="0.3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D4176" t="s">
        <v>549</v>
      </c>
      <c r="E4176">
        <v>15.495835</v>
      </c>
      <c r="F4176">
        <v>51.5</v>
      </c>
      <c r="G4176">
        <v>42.496286157881997</v>
      </c>
      <c r="H4176">
        <v>-15.140436242371701</v>
      </c>
      <c r="I4176">
        <v>18.735530064038802</v>
      </c>
      <c r="J4176">
        <v>-3.0019520265019102</v>
      </c>
      <c r="K4176">
        <v>49.933574007199702</v>
      </c>
      <c r="L4176">
        <v>42.381563458087101</v>
      </c>
      <c r="M4176">
        <v>50.9930789952911</v>
      </c>
      <c r="N4176">
        <v>0.13605952243626701</v>
      </c>
      <c r="O4176">
        <v>22.330097087378601</v>
      </c>
      <c r="P4176">
        <v>83.797287651677294</v>
      </c>
      <c r="Q4176">
        <v>0.13720442287288201</v>
      </c>
    </row>
    <row r="4177" spans="1:17" hidden="1" x14ac:dyDescent="0.3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E4177">
        <v>15.458645000000001</v>
      </c>
      <c r="F4177">
        <v>23</v>
      </c>
      <c r="G4177">
        <v>-55.618877818774202</v>
      </c>
      <c r="H4177">
        <v>-22.785535887128201</v>
      </c>
      <c r="I4177">
        <v>-44.1324614649617</v>
      </c>
      <c r="J4177">
        <v>-3.4506699752198502</v>
      </c>
      <c r="K4177">
        <v>24.563372371644601</v>
      </c>
      <c r="L4177">
        <v>29.122707222270499</v>
      </c>
      <c r="M4177">
        <v>48.0963731810063</v>
      </c>
      <c r="N4177">
        <v>1.7411615688750199</v>
      </c>
      <c r="O4177">
        <v>134.739130434782</v>
      </c>
      <c r="P4177">
        <v>17.3469387755101</v>
      </c>
      <c r="Q4177">
        <v>0.10739195446446601</v>
      </c>
    </row>
    <row r="4178" spans="1:17" hidden="1" x14ac:dyDescent="0.3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D4178" t="s">
        <v>412</v>
      </c>
      <c r="E4178">
        <v>15.4377783</v>
      </c>
      <c r="F4178">
        <v>30.87</v>
      </c>
      <c r="G4178">
        <v>34.946740121913102</v>
      </c>
      <c r="H4178">
        <v>43.4229084698881</v>
      </c>
      <c r="I4178">
        <v>43.647908389038399</v>
      </c>
      <c r="J4178">
        <v>8.7715522470023508</v>
      </c>
      <c r="K4178">
        <v>22.672423377543002</v>
      </c>
      <c r="L4178">
        <v>20.246853361037999</v>
      </c>
      <c r="M4178">
        <v>88.256757708719505</v>
      </c>
      <c r="N4178">
        <v>2.1474580775465699</v>
      </c>
      <c r="O4178">
        <v>0</v>
      </c>
      <c r="P4178">
        <v>105.252659574468</v>
      </c>
      <c r="Q4178">
        <v>0.148733481701882</v>
      </c>
    </row>
    <row r="4179" spans="1:17" hidden="1" x14ac:dyDescent="0.3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D4179" t="s">
        <v>46</v>
      </c>
      <c r="E4179">
        <v>15.434910500000001</v>
      </c>
      <c r="F4179">
        <v>551.04999999999995</v>
      </c>
      <c r="G4179">
        <v>12.157354226463299</v>
      </c>
      <c r="H4179">
        <v>13.3551421683051</v>
      </c>
      <c r="I4179">
        <v>64.192127582762197</v>
      </c>
      <c r="J4179">
        <v>1.79796822544785</v>
      </c>
      <c r="K4179">
        <v>524.66629806264405</v>
      </c>
      <c r="L4179">
        <v>453.21392145886199</v>
      </c>
      <c r="M4179">
        <v>41.651206501782802</v>
      </c>
      <c r="N4179">
        <v>0.871428571428571</v>
      </c>
      <c r="O4179">
        <v>14.1366482170402</v>
      </c>
      <c r="P4179">
        <v>86.986766202918204</v>
      </c>
    </row>
    <row r="4180" spans="1:17" hidden="1" x14ac:dyDescent="0.3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D4180" t="s">
        <v>549</v>
      </c>
      <c r="E4180">
        <v>15.426</v>
      </c>
      <c r="F4180">
        <v>51.42</v>
      </c>
      <c r="G4180">
        <v>-50.039833781381802</v>
      </c>
      <c r="H4180">
        <v>-8.2574999236581501</v>
      </c>
      <c r="I4180">
        <v>-15.750397224252</v>
      </c>
      <c r="J4180">
        <v>-2.0997994707084802</v>
      </c>
      <c r="K4180">
        <v>53.447989271595901</v>
      </c>
      <c r="L4180">
        <v>54.684710025627098</v>
      </c>
      <c r="M4180">
        <v>24.3771581860283</v>
      </c>
      <c r="N4180">
        <v>0.36849503437738701</v>
      </c>
      <c r="O4180">
        <v>99.338778685336393</v>
      </c>
      <c r="P4180">
        <v>54.368057640348198</v>
      </c>
    </row>
    <row r="4181" spans="1:17" hidden="1" x14ac:dyDescent="0.3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412</v>
      </c>
      <c r="E4181">
        <v>15.411</v>
      </c>
      <c r="F4181">
        <v>28.02</v>
      </c>
      <c r="G4181">
        <v>46.131828414914999</v>
      </c>
      <c r="H4181">
        <v>-0.83721858845347596</v>
      </c>
      <c r="I4181">
        <v>15.021849189357599</v>
      </c>
      <c r="J4181">
        <v>1.4343874960445</v>
      </c>
      <c r="K4181">
        <v>26.882334702561302</v>
      </c>
      <c r="L4181">
        <v>22.017331253814</v>
      </c>
      <c r="M4181">
        <v>37.2113304886091</v>
      </c>
      <c r="N4181">
        <v>0.71823065693430599</v>
      </c>
      <c r="O4181">
        <v>39.9357601713062</v>
      </c>
      <c r="P4181">
        <v>133.30557868442901</v>
      </c>
      <c r="Q4181">
        <v>9.1880871685189006E-2</v>
      </c>
    </row>
    <row r="4182" spans="1:17" hidden="1" x14ac:dyDescent="0.3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72</v>
      </c>
      <c r="E4182">
        <v>15.407133999999999</v>
      </c>
      <c r="F4182">
        <v>25.67</v>
      </c>
      <c r="G4182">
        <v>-45.064607614598998</v>
      </c>
      <c r="H4182">
        <v>10.009926621776801</v>
      </c>
      <c r="I4182">
        <v>-12.6265050000226</v>
      </c>
      <c r="J4182">
        <v>15.557828608349499</v>
      </c>
      <c r="K4182">
        <v>24.0687441591033</v>
      </c>
      <c r="L4182">
        <v>25.402029328052102</v>
      </c>
      <c r="M4182">
        <v>94.621716145240597</v>
      </c>
      <c r="N4182">
        <v>3.5254294144106302</v>
      </c>
      <c r="O4182">
        <v>27.1912738605375</v>
      </c>
      <c r="P4182">
        <v>28.994974874371799</v>
      </c>
      <c r="Q4182">
        <v>8.7947187527502996E-2</v>
      </c>
    </row>
    <row r="4183" spans="1:17" hidden="1" x14ac:dyDescent="0.3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21</v>
      </c>
      <c r="E4183">
        <v>15.399933499999999</v>
      </c>
      <c r="F4183">
        <v>14.65</v>
      </c>
      <c r="G4183">
        <v>-37.812965361062702</v>
      </c>
      <c r="H4183">
        <v>-0.458642140305701</v>
      </c>
      <c r="I4183">
        <v>-48.8854401957704</v>
      </c>
      <c r="J4183">
        <v>3.7398062152563201</v>
      </c>
      <c r="K4183">
        <v>15.051016148356901</v>
      </c>
      <c r="L4183">
        <v>16.679517105862701</v>
      </c>
      <c r="M4183">
        <v>55.393460098936401</v>
      </c>
      <c r="N4183">
        <v>0.75949689750865201</v>
      </c>
      <c r="O4183">
        <v>86.006825938566493</v>
      </c>
      <c r="P4183">
        <v>19.494290375203899</v>
      </c>
      <c r="Q4183">
        <v>8.7165801851734004E-2</v>
      </c>
    </row>
    <row r="4184" spans="1:17" hidden="1" x14ac:dyDescent="0.3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21</v>
      </c>
      <c r="E4184">
        <v>15.3804</v>
      </c>
      <c r="F4184">
        <v>84</v>
      </c>
      <c r="G4184">
        <v>53.491457185216703</v>
      </c>
      <c r="H4184">
        <v>-26.745691539504602</v>
      </c>
      <c r="I4184">
        <v>22.032542715559</v>
      </c>
      <c r="J4184">
        <v>7.9133805258864802</v>
      </c>
      <c r="K4184">
        <v>89.133590129860394</v>
      </c>
      <c r="L4184">
        <v>71.430771274478502</v>
      </c>
      <c r="M4184">
        <v>41.640569202844198</v>
      </c>
      <c r="N4184">
        <v>1.4151760771198101</v>
      </c>
      <c r="O4184">
        <v>48.202380952380899</v>
      </c>
      <c r="P4184">
        <v>85.389538733171406</v>
      </c>
      <c r="Q4184">
        <v>6.5583252917330997E-2</v>
      </c>
    </row>
    <row r="4185" spans="1:17" hidden="1" x14ac:dyDescent="0.3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21</v>
      </c>
      <c r="E4185">
        <v>15.34857</v>
      </c>
      <c r="F4185">
        <v>36.94</v>
      </c>
      <c r="G4185">
        <v>-56.850818755175503</v>
      </c>
      <c r="H4185">
        <v>10.069647475996</v>
      </c>
      <c r="I4185">
        <v>-40.317295387403597</v>
      </c>
      <c r="J4185">
        <v>1.1998676591887201</v>
      </c>
      <c r="K4185">
        <v>36.608264813352399</v>
      </c>
      <c r="L4185">
        <v>45.437815792265802</v>
      </c>
      <c r="M4185">
        <v>55.134067059528597</v>
      </c>
      <c r="N4185">
        <v>0.53349989425564104</v>
      </c>
      <c r="O4185">
        <v>89.225771521385994</v>
      </c>
      <c r="P4185">
        <v>30.530035335689</v>
      </c>
      <c r="Q4185">
        <v>4.9148142985397998E-2</v>
      </c>
    </row>
    <row r="4186" spans="1:17" hidden="1" x14ac:dyDescent="0.3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D4186" t="s">
        <v>692</v>
      </c>
      <c r="E4186">
        <v>15.328834000000001</v>
      </c>
      <c r="F4186">
        <v>53.71</v>
      </c>
      <c r="G4186">
        <v>174.70253548562201</v>
      </c>
      <c r="H4186">
        <v>-19.547790244210301</v>
      </c>
      <c r="I4186">
        <v>208.74423263563901</v>
      </c>
      <c r="J4186">
        <v>-5.0980387187106304</v>
      </c>
      <c r="K4186">
        <v>53.556361685985301</v>
      </c>
      <c r="L4186">
        <v>38.274127745470302</v>
      </c>
      <c r="M4186">
        <v>47.724698600254698</v>
      </c>
      <c r="N4186">
        <v>1.3301581325301199</v>
      </c>
      <c r="O4186">
        <v>15.769875256004401</v>
      </c>
      <c r="P4186">
        <v>222.388955582232</v>
      </c>
    </row>
    <row r="4187" spans="1:17" hidden="1" x14ac:dyDescent="0.3">
      <c r="A4187" t="s">
        <v>8534</v>
      </c>
      <c r="B4187" t="s">
        <v>8535</v>
      </c>
      <c r="C4187" t="str">
        <f>IFERROR(VLOOKUP(Table1[[#This Row],[Ticker]],[1]!Table1[[Symbol]:[Industry]],2,FALSE),"-")</f>
        <v>-</v>
      </c>
      <c r="D4187" t="s">
        <v>72</v>
      </c>
      <c r="E4187">
        <v>15.316000000000001</v>
      </c>
      <c r="F4187">
        <v>10.94</v>
      </c>
      <c r="G4187">
        <v>33.906769805902201</v>
      </c>
      <c r="H4187">
        <v>-12.361762008942801</v>
      </c>
      <c r="I4187">
        <v>15.8630925515995</v>
      </c>
      <c r="J4187">
        <v>0.33109385138700398</v>
      </c>
      <c r="K4187">
        <v>11.5793267415755</v>
      </c>
      <c r="L4187">
        <v>9.8366757203240702</v>
      </c>
      <c r="M4187">
        <v>15.8054117005479</v>
      </c>
      <c r="N4187">
        <v>0.38999820952946701</v>
      </c>
      <c r="O4187">
        <v>68.098720292504595</v>
      </c>
      <c r="P4187">
        <v>74.760383386581395</v>
      </c>
      <c r="Q4187">
        <v>-2.7866120139150002E-3</v>
      </c>
    </row>
    <row r="4188" spans="1:17" hidden="1" x14ac:dyDescent="0.3">
      <c r="A4188" t="s">
        <v>8536</v>
      </c>
      <c r="B4188" t="s">
        <v>8537</v>
      </c>
      <c r="C4188" t="str">
        <f>IFERROR(VLOOKUP(Table1[[#This Row],[Ticker]],[1]!Table1[[Symbol]:[Industry]],2,FALSE),"-")</f>
        <v>-</v>
      </c>
      <c r="D4188" t="s">
        <v>632</v>
      </c>
      <c r="E4188">
        <v>15.308</v>
      </c>
      <c r="F4188">
        <v>35.6</v>
      </c>
      <c r="G4188">
        <v>-22.549989766903099</v>
      </c>
      <c r="H4188">
        <v>-13.2606162775771</v>
      </c>
      <c r="I4188">
        <v>-13.4232304719075</v>
      </c>
      <c r="J4188">
        <v>-1.42357757076897</v>
      </c>
      <c r="K4188">
        <v>36.907269283404297</v>
      </c>
      <c r="L4188">
        <v>36.059368981626903</v>
      </c>
      <c r="M4188">
        <v>50.026314187201699</v>
      </c>
      <c r="N4188">
        <v>9.7300871950622106E-2</v>
      </c>
      <c r="O4188">
        <v>54.494382022471797</v>
      </c>
      <c r="P4188">
        <v>27.279227744011401</v>
      </c>
      <c r="Q4188">
        <v>-5.5061327317342E-2</v>
      </c>
    </row>
    <row r="4189" spans="1:17" hidden="1" x14ac:dyDescent="0.3">
      <c r="A4189" t="s">
        <v>8538</v>
      </c>
      <c r="B4189" t="s">
        <v>8539</v>
      </c>
      <c r="C4189" t="str">
        <f>IFERROR(VLOOKUP(Table1[[#This Row],[Ticker]],[1]!Table1[[Symbol]:[Industry]],2,FALSE),"-")</f>
        <v>-</v>
      </c>
      <c r="D4189" t="s">
        <v>62</v>
      </c>
      <c r="E4189">
        <v>15.243074099999999</v>
      </c>
      <c r="F4189">
        <v>60.51</v>
      </c>
      <c r="G4189">
        <v>43.792196278438098</v>
      </c>
      <c r="H4189">
        <v>42.098008105999703</v>
      </c>
      <c r="I4189">
        <v>36.325899470589299</v>
      </c>
      <c r="J4189">
        <v>-18.3691656753867</v>
      </c>
      <c r="K4189">
        <v>53.622842916630901</v>
      </c>
      <c r="L4189">
        <v>44.535446307323902</v>
      </c>
      <c r="M4189">
        <v>38.365269754162902</v>
      </c>
      <c r="N4189">
        <v>3.31740779165027</v>
      </c>
      <c r="O4189">
        <v>39.481077507849903</v>
      </c>
      <c r="P4189">
        <v>81.439280359820003</v>
      </c>
      <c r="Q4189">
        <v>7.6795018392830997E-2</v>
      </c>
    </row>
    <row r="4190" spans="1:17" hidden="1" x14ac:dyDescent="0.3">
      <c r="A4190" t="s">
        <v>8540</v>
      </c>
      <c r="B4190" t="s">
        <v>8541</v>
      </c>
      <c r="C4190" t="str">
        <f>IFERROR(VLOOKUP(Table1[[#This Row],[Ticker]],[1]!Table1[[Symbol]:[Industry]],2,FALSE),"-")</f>
        <v>-</v>
      </c>
      <c r="D4190" t="s">
        <v>412</v>
      </c>
      <c r="E4190">
        <v>15.225</v>
      </c>
      <c r="F4190">
        <v>50.75</v>
      </c>
      <c r="G4190">
        <v>68.6213389044255</v>
      </c>
      <c r="H4190">
        <v>27.612376638869701</v>
      </c>
      <c r="I4190">
        <v>10.329159552695099</v>
      </c>
      <c r="J4190">
        <v>-1.25752355777437</v>
      </c>
      <c r="K4190">
        <v>48.148804696395899</v>
      </c>
      <c r="L4190">
        <v>39.080196331451397</v>
      </c>
      <c r="M4190">
        <v>37.728030285770899</v>
      </c>
      <c r="N4190">
        <v>0.60529995481621202</v>
      </c>
      <c r="O4190">
        <v>23.645320197044299</v>
      </c>
      <c r="P4190">
        <v>128.19244604316501</v>
      </c>
      <c r="Q4190">
        <v>0.122105689934196</v>
      </c>
    </row>
    <row r="4191" spans="1:17" hidden="1" x14ac:dyDescent="0.3">
      <c r="A4191" t="s">
        <v>8542</v>
      </c>
      <c r="B4191" t="s">
        <v>8543</v>
      </c>
      <c r="C4191" t="str">
        <f>IFERROR(VLOOKUP(Table1[[#This Row],[Ticker]],[1]!Table1[[Symbol]:[Industry]],2,FALSE),"-")</f>
        <v>-</v>
      </c>
      <c r="D4191" t="s">
        <v>709</v>
      </c>
      <c r="E4191">
        <v>15.224317124999899</v>
      </c>
      <c r="F4191">
        <v>25.91</v>
      </c>
      <c r="G4191">
        <v>6.9797519922757898</v>
      </c>
      <c r="H4191">
        <v>0.11005232312562201</v>
      </c>
      <c r="I4191">
        <v>3.3129799947751599</v>
      </c>
      <c r="J4191">
        <v>0.72979466346581001</v>
      </c>
      <c r="K4191">
        <v>24.988172545049199</v>
      </c>
      <c r="L4191">
        <v>22.907935956954901</v>
      </c>
      <c r="M4191">
        <v>59.890528015670299</v>
      </c>
      <c r="N4191">
        <v>0.64689916396173697</v>
      </c>
      <c r="O4191">
        <v>2.2771130837514399</v>
      </c>
      <c r="P4191">
        <v>37.017451084082403</v>
      </c>
    </row>
    <row r="4192" spans="1:17" hidden="1" x14ac:dyDescent="0.3">
      <c r="A4192" t="s">
        <v>8544</v>
      </c>
      <c r="B4192" t="s">
        <v>8545</v>
      </c>
      <c r="C4192" t="str">
        <f>IFERROR(VLOOKUP(Table1[[#This Row],[Ticker]],[1]!Table1[[Symbol]:[Industry]],2,FALSE),"-")</f>
        <v>-</v>
      </c>
      <c r="D4192" t="s">
        <v>62</v>
      </c>
      <c r="E4192">
        <v>15.20570304</v>
      </c>
      <c r="F4192">
        <v>18.7</v>
      </c>
      <c r="G4192">
        <v>-33.348189152059</v>
      </c>
      <c r="H4192">
        <v>-12.8032198006728</v>
      </c>
      <c r="I4192">
        <v>-24.4037092045638</v>
      </c>
      <c r="J4192">
        <v>-0.68405482838832798</v>
      </c>
      <c r="K4192">
        <v>19.3491301814434</v>
      </c>
      <c r="L4192">
        <v>19.8084478415023</v>
      </c>
      <c r="M4192">
        <v>28.510326456609899</v>
      </c>
      <c r="N4192">
        <v>0.71462753154149306</v>
      </c>
      <c r="O4192">
        <v>40.909090909090899</v>
      </c>
      <c r="P4192">
        <v>15.4320987654321</v>
      </c>
      <c r="Q4192">
        <v>-8.0719580147959005E-2</v>
      </c>
    </row>
    <row r="4193" spans="1:17" hidden="1" x14ac:dyDescent="0.3">
      <c r="A4193" t="s">
        <v>8546</v>
      </c>
      <c r="B4193" t="s">
        <v>8547</v>
      </c>
      <c r="C4193" t="str">
        <f>IFERROR(VLOOKUP(Table1[[#This Row],[Ticker]],[1]!Table1[[Symbol]:[Industry]],2,FALSE),"-")</f>
        <v>-</v>
      </c>
      <c r="D4193" t="s">
        <v>138</v>
      </c>
      <c r="E4193">
        <v>15.196503999999999</v>
      </c>
      <c r="F4193">
        <v>25.84</v>
      </c>
      <c r="G4193">
        <v>-34.367307430228301</v>
      </c>
      <c r="H4193">
        <v>-1.6355282968067899</v>
      </c>
      <c r="I4193">
        <v>47.445309356783397</v>
      </c>
      <c r="J4193">
        <v>2.9129663884164998</v>
      </c>
      <c r="K4193">
        <v>23.5808233097376</v>
      </c>
      <c r="L4193">
        <v>20.7523243591863</v>
      </c>
      <c r="M4193">
        <v>50.691234703114297</v>
      </c>
      <c r="N4193">
        <v>0.69726380313596503</v>
      </c>
      <c r="O4193">
        <v>13.2739938080495</v>
      </c>
      <c r="P4193">
        <v>98.463901689708095</v>
      </c>
      <c r="Q4193">
        <v>8.3970819096802998E-2</v>
      </c>
    </row>
    <row r="4194" spans="1:17" hidden="1" x14ac:dyDescent="0.3">
      <c r="A4194" t="s">
        <v>8548</v>
      </c>
      <c r="B4194" t="s">
        <v>8549</v>
      </c>
      <c r="C4194" t="str">
        <f>IFERROR(VLOOKUP(Table1[[#This Row],[Ticker]],[1]!Table1[[Symbol]:[Industry]],2,FALSE),"-")</f>
        <v>-</v>
      </c>
      <c r="D4194" t="s">
        <v>709</v>
      </c>
      <c r="E4194">
        <v>15.1879762019999</v>
      </c>
      <c r="F4194">
        <v>158.91999999999999</v>
      </c>
      <c r="G4194">
        <v>27.0344356710883</v>
      </c>
      <c r="H4194">
        <v>-2.2170895918898301</v>
      </c>
      <c r="I4194">
        <v>3.3844311949571799</v>
      </c>
      <c r="J4194">
        <v>-0.30217952543551801</v>
      </c>
      <c r="K4194">
        <v>155.00802641067901</v>
      </c>
      <c r="L4194">
        <v>137.913384882504</v>
      </c>
      <c r="M4194">
        <v>55.3773054855941</v>
      </c>
      <c r="N4194">
        <v>1.2028440772256499</v>
      </c>
      <c r="O4194">
        <v>4.1278630757613799</v>
      </c>
      <c r="P4194">
        <v>53.456933178833502</v>
      </c>
    </row>
    <row r="4195" spans="1:17" hidden="1" x14ac:dyDescent="0.3">
      <c r="A4195" t="s">
        <v>8550</v>
      </c>
      <c r="B4195" t="s">
        <v>8551</v>
      </c>
      <c r="C4195" t="str">
        <f>IFERROR(VLOOKUP(Table1[[#This Row],[Ticker]],[1]!Table1[[Symbol]:[Industry]],2,FALSE),"-")</f>
        <v>-</v>
      </c>
      <c r="D4195" t="s">
        <v>232</v>
      </c>
      <c r="E4195">
        <v>15.187520640000001</v>
      </c>
      <c r="F4195">
        <v>54.7</v>
      </c>
      <c r="G4195">
        <v>36.068319493929501</v>
      </c>
      <c r="H4195">
        <v>-4.9335175555880797</v>
      </c>
      <c r="I4195">
        <v>18.546741245886501</v>
      </c>
      <c r="J4195">
        <v>-2.10622752165717</v>
      </c>
      <c r="K4195">
        <v>59.247104894704798</v>
      </c>
      <c r="L4195">
        <v>56.004507682937799</v>
      </c>
      <c r="M4195">
        <v>41.694393319034397</v>
      </c>
      <c r="N4195">
        <v>0.64312335891095396</v>
      </c>
      <c r="O4195">
        <v>103.32723948811601</v>
      </c>
      <c r="P4195">
        <v>94.523470839260298</v>
      </c>
      <c r="Q4195">
        <v>0.11761346035525699</v>
      </c>
    </row>
    <row r="4196" spans="1:17" hidden="1" x14ac:dyDescent="0.3">
      <c r="A4196" t="s">
        <v>8552</v>
      </c>
      <c r="B4196" t="s">
        <v>8553</v>
      </c>
      <c r="C4196" t="str">
        <f>IFERROR(VLOOKUP(Table1[[#This Row],[Ticker]],[1]!Table1[[Symbol]:[Industry]],2,FALSE),"-")</f>
        <v>-</v>
      </c>
      <c r="D4196" t="s">
        <v>51</v>
      </c>
      <c r="E4196">
        <v>15.179301199999999</v>
      </c>
      <c r="F4196">
        <v>49.69</v>
      </c>
      <c r="G4196">
        <v>111.922940100763</v>
      </c>
      <c r="H4196">
        <v>23.356674191598302</v>
      </c>
      <c r="I4196">
        <v>93.159898359043595</v>
      </c>
      <c r="J4196">
        <v>-7.6074005204037801E-2</v>
      </c>
      <c r="K4196">
        <v>38.1954742811144</v>
      </c>
      <c r="L4196">
        <v>31.7742070344847</v>
      </c>
      <c r="M4196">
        <v>79.792256058398095</v>
      </c>
      <c r="N4196">
        <v>2.8626969044625699</v>
      </c>
      <c r="O4196">
        <v>2.4149728315556498</v>
      </c>
      <c r="P4196">
        <v>142.27206240858101</v>
      </c>
      <c r="Q4196">
        <v>9.4914880793952994E-2</v>
      </c>
    </row>
    <row r="4197" spans="1:17" hidden="1" x14ac:dyDescent="0.3">
      <c r="A4197" t="s">
        <v>8554</v>
      </c>
      <c r="B4197" t="s">
        <v>8555</v>
      </c>
      <c r="C4197" t="str">
        <f>IFERROR(VLOOKUP(Table1[[#This Row],[Ticker]],[1]!Table1[[Symbol]:[Industry]],2,FALSE),"-")</f>
        <v>-</v>
      </c>
      <c r="D4197" t="s">
        <v>549</v>
      </c>
      <c r="E4197">
        <v>15.167999999999999</v>
      </c>
      <c r="F4197">
        <v>6.32</v>
      </c>
      <c r="G4197">
        <v>-57.345639129891197</v>
      </c>
      <c r="H4197">
        <v>-13.4481521690292</v>
      </c>
      <c r="I4197">
        <v>-74.088403865604306</v>
      </c>
      <c r="J4197">
        <v>-1.5231559777308501</v>
      </c>
      <c r="K4197">
        <v>12.609419950274299</v>
      </c>
      <c r="L4197">
        <v>12.882932225165799</v>
      </c>
      <c r="M4197">
        <v>6.2680546876E-5</v>
      </c>
      <c r="N4197">
        <v>0.66828612958123901</v>
      </c>
      <c r="O4197">
        <v>198.41772151898701</v>
      </c>
      <c r="P4197">
        <v>5.1580698835274701</v>
      </c>
      <c r="Q4197">
        <v>-0.1105649894413</v>
      </c>
    </row>
    <row r="4198" spans="1:17" hidden="1" x14ac:dyDescent="0.3">
      <c r="A4198" t="s">
        <v>8556</v>
      </c>
      <c r="B4198" t="s">
        <v>8557</v>
      </c>
      <c r="C4198" t="str">
        <f>IFERROR(VLOOKUP(Table1[[#This Row],[Ticker]],[1]!Table1[[Symbol]:[Industry]],2,FALSE),"-")</f>
        <v>-</v>
      </c>
      <c r="D4198" t="s">
        <v>632</v>
      </c>
      <c r="E4198">
        <v>15.1662</v>
      </c>
      <c r="F4198">
        <v>10.99</v>
      </c>
      <c r="G4198">
        <v>64.469314955447203</v>
      </c>
      <c r="H4198">
        <v>19.220126604761301</v>
      </c>
      <c r="I4198">
        <v>40.254965454110703</v>
      </c>
      <c r="J4198">
        <v>-1.09165019370228</v>
      </c>
      <c r="K4198">
        <v>9.39346214358517</v>
      </c>
      <c r="L4198">
        <v>8.0190992685173601</v>
      </c>
      <c r="M4198">
        <v>61.657626383985203</v>
      </c>
      <c r="N4198">
        <v>3.2923139458425399</v>
      </c>
      <c r="O4198">
        <v>14.558689717925301</v>
      </c>
      <c r="P4198">
        <v>85.956006768189496</v>
      </c>
      <c r="Q4198">
        <v>9.3201766030846997E-2</v>
      </c>
    </row>
    <row r="4199" spans="1:17" hidden="1" x14ac:dyDescent="0.3">
      <c r="A4199" t="s">
        <v>8558</v>
      </c>
      <c r="B4199" t="s">
        <v>8559</v>
      </c>
      <c r="C4199" t="str">
        <f>IFERROR(VLOOKUP(Table1[[#This Row],[Ticker]],[1]!Table1[[Symbol]:[Industry]],2,FALSE),"-")</f>
        <v>-</v>
      </c>
      <c r="D4199" t="s">
        <v>174</v>
      </c>
      <c r="E4199">
        <v>15.147244553</v>
      </c>
      <c r="F4199">
        <v>32.409999999999997</v>
      </c>
      <c r="G4199">
        <v>-53.352152014377801</v>
      </c>
      <c r="H4199">
        <v>-11.3678081188358</v>
      </c>
      <c r="I4199">
        <v>-31.213317594989299</v>
      </c>
      <c r="J4199">
        <v>-6.8999453375387096</v>
      </c>
      <c r="K4199">
        <v>34.426814595199197</v>
      </c>
      <c r="L4199">
        <v>37.690622946325099</v>
      </c>
      <c r="M4199">
        <v>38.259533240179302</v>
      </c>
      <c r="N4199">
        <v>0.77944898644865002</v>
      </c>
      <c r="O4199">
        <v>57.3588398642394</v>
      </c>
      <c r="P4199">
        <v>11.451169188445601</v>
      </c>
      <c r="Q4199">
        <v>-7.8849876551212006E-2</v>
      </c>
    </row>
    <row r="4200" spans="1:17" hidden="1" x14ac:dyDescent="0.3">
      <c r="A4200" t="s">
        <v>8560</v>
      </c>
      <c r="B4200" t="s">
        <v>8561</v>
      </c>
      <c r="C4200" t="str">
        <f>IFERROR(VLOOKUP(Table1[[#This Row],[Ticker]],[1]!Table1[[Symbol]:[Industry]],2,FALSE),"-")</f>
        <v>-</v>
      </c>
      <c r="D4200" t="s">
        <v>632</v>
      </c>
      <c r="E4200">
        <v>15.120980921999999</v>
      </c>
      <c r="F4200">
        <v>12.99</v>
      </c>
      <c r="G4200">
        <v>-8.8453640039734598</v>
      </c>
      <c r="H4200">
        <v>-6.52783686625098</v>
      </c>
      <c r="I4200">
        <v>-16.511029744720201</v>
      </c>
      <c r="J4200">
        <v>-8.5459080704579495</v>
      </c>
      <c r="K4200">
        <v>12.957107264337701</v>
      </c>
      <c r="L4200">
        <v>12.467059876646299</v>
      </c>
      <c r="M4200">
        <v>44.580079144600901</v>
      </c>
      <c r="N4200">
        <v>2.09626373626373</v>
      </c>
      <c r="O4200">
        <v>21.5550423402617</v>
      </c>
      <c r="P4200">
        <v>29.770229770229701</v>
      </c>
      <c r="Q4200">
        <v>2.1854746252727E-2</v>
      </c>
    </row>
    <row r="4201" spans="1:17" hidden="1" x14ac:dyDescent="0.3">
      <c r="A4201" t="s">
        <v>8562</v>
      </c>
      <c r="B4201" t="s">
        <v>8563</v>
      </c>
      <c r="C4201" t="str">
        <f>IFERROR(VLOOKUP(Table1[[#This Row],[Ticker]],[1]!Table1[[Symbol]:[Industry]],2,FALSE),"-")</f>
        <v>-</v>
      </c>
      <c r="E4201">
        <v>15.1135093</v>
      </c>
      <c r="F4201">
        <v>30.13</v>
      </c>
      <c r="G4201">
        <v>29.319748479940799</v>
      </c>
      <c r="H4201">
        <v>0.20494645939717801</v>
      </c>
      <c r="I4201">
        <v>16.2965141998436</v>
      </c>
      <c r="J4201">
        <v>5.9830327469023503</v>
      </c>
      <c r="K4201">
        <v>21.4990885660402</v>
      </c>
      <c r="L4201">
        <v>13.498598482970101</v>
      </c>
      <c r="M4201">
        <v>100</v>
      </c>
      <c r="N4201">
        <v>0.77523048671979999</v>
      </c>
      <c r="O4201">
        <v>0</v>
      </c>
      <c r="P4201">
        <v>54.989711934156297</v>
      </c>
      <c r="Q4201">
        <v>0.18251562143639399</v>
      </c>
    </row>
    <row r="4202" spans="1:17" hidden="1" x14ac:dyDescent="0.3">
      <c r="A4202" t="s">
        <v>8564</v>
      </c>
      <c r="B4202" t="s">
        <v>8565</v>
      </c>
      <c r="C4202" t="str">
        <f>IFERROR(VLOOKUP(Table1[[#This Row],[Ticker]],[1]!Table1[[Symbol]:[Industry]],2,FALSE),"-")</f>
        <v>-</v>
      </c>
      <c r="D4202" t="s">
        <v>62</v>
      </c>
      <c r="E4202">
        <v>15.092000000000001</v>
      </c>
      <c r="F4202">
        <v>34.299999999999997</v>
      </c>
      <c r="G4202">
        <v>16.3136465967332</v>
      </c>
      <c r="H4202">
        <v>21.6877054039476</v>
      </c>
      <c r="I4202">
        <v>-30.740935196962202</v>
      </c>
      <c r="J4202">
        <v>0.160441135891253</v>
      </c>
      <c r="K4202">
        <v>31.361624847513401</v>
      </c>
      <c r="L4202">
        <v>29.935548021429302</v>
      </c>
      <c r="M4202">
        <v>55.635096895750699</v>
      </c>
      <c r="N4202">
        <v>1.7520935226052701</v>
      </c>
      <c r="O4202">
        <v>20.903790087463499</v>
      </c>
      <c r="P4202">
        <v>70.646766169154105</v>
      </c>
      <c r="Q4202">
        <v>0.11042709593340801</v>
      </c>
    </row>
    <row r="4203" spans="1:17" hidden="1" x14ac:dyDescent="0.3">
      <c r="A4203" t="s">
        <v>8566</v>
      </c>
      <c r="B4203" t="s">
        <v>8567</v>
      </c>
      <c r="C4203" t="str">
        <f>IFERROR(VLOOKUP(Table1[[#This Row],[Ticker]],[1]!Table1[[Symbol]:[Industry]],2,FALSE),"-")</f>
        <v>-</v>
      </c>
      <c r="D4203" t="s">
        <v>921</v>
      </c>
      <c r="E4203">
        <v>15.086924</v>
      </c>
      <c r="F4203">
        <v>35.6</v>
      </c>
      <c r="G4203">
        <v>4.0203826295731604</v>
      </c>
      <c r="H4203">
        <v>0.206148657879135</v>
      </c>
      <c r="I4203">
        <v>-4.5182477671830199</v>
      </c>
      <c r="J4203">
        <v>-1.0507150328489701</v>
      </c>
      <c r="K4203">
        <v>28.322667518701</v>
      </c>
      <c r="L4203">
        <v>17.401500604418398</v>
      </c>
      <c r="M4203">
        <v>99.878821696181802</v>
      </c>
      <c r="N4203">
        <v>0.94539035616928002</v>
      </c>
      <c r="O4203">
        <v>0</v>
      </c>
      <c r="P4203">
        <v>29.6903460837887</v>
      </c>
      <c r="Q4203">
        <v>0.21099732792916701</v>
      </c>
    </row>
    <row r="4204" spans="1:17" hidden="1" x14ac:dyDescent="0.3">
      <c r="A4204" t="s">
        <v>8568</v>
      </c>
      <c r="B4204" t="s">
        <v>8569</v>
      </c>
      <c r="C4204" t="str">
        <f>IFERROR(VLOOKUP(Table1[[#This Row],[Ticker]],[1]!Table1[[Symbol]:[Industry]],2,FALSE),"-")</f>
        <v>-</v>
      </c>
      <c r="D4204" t="s">
        <v>21</v>
      </c>
      <c r="E4204">
        <v>15.070040000000001</v>
      </c>
      <c r="F4204">
        <v>30.02</v>
      </c>
      <c r="G4204">
        <v>72.522796923530606</v>
      </c>
      <c r="H4204">
        <v>35.648769721204502</v>
      </c>
      <c r="I4204">
        <v>48.6437041452252</v>
      </c>
      <c r="J4204">
        <v>15.5969490723991</v>
      </c>
      <c r="K4204">
        <v>22.264881795326001</v>
      </c>
      <c r="L4204">
        <v>18.7549043500922</v>
      </c>
      <c r="M4204">
        <v>74.542433309638298</v>
      </c>
      <c r="N4204">
        <v>1.49119775062305</v>
      </c>
      <c r="O4204">
        <v>10.459693537641501</v>
      </c>
      <c r="P4204">
        <v>119.604974396488</v>
      </c>
      <c r="Q4204">
        <v>3.2478086610839001E-2</v>
      </c>
    </row>
    <row r="4205" spans="1:17" hidden="1" x14ac:dyDescent="0.3">
      <c r="A4205" t="s">
        <v>8570</v>
      </c>
      <c r="B4205" t="s">
        <v>8571</v>
      </c>
      <c r="C4205" t="str">
        <f>IFERROR(VLOOKUP(Table1[[#This Row],[Ticker]],[1]!Table1[[Symbol]:[Industry]],2,FALSE),"-")</f>
        <v>-</v>
      </c>
      <c r="D4205" t="s">
        <v>549</v>
      </c>
      <c r="E4205">
        <v>15.06</v>
      </c>
      <c r="F4205">
        <v>100.4</v>
      </c>
      <c r="G4205">
        <v>170.05267526847101</v>
      </c>
      <c r="H4205">
        <v>-20.3882380750651</v>
      </c>
      <c r="I4205">
        <v>62.689022625009997</v>
      </c>
      <c r="J4205">
        <v>-4.0122216723886304</v>
      </c>
      <c r="K4205">
        <v>99.488052281796698</v>
      </c>
      <c r="L4205">
        <v>69.754133673209793</v>
      </c>
      <c r="M4205">
        <v>17.075085958441399</v>
      </c>
      <c r="N4205">
        <v>0.19649350279265901</v>
      </c>
      <c r="O4205">
        <v>40.667330677290799</v>
      </c>
      <c r="P4205">
        <v>205.44569516276201</v>
      </c>
      <c r="Q4205">
        <v>7.6206566534973E-2</v>
      </c>
    </row>
    <row r="4206" spans="1:17" hidden="1" x14ac:dyDescent="0.3">
      <c r="A4206" t="s">
        <v>8572</v>
      </c>
      <c r="B4206" t="s">
        <v>8573</v>
      </c>
      <c r="C4206" t="str">
        <f>IFERROR(VLOOKUP(Table1[[#This Row],[Ticker]],[1]!Table1[[Symbol]:[Industry]],2,FALSE),"-")</f>
        <v>-</v>
      </c>
      <c r="E4206">
        <v>15.029</v>
      </c>
      <c r="F4206">
        <v>107.35</v>
      </c>
      <c r="G4206">
        <v>-0.29554880556560498</v>
      </c>
      <c r="H4206">
        <v>23.481834050170399</v>
      </c>
      <c r="I4206">
        <v>-17.603113966468602</v>
      </c>
      <c r="J4206">
        <v>-4.6102192041641104</v>
      </c>
      <c r="K4206">
        <v>106.217810387059</v>
      </c>
      <c r="L4206">
        <v>109.47685463782901</v>
      </c>
      <c r="M4206">
        <v>46.646652042142598</v>
      </c>
      <c r="N4206">
        <v>0.63301886792452799</v>
      </c>
      <c r="O4206">
        <v>57.354448067070301</v>
      </c>
      <c r="P4206">
        <v>34.187499999999901</v>
      </c>
      <c r="Q4206">
        <v>-8.67362886748E-4</v>
      </c>
    </row>
    <row r="4207" spans="1:17" hidden="1" x14ac:dyDescent="0.3">
      <c r="A4207" t="s">
        <v>8574</v>
      </c>
      <c r="B4207" t="s">
        <v>8575</v>
      </c>
      <c r="C4207" t="str">
        <f>IFERROR(VLOOKUP(Table1[[#This Row],[Ticker]],[1]!Table1[[Symbol]:[Industry]],2,FALSE),"-")</f>
        <v>-</v>
      </c>
      <c r="D4207" t="s">
        <v>335</v>
      </c>
      <c r="E4207">
        <v>15.0273208</v>
      </c>
      <c r="F4207">
        <v>27.76</v>
      </c>
      <c r="G4207">
        <v>-18.931636422134599</v>
      </c>
      <c r="H4207">
        <v>16.535278832338602</v>
      </c>
      <c r="I4207">
        <v>-2.4113282521829098</v>
      </c>
      <c r="J4207">
        <v>0.30699150521388602</v>
      </c>
      <c r="K4207">
        <v>26.446681128806599</v>
      </c>
      <c r="L4207">
        <v>27.0323249020005</v>
      </c>
      <c r="M4207">
        <v>46.474696856378202</v>
      </c>
      <c r="N4207">
        <v>0.46285147431073398</v>
      </c>
      <c r="O4207">
        <v>34.365994236311202</v>
      </c>
      <c r="P4207">
        <v>45.340314136125599</v>
      </c>
    </row>
    <row r="4208" spans="1:17" hidden="1" x14ac:dyDescent="0.3">
      <c r="A4208" t="s">
        <v>8576</v>
      </c>
      <c r="B4208" t="s">
        <v>8577</v>
      </c>
      <c r="C4208" t="str">
        <f>IFERROR(VLOOKUP(Table1[[#This Row],[Ticker]],[1]!Table1[[Symbol]:[Industry]],2,FALSE),"-")</f>
        <v>-</v>
      </c>
      <c r="E4208">
        <v>14.980336149999999</v>
      </c>
      <c r="F4208">
        <v>15.5</v>
      </c>
      <c r="G4208">
        <v>-68.799667850858796</v>
      </c>
      <c r="H4208">
        <v>-11.067609814966801</v>
      </c>
      <c r="I4208">
        <v>-40.372591807109799</v>
      </c>
      <c r="J4208">
        <v>-3.5808127124154998</v>
      </c>
      <c r="K4208">
        <v>16.694871207187798</v>
      </c>
      <c r="L4208">
        <v>19.7206350257701</v>
      </c>
      <c r="M4208">
        <v>49.242483175595098</v>
      </c>
      <c r="N4208">
        <v>1.3694863803780299</v>
      </c>
      <c r="O4208">
        <v>82.193548387096698</v>
      </c>
      <c r="P4208">
        <v>10.1634683724235</v>
      </c>
      <c r="Q4208">
        <v>-5.4232824283729997E-2</v>
      </c>
    </row>
    <row r="4209" spans="1:17" hidden="1" x14ac:dyDescent="0.3">
      <c r="A4209" t="s">
        <v>8578</v>
      </c>
      <c r="B4209" t="s">
        <v>8579</v>
      </c>
      <c r="C4209" t="str">
        <f>IFERROR(VLOOKUP(Table1[[#This Row],[Ticker]],[1]!Table1[[Symbol]:[Industry]],2,FALSE),"-")</f>
        <v>-</v>
      </c>
      <c r="E4209">
        <v>14.8866327</v>
      </c>
      <c r="F4209">
        <v>39.79</v>
      </c>
      <c r="G4209">
        <v>11.240740526879</v>
      </c>
      <c r="H4209">
        <v>33.668215002551399</v>
      </c>
      <c r="I4209">
        <v>8.4169719009564297</v>
      </c>
      <c r="J4209">
        <v>19.660441135891201</v>
      </c>
      <c r="K4209">
        <v>32.578307809342498</v>
      </c>
      <c r="L4209">
        <v>31.527184649477501</v>
      </c>
      <c r="M4209">
        <v>64.875901032066693</v>
      </c>
      <c r="N4209">
        <v>3.00315774202907</v>
      </c>
      <c r="O4209">
        <v>20.055290273938098</v>
      </c>
      <c r="P4209">
        <v>64.557485525227406</v>
      </c>
      <c r="Q4209">
        <v>-2.4512867529955001E-2</v>
      </c>
    </row>
    <row r="4210" spans="1:17" hidden="1" x14ac:dyDescent="0.3">
      <c r="A4210" t="s">
        <v>8580</v>
      </c>
      <c r="B4210" t="s">
        <v>8581</v>
      </c>
      <c r="C4210" t="str">
        <f>IFERROR(VLOOKUP(Table1[[#This Row],[Ticker]],[1]!Table1[[Symbol]:[Industry]],2,FALSE),"-")</f>
        <v>-</v>
      </c>
      <c r="E4210">
        <v>14.86128896</v>
      </c>
      <c r="F4210">
        <v>35.840000000000003</v>
      </c>
      <c r="G4210">
        <v>-35.929252521777997</v>
      </c>
      <c r="H4210">
        <v>50.166973623241098</v>
      </c>
      <c r="I4210">
        <v>-27.442208981724502</v>
      </c>
      <c r="J4210">
        <v>10.0917654491343</v>
      </c>
      <c r="K4210">
        <v>30.856016996454201</v>
      </c>
      <c r="L4210">
        <v>33.706131171841697</v>
      </c>
      <c r="M4210">
        <v>82.494862438035995</v>
      </c>
      <c r="N4210">
        <v>4.1590909090909003</v>
      </c>
      <c r="O4210">
        <v>54.659598214285701</v>
      </c>
      <c r="P4210">
        <v>70.6666666666666</v>
      </c>
      <c r="Q4210">
        <v>8.0010660089125996E-2</v>
      </c>
    </row>
    <row r="4211" spans="1:17" hidden="1" x14ac:dyDescent="0.3">
      <c r="A4211" t="s">
        <v>8582</v>
      </c>
      <c r="B4211" t="s">
        <v>8583</v>
      </c>
      <c r="C4211" t="str">
        <f>IFERROR(VLOOKUP(Table1[[#This Row],[Ticker]],[1]!Table1[[Symbol]:[Industry]],2,FALSE),"-")</f>
        <v>-</v>
      </c>
      <c r="D4211" t="s">
        <v>222</v>
      </c>
      <c r="E4211">
        <v>14.8285</v>
      </c>
      <c r="F4211">
        <v>12.62</v>
      </c>
      <c r="G4211">
        <v>31.160272363604399</v>
      </c>
      <c r="H4211">
        <v>-5.6449484063617597</v>
      </c>
      <c r="I4211">
        <v>-16.374405175259799</v>
      </c>
      <c r="J4211">
        <v>-5.0872161599588104</v>
      </c>
      <c r="K4211">
        <v>12.608128761661099</v>
      </c>
      <c r="L4211">
        <v>11.881781899023199</v>
      </c>
      <c r="M4211">
        <v>43.965624345119799</v>
      </c>
      <c r="N4211">
        <v>1.4272387691619699</v>
      </c>
      <c r="O4211">
        <v>26.3866877971473</v>
      </c>
      <c r="Q4211">
        <v>6.1667466279447997E-2</v>
      </c>
    </row>
    <row r="4212" spans="1:17" hidden="1" x14ac:dyDescent="0.3">
      <c r="A4212" t="s">
        <v>8584</v>
      </c>
      <c r="B4212" t="s">
        <v>8585</v>
      </c>
      <c r="C4212" t="str">
        <f>IFERROR(VLOOKUP(Table1[[#This Row],[Ticker]],[1]!Table1[[Symbol]:[Industry]],2,FALSE),"-")</f>
        <v>-</v>
      </c>
      <c r="D4212" t="s">
        <v>51</v>
      </c>
      <c r="E4212">
        <v>14.7999969</v>
      </c>
      <c r="F4212">
        <v>34.71</v>
      </c>
      <c r="G4212">
        <v>6.0706559425276403</v>
      </c>
      <c r="H4212">
        <v>-14.964433646097101</v>
      </c>
      <c r="I4212">
        <v>-3.1908454059313298</v>
      </c>
      <c r="J4212">
        <v>-5.1173366418865101</v>
      </c>
      <c r="K4212">
        <v>36.510589961572101</v>
      </c>
      <c r="L4212">
        <v>32.8093763501384</v>
      </c>
      <c r="M4212">
        <v>43.162836902430101</v>
      </c>
      <c r="N4212">
        <v>3.6463224689933602</v>
      </c>
      <c r="O4212">
        <v>25.957937193892199</v>
      </c>
      <c r="P4212">
        <v>70.147058823529406</v>
      </c>
      <c r="Q4212">
        <v>0.118864672732923</v>
      </c>
    </row>
    <row r="4213" spans="1:17" hidden="1" x14ac:dyDescent="0.3">
      <c r="A4213" t="s">
        <v>8586</v>
      </c>
      <c r="B4213" t="s">
        <v>8587</v>
      </c>
      <c r="C4213" t="str">
        <f>IFERROR(VLOOKUP(Table1[[#This Row],[Ticker]],[1]!Table1[[Symbol]:[Industry]],2,FALSE),"-")</f>
        <v>-</v>
      </c>
      <c r="D4213" t="s">
        <v>106</v>
      </c>
      <c r="E4213">
        <v>14.7471038</v>
      </c>
      <c r="F4213">
        <v>27.82</v>
      </c>
      <c r="G4213">
        <v>-1.1852525666309099</v>
      </c>
      <c r="H4213">
        <v>-11.1682440138419</v>
      </c>
      <c r="I4213">
        <v>-17.121688362986198</v>
      </c>
      <c r="J4213">
        <v>-1.6083213852984499</v>
      </c>
      <c r="K4213">
        <v>31.056495667193499</v>
      </c>
      <c r="L4213">
        <v>30.4564684141524</v>
      </c>
      <c r="M4213">
        <v>32.035525174298598</v>
      </c>
      <c r="N4213">
        <v>0.88398431883536999</v>
      </c>
      <c r="O4213">
        <v>60.136592379583</v>
      </c>
      <c r="P4213">
        <v>47.507953340402899</v>
      </c>
      <c r="Q4213">
        <v>9.7532003451358998E-2</v>
      </c>
    </row>
    <row r="4214" spans="1:17" hidden="1" x14ac:dyDescent="0.3">
      <c r="A4214" t="s">
        <v>8588</v>
      </c>
      <c r="B4214" t="s">
        <v>8589</v>
      </c>
      <c r="C4214" t="str">
        <f>IFERROR(VLOOKUP(Table1[[#This Row],[Ticker]],[1]!Table1[[Symbol]:[Industry]],2,FALSE),"-")</f>
        <v>-</v>
      </c>
      <c r="D4214" t="s">
        <v>924</v>
      </c>
      <c r="E4214">
        <v>14.740959999999999</v>
      </c>
      <c r="F4214">
        <v>0.95</v>
      </c>
      <c r="G4214">
        <v>66.313646596733193</v>
      </c>
      <c r="H4214">
        <v>14.9613234362863</v>
      </c>
      <c r="I4214">
        <v>-5.4967827976374704</v>
      </c>
      <c r="J4214">
        <v>-13.2752313787286</v>
      </c>
      <c r="K4214">
        <v>0.88904567210074203</v>
      </c>
      <c r="L4214">
        <v>0.77512289520142896</v>
      </c>
      <c r="M4214">
        <v>38.318938489824198</v>
      </c>
      <c r="N4214">
        <v>2.7819801980198</v>
      </c>
      <c r="O4214">
        <v>38.947368421052602</v>
      </c>
      <c r="P4214">
        <v>106.521739130434</v>
      </c>
      <c r="Q4214">
        <v>1.7210596081609999E-3</v>
      </c>
    </row>
    <row r="4215" spans="1:17" hidden="1" x14ac:dyDescent="0.3">
      <c r="A4215" t="s">
        <v>8590</v>
      </c>
      <c r="B4215" t="s">
        <v>8591</v>
      </c>
      <c r="C4215" t="str">
        <f>IFERROR(VLOOKUP(Table1[[#This Row],[Ticker]],[1]!Table1[[Symbol]:[Industry]],2,FALSE),"-")</f>
        <v>-</v>
      </c>
      <c r="D4215" t="s">
        <v>72</v>
      </c>
      <c r="E4215">
        <v>14.70575</v>
      </c>
      <c r="F4215">
        <v>9.9700000000000006</v>
      </c>
      <c r="G4215">
        <v>55.630193359323201</v>
      </c>
      <c r="H4215">
        <v>-14.7452328502092</v>
      </c>
      <c r="I4215">
        <v>9.7872378788430492</v>
      </c>
      <c r="J4215">
        <v>1.9805654560155701</v>
      </c>
      <c r="K4215">
        <v>10.883766300404901</v>
      </c>
      <c r="L4215">
        <v>10.358508618443601</v>
      </c>
      <c r="M4215">
        <v>28.1040881556202</v>
      </c>
      <c r="N4215">
        <v>0.85271209736155795</v>
      </c>
      <c r="O4215">
        <v>110.13039117352</v>
      </c>
      <c r="P4215">
        <v>98.605577689243006</v>
      </c>
      <c r="Q4215">
        <v>3.5877336381207998E-2</v>
      </c>
    </row>
    <row r="4216" spans="1:17" hidden="1" x14ac:dyDescent="0.3">
      <c r="A4216" t="s">
        <v>8592</v>
      </c>
      <c r="B4216" t="s">
        <v>8593</v>
      </c>
      <c r="C4216" t="str">
        <f>IFERROR(VLOOKUP(Table1[[#This Row],[Ticker]],[1]!Table1[[Symbol]:[Industry]],2,FALSE),"-")</f>
        <v>-</v>
      </c>
      <c r="D4216" t="s">
        <v>106</v>
      </c>
      <c r="E4216">
        <v>14.664959400000001</v>
      </c>
      <c r="F4216">
        <v>47.18</v>
      </c>
      <c r="G4216">
        <v>23.7511465967332</v>
      </c>
      <c r="H4216">
        <v>3.1988007668454901</v>
      </c>
      <c r="I4216">
        <v>-3.4746382754929401</v>
      </c>
      <c r="J4216">
        <v>1.6273630047565699</v>
      </c>
      <c r="K4216">
        <v>44.898123780388403</v>
      </c>
      <c r="L4216">
        <v>42.8517273527535</v>
      </c>
      <c r="M4216">
        <v>61.670777048679497</v>
      </c>
      <c r="N4216">
        <v>0.705714578810822</v>
      </c>
      <c r="O4216">
        <v>36.4985163204747</v>
      </c>
      <c r="P4216">
        <v>55.453047775947198</v>
      </c>
      <c r="Q4216">
        <v>8.0832941133523004E-2</v>
      </c>
    </row>
    <row r="4217" spans="1:17" hidden="1" x14ac:dyDescent="0.3">
      <c r="A4217" t="s">
        <v>8594</v>
      </c>
      <c r="B4217" t="s">
        <v>8595</v>
      </c>
      <c r="C4217" t="str">
        <f>IFERROR(VLOOKUP(Table1[[#This Row],[Ticker]],[1]!Table1[[Symbol]:[Industry]],2,FALSE),"-")</f>
        <v>-</v>
      </c>
      <c r="D4217" t="s">
        <v>138</v>
      </c>
      <c r="E4217">
        <v>14.663</v>
      </c>
      <c r="F4217">
        <v>118.25</v>
      </c>
      <c r="G4217">
        <v>225.54577890624299</v>
      </c>
      <c r="H4217">
        <v>-20.561138157299801</v>
      </c>
      <c r="I4217">
        <v>-9.7232580767443206</v>
      </c>
      <c r="J4217">
        <v>4.8197849230878598</v>
      </c>
      <c r="K4217">
        <v>122.451810048178</v>
      </c>
      <c r="L4217">
        <v>100.97959905935301</v>
      </c>
      <c r="M4217">
        <v>60.7947730062413</v>
      </c>
      <c r="N4217">
        <v>1.0557039510294901</v>
      </c>
      <c r="O4217">
        <v>21.057082452431199</v>
      </c>
      <c r="P4217">
        <v>249.23213230950901</v>
      </c>
    </row>
    <row r="4218" spans="1:17" hidden="1" x14ac:dyDescent="0.3">
      <c r="A4218" t="s">
        <v>8596</v>
      </c>
      <c r="B4218" t="s">
        <v>8597</v>
      </c>
      <c r="C4218" t="str">
        <f>IFERROR(VLOOKUP(Table1[[#This Row],[Ticker]],[1]!Table1[[Symbol]:[Industry]],2,FALSE),"-")</f>
        <v>-</v>
      </c>
      <c r="D4218" t="s">
        <v>232</v>
      </c>
      <c r="E4218">
        <v>14.646556500000001</v>
      </c>
      <c r="F4218">
        <v>20.309999999999999</v>
      </c>
      <c r="G4218">
        <v>193.16232054369101</v>
      </c>
      <c r="H4218">
        <v>46.365001689389501</v>
      </c>
      <c r="I4218">
        <v>41.1148817934791</v>
      </c>
      <c r="J4218">
        <v>5.9529508980495702</v>
      </c>
      <c r="K4218">
        <v>14.176389115315899</v>
      </c>
      <c r="L4218">
        <v>10.3431915903389</v>
      </c>
      <c r="M4218">
        <v>99.968466954459899</v>
      </c>
      <c r="N4218">
        <v>1.68824243953998</v>
      </c>
      <c r="O4218">
        <v>0</v>
      </c>
      <c r="P4218">
        <v>253.21739130434699</v>
      </c>
      <c r="Q4218">
        <v>0.12357432209399501</v>
      </c>
    </row>
    <row r="4219" spans="1:17" hidden="1" x14ac:dyDescent="0.3">
      <c r="A4219" t="s">
        <v>8598</v>
      </c>
      <c r="B4219" t="s">
        <v>8599</v>
      </c>
      <c r="C4219" t="str">
        <f>IFERROR(VLOOKUP(Table1[[#This Row],[Ticker]],[1]!Table1[[Symbol]:[Industry]],2,FALSE),"-")</f>
        <v>-</v>
      </c>
      <c r="D4219" t="s">
        <v>43</v>
      </c>
      <c r="E4219">
        <v>14.6424</v>
      </c>
      <c r="F4219">
        <v>30</v>
      </c>
      <c r="G4219">
        <v>-25.669963454215502</v>
      </c>
      <c r="H4219">
        <v>-4.77763193781536</v>
      </c>
      <c r="I4219">
        <v>-11.2648744538396</v>
      </c>
      <c r="J4219">
        <v>-1.0507150328489701</v>
      </c>
      <c r="K4219">
        <v>28.356533280615199</v>
      </c>
      <c r="M4219">
        <v>97.707122115894904</v>
      </c>
      <c r="N4219">
        <v>3</v>
      </c>
      <c r="O4219">
        <v>0</v>
      </c>
      <c r="P4219">
        <v>0</v>
      </c>
    </row>
    <row r="4220" spans="1:17" hidden="1" x14ac:dyDescent="0.3">
      <c r="A4220" t="s">
        <v>8600</v>
      </c>
      <c r="B4220" t="s">
        <v>8601</v>
      </c>
      <c r="C4220" t="str">
        <f>IFERROR(VLOOKUP(Table1[[#This Row],[Ticker]],[1]!Table1[[Symbol]:[Industry]],2,FALSE),"-")</f>
        <v>-</v>
      </c>
      <c r="D4220" t="s">
        <v>266</v>
      </c>
      <c r="E4220">
        <v>14.638751579999999</v>
      </c>
      <c r="F4220">
        <v>53.59</v>
      </c>
      <c r="G4220">
        <v>96.8486260206015</v>
      </c>
      <c r="H4220">
        <v>23.8433059116423</v>
      </c>
      <c r="I4220">
        <v>18.935035384180701</v>
      </c>
      <c r="J4220">
        <v>19.886919582842101</v>
      </c>
      <c r="K4220">
        <v>46.237937778916297</v>
      </c>
      <c r="L4220">
        <v>40.925016473932203</v>
      </c>
      <c r="M4220">
        <v>62.025921073877498</v>
      </c>
      <c r="N4220">
        <v>2.97527224655044</v>
      </c>
      <c r="O4220">
        <v>11.755924612800801</v>
      </c>
      <c r="P4220">
        <v>159.51573849878901</v>
      </c>
      <c r="Q4220">
        <v>0.13465541360935199</v>
      </c>
    </row>
    <row r="4221" spans="1:17" hidden="1" x14ac:dyDescent="0.3">
      <c r="A4221" t="s">
        <v>8602</v>
      </c>
      <c r="B4221" t="s">
        <v>8603</v>
      </c>
      <c r="C4221" t="str">
        <f>IFERROR(VLOOKUP(Table1[[#This Row],[Ticker]],[1]!Table1[[Symbol]:[Industry]],2,FALSE),"-")</f>
        <v>-</v>
      </c>
      <c r="D4221" t="s">
        <v>549</v>
      </c>
      <c r="E4221">
        <v>14.636195799999999</v>
      </c>
      <c r="F4221">
        <v>34.46</v>
      </c>
      <c r="G4221">
        <v>99.789651784800697</v>
      </c>
      <c r="H4221">
        <v>-15.5170836987472</v>
      </c>
      <c r="I4221">
        <v>-35.222043348664101</v>
      </c>
      <c r="J4221">
        <v>1.8081291966227799</v>
      </c>
      <c r="K4221">
        <v>35.5332072464671</v>
      </c>
      <c r="L4221">
        <v>33.254235760265601</v>
      </c>
      <c r="M4221">
        <v>64.340447992380106</v>
      </c>
      <c r="N4221">
        <v>2.76745251160827</v>
      </c>
      <c r="O4221">
        <v>50.8415554265815</v>
      </c>
      <c r="P4221">
        <v>142.50527797325799</v>
      </c>
      <c r="Q4221">
        <v>0.14254617625509799</v>
      </c>
    </row>
    <row r="4222" spans="1:17" hidden="1" x14ac:dyDescent="0.3">
      <c r="A4222" t="s">
        <v>8604</v>
      </c>
      <c r="B4222" t="s">
        <v>8605</v>
      </c>
      <c r="C4222" t="str">
        <f>IFERROR(VLOOKUP(Table1[[#This Row],[Ticker]],[1]!Table1[[Symbol]:[Industry]],2,FALSE),"-")</f>
        <v>-</v>
      </c>
      <c r="D4222" t="s">
        <v>46</v>
      </c>
      <c r="E4222">
        <v>14.615465</v>
      </c>
      <c r="F4222">
        <v>21.85</v>
      </c>
      <c r="G4222">
        <v>119.09142437451101</v>
      </c>
      <c r="H4222">
        <v>-9.1088133198886201</v>
      </c>
      <c r="I4222">
        <v>-32.375261461830398</v>
      </c>
      <c r="J4222">
        <v>-0.117336641886528</v>
      </c>
      <c r="K4222">
        <v>24.240348119034799</v>
      </c>
      <c r="L4222">
        <v>19.244150135311699</v>
      </c>
      <c r="M4222">
        <v>33.4834938376274</v>
      </c>
      <c r="N4222">
        <v>1.01587301587301</v>
      </c>
      <c r="O4222">
        <v>82.608695652173907</v>
      </c>
      <c r="P4222">
        <v>168.09815950920199</v>
      </c>
      <c r="Q4222">
        <v>0.19583839182648799</v>
      </c>
    </row>
    <row r="4223" spans="1:17" hidden="1" x14ac:dyDescent="0.3">
      <c r="A4223" t="s">
        <v>8606</v>
      </c>
      <c r="B4223" t="s">
        <v>8607</v>
      </c>
      <c r="C4223" t="str">
        <f>IFERROR(VLOOKUP(Table1[[#This Row],[Ticker]],[1]!Table1[[Symbol]:[Industry]],2,FALSE),"-")</f>
        <v>-</v>
      </c>
      <c r="E4223">
        <v>14.583761600000001</v>
      </c>
      <c r="F4223">
        <v>44.84</v>
      </c>
      <c r="G4223">
        <v>53.761809254868098</v>
      </c>
      <c r="H4223">
        <v>10.403462333954399</v>
      </c>
      <c r="I4223">
        <v>-3.7348984346550398</v>
      </c>
      <c r="J4223">
        <v>0.51213887428579996</v>
      </c>
      <c r="K4223">
        <v>38.093250432849302</v>
      </c>
      <c r="L4223">
        <v>30.201880647187402</v>
      </c>
      <c r="M4223">
        <v>75.9060183570584</v>
      </c>
      <c r="N4223">
        <v>0.14191730794313201</v>
      </c>
      <c r="O4223">
        <v>5.2854594112399598</v>
      </c>
      <c r="P4223">
        <v>118.093385214007</v>
      </c>
      <c r="Q4223">
        <v>8.9499777088620003E-2</v>
      </c>
    </row>
    <row r="4224" spans="1:17" hidden="1" x14ac:dyDescent="0.3">
      <c r="A4224" t="s">
        <v>8608</v>
      </c>
      <c r="B4224" t="s">
        <v>8609</v>
      </c>
      <c r="C4224" t="str">
        <f>IFERROR(VLOOKUP(Table1[[#This Row],[Ticker]],[1]!Table1[[Symbol]:[Industry]],2,FALSE),"-")</f>
        <v>-</v>
      </c>
      <c r="E4224">
        <v>14.583225965999899</v>
      </c>
      <c r="F4224">
        <v>37.409999999999997</v>
      </c>
      <c r="G4224">
        <v>44.9031013060617</v>
      </c>
      <c r="H4224">
        <v>-4.3157849974485503</v>
      </c>
      <c r="I4224">
        <v>-10.6201023038596</v>
      </c>
      <c r="J4224">
        <v>-0.117336641886528</v>
      </c>
      <c r="K4224">
        <v>36.269833594934703</v>
      </c>
      <c r="L4224">
        <v>29.935106732413999</v>
      </c>
      <c r="M4224">
        <v>29.299329386395598</v>
      </c>
      <c r="N4224">
        <v>0</v>
      </c>
      <c r="O4224">
        <v>22.7211975407644</v>
      </c>
      <c r="P4224">
        <v>87.049999999999898</v>
      </c>
      <c r="Q4224">
        <v>4.3444217239633001E-2</v>
      </c>
    </row>
    <row r="4225" spans="1:17" hidden="1" x14ac:dyDescent="0.3">
      <c r="A4225" t="s">
        <v>8610</v>
      </c>
      <c r="B4225" t="s">
        <v>8611</v>
      </c>
      <c r="C4225" t="str">
        <f>IFERROR(VLOOKUP(Table1[[#This Row],[Ticker]],[1]!Table1[[Symbol]:[Industry]],2,FALSE),"-")</f>
        <v>-</v>
      </c>
      <c r="D4225" t="s">
        <v>549</v>
      </c>
      <c r="E4225">
        <v>14.582346875000001</v>
      </c>
      <c r="F4225">
        <v>49.75</v>
      </c>
      <c r="G4225">
        <v>148.023094985591</v>
      </c>
      <c r="H4225">
        <v>1.5629657680137701</v>
      </c>
      <c r="I4225">
        <v>64.227243176388498</v>
      </c>
      <c r="J4225">
        <v>-6.64103460548358</v>
      </c>
      <c r="K4225">
        <v>49.119147612593501</v>
      </c>
      <c r="L4225">
        <v>37.812603382863202</v>
      </c>
      <c r="M4225">
        <v>36.206654686694797</v>
      </c>
      <c r="N4225">
        <v>1.4401617291037501</v>
      </c>
      <c r="O4225">
        <v>39.396984924623098</v>
      </c>
      <c r="P4225">
        <v>192.64705882352899</v>
      </c>
      <c r="Q4225">
        <v>0.136840968454495</v>
      </c>
    </row>
    <row r="4226" spans="1:17" hidden="1" x14ac:dyDescent="0.3">
      <c r="A4226" t="s">
        <v>8612</v>
      </c>
      <c r="B4226" t="s">
        <v>8613</v>
      </c>
      <c r="C4226" t="str">
        <f>IFERROR(VLOOKUP(Table1[[#This Row],[Ticker]],[1]!Table1[[Symbol]:[Industry]],2,FALSE),"-")</f>
        <v>-</v>
      </c>
      <c r="D4226" t="s">
        <v>97</v>
      </c>
      <c r="E4226">
        <v>14.463745866673699</v>
      </c>
      <c r="F4226">
        <v>43</v>
      </c>
      <c r="M4226" s="1">
        <v>9.8126000000000006E-11</v>
      </c>
      <c r="N4226">
        <v>1</v>
      </c>
    </row>
    <row r="4227" spans="1:17" hidden="1" x14ac:dyDescent="0.3">
      <c r="A4227" t="s">
        <v>8614</v>
      </c>
      <c r="B4227" t="s">
        <v>8615</v>
      </c>
      <c r="C4227" t="str">
        <f>IFERROR(VLOOKUP(Table1[[#This Row],[Ticker]],[1]!Table1[[Symbol]:[Industry]],2,FALSE),"-")</f>
        <v>-</v>
      </c>
      <c r="D4227" t="s">
        <v>1146</v>
      </c>
      <c r="E4227">
        <v>14.461131180000001</v>
      </c>
      <c r="F4227">
        <v>2.67</v>
      </c>
      <c r="G4227">
        <v>38.131828414914999</v>
      </c>
      <c r="H4227">
        <v>28.5200358980738</v>
      </c>
      <c r="I4227">
        <v>39.120100319245601</v>
      </c>
      <c r="J4227">
        <v>-7.4090033085531903</v>
      </c>
      <c r="K4227">
        <v>2.13666192725722</v>
      </c>
      <c r="L4227">
        <v>1.89304563463669</v>
      </c>
      <c r="M4227">
        <v>72.7711757960559</v>
      </c>
      <c r="N4227">
        <v>3.9459602667698501</v>
      </c>
      <c r="O4227">
        <v>7.8651685393258397</v>
      </c>
      <c r="P4227">
        <v>90.714285714285694</v>
      </c>
      <c r="Q4227">
        <v>0.127713303076264</v>
      </c>
    </row>
    <row r="4228" spans="1:17" hidden="1" x14ac:dyDescent="0.3">
      <c r="A4228" t="s">
        <v>8616</v>
      </c>
      <c r="B4228" t="s">
        <v>8617</v>
      </c>
      <c r="C4228" t="str">
        <f>IFERROR(VLOOKUP(Table1[[#This Row],[Ticker]],[1]!Table1[[Symbol]:[Industry]],2,FALSE),"-")</f>
        <v>-</v>
      </c>
      <c r="D4228" t="s">
        <v>412</v>
      </c>
      <c r="E4228">
        <v>14.40476</v>
      </c>
      <c r="F4228">
        <v>109.96</v>
      </c>
      <c r="G4228">
        <v>-9.5726132621293498</v>
      </c>
      <c r="H4228">
        <v>-4.3157849974485503</v>
      </c>
      <c r="I4228">
        <v>-8.7275187283734006</v>
      </c>
      <c r="J4228">
        <v>-0.117336641886528</v>
      </c>
      <c r="K4228">
        <v>107.50663945190701</v>
      </c>
      <c r="L4228">
        <v>97.181198923870696</v>
      </c>
      <c r="M4228">
        <v>97.628116521938296</v>
      </c>
      <c r="N4228">
        <v>0</v>
      </c>
      <c r="O4228">
        <v>3.6376864314302503E-2</v>
      </c>
      <c r="P4228">
        <v>14.1374299356445</v>
      </c>
    </row>
    <row r="4229" spans="1:17" hidden="1" x14ac:dyDescent="0.3">
      <c r="A4229" t="s">
        <v>8618</v>
      </c>
      <c r="B4229" t="s">
        <v>8619</v>
      </c>
      <c r="C4229" t="str">
        <f>IFERROR(VLOOKUP(Table1[[#This Row],[Ticker]],[1]!Table1[[Symbol]:[Industry]],2,FALSE),"-")</f>
        <v>-</v>
      </c>
      <c r="D4229" t="s">
        <v>709</v>
      </c>
      <c r="E4229">
        <v>14.354740187999999</v>
      </c>
      <c r="F4229">
        <v>13.68</v>
      </c>
      <c r="G4229">
        <v>-29.211215281719699</v>
      </c>
      <c r="H4229">
        <v>-5.85209784661056</v>
      </c>
      <c r="I4229">
        <v>-6.5763282521829201</v>
      </c>
      <c r="J4229">
        <v>1.1757668063893301</v>
      </c>
      <c r="K4229">
        <v>13.857818674551201</v>
      </c>
      <c r="L4229">
        <v>13.6374361603532</v>
      </c>
      <c r="M4229">
        <v>58.520367008885003</v>
      </c>
      <c r="N4229">
        <v>0.65462180725058605</v>
      </c>
      <c r="O4229">
        <v>19.736842105263101</v>
      </c>
      <c r="P4229">
        <v>17.4248927038626</v>
      </c>
    </row>
    <row r="4230" spans="1:17" hidden="1" x14ac:dyDescent="0.3">
      <c r="A4230" t="s">
        <v>8620</v>
      </c>
      <c r="B4230" t="s">
        <v>8621</v>
      </c>
      <c r="C4230" t="str">
        <f>IFERROR(VLOOKUP(Table1[[#This Row],[Ticker]],[1]!Table1[[Symbol]:[Industry]],2,FALSE),"-")</f>
        <v>-</v>
      </c>
      <c r="E4230">
        <v>14.337400000000001</v>
      </c>
      <c r="F4230">
        <v>2.2000000000000002</v>
      </c>
      <c r="G4230">
        <v>23.964653308142601</v>
      </c>
      <c r="H4230">
        <v>-6.0625098882782398</v>
      </c>
      <c r="I4230">
        <v>-8.1881703574460598</v>
      </c>
      <c r="J4230">
        <v>9.1059643289872501</v>
      </c>
      <c r="K4230">
        <v>2.0752075225249902</v>
      </c>
      <c r="L4230">
        <v>1.7952763660473401</v>
      </c>
      <c r="M4230">
        <v>46.406750423815602</v>
      </c>
      <c r="N4230">
        <v>0.86260879160998605</v>
      </c>
      <c r="O4230">
        <v>29.545454545454501</v>
      </c>
      <c r="P4230">
        <v>84.873949579831901</v>
      </c>
      <c r="Q4230">
        <v>5.4622090181796999E-2</v>
      </c>
    </row>
    <row r="4231" spans="1:17" hidden="1" x14ac:dyDescent="0.3">
      <c r="A4231" t="s">
        <v>8622</v>
      </c>
      <c r="B4231" t="s">
        <v>5331</v>
      </c>
      <c r="C4231" t="str">
        <f>IFERROR(VLOOKUP(Table1[[#This Row],[Ticker]],[1]!Table1[[Symbol]:[Industry]],2,FALSE),"-")</f>
        <v>-</v>
      </c>
      <c r="D4231" t="s">
        <v>266</v>
      </c>
      <c r="E4231">
        <v>14.321820000000001</v>
      </c>
      <c r="F4231">
        <v>20.399999999999999</v>
      </c>
      <c r="G4231">
        <v>32.755364388144201</v>
      </c>
      <c r="H4231">
        <v>-17.130821306718001</v>
      </c>
      <c r="I4231">
        <v>32.262957462102698</v>
      </c>
      <c r="J4231">
        <v>9.8503357719065807</v>
      </c>
      <c r="K4231">
        <v>19.636970357320099</v>
      </c>
      <c r="L4231">
        <v>16.783895199697302</v>
      </c>
      <c r="M4231">
        <v>57.467216073866197</v>
      </c>
      <c r="N4231">
        <v>0.11013064986681299</v>
      </c>
      <c r="O4231">
        <v>14.950980392156801</v>
      </c>
      <c r="P4231">
        <v>92.452830188679201</v>
      </c>
    </row>
    <row r="4232" spans="1:17" hidden="1" x14ac:dyDescent="0.3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D4232" t="s">
        <v>549</v>
      </c>
      <c r="E4232">
        <v>14.2098374</v>
      </c>
      <c r="F4232">
        <v>451</v>
      </c>
      <c r="G4232">
        <v>40.762142494636599</v>
      </c>
      <c r="H4232">
        <v>-13.886337144687801</v>
      </c>
      <c r="I4232">
        <v>-24.0647461493189</v>
      </c>
      <c r="J4232">
        <v>-1.8506699752198601</v>
      </c>
      <c r="K4232">
        <v>461.65171295026602</v>
      </c>
      <c r="L4232">
        <v>427.39630712026798</v>
      </c>
      <c r="M4232">
        <v>53.2624017789365</v>
      </c>
      <c r="N4232">
        <v>0.68598312783906501</v>
      </c>
      <c r="O4232">
        <v>36.308203991130803</v>
      </c>
      <c r="P4232">
        <v>74.131274131274097</v>
      </c>
      <c r="Q4232">
        <v>2.4095182648005E-2</v>
      </c>
    </row>
    <row r="4233" spans="1:17" hidden="1" x14ac:dyDescent="0.3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E4233">
        <v>14.177030999999999</v>
      </c>
      <c r="F4233">
        <v>31.45</v>
      </c>
      <c r="G4233">
        <v>-3.4186669787925501</v>
      </c>
      <c r="H4233">
        <v>11.4736886867619</v>
      </c>
      <c r="I4233">
        <v>-29.8077112309063</v>
      </c>
      <c r="J4233">
        <v>9.40805333488081</v>
      </c>
      <c r="K4233">
        <v>30.4461673904176</v>
      </c>
      <c r="L4233">
        <v>31.581105849575302</v>
      </c>
      <c r="M4233">
        <v>60.541945256071003</v>
      </c>
      <c r="N4233">
        <v>1.88983505431138</v>
      </c>
      <c r="O4233">
        <v>62.702702702702702</v>
      </c>
      <c r="P4233">
        <v>49.406175771971398</v>
      </c>
      <c r="Q4233">
        <v>8.0099253577154E-2</v>
      </c>
    </row>
    <row r="4234" spans="1:17" hidden="1" x14ac:dyDescent="0.3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632</v>
      </c>
      <c r="E4234">
        <v>14.174185749999999</v>
      </c>
      <c r="F4234">
        <v>42.53</v>
      </c>
      <c r="G4234">
        <v>3.2688704773302599</v>
      </c>
      <c r="H4234">
        <v>-3.0599710439601799</v>
      </c>
      <c r="I4234">
        <v>-14.0821693736782</v>
      </c>
      <c r="J4234">
        <v>-2.9298366418865198</v>
      </c>
      <c r="K4234">
        <v>44.2710428949459</v>
      </c>
      <c r="L4234">
        <v>42.442800704240398</v>
      </c>
      <c r="M4234">
        <v>41.956922441857998</v>
      </c>
      <c r="N4234">
        <v>1.1754349385813201</v>
      </c>
      <c r="O4234">
        <v>36.3743240065835</v>
      </c>
      <c r="P4234">
        <v>34.9730244366867</v>
      </c>
      <c r="Q4234">
        <v>0.13243282829743599</v>
      </c>
    </row>
    <row r="4235" spans="1:17" hidden="1" x14ac:dyDescent="0.3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138</v>
      </c>
      <c r="E4235">
        <v>14.126021519999901</v>
      </c>
      <c r="F4235">
        <v>53.56</v>
      </c>
      <c r="G4235">
        <v>52.497857123049002</v>
      </c>
      <c r="H4235">
        <v>-0.469631151294708</v>
      </c>
      <c r="I4235">
        <v>48.3613605695693</v>
      </c>
      <c r="J4235">
        <v>2.4826633581134598</v>
      </c>
      <c r="K4235">
        <v>51.047794664284801</v>
      </c>
      <c r="L4235">
        <v>43.926983567735398</v>
      </c>
      <c r="M4235">
        <v>59.929814666494401</v>
      </c>
      <c r="N4235">
        <v>1.34619052252602</v>
      </c>
      <c r="O4235">
        <v>10.1568334578043</v>
      </c>
      <c r="P4235">
        <v>91.6279069767441</v>
      </c>
      <c r="Q4235">
        <v>4.5655622534626003E-2</v>
      </c>
    </row>
    <row r="4236" spans="1:17" hidden="1" x14ac:dyDescent="0.3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D4236" t="s">
        <v>412</v>
      </c>
      <c r="E4236">
        <v>14.06413</v>
      </c>
      <c r="F4236">
        <v>29</v>
      </c>
      <c r="G4236">
        <v>-28.8221074104633</v>
      </c>
      <c r="H4236">
        <v>-3.9697642362028698</v>
      </c>
      <c r="I4236">
        <v>-5.6846987464229697</v>
      </c>
      <c r="J4236">
        <v>-0.22067801288205399</v>
      </c>
      <c r="K4236">
        <v>27.5631540416699</v>
      </c>
      <c r="L4236">
        <v>25.4116716608175</v>
      </c>
      <c r="M4236">
        <v>48.9125722811252</v>
      </c>
      <c r="N4236">
        <v>0.25297658862876199</v>
      </c>
      <c r="O4236">
        <v>31.724137931034502</v>
      </c>
      <c r="P4236">
        <v>106.405693950177</v>
      </c>
      <c r="Q4236">
        <v>8.5298939890804004E-2</v>
      </c>
    </row>
    <row r="4237" spans="1:17" hidden="1" x14ac:dyDescent="0.3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D4237" t="s">
        <v>103</v>
      </c>
      <c r="E4237">
        <v>14.061120000000001</v>
      </c>
      <c r="F4237">
        <v>15.52</v>
      </c>
      <c r="G4237">
        <v>331.445611406117</v>
      </c>
      <c r="H4237">
        <v>-19.6633785803362</v>
      </c>
      <c r="I4237">
        <v>-39.8619493996461</v>
      </c>
      <c r="J4237">
        <v>-1.9163440860552601</v>
      </c>
      <c r="K4237">
        <v>18.467255648040599</v>
      </c>
      <c r="L4237">
        <v>18.4479580558679</v>
      </c>
      <c r="M4237">
        <v>34.6122762494062</v>
      </c>
      <c r="N4237">
        <v>0.71088921075189604</v>
      </c>
      <c r="O4237">
        <v>154.76804123711301</v>
      </c>
      <c r="P4237">
        <v>355.13196480938399</v>
      </c>
      <c r="Q4237">
        <v>0.153113436670609</v>
      </c>
    </row>
    <row r="4238" spans="1:17" hidden="1" x14ac:dyDescent="0.3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D4238" t="s">
        <v>222</v>
      </c>
      <c r="E4238">
        <v>14.002644500000001</v>
      </c>
      <c r="F4238">
        <v>46.73</v>
      </c>
      <c r="G4238">
        <v>59.640441418231802</v>
      </c>
      <c r="H4238">
        <v>-3.4391835139691098</v>
      </c>
      <c r="I4238">
        <v>8.5591156120468401</v>
      </c>
      <c r="J4238">
        <v>1.7900203063423601</v>
      </c>
      <c r="K4238">
        <v>43.643266759254097</v>
      </c>
      <c r="L4238">
        <v>38.4778613736474</v>
      </c>
      <c r="M4238">
        <v>73.523500528634003</v>
      </c>
      <c r="N4238">
        <v>1.68518518518518</v>
      </c>
      <c r="O4238">
        <v>38.968542692060701</v>
      </c>
      <c r="P4238">
        <v>102.90924880590499</v>
      </c>
      <c r="Q4238">
        <v>8.0200027967841994E-2</v>
      </c>
    </row>
    <row r="4239" spans="1:17" hidden="1" x14ac:dyDescent="0.3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D4239" t="s">
        <v>621</v>
      </c>
      <c r="E4239">
        <v>13.984512</v>
      </c>
      <c r="F4239">
        <v>3.93</v>
      </c>
      <c r="G4239">
        <v>-20.265300771687699</v>
      </c>
      <c r="H4239">
        <v>-17.3778834985192</v>
      </c>
      <c r="I4239">
        <v>-29.116564303684999</v>
      </c>
      <c r="J4239">
        <v>-2.7552263301359301</v>
      </c>
      <c r="K4239">
        <v>4.1649418519730101</v>
      </c>
      <c r="L4239">
        <v>4.1771833955299602</v>
      </c>
      <c r="M4239">
        <v>37.382945576256702</v>
      </c>
      <c r="N4239">
        <v>0.68408517472249097</v>
      </c>
      <c r="O4239">
        <v>67.1755725190839</v>
      </c>
      <c r="P4239">
        <v>19.090909090909001</v>
      </c>
      <c r="Q4239">
        <v>2.6040342478094999E-2</v>
      </c>
    </row>
    <row r="4240" spans="1:17" hidden="1" x14ac:dyDescent="0.3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412</v>
      </c>
      <c r="E4240">
        <v>13.9711932</v>
      </c>
      <c r="F4240">
        <v>41.33</v>
      </c>
      <c r="G4240">
        <v>47.594210210492001</v>
      </c>
      <c r="H4240">
        <v>10.8266844733791</v>
      </c>
      <c r="I4240">
        <v>9.3718515397932993</v>
      </c>
      <c r="J4240">
        <v>-3.0235151315890501</v>
      </c>
      <c r="K4240">
        <v>37.762609698965598</v>
      </c>
      <c r="L4240">
        <v>34.518082544486901</v>
      </c>
      <c r="M4240">
        <v>57.326215076072501</v>
      </c>
      <c r="N4240">
        <v>2.3678790137919998</v>
      </c>
      <c r="O4240">
        <v>28.720058069199101</v>
      </c>
      <c r="P4240">
        <v>77.381974248926994</v>
      </c>
      <c r="Q4240">
        <v>3.9804314632612997E-2</v>
      </c>
    </row>
    <row r="4241" spans="1:17" hidden="1" x14ac:dyDescent="0.3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632</v>
      </c>
      <c r="E4241">
        <v>13.953295744999901</v>
      </c>
      <c r="F4241">
        <v>26</v>
      </c>
      <c r="M4241">
        <v>50</v>
      </c>
      <c r="N4241">
        <v>1</v>
      </c>
    </row>
    <row r="4242" spans="1:17" hidden="1" x14ac:dyDescent="0.3">
      <c r="A4242" t="s">
        <v>8643</v>
      </c>
      <c r="B4242" t="s">
        <v>8644</v>
      </c>
      <c r="C4242" t="str">
        <f>IFERROR(VLOOKUP(Table1[[#This Row],[Ticker]],[1]!Table1[[Symbol]:[Industry]],2,FALSE),"-")</f>
        <v>-</v>
      </c>
      <c r="E4242">
        <v>13.927584</v>
      </c>
      <c r="F4242">
        <v>23.98</v>
      </c>
      <c r="G4242">
        <v>20.597641783255501</v>
      </c>
      <c r="H4242">
        <v>17.516675735535699</v>
      </c>
      <c r="I4242">
        <v>28.358251877917599</v>
      </c>
      <c r="J4242">
        <v>11.009692966518401</v>
      </c>
      <c r="K4242">
        <v>20.5353171205598</v>
      </c>
      <c r="L4242">
        <v>18.664582388285901</v>
      </c>
      <c r="M4242">
        <v>75.125851185715305</v>
      </c>
      <c r="N4242">
        <v>1.6710404667144501</v>
      </c>
      <c r="O4242">
        <v>9.0909090909090793</v>
      </c>
      <c r="P4242">
        <v>128.59866539561401</v>
      </c>
    </row>
    <row r="4243" spans="1:17" hidden="1" x14ac:dyDescent="0.3">
      <c r="A4243" t="s">
        <v>8645</v>
      </c>
      <c r="B4243" t="s">
        <v>8646</v>
      </c>
      <c r="C4243" t="str">
        <f>IFERROR(VLOOKUP(Table1[[#This Row],[Ticker]],[1]!Table1[[Symbol]:[Industry]],2,FALSE),"-")</f>
        <v>-</v>
      </c>
      <c r="D4243" t="s">
        <v>632</v>
      </c>
      <c r="E4243">
        <v>13.9246196</v>
      </c>
      <c r="F4243">
        <v>3.56</v>
      </c>
      <c r="G4243">
        <v>68.7460790291656</v>
      </c>
      <c r="H4243">
        <v>17.718113307636099</v>
      </c>
      <c r="I4243">
        <v>38.038033449944699</v>
      </c>
      <c r="J4243">
        <v>-3.8606521499079198</v>
      </c>
      <c r="K4243">
        <v>3.4974682166998301</v>
      </c>
      <c r="L4243">
        <v>2.77935316346883</v>
      </c>
      <c r="M4243">
        <v>30.665252634082002</v>
      </c>
      <c r="N4243">
        <v>0.35206112931611699</v>
      </c>
      <c r="O4243">
        <v>22.191011235954999</v>
      </c>
      <c r="P4243">
        <v>109.41176470588201</v>
      </c>
      <c r="Q4243">
        <v>3.8287025712568E-2</v>
      </c>
    </row>
    <row r="4244" spans="1:17" hidden="1" x14ac:dyDescent="0.3">
      <c r="A4244" t="s">
        <v>8647</v>
      </c>
      <c r="B4244" t="s">
        <v>8648</v>
      </c>
      <c r="C4244" t="str">
        <f>IFERROR(VLOOKUP(Table1[[#This Row],[Ticker]],[1]!Table1[[Symbol]:[Industry]],2,FALSE),"-")</f>
        <v>-</v>
      </c>
      <c r="D4244" t="s">
        <v>549</v>
      </c>
      <c r="E4244">
        <v>13.9227572</v>
      </c>
      <c r="F4244">
        <v>9.91</v>
      </c>
      <c r="G4244">
        <v>-32.685435129621197</v>
      </c>
      <c r="H4244">
        <v>-5.1981379386250204</v>
      </c>
      <c r="I4244">
        <v>-44.727333800033101</v>
      </c>
      <c r="J4244">
        <v>1.38868745449899</v>
      </c>
      <c r="K4244">
        <v>10.125006753231499</v>
      </c>
      <c r="L4244">
        <v>11.3137535755718</v>
      </c>
      <c r="M4244">
        <v>42.618574105518299</v>
      </c>
      <c r="N4244">
        <v>1.11786388138547</v>
      </c>
      <c r="O4244">
        <v>69.6266397578203</v>
      </c>
      <c r="P4244">
        <v>15.0987224157955</v>
      </c>
      <c r="Q4244">
        <v>1.8207238554229E-2</v>
      </c>
    </row>
    <row r="4245" spans="1:17" hidden="1" x14ac:dyDescent="0.3">
      <c r="A4245" t="s">
        <v>8649</v>
      </c>
      <c r="B4245" t="s">
        <v>8650</v>
      </c>
      <c r="C4245" t="str">
        <f>IFERROR(VLOOKUP(Table1[[#This Row],[Ticker]],[1]!Table1[[Symbol]:[Industry]],2,FALSE),"-")</f>
        <v>-</v>
      </c>
      <c r="D4245" t="s">
        <v>266</v>
      </c>
      <c r="E4245">
        <v>13.905654245999999</v>
      </c>
      <c r="F4245">
        <v>63.69</v>
      </c>
      <c r="G4245">
        <v>-0.96959039748640297</v>
      </c>
      <c r="H4245">
        <v>1.9227471126431801</v>
      </c>
      <c r="I4245">
        <v>33.6387410318817</v>
      </c>
      <c r="J4245">
        <v>-3.6027132140944298</v>
      </c>
      <c r="K4245">
        <v>61.942749828932598</v>
      </c>
      <c r="L4245">
        <v>51.901775360822498</v>
      </c>
      <c r="M4245">
        <v>41.497162453130798</v>
      </c>
      <c r="N4245">
        <v>1.42605480116391</v>
      </c>
      <c r="O4245">
        <v>14.7432878002826</v>
      </c>
      <c r="P4245">
        <v>91.548872180451099</v>
      </c>
      <c r="Q4245">
        <v>0.23837546945267901</v>
      </c>
    </row>
    <row r="4246" spans="1:17" hidden="1" x14ac:dyDescent="0.3">
      <c r="A4246" t="s">
        <v>8651</v>
      </c>
      <c r="B4246" t="s">
        <v>8652</v>
      </c>
      <c r="C4246" t="str">
        <f>IFERROR(VLOOKUP(Table1[[#This Row],[Ticker]],[1]!Table1[[Symbol]:[Industry]],2,FALSE),"-")</f>
        <v>-</v>
      </c>
      <c r="D4246" t="s">
        <v>106</v>
      </c>
      <c r="E4246">
        <v>13.897500000000001</v>
      </c>
      <c r="F4246">
        <v>42.5</v>
      </c>
      <c r="G4246">
        <v>5.1796259781765599</v>
      </c>
      <c r="H4246">
        <v>95.121099094526997</v>
      </c>
      <c r="I4246">
        <v>79.730489929635198</v>
      </c>
      <c r="J4246">
        <v>1.07313954858966</v>
      </c>
      <c r="K4246">
        <v>28.522282690889099</v>
      </c>
      <c r="L4246">
        <v>23.7927144022362</v>
      </c>
      <c r="M4246">
        <v>92.692308866026096</v>
      </c>
      <c r="N4246">
        <v>3.2651262862488299</v>
      </c>
      <c r="O4246">
        <v>0.65882352941177802</v>
      </c>
      <c r="P4246">
        <v>179.605263157894</v>
      </c>
    </row>
    <row r="4247" spans="1:17" hidden="1" x14ac:dyDescent="0.3">
      <c r="A4247" t="s">
        <v>8653</v>
      </c>
      <c r="B4247" t="s">
        <v>8654</v>
      </c>
      <c r="C4247" t="str">
        <f>IFERROR(VLOOKUP(Table1[[#This Row],[Ticker]],[1]!Table1[[Symbol]:[Industry]],2,FALSE),"-")</f>
        <v>-</v>
      </c>
      <c r="D4247" t="s">
        <v>632</v>
      </c>
      <c r="E4247">
        <v>13.868176</v>
      </c>
      <c r="F4247">
        <v>24.01</v>
      </c>
      <c r="G4247">
        <v>-46.582949421249999</v>
      </c>
      <c r="H4247">
        <v>-10.030070711734201</v>
      </c>
      <c r="I4247">
        <v>-16.244850519389299</v>
      </c>
      <c r="J4247">
        <v>-2.39824900683249</v>
      </c>
      <c r="K4247">
        <v>25.0788395251057</v>
      </c>
      <c r="L4247">
        <v>26.011973559816301</v>
      </c>
      <c r="M4247">
        <v>41.045567594833699</v>
      </c>
      <c r="N4247">
        <v>0.39955316885532299</v>
      </c>
      <c r="O4247">
        <v>58.267388588088203</v>
      </c>
      <c r="P4247">
        <v>26.368421052631501</v>
      </c>
      <c r="Q4247">
        <v>0.17046258530346201</v>
      </c>
    </row>
    <row r="4248" spans="1:17" hidden="1" x14ac:dyDescent="0.3">
      <c r="A4248" t="s">
        <v>8655</v>
      </c>
      <c r="B4248" t="s">
        <v>8656</v>
      </c>
      <c r="C4248" t="str">
        <f>IFERROR(VLOOKUP(Table1[[#This Row],[Ticker]],[1]!Table1[[Symbol]:[Industry]],2,FALSE),"-")</f>
        <v>-</v>
      </c>
      <c r="D4248" t="s">
        <v>130</v>
      </c>
      <c r="E4248">
        <v>13.841940419999901</v>
      </c>
      <c r="F4248">
        <v>25</v>
      </c>
      <c r="G4248">
        <v>-40.7676137681092</v>
      </c>
      <c r="H4248">
        <v>-4.3157849974485503</v>
      </c>
      <c r="I4248">
        <v>14.0996921559803</v>
      </c>
      <c r="J4248">
        <v>-0.117336641886528</v>
      </c>
      <c r="K4248">
        <v>25.553035570614099</v>
      </c>
      <c r="L4248">
        <v>27.596994313615099</v>
      </c>
      <c r="M4248">
        <v>5.7435922009098999</v>
      </c>
      <c r="N4248">
        <v>0</v>
      </c>
      <c r="O4248">
        <v>40.559999999999903</v>
      </c>
      <c r="P4248">
        <v>40.924464487034903</v>
      </c>
    </row>
    <row r="4249" spans="1:17" hidden="1" x14ac:dyDescent="0.3">
      <c r="A4249" t="s">
        <v>8657</v>
      </c>
      <c r="B4249" t="s">
        <v>8658</v>
      </c>
      <c r="C4249" t="str">
        <f>IFERROR(VLOOKUP(Table1[[#This Row],[Ticker]],[1]!Table1[[Symbol]:[Industry]],2,FALSE),"-")</f>
        <v>-</v>
      </c>
      <c r="D4249" t="s">
        <v>924</v>
      </c>
      <c r="E4249">
        <v>13.8288238</v>
      </c>
      <c r="F4249">
        <v>26.62</v>
      </c>
      <c r="G4249">
        <v>-12.212316552345399</v>
      </c>
      <c r="H4249">
        <v>-6.1532408278372399</v>
      </c>
      <c r="I4249">
        <v>-18.4138416402586</v>
      </c>
      <c r="J4249">
        <v>-4.2250342601122703</v>
      </c>
      <c r="K4249">
        <v>27.042245854908099</v>
      </c>
      <c r="L4249">
        <v>27.0616391309843</v>
      </c>
      <c r="M4249">
        <v>43.798896513949799</v>
      </c>
      <c r="N4249">
        <v>3.7055539081959399</v>
      </c>
      <c r="O4249">
        <v>26.220886551465</v>
      </c>
      <c r="P4249">
        <v>20.670897552130501</v>
      </c>
      <c r="Q4249">
        <v>-0.116198325179382</v>
      </c>
    </row>
    <row r="4250" spans="1:17" hidden="1" x14ac:dyDescent="0.3">
      <c r="A4250" t="s">
        <v>8659</v>
      </c>
      <c r="B4250" t="s">
        <v>8660</v>
      </c>
      <c r="C4250" t="str">
        <f>IFERROR(VLOOKUP(Table1[[#This Row],[Ticker]],[1]!Table1[[Symbol]:[Industry]],2,FALSE),"-")</f>
        <v>-</v>
      </c>
      <c r="D4250" t="s">
        <v>632</v>
      </c>
      <c r="E4250">
        <v>13.817022</v>
      </c>
      <c r="F4250">
        <v>34</v>
      </c>
      <c r="G4250">
        <v>-17.7673502880019</v>
      </c>
      <c r="I4250">
        <v>-13.451328252182901</v>
      </c>
      <c r="K4250">
        <v>71.000791228306696</v>
      </c>
      <c r="M4250">
        <v>99.985344065864695</v>
      </c>
      <c r="N4250">
        <v>1</v>
      </c>
      <c r="O4250">
        <v>9.1176470588235397</v>
      </c>
      <c r="P4250">
        <v>5.91900311526478</v>
      </c>
    </row>
    <row r="4251" spans="1:17" hidden="1" x14ac:dyDescent="0.3">
      <c r="A4251" t="s">
        <v>8661</v>
      </c>
      <c r="B4251" t="s">
        <v>8662</v>
      </c>
      <c r="C4251" t="str">
        <f>IFERROR(VLOOKUP(Table1[[#This Row],[Ticker]],[1]!Table1[[Symbol]:[Industry]],2,FALSE),"-")</f>
        <v>-</v>
      </c>
      <c r="D4251" t="s">
        <v>709</v>
      </c>
      <c r="E4251">
        <v>13.801773789</v>
      </c>
      <c r="F4251">
        <v>15.45</v>
      </c>
      <c r="G4251">
        <v>13.720263459059799</v>
      </c>
      <c r="H4251">
        <v>4.7178284479296</v>
      </c>
      <c r="I4251">
        <v>4.6228024318063596</v>
      </c>
      <c r="J4251">
        <v>3.0635778710359398</v>
      </c>
      <c r="K4251">
        <v>14.450668944765299</v>
      </c>
      <c r="L4251">
        <v>13.251931316879199</v>
      </c>
      <c r="M4251">
        <v>59.192142314001003</v>
      </c>
      <c r="N4251">
        <v>1.23061569146962</v>
      </c>
      <c r="O4251">
        <v>5.5016181229773498</v>
      </c>
      <c r="P4251">
        <v>43.988816402609501</v>
      </c>
      <c r="Q4251">
        <v>3.6626942849021002E-2</v>
      </c>
    </row>
    <row r="4252" spans="1:17" hidden="1" x14ac:dyDescent="0.3">
      <c r="A4252" t="s">
        <v>8663</v>
      </c>
      <c r="B4252" t="s">
        <v>8664</v>
      </c>
      <c r="C4252" t="str">
        <f>IFERROR(VLOOKUP(Table1[[#This Row],[Ticker]],[1]!Table1[[Symbol]:[Industry]],2,FALSE),"-")</f>
        <v>-</v>
      </c>
      <c r="D4252" t="s">
        <v>335</v>
      </c>
      <c r="E4252">
        <v>13.787262</v>
      </c>
      <c r="F4252">
        <v>28.2</v>
      </c>
      <c r="G4252">
        <v>67.889733553254899</v>
      </c>
      <c r="H4252">
        <v>99.588770317084993</v>
      </c>
      <c r="I4252">
        <v>57.457762656907903</v>
      </c>
      <c r="J4252">
        <v>-6.0546281695716502</v>
      </c>
      <c r="K4252">
        <v>20.1034310599414</v>
      </c>
      <c r="L4252">
        <v>16.493057726187899</v>
      </c>
      <c r="M4252">
        <v>69.098655867648901</v>
      </c>
      <c r="N4252">
        <v>1.81191058014299</v>
      </c>
      <c r="O4252">
        <v>6.3120567375886498</v>
      </c>
      <c r="P4252">
        <v>145.21739130434699</v>
      </c>
      <c r="Q4252">
        <v>0.17846066077414899</v>
      </c>
    </row>
    <row r="4253" spans="1:17" hidden="1" x14ac:dyDescent="0.3">
      <c r="A4253" t="s">
        <v>8665</v>
      </c>
      <c r="B4253" t="s">
        <v>8666</v>
      </c>
      <c r="C4253" t="str">
        <f>IFERROR(VLOOKUP(Table1[[#This Row],[Ticker]],[1]!Table1[[Symbol]:[Industry]],2,FALSE),"-")</f>
        <v>-</v>
      </c>
      <c r="D4253" t="s">
        <v>412</v>
      </c>
      <c r="E4253">
        <v>13.7801378</v>
      </c>
      <c r="F4253">
        <v>13.78</v>
      </c>
      <c r="G4253">
        <v>151.913646596733</v>
      </c>
      <c r="H4253">
        <v>-20.694101029743798</v>
      </c>
      <c r="I4253">
        <v>162.14867174781699</v>
      </c>
      <c r="J4253">
        <v>-5.3460948118211702</v>
      </c>
      <c r="K4253">
        <v>14.540078100391799</v>
      </c>
      <c r="M4253">
        <v>2.5122112640475098</v>
      </c>
      <c r="O4253">
        <v>41.872278664731503</v>
      </c>
      <c r="P4253">
        <v>175.599999999999</v>
      </c>
    </row>
    <row r="4254" spans="1:17" hidden="1" x14ac:dyDescent="0.3">
      <c r="A4254" t="s">
        <v>8667</v>
      </c>
      <c r="B4254" t="s">
        <v>8668</v>
      </c>
      <c r="C4254" t="str">
        <f>IFERROR(VLOOKUP(Table1[[#This Row],[Ticker]],[1]!Table1[[Symbol]:[Industry]],2,FALSE),"-")</f>
        <v>-</v>
      </c>
      <c r="E4254">
        <v>13.77</v>
      </c>
      <c r="F4254">
        <v>8.1</v>
      </c>
      <c r="G4254">
        <v>-52.446247862369603</v>
      </c>
      <c r="H4254">
        <v>-17.060883036664201</v>
      </c>
      <c r="I4254">
        <v>-43.016545643487198</v>
      </c>
      <c r="J4254">
        <v>-1.1062117963982701</v>
      </c>
      <c r="K4254">
        <v>8.6321499865071392</v>
      </c>
      <c r="L4254">
        <v>9.7933301706933698</v>
      </c>
      <c r="M4254">
        <v>43.726465941954501</v>
      </c>
      <c r="N4254">
        <v>1.20860628949088</v>
      </c>
      <c r="O4254">
        <v>64.814814814814795</v>
      </c>
      <c r="P4254">
        <v>3.8461538461538498</v>
      </c>
      <c r="Q4254">
        <v>9.1917513537969994E-2</v>
      </c>
    </row>
    <row r="4255" spans="1:17" hidden="1" x14ac:dyDescent="0.3">
      <c r="A4255" t="s">
        <v>8669</v>
      </c>
      <c r="B4255" t="s">
        <v>8670</v>
      </c>
      <c r="C4255" t="str">
        <f>IFERROR(VLOOKUP(Table1[[#This Row],[Ticker]],[1]!Table1[[Symbol]:[Industry]],2,FALSE),"-")</f>
        <v>-</v>
      </c>
      <c r="D4255" t="s">
        <v>138</v>
      </c>
      <c r="E4255">
        <v>13.768091999999999</v>
      </c>
      <c r="F4255">
        <v>11.16</v>
      </c>
      <c r="G4255">
        <v>103.14291488941601</v>
      </c>
      <c r="H4255">
        <v>-9.2561597845013601</v>
      </c>
      <c r="I4255">
        <v>0.65910119566984904</v>
      </c>
      <c r="J4255">
        <v>-2.1366518306486002</v>
      </c>
      <c r="K4255">
        <v>11.6682926671208</v>
      </c>
      <c r="L4255">
        <v>10.1403968515139</v>
      </c>
      <c r="M4255">
        <v>27.838055850053198</v>
      </c>
      <c r="N4255">
        <v>2.05123576554529</v>
      </c>
      <c r="O4255">
        <v>21.057347670250799</v>
      </c>
      <c r="P4255">
        <v>134.947368421052</v>
      </c>
      <c r="Q4255">
        <v>7.4365771237890996E-2</v>
      </c>
    </row>
    <row r="4256" spans="1:17" hidden="1" x14ac:dyDescent="0.3">
      <c r="A4256" t="s">
        <v>8671</v>
      </c>
      <c r="B4256" t="s">
        <v>8297</v>
      </c>
      <c r="C4256" t="str">
        <f>IFERROR(VLOOKUP(Table1[[#This Row],[Ticker]],[1]!Table1[[Symbol]:[Industry]],2,FALSE),"-")</f>
        <v>-</v>
      </c>
      <c r="E4256">
        <v>13.723877999999999</v>
      </c>
      <c r="F4256">
        <v>18.760000000000002</v>
      </c>
      <c r="G4256">
        <v>81.565287734588793</v>
      </c>
      <c r="H4256">
        <v>-8.0759475990745599</v>
      </c>
      <c r="I4256">
        <v>-5.9441649284006699</v>
      </c>
      <c r="J4256">
        <v>1.32883368484083</v>
      </c>
      <c r="K4256">
        <v>17.620052874466701</v>
      </c>
      <c r="L4256">
        <v>16.298157726398699</v>
      </c>
      <c r="M4256">
        <v>58.560519164275803</v>
      </c>
      <c r="N4256">
        <v>0.67981966254919501</v>
      </c>
      <c r="O4256">
        <v>20.255863539445599</v>
      </c>
      <c r="P4256">
        <v>164.971751412429</v>
      </c>
      <c r="Q4256">
        <v>7.2503849853793004E-2</v>
      </c>
    </row>
    <row r="4257" spans="1:17" hidden="1" x14ac:dyDescent="0.3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D4257" t="s">
        <v>1423</v>
      </c>
      <c r="E4257">
        <v>13.702680000000001</v>
      </c>
      <c r="F4257">
        <v>2</v>
      </c>
      <c r="G4257">
        <v>-2.4742321911455298</v>
      </c>
      <c r="K4257">
        <v>1.8164878752898299</v>
      </c>
      <c r="L4257">
        <v>1.8009664774797101</v>
      </c>
      <c r="M4257">
        <v>73.414657253377001</v>
      </c>
      <c r="N4257">
        <v>1</v>
      </c>
      <c r="O4257">
        <v>5</v>
      </c>
      <c r="P4257">
        <v>66.6666666666666</v>
      </c>
      <c r="Q4257">
        <v>-2.1676028175539999E-2</v>
      </c>
    </row>
    <row r="4258" spans="1:17" hidden="1" x14ac:dyDescent="0.3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D4258" t="s">
        <v>51</v>
      </c>
      <c r="E4258">
        <v>13.651158318</v>
      </c>
      <c r="F4258">
        <v>6.17</v>
      </c>
      <c r="G4258">
        <v>11.918042201128801</v>
      </c>
      <c r="H4258">
        <v>-12.238057045281099</v>
      </c>
      <c r="I4258">
        <v>4.0724812716266001</v>
      </c>
      <c r="J4258">
        <v>6.0895599098376101</v>
      </c>
      <c r="K4258">
        <v>5.8567136776666899</v>
      </c>
      <c r="L4258">
        <v>5.3594607530959602</v>
      </c>
      <c r="M4258">
        <v>51.836062501428898</v>
      </c>
      <c r="N4258">
        <v>1.0715275234400099</v>
      </c>
      <c r="O4258">
        <v>20.745542949756899</v>
      </c>
      <c r="Q4258">
        <v>6.1063617054937999E-2</v>
      </c>
    </row>
    <row r="4259" spans="1:17" hidden="1" x14ac:dyDescent="0.3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62</v>
      </c>
      <c r="E4259">
        <v>13.600951999999999</v>
      </c>
      <c r="F4259">
        <v>13.6</v>
      </c>
      <c r="G4259">
        <v>-14.8863534032667</v>
      </c>
      <c r="H4259">
        <v>15.4767819861296</v>
      </c>
      <c r="I4259">
        <v>-43.600275350282502</v>
      </c>
      <c r="J4259">
        <v>-3.9341305350162998</v>
      </c>
      <c r="K4259">
        <v>13.141954360442</v>
      </c>
      <c r="L4259">
        <v>13.9136039291079</v>
      </c>
      <c r="M4259">
        <v>45.752117178045602</v>
      </c>
      <c r="N4259">
        <v>2.2273327615780398</v>
      </c>
      <c r="O4259">
        <v>102.279411764705</v>
      </c>
      <c r="P4259">
        <v>28.7878787878787</v>
      </c>
      <c r="Q4259">
        <v>6.9110746781182994E-2</v>
      </c>
    </row>
    <row r="4260" spans="1:17" hidden="1" x14ac:dyDescent="0.3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D4260" t="s">
        <v>72</v>
      </c>
      <c r="E4260">
        <v>13.5939</v>
      </c>
      <c r="F4260">
        <v>1.1299999999999999</v>
      </c>
      <c r="G4260">
        <v>35.468576174197999</v>
      </c>
      <c r="H4260">
        <v>9.5456011411652995</v>
      </c>
      <c r="I4260">
        <v>-18.4933450589056</v>
      </c>
      <c r="J4260">
        <v>-0.97940560740377003</v>
      </c>
      <c r="K4260">
        <v>1.1007221891782499</v>
      </c>
      <c r="L4260">
        <v>1.01697780295559</v>
      </c>
      <c r="M4260">
        <v>43.114896798908603</v>
      </c>
      <c r="N4260">
        <v>1.4710584027476099</v>
      </c>
      <c r="O4260">
        <v>49.557522123893797</v>
      </c>
      <c r="P4260">
        <v>71.212121212121104</v>
      </c>
      <c r="Q4260">
        <v>7.6347362124043E-2</v>
      </c>
    </row>
    <row r="4261" spans="1:17" hidden="1" x14ac:dyDescent="0.3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E4261">
        <v>13.581296999999999</v>
      </c>
      <c r="F4261">
        <v>29.72</v>
      </c>
      <c r="G4261">
        <v>-54.730436929948802</v>
      </c>
      <c r="H4261">
        <v>-7.4764236419581698</v>
      </c>
      <c r="I4261">
        <v>-15.9127657316709</v>
      </c>
      <c r="J4261">
        <v>5.0117754911166497</v>
      </c>
      <c r="K4261">
        <v>29.322696754824499</v>
      </c>
      <c r="L4261">
        <v>31.280882983503901</v>
      </c>
      <c r="M4261">
        <v>54.994261277183398</v>
      </c>
      <c r="N4261">
        <v>1.54271369209521</v>
      </c>
      <c r="O4261">
        <v>54.777927321668898</v>
      </c>
      <c r="P4261">
        <v>31.796008869179499</v>
      </c>
      <c r="Q4261">
        <v>-2.4970793558639001E-2</v>
      </c>
    </row>
    <row r="4262" spans="1:17" hidden="1" x14ac:dyDescent="0.3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D4262" t="s">
        <v>21</v>
      </c>
      <c r="E4262">
        <v>13.56951016</v>
      </c>
      <c r="F4262">
        <v>13.6</v>
      </c>
      <c r="G4262">
        <v>-25.135628765585501</v>
      </c>
      <c r="H4262">
        <v>2.23909305133194</v>
      </c>
      <c r="I4262">
        <v>-30.423245224099801</v>
      </c>
      <c r="J4262">
        <v>-0.260193784743668</v>
      </c>
      <c r="K4262">
        <v>14.1315352926266</v>
      </c>
      <c r="L4262">
        <v>14.319144720283999</v>
      </c>
      <c r="M4262">
        <v>40.517152513646998</v>
      </c>
      <c r="N4262">
        <v>0.64916033057851197</v>
      </c>
      <c r="O4262">
        <v>50.588235294117602</v>
      </c>
      <c r="P4262">
        <v>47.027027027027003</v>
      </c>
      <c r="Q4262">
        <v>1.4825052988069E-2</v>
      </c>
    </row>
    <row r="4263" spans="1:17" hidden="1" x14ac:dyDescent="0.3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109</v>
      </c>
      <c r="E4263">
        <v>13.568368593000001</v>
      </c>
      <c r="F4263">
        <v>9.23</v>
      </c>
      <c r="G4263">
        <v>16.3743446240473</v>
      </c>
      <c r="H4263">
        <v>-7.8943138244863302</v>
      </c>
      <c r="I4263">
        <v>-31.769912322979302</v>
      </c>
      <c r="J4263">
        <v>3.2941772173885</v>
      </c>
      <c r="K4263">
        <v>9.5627909435875296</v>
      </c>
      <c r="L4263">
        <v>9.2551168696881607</v>
      </c>
      <c r="M4263">
        <v>44.294600187407902</v>
      </c>
      <c r="N4263">
        <v>0.75378328534847605</v>
      </c>
      <c r="O4263">
        <v>54.9295774647887</v>
      </c>
      <c r="P4263">
        <v>77.159309021113202</v>
      </c>
      <c r="Q4263">
        <v>2.1116812793505999E-2</v>
      </c>
    </row>
    <row r="4264" spans="1:17" hidden="1" x14ac:dyDescent="0.3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D4264" t="s">
        <v>138</v>
      </c>
      <c r="E4264">
        <v>13.56600456</v>
      </c>
      <c r="F4264">
        <v>34.200000000000003</v>
      </c>
      <c r="G4264">
        <v>279.615533389186</v>
      </c>
      <c r="H4264">
        <v>279.88232821009802</v>
      </c>
      <c r="I4264">
        <v>289.85055854026899</v>
      </c>
      <c r="J4264">
        <v>21.0880205009706</v>
      </c>
      <c r="M4264">
        <v>100</v>
      </c>
      <c r="O4264">
        <v>0</v>
      </c>
      <c r="P4264">
        <v>303.30188679245202</v>
      </c>
    </row>
    <row r="4265" spans="1:17" hidden="1" x14ac:dyDescent="0.3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E4265">
        <v>13.563774</v>
      </c>
      <c r="F4265">
        <v>17.010000000000002</v>
      </c>
      <c r="G4265">
        <v>-23.6863534032667</v>
      </c>
      <c r="H4265">
        <v>-4.3157849974485503</v>
      </c>
      <c r="I4265">
        <v>-13.451328252182901</v>
      </c>
      <c r="J4265">
        <v>-0.117336641886528</v>
      </c>
      <c r="K4265">
        <v>17.009996187547099</v>
      </c>
      <c r="L4265">
        <v>16.9289041575508</v>
      </c>
      <c r="M4265">
        <v>100</v>
      </c>
      <c r="O4265">
        <v>0</v>
      </c>
      <c r="P4265">
        <v>0</v>
      </c>
    </row>
    <row r="4266" spans="1:17" hidden="1" x14ac:dyDescent="0.3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543</v>
      </c>
      <c r="E4266">
        <v>13.5533436</v>
      </c>
      <c r="F4266">
        <v>17.66</v>
      </c>
      <c r="G4266">
        <v>147.588608194275</v>
      </c>
      <c r="H4266">
        <v>6.3008710737529601</v>
      </c>
      <c r="I4266">
        <v>49.614230381242699</v>
      </c>
      <c r="J4266">
        <v>4.8283810903209501</v>
      </c>
      <c r="K4266">
        <v>14.7560303515799</v>
      </c>
      <c r="L4266">
        <v>11.4382246671438</v>
      </c>
      <c r="M4266">
        <v>76.574812188563897</v>
      </c>
      <c r="N4266">
        <v>0.86684848758057897</v>
      </c>
      <c r="O4266">
        <v>0.396375990939978</v>
      </c>
      <c r="P4266">
        <v>188.09135399673701</v>
      </c>
      <c r="Q4266">
        <v>7.1214095310450004E-2</v>
      </c>
    </row>
    <row r="4267" spans="1:17" hidden="1" x14ac:dyDescent="0.3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D4267" t="s">
        <v>412</v>
      </c>
      <c r="E4267">
        <v>13.5124925</v>
      </c>
      <c r="F4267">
        <v>6.61</v>
      </c>
      <c r="G4267">
        <v>15.765123389982101</v>
      </c>
      <c r="H4267">
        <v>-8.7129481180159196</v>
      </c>
      <c r="I4267">
        <v>-51.268825900348403</v>
      </c>
      <c r="J4267">
        <v>2.6265657971378702</v>
      </c>
      <c r="K4267">
        <v>7.0124058083879302</v>
      </c>
      <c r="L4267">
        <v>7.2686619628791798</v>
      </c>
      <c r="M4267">
        <v>39.972745940948002</v>
      </c>
      <c r="N4267">
        <v>2.0360390903724901</v>
      </c>
      <c r="O4267">
        <v>63.842662632375102</v>
      </c>
      <c r="P4267">
        <v>54.079254079254</v>
      </c>
      <c r="Q4267">
        <v>5.3213314417498998E-2</v>
      </c>
    </row>
    <row r="4268" spans="1:17" hidden="1" x14ac:dyDescent="0.3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D4268" t="s">
        <v>127</v>
      </c>
      <c r="E4268">
        <v>13.5078008</v>
      </c>
      <c r="F4268">
        <v>22.51</v>
      </c>
      <c r="G4268">
        <v>-30.861611135225498</v>
      </c>
      <c r="H4268">
        <v>-12.122768128088</v>
      </c>
      <c r="I4268">
        <v>-31.596782797637399</v>
      </c>
      <c r="J4268">
        <v>0.74103245682591501</v>
      </c>
      <c r="K4268">
        <v>24.494058007578801</v>
      </c>
      <c r="L4268">
        <v>24.036277932378301</v>
      </c>
      <c r="M4268">
        <v>27.928382581807099</v>
      </c>
      <c r="N4268">
        <v>0.93589568118390498</v>
      </c>
      <c r="O4268">
        <v>60.8174144824522</v>
      </c>
      <c r="P4268">
        <v>32.333921222810098</v>
      </c>
      <c r="Q4268">
        <v>7.2909828502425E-2</v>
      </c>
    </row>
    <row r="4269" spans="1:17" hidden="1" x14ac:dyDescent="0.3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D4269" t="s">
        <v>412</v>
      </c>
      <c r="E4269">
        <v>13.497460800000001</v>
      </c>
      <c r="F4269">
        <v>18.61</v>
      </c>
      <c r="G4269">
        <v>49.7526027943101</v>
      </c>
      <c r="H4269">
        <v>-5.8501765318400798</v>
      </c>
      <c r="I4269">
        <v>-17.868380126861901</v>
      </c>
      <c r="J4269">
        <v>-2.1699682208338902</v>
      </c>
      <c r="K4269">
        <v>18.515983408671101</v>
      </c>
      <c r="L4269">
        <v>15.045029783540301</v>
      </c>
      <c r="M4269">
        <v>14.079203571840999</v>
      </c>
      <c r="N4269">
        <v>2.0539261225392602</v>
      </c>
      <c r="O4269">
        <v>15.099408919935501</v>
      </c>
      <c r="P4269">
        <v>106.777777777777</v>
      </c>
      <c r="Q4269">
        <v>0.10969044595841999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E4270">
        <v>13.497</v>
      </c>
      <c r="F4270">
        <v>44.99</v>
      </c>
      <c r="G4270">
        <v>65.426719316363304</v>
      </c>
      <c r="H4270">
        <v>-19.462525198354601</v>
      </c>
      <c r="I4270">
        <v>-23.4713282521829</v>
      </c>
      <c r="J4270">
        <v>9.2227648809561096</v>
      </c>
      <c r="K4270">
        <v>45.9871187891899</v>
      </c>
      <c r="L4270">
        <v>41.844426218636102</v>
      </c>
      <c r="M4270">
        <v>61.755445098611297</v>
      </c>
      <c r="N4270">
        <v>0.47015265518738197</v>
      </c>
      <c r="O4270">
        <v>30.3845298955323</v>
      </c>
      <c r="P4270">
        <v>119.46341463414601</v>
      </c>
      <c r="Q4270">
        <v>5.8147094553458997E-2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D4271" t="s">
        <v>380</v>
      </c>
      <c r="E4271">
        <v>13.46114</v>
      </c>
      <c r="F4271">
        <v>77</v>
      </c>
      <c r="G4271">
        <v>-23.6863534032667</v>
      </c>
      <c r="H4271">
        <v>-0.26173094339449698</v>
      </c>
      <c r="I4271">
        <v>-19.5488892277926</v>
      </c>
      <c r="J4271">
        <v>-7.3462523045371304</v>
      </c>
      <c r="K4271">
        <v>78.805014930409698</v>
      </c>
      <c r="L4271">
        <v>81.914521760743099</v>
      </c>
      <c r="M4271">
        <v>27.7573347607843</v>
      </c>
      <c r="N4271">
        <v>0.409909909909909</v>
      </c>
      <c r="O4271">
        <v>25.974025974025899</v>
      </c>
      <c r="P4271">
        <v>27.272727272727199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D4272" t="s">
        <v>412</v>
      </c>
      <c r="E4272">
        <v>13.44749</v>
      </c>
      <c r="F4272">
        <v>43.4</v>
      </c>
      <c r="G4272">
        <v>-51.3530200699334</v>
      </c>
      <c r="H4272">
        <v>-11.230678614469801</v>
      </c>
      <c r="I4272">
        <v>-28.353289036496601</v>
      </c>
      <c r="J4272">
        <v>-2.8951144196643002</v>
      </c>
      <c r="K4272">
        <v>45.710537000199302</v>
      </c>
      <c r="L4272">
        <v>50.476429384367499</v>
      </c>
      <c r="M4272">
        <v>40.102200831801497</v>
      </c>
      <c r="N4272">
        <v>0.74757133608651205</v>
      </c>
      <c r="O4272">
        <v>46.082949308755701</v>
      </c>
      <c r="P4272">
        <v>7.0283600493218303</v>
      </c>
      <c r="Q4272">
        <v>1.9619005499428001E-2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412</v>
      </c>
      <c r="E4273">
        <v>13.437215999999999</v>
      </c>
      <c r="F4273">
        <v>14.43</v>
      </c>
      <c r="G4273">
        <v>-21.4908859811704</v>
      </c>
      <c r="H4273">
        <v>-4.5846022017496297</v>
      </c>
      <c r="I4273">
        <v>-25.248394266852799</v>
      </c>
      <c r="J4273">
        <v>-4.3754011580155598</v>
      </c>
      <c r="K4273">
        <v>15.0125823455618</v>
      </c>
      <c r="L4273">
        <v>15.530057003412001</v>
      </c>
      <c r="M4273">
        <v>36.399229091660999</v>
      </c>
      <c r="N4273">
        <v>1.4908079602056901</v>
      </c>
      <c r="O4273">
        <v>57.657657657657602</v>
      </c>
      <c r="P4273">
        <v>12.8225175918686</v>
      </c>
      <c r="Q4273">
        <v>-5.8306172509953999E-2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549</v>
      </c>
      <c r="E4274">
        <v>13.432475999999999</v>
      </c>
      <c r="F4274">
        <v>44.76</v>
      </c>
      <c r="G4274">
        <v>-38.4694958913867</v>
      </c>
      <c r="H4274">
        <v>0.21884941334577801</v>
      </c>
      <c r="I4274">
        <v>-13.8970258569286</v>
      </c>
      <c r="J4274">
        <v>-1.0507150328489701</v>
      </c>
      <c r="K4274">
        <v>40.919018650029997</v>
      </c>
      <c r="M4274">
        <v>99.8847322644325</v>
      </c>
      <c r="N4274">
        <v>0.33561555145511601</v>
      </c>
      <c r="O4274">
        <v>26.4075067024128</v>
      </c>
      <c r="P4274">
        <v>20.940286409078599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253</v>
      </c>
      <c r="E4275">
        <v>13.325651224</v>
      </c>
      <c r="F4275">
        <v>23.11</v>
      </c>
      <c r="G4275">
        <v>200.43706875662099</v>
      </c>
      <c r="H4275">
        <v>91.3286594469959</v>
      </c>
      <c r="I4275">
        <v>107.27455522441601</v>
      </c>
      <c r="J4275">
        <v>15.542148381760301</v>
      </c>
      <c r="K4275">
        <v>14.2575191639053</v>
      </c>
      <c r="L4275">
        <v>11.7473870567527</v>
      </c>
      <c r="M4275">
        <v>97.835984915463797</v>
      </c>
      <c r="N4275">
        <v>1.1885743304243099</v>
      </c>
      <c r="O4275">
        <v>0</v>
      </c>
      <c r="P4275">
        <v>240.855457227138</v>
      </c>
      <c r="Q4275">
        <v>9.1682583689498998E-2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E4276">
        <v>13.292475100000001</v>
      </c>
      <c r="F4276">
        <v>16.79</v>
      </c>
      <c r="G4276">
        <v>-47.782194271259499</v>
      </c>
      <c r="H4276">
        <v>-35.928430055471701</v>
      </c>
      <c r="I4276">
        <v>-41.236274488741998</v>
      </c>
      <c r="J4276">
        <v>3.08314644990091</v>
      </c>
      <c r="K4276">
        <v>19.346714165323501</v>
      </c>
      <c r="L4276">
        <v>19.410315532455598</v>
      </c>
      <c r="M4276">
        <v>42.1629300230274</v>
      </c>
      <c r="N4276">
        <v>2.11858319564876</v>
      </c>
      <c r="O4276">
        <v>53.007742703990402</v>
      </c>
      <c r="P4276">
        <v>27.1969696969696</v>
      </c>
      <c r="Q4276">
        <v>4.9324471346161997E-2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371</v>
      </c>
      <c r="E4277">
        <v>13.257885870000001</v>
      </c>
      <c r="F4277">
        <v>10.62</v>
      </c>
      <c r="G4277">
        <v>438.21840850149499</v>
      </c>
      <c r="H4277">
        <v>42.651774946133898</v>
      </c>
      <c r="I4277">
        <v>448.45343365257798</v>
      </c>
      <c r="J4277">
        <v>5.8846979461093998</v>
      </c>
      <c r="K4277">
        <v>7.2007968582797899</v>
      </c>
      <c r="M4277">
        <v>100</v>
      </c>
      <c r="N4277">
        <v>1.4261802494607501</v>
      </c>
      <c r="O4277">
        <v>0</v>
      </c>
      <c r="P4277">
        <v>489.99999999999898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632</v>
      </c>
      <c r="E4278">
        <v>13.249432000000001</v>
      </c>
      <c r="F4278">
        <v>41.37</v>
      </c>
      <c r="G4278">
        <v>0.62254082750246897</v>
      </c>
      <c r="H4278">
        <v>-10.192516961137001</v>
      </c>
      <c r="I4278">
        <v>-14.833926583529699</v>
      </c>
      <c r="J4278">
        <v>-0.117336641886528</v>
      </c>
      <c r="K4278">
        <v>40.342396943675901</v>
      </c>
      <c r="L4278">
        <v>41.3242451240354</v>
      </c>
      <c r="M4278">
        <v>39.348278165966299</v>
      </c>
      <c r="N4278">
        <v>0.62313578005446701</v>
      </c>
      <c r="O4278">
        <v>23.036016437031599</v>
      </c>
      <c r="P4278">
        <v>25.363636363636299</v>
      </c>
      <c r="Q4278">
        <v>8.9309738871722E-2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D4279" t="s">
        <v>51</v>
      </c>
      <c r="E4279">
        <v>13.23075</v>
      </c>
      <c r="F4279">
        <v>1.77</v>
      </c>
      <c r="G4279">
        <v>94.832165115251698</v>
      </c>
      <c r="H4279">
        <v>-13.8635236909158</v>
      </c>
      <c r="I4279">
        <v>50.437560636705904</v>
      </c>
      <c r="J4279">
        <v>-4.8792414037912799</v>
      </c>
      <c r="K4279">
        <v>1.7520508772047501</v>
      </c>
      <c r="L4279">
        <v>1.4208660783631399</v>
      </c>
      <c r="M4279">
        <v>29.607774077828498</v>
      </c>
      <c r="N4279">
        <v>1.05725845774683</v>
      </c>
      <c r="O4279">
        <v>30.508474576271102</v>
      </c>
      <c r="P4279">
        <v>132.894736842105</v>
      </c>
      <c r="Q4279">
        <v>1.4081726961984E-2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46</v>
      </c>
      <c r="E4280">
        <v>13.22766</v>
      </c>
      <c r="F4280">
        <v>20.3</v>
      </c>
      <c r="G4280">
        <v>-23.4272860457537</v>
      </c>
      <c r="H4280">
        <v>-4.3157849974485503</v>
      </c>
      <c r="I4280">
        <v>17.095295542029199</v>
      </c>
      <c r="K4280">
        <v>18.6937985357009</v>
      </c>
      <c r="L4280">
        <v>11.4478124197352</v>
      </c>
      <c r="M4280">
        <v>0.380418701988887</v>
      </c>
      <c r="N4280">
        <v>1.1428571428571399</v>
      </c>
      <c r="O4280">
        <v>15.7635467980295</v>
      </c>
      <c r="P4280">
        <v>62.4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632</v>
      </c>
      <c r="E4281">
        <v>13.19125</v>
      </c>
      <c r="F4281">
        <v>8.65</v>
      </c>
      <c r="G4281">
        <v>26.748429205428899</v>
      </c>
      <c r="H4281">
        <v>-44.1703785202509</v>
      </c>
      <c r="I4281">
        <v>-6.6612047953927798</v>
      </c>
      <c r="J4281">
        <v>-14.2682800381129</v>
      </c>
      <c r="K4281">
        <v>11.428054612025001</v>
      </c>
      <c r="L4281">
        <v>8.9521067633401099</v>
      </c>
      <c r="M4281">
        <v>3.0809117509578199</v>
      </c>
      <c r="N4281">
        <v>0.32509621043367198</v>
      </c>
      <c r="O4281">
        <v>97.109826589595301</v>
      </c>
      <c r="P4281">
        <v>90.949227373068396</v>
      </c>
      <c r="Q4281">
        <v>8.4312714056354002E-2</v>
      </c>
    </row>
    <row r="4282" spans="1:17" hidden="1" x14ac:dyDescent="0.3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472</v>
      </c>
      <c r="E4282">
        <v>13.156620172937</v>
      </c>
      <c r="F4282">
        <v>17.95</v>
      </c>
      <c r="G4282">
        <v>-23.9641311810445</v>
      </c>
      <c r="H4282">
        <v>0.65497523646956302</v>
      </c>
      <c r="I4282">
        <v>-13.171998643244301</v>
      </c>
      <c r="J4282">
        <v>-0.117336641886528</v>
      </c>
      <c r="K4282">
        <v>17.4577193713803</v>
      </c>
      <c r="L4282">
        <v>17.2756289869385</v>
      </c>
      <c r="M4282">
        <v>99.8052603467236</v>
      </c>
      <c r="N4282">
        <v>2.95</v>
      </c>
      <c r="O4282">
        <v>0.27855153203342198</v>
      </c>
      <c r="P4282">
        <v>4.9707602339181101</v>
      </c>
    </row>
    <row r="4283" spans="1:17" hidden="1" x14ac:dyDescent="0.3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E4283">
        <v>13.141425999999999</v>
      </c>
      <c r="F4283">
        <v>65.739999999999995</v>
      </c>
      <c r="G4283">
        <v>-34.908500601105999</v>
      </c>
      <c r="H4283">
        <v>29.864622374035399</v>
      </c>
      <c r="I4283">
        <v>81.045713167935403</v>
      </c>
      <c r="J4283">
        <v>15.1659966914468</v>
      </c>
      <c r="K4283">
        <v>59.498807004979703</v>
      </c>
      <c r="L4283">
        <v>55.428205254126503</v>
      </c>
      <c r="M4283">
        <v>58.302968824570897</v>
      </c>
      <c r="N4283">
        <v>1.62874015748031</v>
      </c>
      <c r="O4283">
        <v>18.162458168542699</v>
      </c>
      <c r="P4283">
        <v>121.944632005401</v>
      </c>
    </row>
    <row r="4284" spans="1:17" hidden="1" x14ac:dyDescent="0.3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891</v>
      </c>
      <c r="E4284">
        <v>13.105000799999999</v>
      </c>
      <c r="F4284">
        <v>24.03</v>
      </c>
      <c r="G4284">
        <v>61.302099252622398</v>
      </c>
      <c r="H4284">
        <v>3.9801791281119701</v>
      </c>
      <c r="I4284">
        <v>-33.670451758158997</v>
      </c>
      <c r="J4284">
        <v>-10.2066888384613</v>
      </c>
      <c r="K4284">
        <v>24.9038783950053</v>
      </c>
      <c r="L4284">
        <v>21.421926586636499</v>
      </c>
      <c r="M4284">
        <v>29.501913825144001</v>
      </c>
      <c r="N4284">
        <v>1.6065567358797599</v>
      </c>
      <c r="O4284">
        <v>71.369121930919604</v>
      </c>
      <c r="P4284">
        <v>105.209222886421</v>
      </c>
      <c r="Q4284">
        <v>5.4337052841664998E-2</v>
      </c>
    </row>
    <row r="4285" spans="1:17" hidden="1" x14ac:dyDescent="0.3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709</v>
      </c>
      <c r="E4285">
        <v>13.10207943</v>
      </c>
      <c r="F4285">
        <v>116.7</v>
      </c>
      <c r="G4285">
        <v>12.3910719698675</v>
      </c>
      <c r="H4285">
        <v>-2.8963080531952698</v>
      </c>
      <c r="I4285">
        <v>5.8372335386787801</v>
      </c>
      <c r="J4285">
        <v>1.35451737773818</v>
      </c>
      <c r="K4285">
        <v>112.209366963964</v>
      </c>
      <c r="L4285">
        <v>101.58901157997001</v>
      </c>
      <c r="M4285">
        <v>34.201172078942697</v>
      </c>
      <c r="N4285">
        <v>3.2424469324340799</v>
      </c>
      <c r="O4285">
        <v>1.2853470437018</v>
      </c>
      <c r="P4285">
        <v>41.403126135950501</v>
      </c>
    </row>
    <row r="4286" spans="1:17" hidden="1" x14ac:dyDescent="0.3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405</v>
      </c>
      <c r="E4286">
        <v>13.08525</v>
      </c>
      <c r="F4286">
        <v>219</v>
      </c>
      <c r="G4286">
        <v>52.076086404116801</v>
      </c>
      <c r="H4286">
        <v>-18.974829505410899</v>
      </c>
      <c r="I4286">
        <v>4.4173477435113604</v>
      </c>
      <c r="J4286">
        <v>4.5396488363307999</v>
      </c>
      <c r="K4286">
        <v>233.522836219081</v>
      </c>
      <c r="L4286">
        <v>203.08286621297</v>
      </c>
      <c r="M4286">
        <v>47.3571310832507</v>
      </c>
      <c r="N4286">
        <v>5.8475622737917803</v>
      </c>
      <c r="O4286">
        <v>22.2602739726027</v>
      </c>
      <c r="P4286">
        <v>75.762439807383601</v>
      </c>
    </row>
    <row r="4287" spans="1:17" hidden="1" x14ac:dyDescent="0.3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D4287" t="s">
        <v>119</v>
      </c>
      <c r="E4287">
        <v>13.060374884345199</v>
      </c>
      <c r="F4287">
        <v>99.6</v>
      </c>
      <c r="G4287">
        <v>-5.5931859894901201</v>
      </c>
      <c r="H4287">
        <v>-1.87035303188851</v>
      </c>
      <c r="I4287">
        <v>-12.2495918825592</v>
      </c>
      <c r="J4287">
        <v>1.0670674632677399</v>
      </c>
      <c r="K4287">
        <v>88.622837348358701</v>
      </c>
      <c r="L4287">
        <v>75.642478964540601</v>
      </c>
      <c r="M4287">
        <v>75.835066412166697</v>
      </c>
      <c r="N4287">
        <v>1</v>
      </c>
      <c r="Q4287">
        <v>-4.6725400847372998E-2</v>
      </c>
    </row>
    <row r="4288" spans="1:17" hidden="1" x14ac:dyDescent="0.3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549</v>
      </c>
      <c r="E4288">
        <v>13.05</v>
      </c>
      <c r="F4288">
        <v>26.1</v>
      </c>
      <c r="G4288">
        <v>56.936483966975402</v>
      </c>
      <c r="H4288">
        <v>23.3788257809945</v>
      </c>
      <c r="I4288">
        <v>102.966582195578</v>
      </c>
      <c r="J4288">
        <v>5.9771907212975401</v>
      </c>
      <c r="K4288">
        <v>20.8663717027956</v>
      </c>
      <c r="L4288">
        <v>15.617712831459199</v>
      </c>
      <c r="M4288">
        <v>81.759197745326901</v>
      </c>
      <c r="N4288">
        <v>0.45572921195589899</v>
      </c>
      <c r="O4288">
        <v>1.7624521072796699</v>
      </c>
      <c r="P4288">
        <v>239.84375</v>
      </c>
      <c r="Q4288">
        <v>0.16599179422270599</v>
      </c>
    </row>
    <row r="4289" spans="1:17" hidden="1" x14ac:dyDescent="0.3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D4289" t="s">
        <v>1423</v>
      </c>
      <c r="E4289">
        <v>13.0349423308355</v>
      </c>
      <c r="F4289">
        <v>13</v>
      </c>
      <c r="G4289">
        <v>-5.5045352214485597</v>
      </c>
      <c r="H4289">
        <v>-1.9535802730390901</v>
      </c>
      <c r="I4289">
        <v>-0.89721569807037205</v>
      </c>
      <c r="K4289">
        <v>12.579760660578501</v>
      </c>
      <c r="L4289">
        <v>11.5457198950392</v>
      </c>
      <c r="M4289">
        <v>56.3950494210439</v>
      </c>
      <c r="N4289">
        <v>0.37121212121212099</v>
      </c>
      <c r="O4289">
        <v>27.692307692307701</v>
      </c>
      <c r="P4289">
        <v>71.052631578947299</v>
      </c>
      <c r="Q4289">
        <v>0.149913396885901</v>
      </c>
    </row>
    <row r="4290" spans="1:17" hidden="1" x14ac:dyDescent="0.3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D4290" t="s">
        <v>817</v>
      </c>
      <c r="E4290">
        <v>13.032</v>
      </c>
      <c r="F4290">
        <v>28.96</v>
      </c>
      <c r="G4290">
        <v>-29.9039699835776</v>
      </c>
      <c r="H4290">
        <v>-13.551453787257399</v>
      </c>
      <c r="I4290">
        <v>-16.139500295193599</v>
      </c>
      <c r="J4290">
        <v>-3.0464919552380199</v>
      </c>
      <c r="K4290">
        <v>30.053289377428701</v>
      </c>
      <c r="L4290">
        <v>29.242026528102901</v>
      </c>
      <c r="M4290">
        <v>39.638214263962801</v>
      </c>
      <c r="N4290">
        <v>1.0934198838400999</v>
      </c>
      <c r="O4290">
        <v>17.575966850828699</v>
      </c>
      <c r="P4290">
        <v>18.252347897100801</v>
      </c>
    </row>
    <row r="4291" spans="1:17" hidden="1" x14ac:dyDescent="0.3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D4291" t="s">
        <v>412</v>
      </c>
      <c r="E4291">
        <v>13.0032</v>
      </c>
      <c r="F4291">
        <v>1</v>
      </c>
      <c r="G4291">
        <v>84.646979930066493</v>
      </c>
      <c r="H4291">
        <v>5.2586830876578299</v>
      </c>
      <c r="I4291">
        <v>-4.7556760782698797</v>
      </c>
      <c r="J4291">
        <v>2.88266335811347</v>
      </c>
      <c r="K4291">
        <v>0.94114396191755201</v>
      </c>
      <c r="L4291">
        <v>0.78821908545609098</v>
      </c>
      <c r="M4291">
        <v>40.4589122489662</v>
      </c>
      <c r="N4291">
        <v>1.67751620698054</v>
      </c>
      <c r="O4291">
        <v>38.999999999999901</v>
      </c>
      <c r="P4291">
        <v>117.39130434782599</v>
      </c>
      <c r="Q4291">
        <v>8.2094696478105994E-2</v>
      </c>
    </row>
    <row r="4292" spans="1:17" hidden="1" x14ac:dyDescent="0.3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271</v>
      </c>
      <c r="E4292">
        <v>12.9510405</v>
      </c>
      <c r="F4292">
        <v>23.25</v>
      </c>
      <c r="G4292">
        <v>-19.845352956638699</v>
      </c>
      <c r="H4292">
        <v>-3.9685627752263199</v>
      </c>
      <c r="I4292">
        <v>-53.046028174240597</v>
      </c>
      <c r="J4292">
        <v>4.4980479734980801</v>
      </c>
      <c r="K4292">
        <v>23.224815365783201</v>
      </c>
      <c r="L4292">
        <v>23.8820541671668</v>
      </c>
      <c r="M4292">
        <v>56.027445468604498</v>
      </c>
      <c r="N4292">
        <v>0.44119622624475202</v>
      </c>
      <c r="O4292">
        <v>89.247311827956906</v>
      </c>
      <c r="P4292">
        <v>45.3125</v>
      </c>
      <c r="Q4292">
        <v>7.3272980193519993E-2</v>
      </c>
    </row>
    <row r="4293" spans="1:17" hidden="1" x14ac:dyDescent="0.3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E4293">
        <v>12.901598399999999</v>
      </c>
      <c r="F4293">
        <v>21.54</v>
      </c>
      <c r="G4293">
        <v>30.7222487472708</v>
      </c>
      <c r="H4293">
        <v>-2.4393547914988898</v>
      </c>
      <c r="I4293">
        <v>-12.750065980093099</v>
      </c>
      <c r="J4293">
        <v>9.7001275909699203</v>
      </c>
      <c r="K4293">
        <v>21.208600020000901</v>
      </c>
      <c r="L4293">
        <v>19.148475208762999</v>
      </c>
      <c r="M4293">
        <v>49.115107136772103</v>
      </c>
      <c r="N4293">
        <v>1.31141657889845</v>
      </c>
      <c r="O4293">
        <v>26.230269266480899</v>
      </c>
      <c r="P4293">
        <v>76.557377049180303</v>
      </c>
      <c r="Q4293">
        <v>3.8789909536743002E-2</v>
      </c>
    </row>
    <row r="4294" spans="1:17" hidden="1" x14ac:dyDescent="0.3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312</v>
      </c>
      <c r="E4294">
        <v>12.88575</v>
      </c>
      <c r="F4294">
        <v>17.25</v>
      </c>
      <c r="G4294">
        <v>58.853329136415802</v>
      </c>
      <c r="H4294">
        <v>-26.830020652288599</v>
      </c>
      <c r="I4294">
        <v>-28.6430686651622</v>
      </c>
      <c r="J4294">
        <v>0.96837764382776403</v>
      </c>
      <c r="K4294">
        <v>19.321607141281898</v>
      </c>
      <c r="L4294">
        <v>17.316887156108798</v>
      </c>
      <c r="M4294">
        <v>41.525120540580097</v>
      </c>
      <c r="N4294">
        <v>2.9501861930678799</v>
      </c>
      <c r="O4294">
        <v>32.695652173912997</v>
      </c>
      <c r="P4294">
        <v>91.6666666666666</v>
      </c>
      <c r="Q4294">
        <v>9.4033328960279994E-2</v>
      </c>
    </row>
    <row r="4295" spans="1:17" hidden="1" x14ac:dyDescent="0.3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D4295" t="s">
        <v>632</v>
      </c>
      <c r="E4295">
        <v>12.870286272</v>
      </c>
      <c r="F4295">
        <v>26.22</v>
      </c>
      <c r="G4295">
        <v>1.40906644406148</v>
      </c>
      <c r="H4295">
        <v>-16.198341128709298</v>
      </c>
      <c r="I4295">
        <v>-15.979209293075099</v>
      </c>
      <c r="J4295">
        <v>3.4135075139576299</v>
      </c>
      <c r="K4295">
        <v>25.082781953530802</v>
      </c>
      <c r="L4295">
        <v>24.7524619511316</v>
      </c>
      <c r="M4295">
        <v>54.213587182873098</v>
      </c>
      <c r="N4295">
        <v>1.4679768268091999</v>
      </c>
      <c r="O4295">
        <v>44.546147978642203</v>
      </c>
      <c r="P4295">
        <v>35.154639175257699</v>
      </c>
      <c r="Q4295">
        <v>4.8472921405631003E-2</v>
      </c>
    </row>
    <row r="4296" spans="1:17" hidden="1" x14ac:dyDescent="0.3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E4296">
        <v>12.816000000000001</v>
      </c>
      <c r="F4296">
        <v>1.78</v>
      </c>
      <c r="G4296">
        <v>-15.149768037413001</v>
      </c>
      <c r="H4296">
        <v>7.4126100642798303</v>
      </c>
      <c r="I4296">
        <v>-30.273758158724899</v>
      </c>
      <c r="J4296">
        <v>-4.8541787471496702</v>
      </c>
      <c r="K4296">
        <v>1.85872089078907</v>
      </c>
      <c r="L4296">
        <v>1.88901317760563</v>
      </c>
      <c r="M4296">
        <v>35.717762126397602</v>
      </c>
      <c r="N4296">
        <v>1.7878959616499801</v>
      </c>
      <c r="O4296">
        <v>72.471910112359495</v>
      </c>
      <c r="P4296">
        <v>27.1428571428571</v>
      </c>
      <c r="Q4296">
        <v>4.8972043087179E-2</v>
      </c>
    </row>
    <row r="4297" spans="1:17" hidden="1" x14ac:dyDescent="0.3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E4297">
        <v>12.8016954</v>
      </c>
      <c r="F4297">
        <v>29.77</v>
      </c>
      <c r="G4297">
        <v>-37.396498330802899</v>
      </c>
      <c r="H4297">
        <v>-4.4427691244326697</v>
      </c>
      <c r="I4297">
        <v>-49.097674988023797</v>
      </c>
      <c r="J4297">
        <v>1.3665343258554099</v>
      </c>
      <c r="K4297">
        <v>32.460505420459903</v>
      </c>
      <c r="L4297">
        <v>36.3237992751787</v>
      </c>
      <c r="M4297">
        <v>37.6489600875856</v>
      </c>
      <c r="N4297">
        <v>1.0826796235757701</v>
      </c>
      <c r="O4297">
        <v>86.765199865636504</v>
      </c>
      <c r="P4297">
        <v>6.6260744985673297</v>
      </c>
      <c r="Q4297">
        <v>3.4604924443868E-2</v>
      </c>
    </row>
    <row r="4298" spans="1:17" hidden="1" x14ac:dyDescent="0.3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709</v>
      </c>
      <c r="E4298">
        <v>12.801381996</v>
      </c>
      <c r="F4298">
        <v>252.76</v>
      </c>
      <c r="G4298">
        <v>1.7715311453012701</v>
      </c>
      <c r="H4298">
        <v>1.10157037445228</v>
      </c>
      <c r="I4298">
        <v>0.71823676882074095</v>
      </c>
      <c r="J4298">
        <v>1.4917763544889899</v>
      </c>
      <c r="K4298">
        <v>242.57820295108499</v>
      </c>
      <c r="L4298">
        <v>225.174082634391</v>
      </c>
      <c r="M4298">
        <v>61.795021026026802</v>
      </c>
      <c r="N4298">
        <v>0.42554266665263402</v>
      </c>
      <c r="O4298">
        <v>2.8643772748852601</v>
      </c>
      <c r="P4298">
        <v>31.1267897904129</v>
      </c>
    </row>
    <row r="4299" spans="1:17" hidden="1" x14ac:dyDescent="0.3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D4299" t="s">
        <v>72</v>
      </c>
      <c r="E4299">
        <v>12.789701775999999</v>
      </c>
      <c r="F4299">
        <v>6.92</v>
      </c>
      <c r="G4299">
        <v>-31.419686736599999</v>
      </c>
      <c r="H4299">
        <v>-8.6695264940471795</v>
      </c>
      <c r="I4299">
        <v>-29.674088542739799</v>
      </c>
      <c r="J4299">
        <v>-2.20647313213721</v>
      </c>
      <c r="K4299">
        <v>7.3410484048215698</v>
      </c>
      <c r="L4299">
        <v>7.8645472572771196</v>
      </c>
      <c r="M4299">
        <v>29.1696562925301</v>
      </c>
      <c r="N4299">
        <v>1.1504765659006599</v>
      </c>
      <c r="O4299">
        <v>63.872832369942103</v>
      </c>
      <c r="P4299">
        <v>9.6671949286846406</v>
      </c>
      <c r="Q4299">
        <v>2.4025400410241E-2</v>
      </c>
    </row>
    <row r="4300" spans="1:17" hidden="1" x14ac:dyDescent="0.3">
      <c r="A4300" t="s">
        <v>8758</v>
      </c>
      <c r="B4300" t="s">
        <v>8759</v>
      </c>
      <c r="C4300" t="str">
        <f>IFERROR(VLOOKUP(Table1[[#This Row],[Ticker]],[1]!Table1[[Symbol]:[Industry]],2,FALSE),"-")</f>
        <v>-</v>
      </c>
      <c r="D4300" t="s">
        <v>130</v>
      </c>
      <c r="E4300">
        <v>12.78654</v>
      </c>
      <c r="F4300">
        <v>3.88</v>
      </c>
      <c r="G4300">
        <v>101.89504194557</v>
      </c>
      <c r="H4300">
        <v>-24.8389238304465</v>
      </c>
      <c r="I4300">
        <v>67.0137880268868</v>
      </c>
      <c r="J4300">
        <v>-5.8452602695714901</v>
      </c>
      <c r="K4300">
        <v>3.7092317566102402</v>
      </c>
      <c r="L4300">
        <v>2.8778599777968399</v>
      </c>
      <c r="M4300">
        <v>30.982480970701701</v>
      </c>
      <c r="N4300">
        <v>0.39119587266142503</v>
      </c>
      <c r="O4300">
        <v>28.6082474226804</v>
      </c>
      <c r="P4300">
        <v>140.99378881987499</v>
      </c>
      <c r="Q4300">
        <v>-3.6971558852364E-2</v>
      </c>
    </row>
    <row r="4301" spans="1:17" hidden="1" x14ac:dyDescent="0.3">
      <c r="A4301" t="s">
        <v>8760</v>
      </c>
      <c r="B4301" t="s">
        <v>8761</v>
      </c>
      <c r="C4301" t="str">
        <f>IFERROR(VLOOKUP(Table1[[#This Row],[Ticker]],[1]!Table1[[Symbol]:[Industry]],2,FALSE),"-")</f>
        <v>-</v>
      </c>
      <c r="D4301" t="s">
        <v>709</v>
      </c>
      <c r="E4301">
        <v>12.781170502</v>
      </c>
      <c r="F4301">
        <v>26.25</v>
      </c>
      <c r="G4301">
        <v>-11.271467531141299</v>
      </c>
      <c r="H4301">
        <v>1.7977521204553699</v>
      </c>
      <c r="I4301">
        <v>-2.3449200578207798</v>
      </c>
      <c r="J4301">
        <v>0.97948635357489</v>
      </c>
      <c r="K4301">
        <v>25.6001639033644</v>
      </c>
      <c r="L4301">
        <v>24.2592738938948</v>
      </c>
      <c r="N4301">
        <v>0.398363677846713</v>
      </c>
      <c r="O4301">
        <v>8.4571428571428502</v>
      </c>
      <c r="P4301">
        <v>19.047619047619001</v>
      </c>
    </row>
    <row r="4302" spans="1:17" hidden="1" x14ac:dyDescent="0.3">
      <c r="A4302" t="s">
        <v>8762</v>
      </c>
      <c r="B4302" t="s">
        <v>8763</v>
      </c>
      <c r="C4302" t="str">
        <f>IFERROR(VLOOKUP(Table1[[#This Row],[Ticker]],[1]!Table1[[Symbol]:[Industry]],2,FALSE),"-")</f>
        <v>-</v>
      </c>
      <c r="D4302" t="s">
        <v>138</v>
      </c>
      <c r="E4302">
        <v>12.749143399999999</v>
      </c>
      <c r="F4302">
        <v>18.25</v>
      </c>
      <c r="G4302">
        <v>-23.6863534032667</v>
      </c>
      <c r="H4302">
        <v>-4.3157849974485503</v>
      </c>
      <c r="I4302">
        <v>-13.451328252182901</v>
      </c>
      <c r="J4302">
        <v>-0.117336641886528</v>
      </c>
      <c r="K4302">
        <v>18.249999326569601</v>
      </c>
      <c r="L4302">
        <v>18.233014736724598</v>
      </c>
      <c r="M4302">
        <v>100</v>
      </c>
      <c r="O4302">
        <v>0</v>
      </c>
      <c r="P4302">
        <v>0</v>
      </c>
    </row>
    <row r="4303" spans="1:17" hidden="1" x14ac:dyDescent="0.3">
      <c r="A4303" t="s">
        <v>8764</v>
      </c>
      <c r="B4303" t="s">
        <v>8765</v>
      </c>
      <c r="C4303" t="str">
        <f>IFERROR(VLOOKUP(Table1[[#This Row],[Ticker]],[1]!Table1[[Symbol]:[Industry]],2,FALSE),"-")</f>
        <v>-</v>
      </c>
      <c r="D4303" t="s">
        <v>138</v>
      </c>
      <c r="E4303">
        <v>12.719063999999999</v>
      </c>
      <c r="F4303">
        <v>30</v>
      </c>
      <c r="G4303">
        <v>-12.5752422921556</v>
      </c>
      <c r="H4303">
        <v>-10.341385996511899</v>
      </c>
      <c r="I4303">
        <v>-26.494806513052399</v>
      </c>
      <c r="J4303">
        <v>3.6757668063893298</v>
      </c>
      <c r="K4303">
        <v>31.265784840614401</v>
      </c>
      <c r="L4303">
        <v>33.516054621914897</v>
      </c>
      <c r="M4303">
        <v>47.771885006066597</v>
      </c>
      <c r="N4303">
        <v>1.5375475294657699</v>
      </c>
      <c r="O4303">
        <v>65.566666666666606</v>
      </c>
      <c r="P4303">
        <v>19.142176330420899</v>
      </c>
      <c r="Q4303">
        <v>7.5180347788029997E-2</v>
      </c>
    </row>
    <row r="4304" spans="1:17" hidden="1" x14ac:dyDescent="0.3">
      <c r="A4304" t="s">
        <v>8766</v>
      </c>
      <c r="B4304" t="s">
        <v>8767</v>
      </c>
      <c r="C4304" t="str">
        <f>IFERROR(VLOOKUP(Table1[[#This Row],[Ticker]],[1]!Table1[[Symbol]:[Industry]],2,FALSE),"-")</f>
        <v>-</v>
      </c>
      <c r="D4304" t="s">
        <v>412</v>
      </c>
      <c r="E4304">
        <v>12.7094</v>
      </c>
      <c r="F4304">
        <v>1.0900000000000001</v>
      </c>
      <c r="G4304">
        <v>-28.9037447076145</v>
      </c>
      <c r="H4304">
        <v>-1.5120466796915399</v>
      </c>
      <c r="I4304">
        <v>-29.605174406029001</v>
      </c>
      <c r="J4304">
        <v>2.6864016758704801</v>
      </c>
      <c r="K4304">
        <v>1.0956487003620601</v>
      </c>
      <c r="L4304">
        <v>1.13172215163998</v>
      </c>
      <c r="M4304">
        <v>45.2776880221749</v>
      </c>
      <c r="N4304">
        <v>0.94673645978162102</v>
      </c>
      <c r="O4304">
        <v>47.706422018348597</v>
      </c>
      <c r="P4304">
        <v>19.780219780219699</v>
      </c>
      <c r="Q4304">
        <v>8.5806004951208006E-2</v>
      </c>
    </row>
    <row r="4305" spans="1:17" hidden="1" x14ac:dyDescent="0.3">
      <c r="A4305" t="s">
        <v>8768</v>
      </c>
      <c r="B4305" t="s">
        <v>8769</v>
      </c>
      <c r="C4305" t="str">
        <f>IFERROR(VLOOKUP(Table1[[#This Row],[Ticker]],[1]!Table1[[Symbol]:[Industry]],2,FALSE),"-")</f>
        <v>-</v>
      </c>
      <c r="D4305" t="s">
        <v>286</v>
      </c>
      <c r="E4305">
        <v>12.694051999999999</v>
      </c>
      <c r="F4305">
        <v>2.66</v>
      </c>
      <c r="G4305">
        <v>4.1982619813486304</v>
      </c>
      <c r="H4305">
        <v>16.988562828638401</v>
      </c>
      <c r="I4305">
        <v>49.7388557968968</v>
      </c>
      <c r="J4305">
        <v>-5.2193774582130503</v>
      </c>
      <c r="K4305">
        <v>2.44935432301039</v>
      </c>
      <c r="L4305">
        <v>2.1658855939615198</v>
      </c>
      <c r="M4305">
        <v>47.445165675122098</v>
      </c>
      <c r="N4305">
        <v>3.2371216055086101</v>
      </c>
      <c r="O4305">
        <v>21.428571428571399</v>
      </c>
      <c r="P4305">
        <v>88.652482269503494</v>
      </c>
    </row>
    <row r="4306" spans="1:17" hidden="1" x14ac:dyDescent="0.3">
      <c r="A4306" t="s">
        <v>8770</v>
      </c>
      <c r="B4306" t="s">
        <v>8771</v>
      </c>
      <c r="C4306" t="str">
        <f>IFERROR(VLOOKUP(Table1[[#This Row],[Ticker]],[1]!Table1[[Symbol]:[Industry]],2,FALSE),"-")</f>
        <v>-</v>
      </c>
      <c r="D4306" t="s">
        <v>130</v>
      </c>
      <c r="E4306">
        <v>12.689629679999999</v>
      </c>
      <c r="F4306">
        <v>38.32</v>
      </c>
      <c r="G4306">
        <v>-7.0349074367522899</v>
      </c>
      <c r="H4306">
        <v>-6.2030586521284796</v>
      </c>
      <c r="I4306">
        <v>-17.723124405068202</v>
      </c>
      <c r="J4306">
        <v>-1.5521303902851999</v>
      </c>
      <c r="K4306">
        <v>39.169685629260897</v>
      </c>
      <c r="L4306">
        <v>37.966893775557502</v>
      </c>
      <c r="M4306">
        <v>32.785297859835801</v>
      </c>
      <c r="N4306">
        <v>0.35965722383291099</v>
      </c>
      <c r="O4306">
        <v>32.567849686847502</v>
      </c>
      <c r="P4306">
        <v>29.898305084745701</v>
      </c>
      <c r="Q4306">
        <v>6.985780366944E-3</v>
      </c>
    </row>
    <row r="4307" spans="1:17" hidden="1" x14ac:dyDescent="0.3">
      <c r="A4307" t="s">
        <v>8772</v>
      </c>
      <c r="B4307" t="s">
        <v>8773</v>
      </c>
      <c r="C4307" t="str">
        <f>IFERROR(VLOOKUP(Table1[[#This Row],[Ticker]],[1]!Table1[[Symbol]:[Industry]],2,FALSE),"-")</f>
        <v>-</v>
      </c>
      <c r="E4307">
        <v>12.675000000000001</v>
      </c>
      <c r="F4307">
        <v>12.5</v>
      </c>
      <c r="G4307">
        <v>200.988971272057</v>
      </c>
      <c r="H4307">
        <v>27.654075067137001</v>
      </c>
      <c r="I4307">
        <v>70.372201159581707</v>
      </c>
      <c r="J4307">
        <v>2.5627303597885098</v>
      </c>
      <c r="K4307">
        <v>11.0537265058147</v>
      </c>
      <c r="L4307">
        <v>8.6791210698664099</v>
      </c>
      <c r="M4307">
        <v>68.926597506260606</v>
      </c>
      <c r="N4307">
        <v>0.58905506566819898</v>
      </c>
      <c r="O4307">
        <v>11.44</v>
      </c>
      <c r="P4307">
        <v>277.64350453172199</v>
      </c>
      <c r="Q4307">
        <v>1.4825575473774E-2</v>
      </c>
    </row>
    <row r="4308" spans="1:17" hidden="1" x14ac:dyDescent="0.3">
      <c r="A4308" t="s">
        <v>8774</v>
      </c>
      <c r="B4308" t="s">
        <v>8775</v>
      </c>
      <c r="C4308" t="str">
        <f>IFERROR(VLOOKUP(Table1[[#This Row],[Ticker]],[1]!Table1[[Symbol]:[Industry]],2,FALSE),"-")</f>
        <v>-</v>
      </c>
      <c r="D4308" t="s">
        <v>709</v>
      </c>
      <c r="E4308">
        <v>12.67263724</v>
      </c>
      <c r="F4308">
        <v>79.66</v>
      </c>
      <c r="G4308">
        <v>-1.62076958469489</v>
      </c>
      <c r="H4308">
        <v>1.7761233590605101</v>
      </c>
      <c r="I4308">
        <v>-0.104714706366193</v>
      </c>
      <c r="J4308">
        <v>-0.84843949194849</v>
      </c>
      <c r="K4308">
        <v>76.363879078170697</v>
      </c>
      <c r="L4308">
        <v>71.252530069319405</v>
      </c>
      <c r="M4308">
        <v>56.470560257846202</v>
      </c>
      <c r="N4308">
        <v>1.1671158773844501</v>
      </c>
      <c r="O4308">
        <v>2.5734371077077598</v>
      </c>
      <c r="P4308">
        <v>29.318181818181799</v>
      </c>
    </row>
    <row r="4309" spans="1:17" hidden="1" x14ac:dyDescent="0.3">
      <c r="A4309" t="s">
        <v>8776</v>
      </c>
      <c r="B4309" t="s">
        <v>8777</v>
      </c>
      <c r="C4309" t="str">
        <f>IFERROR(VLOOKUP(Table1[[#This Row],[Ticker]],[1]!Table1[[Symbol]:[Industry]],2,FALSE),"-")</f>
        <v>-</v>
      </c>
      <c r="E4309">
        <v>12.633665327999999</v>
      </c>
      <c r="F4309">
        <v>7.53</v>
      </c>
      <c r="G4309">
        <v>-3.3988134671645001</v>
      </c>
      <c r="H4309">
        <v>-4.3157849974485503</v>
      </c>
      <c r="I4309">
        <v>-50.544060081756797</v>
      </c>
      <c r="J4309">
        <v>6.25303372848383</v>
      </c>
      <c r="K4309">
        <v>7.1027589295843896</v>
      </c>
      <c r="L4309">
        <v>7.6810544616249503</v>
      </c>
      <c r="M4309">
        <v>67.651548982084293</v>
      </c>
      <c r="N4309">
        <v>1.3893957280676701</v>
      </c>
      <c r="O4309">
        <v>75.697211155378398</v>
      </c>
      <c r="P4309">
        <v>52.121212121212103</v>
      </c>
      <c r="Q4309">
        <v>3.4385360696496003E-2</v>
      </c>
    </row>
    <row r="4310" spans="1:17" hidden="1" x14ac:dyDescent="0.3">
      <c r="A4310" t="s">
        <v>8778</v>
      </c>
      <c r="B4310" t="s">
        <v>8779</v>
      </c>
      <c r="C4310" t="str">
        <f>IFERROR(VLOOKUP(Table1[[#This Row],[Ticker]],[1]!Table1[[Symbol]:[Industry]],2,FALSE),"-")</f>
        <v>-</v>
      </c>
      <c r="D4310" t="s">
        <v>632</v>
      </c>
      <c r="E4310">
        <v>12.608555465</v>
      </c>
      <c r="F4310">
        <v>14.41</v>
      </c>
      <c r="G4310">
        <v>-2.0829778758405801</v>
      </c>
      <c r="H4310">
        <v>4.6697222489282399</v>
      </c>
      <c r="I4310">
        <v>-4.6966112710508403</v>
      </c>
      <c r="J4310">
        <v>-8.8552007195564304</v>
      </c>
      <c r="K4310">
        <v>14.2753267890487</v>
      </c>
      <c r="L4310">
        <v>13.585888584707201</v>
      </c>
      <c r="M4310">
        <v>42.463266484810802</v>
      </c>
      <c r="N4310">
        <v>3.0396220985996498</v>
      </c>
      <c r="O4310">
        <v>53.018736988202598</v>
      </c>
      <c r="Q4310">
        <v>8.1449334699383993E-2</v>
      </c>
    </row>
    <row r="4311" spans="1:17" hidden="1" x14ac:dyDescent="0.3">
      <c r="A4311" t="s">
        <v>8780</v>
      </c>
      <c r="B4311" t="s">
        <v>8781</v>
      </c>
      <c r="C4311" t="str">
        <f>IFERROR(VLOOKUP(Table1[[#This Row],[Ticker]],[1]!Table1[[Symbol]:[Industry]],2,FALSE),"-")</f>
        <v>-</v>
      </c>
      <c r="D4311" t="s">
        <v>1300</v>
      </c>
      <c r="E4311">
        <v>12.591982437999899</v>
      </c>
      <c r="F4311">
        <v>26.14</v>
      </c>
      <c r="G4311">
        <v>-15.9813678243627</v>
      </c>
      <c r="H4311">
        <v>-3.5450720880073199</v>
      </c>
      <c r="I4311">
        <v>-8.6817891740265996</v>
      </c>
      <c r="J4311">
        <v>0.228020226877861</v>
      </c>
      <c r="K4311">
        <v>25.8651411817563</v>
      </c>
      <c r="L4311">
        <v>25.235579651323999</v>
      </c>
      <c r="M4311">
        <v>62.670828158080603</v>
      </c>
      <c r="N4311">
        <v>1.1981690262220499</v>
      </c>
      <c r="O4311">
        <v>2.7161438408569198</v>
      </c>
      <c r="P4311">
        <v>9.2809364548494795</v>
      </c>
      <c r="Q4311">
        <v>-7.1457502660915995E-2</v>
      </c>
    </row>
    <row r="4312" spans="1:17" hidden="1" x14ac:dyDescent="0.3">
      <c r="A4312" t="s">
        <v>8782</v>
      </c>
      <c r="B4312" t="s">
        <v>8783</v>
      </c>
      <c r="C4312" t="str">
        <f>IFERROR(VLOOKUP(Table1[[#This Row],[Ticker]],[1]!Table1[[Symbol]:[Industry]],2,FALSE),"-")</f>
        <v>-</v>
      </c>
      <c r="D4312" t="s">
        <v>775</v>
      </c>
      <c r="E4312">
        <v>12.568725000000001</v>
      </c>
      <c r="F4312">
        <v>325</v>
      </c>
      <c r="G4312">
        <v>107.383678591045</v>
      </c>
      <c r="H4312">
        <v>-10.6837457155703</v>
      </c>
      <c r="I4312">
        <v>-39.029528389577003</v>
      </c>
      <c r="J4312">
        <v>-6.2404135649634398</v>
      </c>
      <c r="K4312">
        <v>322.17012062669301</v>
      </c>
      <c r="L4312">
        <v>294.07874023919697</v>
      </c>
      <c r="M4312">
        <v>56.123140096813501</v>
      </c>
      <c r="N4312">
        <v>2.7727272727272698</v>
      </c>
      <c r="O4312">
        <v>48.861538461538402</v>
      </c>
      <c r="P4312">
        <v>169.933554817275</v>
      </c>
    </row>
    <row r="4313" spans="1:17" hidden="1" x14ac:dyDescent="0.3">
      <c r="A4313" t="s">
        <v>8784</v>
      </c>
      <c r="B4313" t="s">
        <v>8785</v>
      </c>
      <c r="C4313" t="str">
        <f>IFERROR(VLOOKUP(Table1[[#This Row],[Ticker]],[1]!Table1[[Symbol]:[Industry]],2,FALSE),"-")</f>
        <v>-</v>
      </c>
      <c r="D4313" t="s">
        <v>549</v>
      </c>
      <c r="E4313">
        <v>12.5685</v>
      </c>
      <c r="F4313">
        <v>7.35</v>
      </c>
      <c r="G4313">
        <v>-23.6863534032667</v>
      </c>
      <c r="H4313">
        <v>-4.3157849974485503</v>
      </c>
      <c r="I4313">
        <v>-13.451328252182901</v>
      </c>
      <c r="J4313">
        <v>-0.117336641886528</v>
      </c>
      <c r="K4313">
        <v>7.35</v>
      </c>
      <c r="L4313">
        <v>7.3499999999999801</v>
      </c>
      <c r="M4313">
        <v>50</v>
      </c>
      <c r="O4313">
        <v>0</v>
      </c>
      <c r="P4313">
        <v>0</v>
      </c>
    </row>
    <row r="4314" spans="1:17" hidden="1" x14ac:dyDescent="0.3">
      <c r="A4314" t="s">
        <v>8786</v>
      </c>
      <c r="B4314" t="s">
        <v>8787</v>
      </c>
      <c r="C4314" t="str">
        <f>IFERROR(VLOOKUP(Table1[[#This Row],[Ticker]],[1]!Table1[[Symbol]:[Industry]],2,FALSE),"-")</f>
        <v>-</v>
      </c>
      <c r="D4314" t="s">
        <v>286</v>
      </c>
      <c r="E4314">
        <v>12.519125000000001</v>
      </c>
      <c r="F4314">
        <v>12.5</v>
      </c>
      <c r="G4314">
        <v>44.550524120286397</v>
      </c>
      <c r="H4314">
        <v>-5.5178886788910697</v>
      </c>
      <c r="I4314">
        <v>14.8854273946343</v>
      </c>
      <c r="J4314">
        <v>-5.1028857748345002</v>
      </c>
      <c r="K4314">
        <v>13.1914862396443</v>
      </c>
      <c r="L4314">
        <v>11.7734185557239</v>
      </c>
      <c r="M4314">
        <v>14.170306803369799</v>
      </c>
      <c r="N4314">
        <v>1.5249999999999999</v>
      </c>
      <c r="O4314">
        <v>17.68</v>
      </c>
      <c r="P4314">
        <v>68.236877523553105</v>
      </c>
    </row>
    <row r="4315" spans="1:17" hidden="1" x14ac:dyDescent="0.3">
      <c r="A4315" t="s">
        <v>8788</v>
      </c>
      <c r="B4315" t="s">
        <v>8789</v>
      </c>
      <c r="C4315" t="str">
        <f>IFERROR(VLOOKUP(Table1[[#This Row],[Ticker]],[1]!Table1[[Symbol]:[Industry]],2,FALSE),"-")</f>
        <v>-</v>
      </c>
      <c r="E4315">
        <v>12.515444199999999</v>
      </c>
      <c r="F4315">
        <v>27.46</v>
      </c>
      <c r="G4315">
        <v>15.070594550245101</v>
      </c>
      <c r="H4315">
        <v>-29.831248914974299</v>
      </c>
      <c r="I4315">
        <v>-27.638828252182901</v>
      </c>
      <c r="J4315">
        <v>-9.0076266797175499</v>
      </c>
      <c r="K4315">
        <v>34.515049131859399</v>
      </c>
      <c r="L4315">
        <v>31.671291223121798</v>
      </c>
      <c r="M4315">
        <v>14.480854959497799</v>
      </c>
      <c r="N4315">
        <v>1.4738351354364001</v>
      </c>
      <c r="O4315">
        <v>52.949745083758103</v>
      </c>
      <c r="P4315">
        <v>62.967359050445097</v>
      </c>
      <c r="Q4315">
        <v>3.8184050737602997E-2</v>
      </c>
    </row>
    <row r="4316" spans="1:17" hidden="1" x14ac:dyDescent="0.3">
      <c r="A4316" t="s">
        <v>8790</v>
      </c>
      <c r="B4316" t="s">
        <v>8791</v>
      </c>
      <c r="C4316" t="str">
        <f>IFERROR(VLOOKUP(Table1[[#This Row],[Ticker]],[1]!Table1[[Symbol]:[Industry]],2,FALSE),"-")</f>
        <v>-</v>
      </c>
      <c r="D4316" t="s">
        <v>72</v>
      </c>
      <c r="E4316">
        <v>12.4967142</v>
      </c>
      <c r="F4316">
        <v>13.11</v>
      </c>
      <c r="G4316">
        <v>89.248069332669701</v>
      </c>
      <c r="H4316">
        <v>52.822368062184601</v>
      </c>
      <c r="I4316">
        <v>43.334182149933802</v>
      </c>
      <c r="J4316">
        <v>14.540232159104001</v>
      </c>
      <c r="K4316">
        <v>9.2481296094752601</v>
      </c>
      <c r="L4316">
        <v>7.9273060536245303</v>
      </c>
      <c r="M4316">
        <v>72.907759691033405</v>
      </c>
      <c r="N4316">
        <v>3.1349766792692799</v>
      </c>
      <c r="O4316">
        <v>5.1868802440884796</v>
      </c>
      <c r="P4316">
        <v>129.99999999999901</v>
      </c>
      <c r="Q4316">
        <v>6.6395717092241999E-2</v>
      </c>
    </row>
    <row r="4317" spans="1:17" hidden="1" x14ac:dyDescent="0.3">
      <c r="A4317" t="s">
        <v>8792</v>
      </c>
      <c r="B4317" t="s">
        <v>8793</v>
      </c>
      <c r="C4317" t="str">
        <f>IFERROR(VLOOKUP(Table1[[#This Row],[Ticker]],[1]!Table1[[Symbol]:[Industry]],2,FALSE),"-")</f>
        <v>-</v>
      </c>
      <c r="E4317">
        <v>12.475008000000001</v>
      </c>
      <c r="F4317">
        <v>74.97</v>
      </c>
      <c r="G4317">
        <v>-18.094804107492099</v>
      </c>
      <c r="H4317">
        <v>-3.4140353339223002</v>
      </c>
      <c r="I4317">
        <v>-17.249608760331199</v>
      </c>
      <c r="J4317">
        <v>-2.1173366418865198</v>
      </c>
      <c r="K4317">
        <v>75.728362847193793</v>
      </c>
      <c r="L4317">
        <v>74.287074497486103</v>
      </c>
      <c r="M4317">
        <v>46.814303299417602</v>
      </c>
      <c r="N4317">
        <v>1.1090909090909</v>
      </c>
      <c r="O4317">
        <v>15.646258503401301</v>
      </c>
      <c r="P4317">
        <v>18.623417721518901</v>
      </c>
    </row>
    <row r="4318" spans="1:17" hidden="1" x14ac:dyDescent="0.3">
      <c r="A4318" t="s">
        <v>8794</v>
      </c>
      <c r="B4318" t="s">
        <v>8795</v>
      </c>
      <c r="C4318" t="str">
        <f>IFERROR(VLOOKUP(Table1[[#This Row],[Ticker]],[1]!Table1[[Symbol]:[Industry]],2,FALSE),"-")</f>
        <v>-</v>
      </c>
      <c r="E4318">
        <v>12.462021</v>
      </c>
      <c r="F4318">
        <v>37.950000000000003</v>
      </c>
      <c r="G4318">
        <v>36.982571236868701</v>
      </c>
      <c r="H4318">
        <v>36.261992780329201</v>
      </c>
      <c r="I4318">
        <v>47.217596387952497</v>
      </c>
      <c r="J4318">
        <v>10.091722591562901</v>
      </c>
      <c r="M4318">
        <v>100</v>
      </c>
      <c r="O4318">
        <v>0</v>
      </c>
      <c r="P4318">
        <v>68.6666666666666</v>
      </c>
    </row>
    <row r="4319" spans="1:17" hidden="1" x14ac:dyDescent="0.3">
      <c r="A4319" t="s">
        <v>8796</v>
      </c>
      <c r="B4319" t="s">
        <v>8797</v>
      </c>
      <c r="C4319" t="str">
        <f>IFERROR(VLOOKUP(Table1[[#This Row],[Ticker]],[1]!Table1[[Symbol]:[Industry]],2,FALSE),"-")</f>
        <v>-</v>
      </c>
      <c r="D4319" t="s">
        <v>412</v>
      </c>
      <c r="E4319">
        <v>12.4559724</v>
      </c>
      <c r="F4319">
        <v>12.28</v>
      </c>
      <c r="G4319">
        <v>19.104344271151799</v>
      </c>
      <c r="H4319">
        <v>1.48253433028253</v>
      </c>
      <c r="I4319">
        <v>-43.876257430653098</v>
      </c>
      <c r="J4319">
        <v>-0.19670172125160601</v>
      </c>
      <c r="K4319">
        <v>12.416941783733501</v>
      </c>
      <c r="L4319">
        <v>11.3111159478798</v>
      </c>
      <c r="M4319">
        <v>32.1128815135541</v>
      </c>
      <c r="N4319">
        <v>0.810052259506577</v>
      </c>
      <c r="O4319">
        <v>64.087947882736103</v>
      </c>
      <c r="P4319">
        <v>69.379310344827502</v>
      </c>
      <c r="Q4319">
        <v>6.1179170276032001E-2</v>
      </c>
    </row>
    <row r="4320" spans="1:17" hidden="1" x14ac:dyDescent="0.3">
      <c r="A4320" t="s">
        <v>8798</v>
      </c>
      <c r="B4320" t="s">
        <v>8799</v>
      </c>
      <c r="C4320" t="str">
        <f>IFERROR(VLOOKUP(Table1[[#This Row],[Ticker]],[1]!Table1[[Symbol]:[Industry]],2,FALSE),"-")</f>
        <v>-</v>
      </c>
      <c r="D4320" t="s">
        <v>921</v>
      </c>
      <c r="E4320">
        <v>12.4284272</v>
      </c>
      <c r="F4320">
        <v>12.88</v>
      </c>
      <c r="G4320">
        <v>9.6469799300665802</v>
      </c>
      <c r="H4320">
        <v>-2.0657849974485498</v>
      </c>
      <c r="I4320">
        <v>-14.678322117213501</v>
      </c>
      <c r="J4320">
        <v>2.1326633581134602</v>
      </c>
      <c r="K4320">
        <v>11.6677903597651</v>
      </c>
      <c r="L4320">
        <v>11.0757590838939</v>
      </c>
      <c r="M4320">
        <v>75.554227200885705</v>
      </c>
      <c r="N4320">
        <v>1.1150650693785999</v>
      </c>
      <c r="O4320">
        <v>21.118012422360199</v>
      </c>
      <c r="P4320">
        <v>55.932203389830498</v>
      </c>
    </row>
    <row r="4321" spans="1:17" hidden="1" x14ac:dyDescent="0.3">
      <c r="A4321" t="s">
        <v>8800</v>
      </c>
      <c r="B4321" t="s">
        <v>8801</v>
      </c>
      <c r="C4321" t="str">
        <f>IFERROR(VLOOKUP(Table1[[#This Row],[Ticker]],[1]!Table1[[Symbol]:[Industry]],2,FALSE),"-")</f>
        <v>-</v>
      </c>
      <c r="E4321">
        <v>12.422774</v>
      </c>
      <c r="F4321">
        <v>13.72</v>
      </c>
      <c r="G4321">
        <v>-84.631414604519193</v>
      </c>
      <c r="H4321">
        <v>-21.962843820977898</v>
      </c>
      <c r="I4321">
        <v>-27.647700985141</v>
      </c>
      <c r="J4321">
        <v>0.38517592092754399</v>
      </c>
      <c r="K4321">
        <v>15.1729511915836</v>
      </c>
      <c r="L4321">
        <v>15.682129187226501</v>
      </c>
      <c r="M4321">
        <v>29.266503147401501</v>
      </c>
      <c r="N4321">
        <v>0.19835029418921701</v>
      </c>
      <c r="O4321">
        <v>167.49271137026199</v>
      </c>
      <c r="P4321">
        <v>32.4324324324324</v>
      </c>
      <c r="Q4321">
        <v>2.7803291623573E-2</v>
      </c>
    </row>
    <row r="4322" spans="1:17" hidden="1" x14ac:dyDescent="0.3">
      <c r="A4322" t="s">
        <v>8802</v>
      </c>
      <c r="B4322" t="s">
        <v>8803</v>
      </c>
      <c r="C4322" t="str">
        <f>IFERROR(VLOOKUP(Table1[[#This Row],[Ticker]],[1]!Table1[[Symbol]:[Industry]],2,FALSE),"-")</f>
        <v>-</v>
      </c>
      <c r="D4322" t="s">
        <v>266</v>
      </c>
      <c r="E4322">
        <v>12.417999999999999</v>
      </c>
      <c r="F4322">
        <v>17.739999999999998</v>
      </c>
      <c r="G4322">
        <v>-12.533471197752901</v>
      </c>
      <c r="H4322">
        <v>2.93421500255144</v>
      </c>
      <c r="I4322">
        <v>10.172365127608</v>
      </c>
      <c r="J4322">
        <v>4.7726389082357201</v>
      </c>
      <c r="K4322">
        <v>16.7279908772928</v>
      </c>
      <c r="L4322">
        <v>16.0333248998014</v>
      </c>
      <c r="M4322">
        <v>57.346788095113098</v>
      </c>
      <c r="N4322">
        <v>2.0535461636132699</v>
      </c>
      <c r="O4322">
        <v>27.8466741826381</v>
      </c>
      <c r="P4322">
        <v>44.698205546492602</v>
      </c>
      <c r="Q4322">
        <v>1.6475632585719002E-2</v>
      </c>
    </row>
    <row r="4323" spans="1:17" hidden="1" x14ac:dyDescent="0.3">
      <c r="A4323" t="s">
        <v>8804</v>
      </c>
      <c r="B4323" t="s">
        <v>8805</v>
      </c>
      <c r="C4323" t="str">
        <f>IFERROR(VLOOKUP(Table1[[#This Row],[Ticker]],[1]!Table1[[Symbol]:[Industry]],2,FALSE),"-")</f>
        <v>-</v>
      </c>
      <c r="D4323" t="s">
        <v>312</v>
      </c>
      <c r="E4323">
        <v>12.363</v>
      </c>
      <c r="F4323">
        <v>41.21</v>
      </c>
      <c r="G4323">
        <v>-2.4804710503255598</v>
      </c>
      <c r="H4323">
        <v>-10.8634040450676</v>
      </c>
      <c r="I4323">
        <v>0.23143036850673701</v>
      </c>
      <c r="J4323">
        <v>-3.0119432722675299</v>
      </c>
      <c r="K4323">
        <v>39.243208298531002</v>
      </c>
      <c r="L4323">
        <v>38.486971925702598</v>
      </c>
      <c r="M4323">
        <v>69.520779145297098</v>
      </c>
      <c r="N4323">
        <v>2.18411214953271</v>
      </c>
      <c r="O4323">
        <v>9.4879883523416595</v>
      </c>
      <c r="P4323">
        <v>35.114754098360599</v>
      </c>
    </row>
    <row r="4324" spans="1:17" hidden="1" x14ac:dyDescent="0.3">
      <c r="A4324" t="s">
        <v>8806</v>
      </c>
      <c r="B4324" t="s">
        <v>8807</v>
      </c>
      <c r="C4324" t="str">
        <f>IFERROR(VLOOKUP(Table1[[#This Row],[Ticker]],[1]!Table1[[Symbol]:[Industry]],2,FALSE),"-")</f>
        <v>-</v>
      </c>
      <c r="D4324" t="s">
        <v>921</v>
      </c>
      <c r="E4324">
        <v>12.35481897</v>
      </c>
      <c r="F4324">
        <v>2.4700000000000002</v>
      </c>
      <c r="G4324">
        <v>30.6886465967332</v>
      </c>
      <c r="H4324">
        <v>-11.6801260827198</v>
      </c>
      <c r="I4324">
        <v>5.2986717478170799</v>
      </c>
      <c r="J4324">
        <v>-4.89821313591042</v>
      </c>
      <c r="K4324">
        <v>2.6911945397127801</v>
      </c>
      <c r="L4324">
        <v>2.4288680541746199</v>
      </c>
      <c r="M4324">
        <v>46.941531677264898</v>
      </c>
      <c r="N4324">
        <v>0.46159806316629898</v>
      </c>
      <c r="O4324">
        <v>71.659919028339999</v>
      </c>
      <c r="P4324">
        <v>73.943661971831006</v>
      </c>
      <c r="Q4324">
        <v>1.1308150170492E-2</v>
      </c>
    </row>
    <row r="4325" spans="1:17" hidden="1" x14ac:dyDescent="0.3">
      <c r="A4325" t="s">
        <v>8808</v>
      </c>
      <c r="B4325" t="s">
        <v>8809</v>
      </c>
      <c r="C4325" t="str">
        <f>IFERROR(VLOOKUP(Table1[[#This Row],[Ticker]],[1]!Table1[[Symbol]:[Industry]],2,FALSE),"-")</f>
        <v>-</v>
      </c>
      <c r="D4325" t="s">
        <v>1408</v>
      </c>
      <c r="E4325">
        <v>12.34601775</v>
      </c>
      <c r="F4325">
        <v>5.01</v>
      </c>
      <c r="G4325">
        <v>-26.215536282644099</v>
      </c>
      <c r="H4325">
        <v>10.815793949919801</v>
      </c>
      <c r="I4325">
        <v>-35.776909647531703</v>
      </c>
      <c r="J4325">
        <v>7.0255205009706003</v>
      </c>
      <c r="K4325">
        <v>4.8245707369932003</v>
      </c>
      <c r="L4325">
        <v>5.3380830851936398</v>
      </c>
      <c r="M4325">
        <v>56.209267016726699</v>
      </c>
      <c r="N4325">
        <v>0.45088099160586798</v>
      </c>
      <c r="O4325">
        <v>57.684630738522898</v>
      </c>
      <c r="P4325">
        <v>27.1573604060913</v>
      </c>
      <c r="Q4325">
        <v>-5.1962631590250002E-3</v>
      </c>
    </row>
    <row r="4326" spans="1:17" hidden="1" x14ac:dyDescent="0.3">
      <c r="A4326" t="s">
        <v>8810</v>
      </c>
      <c r="B4326" t="s">
        <v>8811</v>
      </c>
      <c r="C4326" t="str">
        <f>IFERROR(VLOOKUP(Table1[[#This Row],[Ticker]],[1]!Table1[[Symbol]:[Industry]],2,FALSE),"-")</f>
        <v>-</v>
      </c>
      <c r="D4326" t="s">
        <v>138</v>
      </c>
      <c r="E4326">
        <v>12.3442945</v>
      </c>
      <c r="F4326">
        <v>103.69</v>
      </c>
      <c r="G4326">
        <v>142.526740306617</v>
      </c>
      <c r="H4326">
        <v>22.390801828898699</v>
      </c>
      <c r="I4326">
        <v>-3.13108141741326</v>
      </c>
      <c r="J4326">
        <v>-0.30601588716954897</v>
      </c>
      <c r="K4326">
        <v>85.111265813234695</v>
      </c>
      <c r="L4326">
        <v>67.925253726720101</v>
      </c>
      <c r="M4326">
        <v>79.304614402332604</v>
      </c>
      <c r="N4326">
        <v>1.2585674590923099</v>
      </c>
      <c r="O4326">
        <v>2.22779438711544</v>
      </c>
      <c r="P4326">
        <v>219.046153846153</v>
      </c>
      <c r="Q4326">
        <v>0.111558580785839</v>
      </c>
    </row>
    <row r="4327" spans="1:17" hidden="1" x14ac:dyDescent="0.3">
      <c r="A4327" t="s">
        <v>8812</v>
      </c>
      <c r="B4327" t="s">
        <v>8813</v>
      </c>
      <c r="C4327" t="str">
        <f>IFERROR(VLOOKUP(Table1[[#This Row],[Ticker]],[1]!Table1[[Symbol]:[Industry]],2,FALSE),"-")</f>
        <v>-</v>
      </c>
      <c r="D4327" t="s">
        <v>51</v>
      </c>
      <c r="E4327">
        <v>12.30123</v>
      </c>
      <c r="F4327">
        <v>41</v>
      </c>
      <c r="G4327">
        <v>84.752894181888294</v>
      </c>
      <c r="H4327">
        <v>4.9995624191969101</v>
      </c>
      <c r="I4327">
        <v>-10.951328252182901</v>
      </c>
      <c r="J4327">
        <v>-15.8190049441436</v>
      </c>
      <c r="K4327">
        <v>41.192096744342798</v>
      </c>
      <c r="L4327">
        <v>36.948224248229501</v>
      </c>
      <c r="M4327">
        <v>42.487819669948799</v>
      </c>
      <c r="N4327">
        <v>2.6659579295368299</v>
      </c>
      <c r="O4327">
        <v>25.780487804878</v>
      </c>
      <c r="P4327">
        <v>110.79691516709499</v>
      </c>
      <c r="Q4327">
        <v>3.1589001336969E-2</v>
      </c>
    </row>
    <row r="4328" spans="1:17" hidden="1" x14ac:dyDescent="0.3">
      <c r="A4328" t="s">
        <v>8814</v>
      </c>
      <c r="B4328" t="s">
        <v>8815</v>
      </c>
      <c r="C4328" t="str">
        <f>IFERROR(VLOOKUP(Table1[[#This Row],[Ticker]],[1]!Table1[[Symbol]:[Industry]],2,FALSE),"-")</f>
        <v>-</v>
      </c>
      <c r="D4328" t="s">
        <v>441</v>
      </c>
      <c r="E4328">
        <v>12.28999132</v>
      </c>
      <c r="F4328">
        <v>36.56</v>
      </c>
      <c r="G4328">
        <v>-26.992357105990799</v>
      </c>
      <c r="H4328">
        <v>-1.36302909193674</v>
      </c>
      <c r="I4328">
        <v>-15.879937806493</v>
      </c>
      <c r="J4328">
        <v>-1.17139069594058</v>
      </c>
      <c r="K4328">
        <v>36.483751946709702</v>
      </c>
      <c r="L4328">
        <v>36.382872730249098</v>
      </c>
      <c r="M4328">
        <v>46.4429812928663</v>
      </c>
      <c r="N4328">
        <v>0.92466069523360495</v>
      </c>
      <c r="O4328">
        <v>40.590809628008699</v>
      </c>
      <c r="P4328">
        <v>17.179487179487101</v>
      </c>
      <c r="Q4328">
        <v>7.5676123462470005E-2</v>
      </c>
    </row>
    <row r="4329" spans="1:17" hidden="1" x14ac:dyDescent="0.3">
      <c r="A4329" t="s">
        <v>8816</v>
      </c>
      <c r="B4329" t="s">
        <v>8817</v>
      </c>
      <c r="C4329" t="str">
        <f>IFERROR(VLOOKUP(Table1[[#This Row],[Ticker]],[1]!Table1[[Symbol]:[Industry]],2,FALSE),"-")</f>
        <v>-</v>
      </c>
      <c r="D4329" t="s">
        <v>412</v>
      </c>
      <c r="E4329">
        <v>12.236625</v>
      </c>
      <c r="F4329">
        <v>1.49</v>
      </c>
      <c r="G4329">
        <v>31.5219799300665</v>
      </c>
      <c r="H4329">
        <v>23.5530674615678</v>
      </c>
      <c r="I4329">
        <v>-4.6922041645916801</v>
      </c>
      <c r="J4329">
        <v>-19.7049655078659</v>
      </c>
      <c r="K4329">
        <v>1.3964646309206501</v>
      </c>
      <c r="L4329">
        <v>1.30682324265989</v>
      </c>
      <c r="M4329">
        <v>42.275329543729001</v>
      </c>
      <c r="N4329">
        <v>2.2510649009122901</v>
      </c>
      <c r="O4329">
        <v>35.570469798657697</v>
      </c>
      <c r="P4329">
        <v>79.518072289156606</v>
      </c>
      <c r="Q4329">
        <v>0.10612341065665799</v>
      </c>
    </row>
    <row r="4330" spans="1:17" hidden="1" x14ac:dyDescent="0.3">
      <c r="A4330" t="s">
        <v>8818</v>
      </c>
      <c r="B4330" t="s">
        <v>8819</v>
      </c>
      <c r="C4330" t="str">
        <f>IFERROR(VLOOKUP(Table1[[#This Row],[Ticker]],[1]!Table1[[Symbol]:[Industry]],2,FALSE),"-")</f>
        <v>-</v>
      </c>
      <c r="D4330" t="s">
        <v>709</v>
      </c>
      <c r="E4330">
        <v>12.214835947999999</v>
      </c>
      <c r="F4330">
        <v>2638.11</v>
      </c>
      <c r="G4330">
        <v>1.2572869559194</v>
      </c>
      <c r="H4330">
        <v>0.73549735739613997</v>
      </c>
      <c r="I4330">
        <v>0.56008105677598097</v>
      </c>
      <c r="J4330">
        <v>1.33160180681184</v>
      </c>
      <c r="K4330">
        <v>2537.3489801956498</v>
      </c>
      <c r="L4330">
        <v>2354.2241237128801</v>
      </c>
      <c r="M4330">
        <v>57.569699091115801</v>
      </c>
      <c r="N4330">
        <v>0.463237154388289</v>
      </c>
      <c r="O4330">
        <v>2.3463767621517002</v>
      </c>
      <c r="P4330">
        <v>30.858630952380899</v>
      </c>
      <c r="Q4330">
        <v>2.2268006150822001E-2</v>
      </c>
    </row>
    <row r="4331" spans="1:17" hidden="1" x14ac:dyDescent="0.3">
      <c r="A4331" t="s">
        <v>8820</v>
      </c>
      <c r="B4331" t="s">
        <v>8821</v>
      </c>
      <c r="C4331" t="str">
        <f>IFERROR(VLOOKUP(Table1[[#This Row],[Ticker]],[1]!Table1[[Symbol]:[Industry]],2,FALSE),"-")</f>
        <v>-</v>
      </c>
      <c r="D4331" t="s">
        <v>371</v>
      </c>
      <c r="E4331">
        <v>12.172794204000001</v>
      </c>
      <c r="F4331">
        <v>11.87</v>
      </c>
      <c r="G4331">
        <v>13.3806211925761</v>
      </c>
      <c r="H4331">
        <v>99.636105036915694</v>
      </c>
      <c r="I4331">
        <v>61.364577491557803</v>
      </c>
      <c r="J4331">
        <v>-13.1576296821795</v>
      </c>
      <c r="K4331">
        <v>9.3449172108036898</v>
      </c>
      <c r="L4331">
        <v>7.6839099956089303</v>
      </c>
      <c r="M4331">
        <v>43.126381300281601</v>
      </c>
      <c r="N4331">
        <v>4.8272727272727201</v>
      </c>
      <c r="O4331">
        <v>38.416175231676498</v>
      </c>
      <c r="P4331">
        <v>104.655172413793</v>
      </c>
    </row>
    <row r="4332" spans="1:17" hidden="1" x14ac:dyDescent="0.3">
      <c r="A4332" t="s">
        <v>8822</v>
      </c>
      <c r="B4332" t="s">
        <v>8823</v>
      </c>
      <c r="C4332" t="str">
        <f>IFERROR(VLOOKUP(Table1[[#This Row],[Ticker]],[1]!Table1[[Symbol]:[Industry]],2,FALSE),"-")</f>
        <v>-</v>
      </c>
      <c r="D4332" t="s">
        <v>924</v>
      </c>
      <c r="E4332">
        <v>12.14587</v>
      </c>
      <c r="F4332">
        <v>20.260000000000002</v>
      </c>
      <c r="G4332">
        <v>38.653390186476798</v>
      </c>
      <c r="H4332">
        <v>-0.49652733203703597</v>
      </c>
      <c r="I4332">
        <v>20.7208571782806</v>
      </c>
      <c r="J4332">
        <v>-9.2082457327956106</v>
      </c>
      <c r="K4332">
        <v>18.1809029047342</v>
      </c>
      <c r="L4332">
        <v>15.4559446287525</v>
      </c>
      <c r="M4332">
        <v>48.837710687114203</v>
      </c>
      <c r="N4332">
        <v>0.47550792717928397</v>
      </c>
      <c r="O4332">
        <v>13.277393879565601</v>
      </c>
      <c r="P4332">
        <v>79.133510167992895</v>
      </c>
      <c r="Q4332">
        <v>8.3612640268501001E-2</v>
      </c>
    </row>
    <row r="4333" spans="1:17" hidden="1" x14ac:dyDescent="0.3">
      <c r="A4333" t="s">
        <v>8824</v>
      </c>
      <c r="B4333" t="s">
        <v>8825</v>
      </c>
      <c r="C4333" t="str">
        <f>IFERROR(VLOOKUP(Table1[[#This Row],[Ticker]],[1]!Table1[[Symbol]:[Industry]],2,FALSE),"-")</f>
        <v>-</v>
      </c>
      <c r="E4333">
        <v>12.142041300000001</v>
      </c>
      <c r="F4333">
        <v>24.21</v>
      </c>
      <c r="G4333">
        <v>239.28216233886201</v>
      </c>
      <c r="H4333">
        <v>11.252505355942001</v>
      </c>
      <c r="I4333">
        <v>7.8412569181577503</v>
      </c>
      <c r="J4333">
        <v>-2.1416281398622301</v>
      </c>
      <c r="K4333">
        <v>24.262783948181699</v>
      </c>
      <c r="L4333">
        <v>20.268615777070501</v>
      </c>
      <c r="M4333">
        <v>36.982269408561102</v>
      </c>
      <c r="N4333">
        <v>0.42935649248782998</v>
      </c>
      <c r="O4333">
        <v>55.720776538620399</v>
      </c>
      <c r="P4333">
        <v>323.99299474605903</v>
      </c>
    </row>
    <row r="4334" spans="1:17" hidden="1" x14ac:dyDescent="0.3">
      <c r="A4334" t="s">
        <v>8826</v>
      </c>
      <c r="B4334" t="s">
        <v>8827</v>
      </c>
      <c r="C4334" t="str">
        <f>IFERROR(VLOOKUP(Table1[[#This Row],[Ticker]],[1]!Table1[[Symbol]:[Industry]],2,FALSE),"-")</f>
        <v>-</v>
      </c>
      <c r="D4334" t="s">
        <v>709</v>
      </c>
      <c r="E4334">
        <v>12.120252429999899</v>
      </c>
      <c r="F4334">
        <v>38.270000000000003</v>
      </c>
      <c r="G4334">
        <v>13.5805045594305</v>
      </c>
      <c r="H4334">
        <v>-9.1186066967272994E-2</v>
      </c>
      <c r="I4334">
        <v>0.68526584265752699</v>
      </c>
      <c r="J4334">
        <v>0.89328787223628403</v>
      </c>
      <c r="K4334">
        <v>37.0496455784467</v>
      </c>
      <c r="L4334">
        <v>33.866856292502298</v>
      </c>
      <c r="M4334">
        <v>57.562155009737999</v>
      </c>
      <c r="N4334">
        <v>2.1149888995556001</v>
      </c>
      <c r="O4334">
        <v>4.3898615103213903</v>
      </c>
      <c r="P4334">
        <v>41.740740740740698</v>
      </c>
    </row>
    <row r="4335" spans="1:17" hidden="1" x14ac:dyDescent="0.3">
      <c r="A4335" t="s">
        <v>8828</v>
      </c>
      <c r="B4335" t="s">
        <v>8829</v>
      </c>
      <c r="C4335" t="str">
        <f>IFERROR(VLOOKUP(Table1[[#This Row],[Ticker]],[1]!Table1[[Symbol]:[Industry]],2,FALSE),"-")</f>
        <v>-</v>
      </c>
      <c r="D4335" t="s">
        <v>109</v>
      </c>
      <c r="E4335">
        <v>12.06</v>
      </c>
      <c r="F4335">
        <v>3.35</v>
      </c>
      <c r="G4335">
        <v>520.54441582750201</v>
      </c>
      <c r="H4335">
        <v>62.689291144683402</v>
      </c>
      <c r="I4335">
        <v>108.40297638357799</v>
      </c>
      <c r="J4335">
        <v>11.787425262875299</v>
      </c>
      <c r="K4335">
        <v>2.4289795919375301</v>
      </c>
      <c r="L4335">
        <v>1.83820468985223</v>
      </c>
      <c r="M4335">
        <v>97.998934217174295</v>
      </c>
      <c r="N4335">
        <v>2.3543722555030202</v>
      </c>
      <c r="O4335">
        <v>0</v>
      </c>
      <c r="P4335">
        <v>544.23076923076906</v>
      </c>
      <c r="Q4335">
        <v>0.22022910014562</v>
      </c>
    </row>
    <row r="4336" spans="1:17" hidden="1" x14ac:dyDescent="0.3">
      <c r="A4336" t="s">
        <v>8830</v>
      </c>
      <c r="B4336" t="s">
        <v>8831</v>
      </c>
      <c r="C4336" t="str">
        <f>IFERROR(VLOOKUP(Table1[[#This Row],[Ticker]],[1]!Table1[[Symbol]:[Industry]],2,FALSE),"-")</f>
        <v>-</v>
      </c>
      <c r="D4336" t="s">
        <v>335</v>
      </c>
      <c r="E4336">
        <v>12.048913000000001</v>
      </c>
      <c r="F4336">
        <v>2.23</v>
      </c>
      <c r="G4336">
        <v>-40.4773981793861</v>
      </c>
      <c r="H4336">
        <v>-26.8612395429031</v>
      </c>
      <c r="I4336">
        <v>-23.893095320455998</v>
      </c>
      <c r="J4336">
        <v>-5.0280509276008196</v>
      </c>
      <c r="K4336">
        <v>2.5170287473972</v>
      </c>
      <c r="L4336">
        <v>2.3072652138376699</v>
      </c>
      <c r="M4336">
        <v>34.961564022468899</v>
      </c>
      <c r="N4336">
        <v>0.34369406339370101</v>
      </c>
      <c r="O4336">
        <v>62.7802690582959</v>
      </c>
      <c r="P4336">
        <v>55.944055944055897</v>
      </c>
    </row>
    <row r="4337" spans="1:17" hidden="1" x14ac:dyDescent="0.3">
      <c r="A4337" t="s">
        <v>8832</v>
      </c>
      <c r="B4337" t="s">
        <v>8833</v>
      </c>
      <c r="C4337" t="str">
        <f>IFERROR(VLOOKUP(Table1[[#This Row],[Ticker]],[1]!Table1[[Symbol]:[Industry]],2,FALSE),"-")</f>
        <v>-</v>
      </c>
      <c r="D4337" t="s">
        <v>549</v>
      </c>
      <c r="E4337">
        <v>12.0341355</v>
      </c>
      <c r="F4337">
        <v>10.25</v>
      </c>
      <c r="G4337">
        <v>-44.228989062181398</v>
      </c>
      <c r="H4337">
        <v>-6.3546199489048698</v>
      </c>
      <c r="I4337">
        <v>-16.294930147917501</v>
      </c>
      <c r="J4337">
        <v>-5.6416812111749097</v>
      </c>
      <c r="K4337">
        <v>10.562859455294401</v>
      </c>
      <c r="L4337">
        <v>11.1198816617876</v>
      </c>
      <c r="M4337">
        <v>43.279032877847698</v>
      </c>
      <c r="N4337">
        <v>0.49541949562861498</v>
      </c>
      <c r="O4337">
        <v>51.121951219512198</v>
      </c>
      <c r="P4337">
        <v>20.588235294117599</v>
      </c>
      <c r="Q4337">
        <v>8.8555048736309996E-2</v>
      </c>
    </row>
    <row r="4338" spans="1:17" hidden="1" x14ac:dyDescent="0.3">
      <c r="A4338" t="s">
        <v>8834</v>
      </c>
      <c r="B4338" t="s">
        <v>8835</v>
      </c>
      <c r="C4338" t="str">
        <f>IFERROR(VLOOKUP(Table1[[#This Row],[Ticker]],[1]!Table1[[Symbol]:[Industry]],2,FALSE),"-")</f>
        <v>-</v>
      </c>
      <c r="D4338" t="s">
        <v>412</v>
      </c>
      <c r="E4338">
        <v>12.0120924</v>
      </c>
      <c r="F4338">
        <v>9.24</v>
      </c>
      <c r="G4338">
        <v>39.276609559696197</v>
      </c>
      <c r="H4338">
        <v>21.398500716837098</v>
      </c>
      <c r="I4338">
        <v>8.2878021825996893</v>
      </c>
      <c r="J4338">
        <v>2.2082447534623202</v>
      </c>
      <c r="K4338">
        <v>7.7768647474002304</v>
      </c>
      <c r="L4338">
        <v>7.0037271131132997</v>
      </c>
      <c r="M4338">
        <v>56.984412273832</v>
      </c>
      <c r="N4338">
        <v>2.94889818941575</v>
      </c>
      <c r="O4338">
        <v>25.541125541125499</v>
      </c>
      <c r="P4338">
        <v>98.709677419354804</v>
      </c>
      <c r="Q4338">
        <v>2.9685628175768999E-2</v>
      </c>
    </row>
    <row r="4339" spans="1:17" hidden="1" x14ac:dyDescent="0.3">
      <c r="A4339" t="s">
        <v>8836</v>
      </c>
      <c r="B4339" t="s">
        <v>8837</v>
      </c>
      <c r="C4339" t="str">
        <f>IFERROR(VLOOKUP(Table1[[#This Row],[Ticker]],[1]!Table1[[Symbol]:[Industry]],2,FALSE),"-")</f>
        <v>-</v>
      </c>
      <c r="D4339" t="s">
        <v>632</v>
      </c>
      <c r="E4339">
        <v>11.98448</v>
      </c>
      <c r="F4339">
        <v>16</v>
      </c>
      <c r="G4339">
        <v>-0.41978945873670798</v>
      </c>
      <c r="H4339">
        <v>-12.732730370915601</v>
      </c>
      <c r="I4339">
        <v>-14.624892180533701</v>
      </c>
      <c r="J4339">
        <v>0.18791366336378101</v>
      </c>
      <c r="K4339">
        <v>17.214472351565799</v>
      </c>
      <c r="L4339">
        <v>16.796311049781998</v>
      </c>
      <c r="M4339">
        <v>35.145289751386997</v>
      </c>
      <c r="N4339">
        <v>0.75805387245785505</v>
      </c>
      <c r="O4339">
        <v>45.3125</v>
      </c>
      <c r="P4339">
        <v>45.454545454545404</v>
      </c>
      <c r="Q4339">
        <v>5.6618766758256001E-2</v>
      </c>
    </row>
    <row r="4340" spans="1:17" hidden="1" x14ac:dyDescent="0.3">
      <c r="A4340" t="s">
        <v>8838</v>
      </c>
      <c r="B4340" t="s">
        <v>8839</v>
      </c>
      <c r="C4340" t="str">
        <f>IFERROR(VLOOKUP(Table1[[#This Row],[Ticker]],[1]!Table1[[Symbol]:[Industry]],2,FALSE),"-")</f>
        <v>-</v>
      </c>
      <c r="D4340" t="s">
        <v>138</v>
      </c>
      <c r="E4340">
        <v>11.962400000000001</v>
      </c>
      <c r="F4340">
        <v>31.48</v>
      </c>
      <c r="G4340">
        <v>184.03603173847301</v>
      </c>
      <c r="H4340">
        <v>4.5025571542269303</v>
      </c>
      <c r="I4340">
        <v>-36.426615749124402</v>
      </c>
      <c r="J4340">
        <v>-5.9763540358444196</v>
      </c>
      <c r="K4340">
        <v>30.059889197247301</v>
      </c>
      <c r="L4340">
        <v>26.558728237539999</v>
      </c>
      <c r="M4340">
        <v>52.669230621559798</v>
      </c>
      <c r="N4340">
        <v>2.2114058161624999</v>
      </c>
      <c r="O4340">
        <v>35.038119440914798</v>
      </c>
      <c r="P4340">
        <v>231.01997896950499</v>
      </c>
    </row>
    <row r="4341" spans="1:17" hidden="1" x14ac:dyDescent="0.3">
      <c r="A4341" t="s">
        <v>8840</v>
      </c>
      <c r="B4341" t="s">
        <v>8841</v>
      </c>
      <c r="C4341" t="str">
        <f>IFERROR(VLOOKUP(Table1[[#This Row],[Ticker]],[1]!Table1[[Symbol]:[Industry]],2,FALSE),"-")</f>
        <v>-</v>
      </c>
      <c r="D4341" t="s">
        <v>924</v>
      </c>
      <c r="E4341">
        <v>11.96</v>
      </c>
      <c r="F4341">
        <v>5.98</v>
      </c>
      <c r="G4341">
        <v>-29.215579311639502</v>
      </c>
      <c r="H4341">
        <v>-6.2829981122026304</v>
      </c>
      <c r="I4341">
        <v>-32.640517441372097</v>
      </c>
      <c r="J4341">
        <v>2.1048855803356998</v>
      </c>
      <c r="K4341">
        <v>6.1450150178908203</v>
      </c>
      <c r="L4341">
        <v>6.5733552574455096</v>
      </c>
      <c r="M4341">
        <v>40.936495151951704</v>
      </c>
      <c r="N4341">
        <v>0.95482178989826805</v>
      </c>
      <c r="O4341">
        <v>48.829431438127003</v>
      </c>
      <c r="P4341">
        <v>12.617702448210901</v>
      </c>
      <c r="Q4341">
        <v>4.5316358938431001E-2</v>
      </c>
    </row>
    <row r="4342" spans="1:17" hidden="1" x14ac:dyDescent="0.3">
      <c r="A4342" t="s">
        <v>8842</v>
      </c>
      <c r="B4342" t="s">
        <v>8843</v>
      </c>
      <c r="C4342" t="str">
        <f>IFERROR(VLOOKUP(Table1[[#This Row],[Ticker]],[1]!Table1[[Symbol]:[Industry]],2,FALSE),"-")</f>
        <v>-</v>
      </c>
      <c r="D4342" t="s">
        <v>295</v>
      </c>
      <c r="E4342">
        <v>11.95926768</v>
      </c>
      <c r="F4342">
        <v>27.6</v>
      </c>
      <c r="G4342">
        <v>1.7681920512787099</v>
      </c>
      <c r="H4342">
        <v>27.1978626452313</v>
      </c>
      <c r="I4342">
        <v>8.2197046048273395E-2</v>
      </c>
      <c r="J4342">
        <v>9.8411695821798499</v>
      </c>
      <c r="K4342">
        <v>22.825143530157199</v>
      </c>
      <c r="L4342">
        <v>23.3558132337592</v>
      </c>
      <c r="M4342">
        <v>96.091436436890604</v>
      </c>
      <c r="N4342">
        <v>1.5249999999999999</v>
      </c>
      <c r="O4342">
        <v>26.811594202898501</v>
      </c>
      <c r="P4342">
        <v>76.020408163265301</v>
      </c>
      <c r="Q4342">
        <v>3.0830476957612998E-2</v>
      </c>
    </row>
    <row r="4343" spans="1:17" hidden="1" x14ac:dyDescent="0.3">
      <c r="A4343" t="s">
        <v>8844</v>
      </c>
      <c r="B4343" t="s">
        <v>8845</v>
      </c>
      <c r="C4343" t="str">
        <f>IFERROR(VLOOKUP(Table1[[#This Row],[Ticker]],[1]!Table1[[Symbol]:[Industry]],2,FALSE),"-")</f>
        <v>-</v>
      </c>
      <c r="D4343" t="s">
        <v>62</v>
      </c>
      <c r="E4343">
        <v>11.9316455</v>
      </c>
      <c r="F4343">
        <v>24.67</v>
      </c>
      <c r="G4343">
        <v>113.52518505827101</v>
      </c>
      <c r="H4343">
        <v>-4.3157849974485503</v>
      </c>
      <c r="I4343">
        <v>-22.418117920079499</v>
      </c>
      <c r="J4343">
        <v>-0.117336641886528</v>
      </c>
      <c r="K4343">
        <v>24.5250734177365</v>
      </c>
      <c r="L4343">
        <v>21.6667019435437</v>
      </c>
      <c r="M4343">
        <v>97.755691246373402</v>
      </c>
      <c r="N4343">
        <v>0</v>
      </c>
      <c r="O4343">
        <v>15.4843940008106</v>
      </c>
      <c r="P4343">
        <v>228.933333333333</v>
      </c>
    </row>
    <row r="4344" spans="1:17" hidden="1" x14ac:dyDescent="0.3">
      <c r="A4344" t="s">
        <v>8846</v>
      </c>
      <c r="B4344" t="s">
        <v>4223</v>
      </c>
      <c r="C4344" t="str">
        <f>IFERROR(VLOOKUP(Table1[[#This Row],[Ticker]],[1]!Table1[[Symbol]:[Industry]],2,FALSE),"-")</f>
        <v>-</v>
      </c>
      <c r="D4344" t="s">
        <v>51</v>
      </c>
      <c r="E4344">
        <v>11.93</v>
      </c>
      <c r="F4344">
        <v>119.3</v>
      </c>
      <c r="M4344">
        <v>100</v>
      </c>
      <c r="N4344">
        <v>1</v>
      </c>
      <c r="Q4344">
        <v>5.4726977498741003E-2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549</v>
      </c>
      <c r="E4345">
        <v>11.897264085512999</v>
      </c>
      <c r="F4345">
        <v>41.6</v>
      </c>
      <c r="G4345">
        <v>-13.4584784695094</v>
      </c>
      <c r="H4345">
        <v>-4.3157849974485503</v>
      </c>
      <c r="I4345">
        <v>-8.4538522299719006</v>
      </c>
      <c r="J4345">
        <v>-0.117336641886528</v>
      </c>
      <c r="K4345">
        <v>40.839480094567001</v>
      </c>
      <c r="L4345">
        <v>39.606194893769903</v>
      </c>
      <c r="M4345">
        <v>100</v>
      </c>
      <c r="N4345">
        <v>0</v>
      </c>
      <c r="O4345">
        <v>0</v>
      </c>
      <c r="P4345">
        <v>10.227874933757199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E4346">
        <v>11.8504576</v>
      </c>
      <c r="F4346">
        <v>10.42</v>
      </c>
      <c r="G4346">
        <v>1.4041170430541201</v>
      </c>
      <c r="H4346">
        <v>-15.0615748931983</v>
      </c>
      <c r="I4346">
        <v>-30.752915553770201</v>
      </c>
      <c r="J4346">
        <v>-1.6217614206475801</v>
      </c>
      <c r="K4346">
        <v>11.2543087484318</v>
      </c>
      <c r="L4346">
        <v>10.840189318965001</v>
      </c>
      <c r="M4346">
        <v>28.183667763645602</v>
      </c>
      <c r="N4346">
        <v>0.44334493127829799</v>
      </c>
      <c r="O4346">
        <v>42.514395393473997</v>
      </c>
      <c r="P4346">
        <v>38.379814077025202</v>
      </c>
      <c r="Q4346">
        <v>-1.6659120051136001E-2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312</v>
      </c>
      <c r="E4347">
        <v>11.741328897000001</v>
      </c>
      <c r="F4347">
        <v>9.2100000000000009</v>
      </c>
      <c r="G4347">
        <v>24.862033693507399</v>
      </c>
      <c r="H4347">
        <v>-9.3673313892011105</v>
      </c>
      <c r="I4347">
        <v>60.322256653477403</v>
      </c>
      <c r="J4347">
        <v>-0.117336641886528</v>
      </c>
      <c r="K4347">
        <v>7.5246027658444099</v>
      </c>
      <c r="L4347">
        <v>6.1570502388896298</v>
      </c>
      <c r="M4347">
        <v>12.136929132962999</v>
      </c>
      <c r="N4347">
        <v>0.79087614581112697</v>
      </c>
      <c r="O4347">
        <v>5.3203040173723997</v>
      </c>
      <c r="P4347">
        <v>84.2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D4348" t="s">
        <v>632</v>
      </c>
      <c r="E4348">
        <v>11.711690847</v>
      </c>
      <c r="F4348">
        <v>14.11</v>
      </c>
      <c r="G4348">
        <v>20.5876752265901</v>
      </c>
      <c r="H4348">
        <v>-14.8988014740011</v>
      </c>
      <c r="I4348">
        <v>-26.567091798980901</v>
      </c>
      <c r="J4348">
        <v>-0.117336641886528</v>
      </c>
      <c r="K4348">
        <v>14.018339083352201</v>
      </c>
      <c r="L4348">
        <v>11.922660464321501</v>
      </c>
      <c r="M4348">
        <v>0.46178403304846</v>
      </c>
      <c r="N4348">
        <v>0.11110105580693801</v>
      </c>
      <c r="O4348">
        <v>18.284904323174999</v>
      </c>
      <c r="P4348">
        <v>95.9722222222222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D4349" t="s">
        <v>632</v>
      </c>
      <c r="E4349">
        <v>11.701672</v>
      </c>
      <c r="F4349">
        <v>33.200000000000003</v>
      </c>
      <c r="G4349">
        <v>37.0751345850001</v>
      </c>
      <c r="H4349">
        <v>60.396497415418402</v>
      </c>
      <c r="I4349">
        <v>-8.3191380197311595</v>
      </c>
      <c r="J4349">
        <v>13.432043587840599</v>
      </c>
      <c r="K4349">
        <v>24.683593302586299</v>
      </c>
      <c r="L4349">
        <v>25.482490402982901</v>
      </c>
      <c r="M4349">
        <v>97.455216281389298</v>
      </c>
      <c r="N4349">
        <v>2.8009749894022802</v>
      </c>
      <c r="O4349">
        <v>22.289156626505999</v>
      </c>
      <c r="P4349">
        <v>103.556100551808</v>
      </c>
      <c r="Q4349">
        <v>0.130146782324224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46</v>
      </c>
      <c r="E4350">
        <v>11.661849766</v>
      </c>
      <c r="F4350">
        <v>0.49</v>
      </c>
      <c r="G4350">
        <v>43.295553787163698</v>
      </c>
      <c r="H4350">
        <v>12.7223680621846</v>
      </c>
      <c r="I4350">
        <v>-18.812044265160399</v>
      </c>
      <c r="J4350">
        <v>-3.1340483661823102</v>
      </c>
      <c r="K4350">
        <v>0.41136591187643101</v>
      </c>
      <c r="L4350">
        <v>0.35274703041968197</v>
      </c>
      <c r="M4350">
        <v>99.759081679149602</v>
      </c>
      <c r="N4350">
        <v>1.43329938307141</v>
      </c>
      <c r="O4350">
        <v>16.326530612244799</v>
      </c>
      <c r="P4350">
        <v>74.999999999999901</v>
      </c>
      <c r="Q4350">
        <v>2.6088380827822E-2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130</v>
      </c>
      <c r="E4351">
        <v>11.640202349999999</v>
      </c>
      <c r="F4351">
        <v>9.7100000000000009</v>
      </c>
      <c r="G4351">
        <v>-75.425916027521197</v>
      </c>
      <c r="H4351">
        <v>-8.2182240218388003</v>
      </c>
      <c r="I4351">
        <v>-35.333870488707397</v>
      </c>
      <c r="J4351">
        <v>1.01202680780545</v>
      </c>
      <c r="K4351">
        <v>9.8877220294553094</v>
      </c>
      <c r="L4351">
        <v>11.165023094834099</v>
      </c>
      <c r="M4351">
        <v>45.371365138215097</v>
      </c>
      <c r="N4351">
        <v>0.77043757975329596</v>
      </c>
      <c r="O4351">
        <v>139.443872296601</v>
      </c>
      <c r="P4351">
        <v>14.639905548996399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D4352" t="s">
        <v>371</v>
      </c>
      <c r="E4352">
        <v>11.631043655999999</v>
      </c>
      <c r="F4352">
        <v>20.04</v>
      </c>
      <c r="G4352">
        <v>208.10172606693101</v>
      </c>
      <c r="H4352">
        <v>51.714749353696497</v>
      </c>
      <c r="I4352">
        <v>94.002087896885399</v>
      </c>
      <c r="J4352">
        <v>-5.9237882547897396</v>
      </c>
      <c r="K4352">
        <v>16.541021373595999</v>
      </c>
      <c r="L4352">
        <v>11.6303334045977</v>
      </c>
      <c r="M4352">
        <v>40.471330145177397</v>
      </c>
      <c r="N4352">
        <v>0.71922373290091801</v>
      </c>
      <c r="O4352">
        <v>19.7105788423153</v>
      </c>
      <c r="P4352">
        <v>269.06077348066299</v>
      </c>
      <c r="Q4352">
        <v>0.121128364248246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D4353" t="s">
        <v>130</v>
      </c>
      <c r="E4353">
        <v>11.57383125</v>
      </c>
      <c r="F4353">
        <v>5.55</v>
      </c>
      <c r="G4353">
        <v>-84.406022933769407</v>
      </c>
      <c r="H4353">
        <v>-10.126092229549499</v>
      </c>
      <c r="I4353">
        <v>-44.073591160861397</v>
      </c>
      <c r="J4353">
        <v>-1.0507150328489701</v>
      </c>
      <c r="K4353">
        <v>6.6400068827348599</v>
      </c>
      <c r="L4353">
        <v>9.0303736180590199</v>
      </c>
      <c r="M4353">
        <v>14.820111318789801</v>
      </c>
      <c r="N4353">
        <v>0.36261169263161402</v>
      </c>
      <c r="O4353">
        <v>243.243243243243</v>
      </c>
      <c r="P4353">
        <v>15.3846153846153</v>
      </c>
      <c r="Q4353">
        <v>1.5806357992147999E-2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E4354">
        <v>11.57184</v>
      </c>
      <c r="F4354">
        <v>24.6</v>
      </c>
      <c r="G4354">
        <v>11.4784817615684</v>
      </c>
      <c r="H4354">
        <v>4.5337725246753404</v>
      </c>
      <c r="I4354">
        <v>-60.204575005429597</v>
      </c>
      <c r="J4354">
        <v>-5.6835554518673304</v>
      </c>
      <c r="K4354">
        <v>25.117022108939999</v>
      </c>
      <c r="L4354">
        <v>27.181074864085598</v>
      </c>
      <c r="M4354">
        <v>38.069763351906197</v>
      </c>
      <c r="N4354">
        <v>1.1698113207547101</v>
      </c>
      <c r="O4354">
        <v>118.414634146341</v>
      </c>
      <c r="P4354">
        <v>42.278773857721198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D4355" t="s">
        <v>709</v>
      </c>
      <c r="E4355">
        <v>11.560360832000001</v>
      </c>
      <c r="F4355">
        <v>54.88</v>
      </c>
      <c r="G4355">
        <v>48.459192393471</v>
      </c>
      <c r="H4355">
        <v>-2.1625003259156999</v>
      </c>
      <c r="I4355">
        <v>12.1034647013746</v>
      </c>
      <c r="J4355">
        <v>-2.2330911444219299</v>
      </c>
      <c r="K4355">
        <v>53.187714412976703</v>
      </c>
      <c r="L4355">
        <v>45.517900942136997</v>
      </c>
      <c r="M4355">
        <v>44.735305969102399</v>
      </c>
      <c r="N4355">
        <v>1.42837753025578</v>
      </c>
      <c r="O4355">
        <v>5.44825072886296</v>
      </c>
      <c r="P4355">
        <v>74.443738080101696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1146</v>
      </c>
      <c r="E4356">
        <v>11.553552</v>
      </c>
      <c r="F4356">
        <v>5.76</v>
      </c>
      <c r="G4356">
        <v>40.885075168161798</v>
      </c>
      <c r="H4356">
        <v>-32.163886263271301</v>
      </c>
      <c r="I4356">
        <v>1.7486717478170699</v>
      </c>
      <c r="J4356">
        <v>-6.3673366418865198</v>
      </c>
      <c r="K4356">
        <v>6.4206244836083499</v>
      </c>
      <c r="L4356">
        <v>5.35058601204023</v>
      </c>
      <c r="M4356">
        <v>10.005841109891501</v>
      </c>
      <c r="N4356">
        <v>0.25332029532403599</v>
      </c>
      <c r="O4356">
        <v>40.625</v>
      </c>
      <c r="Q4356">
        <v>5.3306058994958001E-2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D4357" t="s">
        <v>692</v>
      </c>
      <c r="E4357">
        <v>11.5509117</v>
      </c>
      <c r="F4357">
        <v>82.38</v>
      </c>
      <c r="G4357">
        <v>208.08972392254799</v>
      </c>
      <c r="H4357">
        <v>0.26601472332819398</v>
      </c>
      <c r="I4357">
        <v>218.32474907363201</v>
      </c>
      <c r="J4357">
        <v>-2.0104191517091099</v>
      </c>
      <c r="K4357">
        <v>77.357687698450306</v>
      </c>
      <c r="M4357">
        <v>61.746083552633202</v>
      </c>
      <c r="N4357">
        <v>0.975245944741858</v>
      </c>
      <c r="O4357">
        <v>20.4661325564457</v>
      </c>
      <c r="P4357">
        <v>248.32980972515799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D4358" t="s">
        <v>549</v>
      </c>
      <c r="E4358">
        <v>11.547463199999999</v>
      </c>
      <c r="F4358">
        <v>38.479999999999997</v>
      </c>
      <c r="G4358">
        <v>62.747755123864998</v>
      </c>
      <c r="H4358">
        <v>-30.457819546392798</v>
      </c>
      <c r="I4358">
        <v>-48.009151381434599</v>
      </c>
      <c r="J4358">
        <v>-0.117336641886528</v>
      </c>
      <c r="K4358">
        <v>45.446711962959697</v>
      </c>
      <c r="L4358">
        <v>47.244382499878803</v>
      </c>
      <c r="M4358">
        <v>34.240888629871897</v>
      </c>
      <c r="N4358">
        <v>0.40476951444376102</v>
      </c>
      <c r="O4358">
        <v>90.7484407484407</v>
      </c>
      <c r="P4358">
        <v>86.434108527131698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632</v>
      </c>
      <c r="E4359">
        <v>11.484</v>
      </c>
      <c r="F4359">
        <v>191.4</v>
      </c>
      <c r="G4359">
        <v>-18.694581598549199</v>
      </c>
      <c r="I4359">
        <v>-8.4595564474654203</v>
      </c>
      <c r="M4359">
        <v>100</v>
      </c>
      <c r="N4359">
        <v>1</v>
      </c>
      <c r="O4359">
        <v>0</v>
      </c>
      <c r="P4359">
        <v>4.9917718047174997</v>
      </c>
      <c r="Q4359">
        <v>3.0346719918976001E-2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E4360">
        <v>11.4641904</v>
      </c>
      <c r="F4360">
        <v>31.98</v>
      </c>
      <c r="G4360">
        <v>182.92917871562099</v>
      </c>
      <c r="H4360">
        <v>-5.4930042147568496</v>
      </c>
      <c r="I4360">
        <v>-35.961626289498099</v>
      </c>
      <c r="J4360">
        <v>18.749865807405399</v>
      </c>
      <c r="K4360">
        <v>32.429067508295198</v>
      </c>
      <c r="L4360">
        <v>29.499531155054299</v>
      </c>
      <c r="M4360">
        <v>63.008341213129498</v>
      </c>
      <c r="N4360">
        <v>0.22411559029205999</v>
      </c>
      <c r="O4360">
        <v>44.934333958724203</v>
      </c>
      <c r="P4360">
        <v>223.030303030303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E4361">
        <v>11.4460376</v>
      </c>
      <c r="F4361">
        <v>22.84</v>
      </c>
      <c r="G4361">
        <v>2.921185399394</v>
      </c>
      <c r="H4361">
        <v>-22.296367521720299</v>
      </c>
      <c r="I4361">
        <v>-14.0172838464362</v>
      </c>
      <c r="J4361">
        <v>-3.1921415982885302</v>
      </c>
      <c r="K4361">
        <v>22.974419918688699</v>
      </c>
      <c r="L4361">
        <v>22.9821621837173</v>
      </c>
      <c r="M4361">
        <v>54.654369382737997</v>
      </c>
      <c r="N4361">
        <v>0.68483510065521702</v>
      </c>
      <c r="O4361">
        <v>30.910683012259099</v>
      </c>
      <c r="P4361">
        <v>39.608801955990202</v>
      </c>
      <c r="Q4361">
        <v>0.120896606269282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D4362" t="s">
        <v>312</v>
      </c>
      <c r="E4362">
        <v>11.4439172</v>
      </c>
      <c r="F4362">
        <v>7.99</v>
      </c>
      <c r="G4362">
        <v>32.9803132633999</v>
      </c>
      <c r="H4362">
        <v>0.67764470031754298</v>
      </c>
      <c r="I4362">
        <v>16.467370934808901</v>
      </c>
      <c r="J4362">
        <v>-0.117336641886528</v>
      </c>
      <c r="K4362">
        <v>6.5774703415602396</v>
      </c>
      <c r="L4362">
        <v>5.34250819243635</v>
      </c>
      <c r="M4362">
        <v>99.999983397573999</v>
      </c>
      <c r="N4362">
        <v>0.56149868421419802</v>
      </c>
      <c r="O4362">
        <v>0</v>
      </c>
      <c r="P4362">
        <v>113.06666666666599</v>
      </c>
      <c r="Q4362">
        <v>0.11323243391177901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D4363" t="s">
        <v>412</v>
      </c>
      <c r="E4363">
        <v>11.401824</v>
      </c>
      <c r="F4363">
        <v>0.76</v>
      </c>
      <c r="G4363">
        <v>-27.4838217576971</v>
      </c>
      <c r="H4363">
        <v>-9.3790761366890596</v>
      </c>
      <c r="I4363">
        <v>-13.451328252182901</v>
      </c>
      <c r="J4363">
        <v>1.2340147094648199</v>
      </c>
      <c r="K4363">
        <v>0.72940285062347199</v>
      </c>
      <c r="M4363">
        <v>59.274385514941201</v>
      </c>
      <c r="N4363">
        <v>0.82609865072131905</v>
      </c>
      <c r="O4363">
        <v>61.842105263157897</v>
      </c>
      <c r="P4363">
        <v>94.871794871794805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412</v>
      </c>
      <c r="E4364">
        <v>11.375</v>
      </c>
      <c r="F4364">
        <v>22.75</v>
      </c>
      <c r="G4364">
        <v>98.264866108928302</v>
      </c>
      <c r="H4364">
        <v>7.2657235183665199</v>
      </c>
      <c r="I4364">
        <v>-2.1499583891692202</v>
      </c>
      <c r="J4364">
        <v>-1.3237132037133299</v>
      </c>
      <c r="K4364">
        <v>21.235491591302299</v>
      </c>
      <c r="L4364">
        <v>19.061191135211999</v>
      </c>
      <c r="M4364">
        <v>56.131373592182399</v>
      </c>
      <c r="N4364">
        <v>0.476210999841015</v>
      </c>
      <c r="O4364">
        <v>22.6373626373626</v>
      </c>
      <c r="P4364">
        <v>146.74620390455499</v>
      </c>
      <c r="Q4364">
        <v>7.6768440816656999E-2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D4365" t="s">
        <v>549</v>
      </c>
      <c r="E4365">
        <v>11.35935825</v>
      </c>
      <c r="F4365">
        <v>36.03</v>
      </c>
      <c r="G4365">
        <v>-15.4881552050685</v>
      </c>
      <c r="H4365">
        <v>-16.157552272043901</v>
      </c>
      <c r="I4365">
        <v>-1.6610707281369801</v>
      </c>
      <c r="J4365">
        <v>4.8688976805362296</v>
      </c>
      <c r="K4365">
        <v>37.043132544480301</v>
      </c>
      <c r="L4365">
        <v>35.818481413298898</v>
      </c>
      <c r="M4365">
        <v>73.549860732811993</v>
      </c>
      <c r="N4365">
        <v>0.32105263157894698</v>
      </c>
      <c r="O4365">
        <v>30.863169580904799</v>
      </c>
      <c r="P4365">
        <v>87.460978147762702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21</v>
      </c>
      <c r="E4366">
        <v>11.3423</v>
      </c>
      <c r="F4366">
        <v>22.46</v>
      </c>
      <c r="G4366">
        <v>51.508654397045198</v>
      </c>
      <c r="H4366">
        <v>22.2588006379105</v>
      </c>
      <c r="I4366">
        <v>-1.09515016313838</v>
      </c>
      <c r="J4366">
        <v>1.8862252459140001</v>
      </c>
      <c r="K4366">
        <v>18.975482494701701</v>
      </c>
      <c r="L4366">
        <v>15.987008918877899</v>
      </c>
      <c r="M4366">
        <v>66.860098711852004</v>
      </c>
      <c r="N4366">
        <v>1.6337148463047699</v>
      </c>
      <c r="O4366">
        <v>12.333036509349901</v>
      </c>
      <c r="P4366">
        <v>220.85714285714201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D4367" t="s">
        <v>709</v>
      </c>
      <c r="E4367">
        <v>11.309675944999899</v>
      </c>
      <c r="F4367">
        <v>20.37</v>
      </c>
      <c r="G4367">
        <v>10.6804012141475</v>
      </c>
      <c r="H4367">
        <v>1.82546372312462</v>
      </c>
      <c r="I4367">
        <v>1.43868866829085</v>
      </c>
      <c r="J4367">
        <v>2.60678421002034</v>
      </c>
      <c r="K4367">
        <v>19.394055488769101</v>
      </c>
      <c r="L4367">
        <v>17.894722964757001</v>
      </c>
      <c r="M4367">
        <v>51.507867780463002</v>
      </c>
      <c r="N4367">
        <v>1.0312991630278401</v>
      </c>
      <c r="O4367">
        <v>3.0927835051546202</v>
      </c>
      <c r="P4367">
        <v>42.747021723896303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E4368">
        <v>11.299838400000001</v>
      </c>
      <c r="F4368">
        <v>29</v>
      </c>
      <c r="G4368">
        <v>-50.811935576053401</v>
      </c>
      <c r="H4368">
        <v>-4.77763193781536</v>
      </c>
      <c r="I4368">
        <v>-14.598207787172999</v>
      </c>
      <c r="J4368">
        <v>-1.0507150328489701</v>
      </c>
      <c r="K4368">
        <v>29.063517272675099</v>
      </c>
      <c r="L4368">
        <v>31.909602519561201</v>
      </c>
      <c r="M4368" s="1">
        <v>1.0147999999999999E-10</v>
      </c>
      <c r="O4368">
        <v>33.586206896551701</v>
      </c>
      <c r="P4368">
        <v>0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D4369" t="s">
        <v>632</v>
      </c>
      <c r="E4369">
        <v>11.27327208</v>
      </c>
      <c r="F4369">
        <v>9.94</v>
      </c>
      <c r="G4369">
        <v>-25.2705118191083</v>
      </c>
      <c r="H4369">
        <v>-2.4062372587550702</v>
      </c>
      <c r="I4369">
        <v>-30.961701696166301</v>
      </c>
      <c r="J4369">
        <v>1.79221109680695</v>
      </c>
      <c r="K4369">
        <v>10.584956720215599</v>
      </c>
      <c r="L4369">
        <v>11.129387606693101</v>
      </c>
      <c r="M4369">
        <v>37.3592142769646</v>
      </c>
      <c r="N4369">
        <v>0.20939619711215501</v>
      </c>
      <c r="O4369">
        <v>88.832997987927499</v>
      </c>
      <c r="P4369">
        <v>14.121699196326</v>
      </c>
      <c r="Q4369">
        <v>1.5131902024000001E-2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549</v>
      </c>
      <c r="E4370">
        <v>11.2651</v>
      </c>
      <c r="F4370">
        <v>6.65</v>
      </c>
      <c r="G4370">
        <v>63.637590258705103</v>
      </c>
      <c r="H4370">
        <v>-26.8129728489671</v>
      </c>
      <c r="I4370">
        <v>5.2986717478170897</v>
      </c>
      <c r="J4370">
        <v>4.1186694095506704</v>
      </c>
      <c r="K4370">
        <v>6.5487951821572503</v>
      </c>
      <c r="L4370">
        <v>6.1823196468269996</v>
      </c>
      <c r="M4370">
        <v>44.505121214363001</v>
      </c>
      <c r="N4370">
        <v>0.56406052963429998</v>
      </c>
      <c r="O4370">
        <v>73.684210526315795</v>
      </c>
      <c r="P4370">
        <v>114.51612903225799</v>
      </c>
      <c r="Q4370">
        <v>0.10528964821423201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D4371" t="s">
        <v>709</v>
      </c>
      <c r="E4371">
        <v>11.262924035999999</v>
      </c>
      <c r="F4371">
        <v>267.2</v>
      </c>
      <c r="G4371">
        <v>6.7887674522437704</v>
      </c>
      <c r="H4371">
        <v>-0.136715140101352</v>
      </c>
      <c r="I4371">
        <v>3.25537626845477</v>
      </c>
      <c r="J4371">
        <v>0.75860855538831995</v>
      </c>
      <c r="K4371">
        <v>257.45410643049598</v>
      </c>
      <c r="L4371">
        <v>236.03892207607299</v>
      </c>
      <c r="M4371">
        <v>55.874429077666797</v>
      </c>
      <c r="N4371">
        <v>0.90318869165022997</v>
      </c>
      <c r="O4371">
        <v>6.6017964071856303</v>
      </c>
      <c r="P4371">
        <v>36.326530612244802</v>
      </c>
      <c r="Q4371">
        <v>3.1845093282099998E-4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E4372">
        <v>11.232675</v>
      </c>
      <c r="F4372">
        <v>4.5</v>
      </c>
      <c r="G4372">
        <v>-11.1863534032667</v>
      </c>
      <c r="H4372">
        <v>0.25152269485912798</v>
      </c>
      <c r="I4372">
        <v>-37.821076151342503</v>
      </c>
      <c r="J4372">
        <v>-7.56414515252483</v>
      </c>
      <c r="K4372">
        <v>4.6154804793617501</v>
      </c>
      <c r="L4372">
        <v>4.8339727797718801</v>
      </c>
      <c r="M4372">
        <v>58.8768622587015</v>
      </c>
      <c r="N4372">
        <v>2.2408163265306098</v>
      </c>
      <c r="O4372">
        <v>54.4444444444444</v>
      </c>
      <c r="P4372">
        <v>33.136094674556198</v>
      </c>
      <c r="Q4372">
        <v>2.0534284370681E-2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412</v>
      </c>
      <c r="E4373">
        <v>11.226522959999899</v>
      </c>
      <c r="F4373">
        <v>9.76</v>
      </c>
      <c r="G4373">
        <v>-28.4668412081448</v>
      </c>
      <c r="H4373">
        <v>-4.3157849974485503</v>
      </c>
      <c r="I4373">
        <v>-8.5050916930431395</v>
      </c>
      <c r="J4373">
        <v>-0.117336641886528</v>
      </c>
      <c r="K4373">
        <v>9.7377008129978702</v>
      </c>
      <c r="L4373">
        <v>10.1761757813541</v>
      </c>
      <c r="M4373">
        <v>99.999990417572306</v>
      </c>
      <c r="O4373">
        <v>5.0204918032786798</v>
      </c>
      <c r="P4373">
        <v>6.0869565217391397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632</v>
      </c>
      <c r="E4374">
        <v>11.1752556</v>
      </c>
      <c r="F4374">
        <v>24.33</v>
      </c>
      <c r="G4374">
        <v>31.380568202851698</v>
      </c>
      <c r="H4374">
        <v>40.559215002551397</v>
      </c>
      <c r="I4374">
        <v>0.88137851473435902</v>
      </c>
      <c r="J4374">
        <v>39.774033303798397</v>
      </c>
      <c r="K4374">
        <v>17.040857559278301</v>
      </c>
      <c r="L4374">
        <v>17.600794272668299</v>
      </c>
      <c r="M4374">
        <v>96.450097962578596</v>
      </c>
      <c r="N4374">
        <v>2.9612120593935298</v>
      </c>
      <c r="O4374">
        <v>23.099054665022599</v>
      </c>
      <c r="P4374">
        <v>90.673981191222495</v>
      </c>
      <c r="Q4374">
        <v>1.3101307018280001E-3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E4375">
        <v>11.1572041</v>
      </c>
      <c r="F4375">
        <v>20.39</v>
      </c>
      <c r="G4375">
        <v>93.459546490236903</v>
      </c>
      <c r="H4375">
        <v>33.626766772758501</v>
      </c>
      <c r="I4375">
        <v>49.668671747817001</v>
      </c>
      <c r="J4375">
        <v>9.4317349761505902</v>
      </c>
      <c r="K4375">
        <v>15.7221627901678</v>
      </c>
      <c r="L4375">
        <v>13.5251937020578</v>
      </c>
      <c r="M4375">
        <v>84.9237248738837</v>
      </c>
      <c r="N4375">
        <v>2.3745179724830101</v>
      </c>
      <c r="O4375">
        <v>6.32663070132417</v>
      </c>
      <c r="P4375">
        <v>151.72839506172801</v>
      </c>
      <c r="Q4375">
        <v>0.15859255641389899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D4376" t="s">
        <v>1516</v>
      </c>
      <c r="E4376">
        <v>11.154668504</v>
      </c>
      <c r="F4376">
        <v>10.64</v>
      </c>
      <c r="G4376">
        <v>163.88121416429999</v>
      </c>
      <c r="H4376">
        <v>9.4810064464017199</v>
      </c>
      <c r="I4376">
        <v>54.107726865927297</v>
      </c>
      <c r="J4376">
        <v>-8.07581415053704</v>
      </c>
      <c r="K4376">
        <v>9.9083533393516401</v>
      </c>
      <c r="L4376">
        <v>7.7860700719342297</v>
      </c>
      <c r="M4376">
        <v>49.4971609400706</v>
      </c>
      <c r="N4376">
        <v>1.4120444652186199</v>
      </c>
      <c r="O4376">
        <v>22.650375939849599</v>
      </c>
      <c r="Q4376">
        <v>9.8741379723373005E-2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177</v>
      </c>
      <c r="E4377">
        <v>11.135999999999999</v>
      </c>
      <c r="F4377">
        <v>64</v>
      </c>
      <c r="G4377">
        <v>-87.177511418098405</v>
      </c>
      <c r="H4377">
        <v>-17.0308500415106</v>
      </c>
      <c r="I4377">
        <v>-56.052225113169399</v>
      </c>
      <c r="J4377">
        <v>-9.5512989060374807</v>
      </c>
      <c r="K4377">
        <v>69.545471245794502</v>
      </c>
      <c r="L4377">
        <v>86.838603483506404</v>
      </c>
      <c r="M4377">
        <v>36.897765708383702</v>
      </c>
      <c r="N4377">
        <v>1.2946114769520201</v>
      </c>
      <c r="O4377">
        <v>173.90625</v>
      </c>
      <c r="P4377">
        <v>11.8685544485229</v>
      </c>
      <c r="Q4377">
        <v>7.7404328680734005E-2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D4378" t="s">
        <v>62</v>
      </c>
      <c r="E4378">
        <v>11.10854</v>
      </c>
      <c r="F4378">
        <v>18.86</v>
      </c>
      <c r="G4378">
        <v>84.022897698054805</v>
      </c>
      <c r="H4378">
        <v>-23.295376834183202</v>
      </c>
      <c r="I4378">
        <v>138.35107495208899</v>
      </c>
      <c r="J4378">
        <v>9.4301247267668895</v>
      </c>
      <c r="K4378">
        <v>21.063644044564199</v>
      </c>
      <c r="L4378">
        <v>15.1414447906985</v>
      </c>
      <c r="M4378">
        <v>33.835027149546299</v>
      </c>
      <c r="N4378">
        <v>1.5113368468557999</v>
      </c>
      <c r="O4378">
        <v>54.878048780487802</v>
      </c>
      <c r="P4378">
        <v>302.991452991453</v>
      </c>
      <c r="Q4378">
        <v>0.13060899537088899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29</v>
      </c>
      <c r="E4379">
        <v>11.05832</v>
      </c>
      <c r="F4379">
        <v>31.85</v>
      </c>
      <c r="G4379">
        <v>-17.519686736600001</v>
      </c>
      <c r="H4379">
        <v>8.0298940148971205</v>
      </c>
      <c r="I4379">
        <v>7.6513333447752503</v>
      </c>
      <c r="J4379">
        <v>1.4775596898518999</v>
      </c>
      <c r="K4379">
        <v>28.425032297981002</v>
      </c>
      <c r="L4379">
        <v>27.055423109525702</v>
      </c>
      <c r="M4379">
        <v>86.042038508163998</v>
      </c>
      <c r="N4379">
        <v>1.53310104529616</v>
      </c>
      <c r="O4379">
        <v>6.7503924646781597</v>
      </c>
      <c r="P4379">
        <v>34.672304439746298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412</v>
      </c>
      <c r="E4380">
        <v>11.042999999999999</v>
      </c>
      <c r="F4380">
        <v>8.18</v>
      </c>
      <c r="G4380">
        <v>148.82668084108599</v>
      </c>
      <c r="H4380">
        <v>-15.1834592010827</v>
      </c>
      <c r="I4380">
        <v>14.003119420586</v>
      </c>
      <c r="J4380">
        <v>-6.01760245006753</v>
      </c>
      <c r="K4380">
        <v>7.6208632800418501</v>
      </c>
      <c r="L4380">
        <v>5.8308105731233004</v>
      </c>
      <c r="M4380">
        <v>2.3821988352226802</v>
      </c>
      <c r="N4380">
        <v>2.38254991877678</v>
      </c>
      <c r="O4380">
        <v>19.804400977995101</v>
      </c>
      <c r="P4380">
        <v>208.67924528301799</v>
      </c>
      <c r="Q4380">
        <v>5.2283921554943998E-2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D4381" t="s">
        <v>632</v>
      </c>
      <c r="E4381">
        <v>11.036910000000001</v>
      </c>
      <c r="F4381">
        <v>19</v>
      </c>
      <c r="G4381">
        <v>10.874553112313899</v>
      </c>
      <c r="H4381">
        <v>-5.2388619205254701</v>
      </c>
      <c r="I4381">
        <v>-7.9543821111501698</v>
      </c>
      <c r="J4381">
        <v>4.0336067543398801</v>
      </c>
      <c r="K4381">
        <v>17.9715215428674</v>
      </c>
      <c r="L4381">
        <v>16.2254177309832</v>
      </c>
      <c r="M4381">
        <v>52.185060437532101</v>
      </c>
      <c r="N4381">
        <v>1.4128399017728701</v>
      </c>
      <c r="O4381">
        <v>10.473684210526301</v>
      </c>
      <c r="P4381">
        <v>74.152153987167694</v>
      </c>
      <c r="Q4381">
        <v>6.8529205653050001E-3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D4382" t="s">
        <v>1381</v>
      </c>
      <c r="E4382">
        <v>11.032745</v>
      </c>
      <c r="F4382">
        <v>4.25</v>
      </c>
      <c r="G4382">
        <v>18.931096261162701</v>
      </c>
      <c r="H4382">
        <v>32.508539326875699</v>
      </c>
      <c r="I4382">
        <v>1.72482350933469</v>
      </c>
      <c r="J4382">
        <v>-14.130075495389701</v>
      </c>
      <c r="K4382">
        <v>3.7069714987220501</v>
      </c>
      <c r="L4382">
        <v>3.52672362440798</v>
      </c>
      <c r="M4382">
        <v>49.574271223476401</v>
      </c>
      <c r="N4382">
        <v>2.4530823843111702</v>
      </c>
      <c r="O4382">
        <v>28</v>
      </c>
      <c r="P4382">
        <v>74.180327868852402</v>
      </c>
      <c r="Q4382">
        <v>3.8435661882670002E-2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389</v>
      </c>
      <c r="E4383">
        <v>11.028126</v>
      </c>
      <c r="F4383">
        <v>8.43</v>
      </c>
      <c r="G4383">
        <v>-14.912159854879601</v>
      </c>
      <c r="H4383">
        <v>-0.62574809707956103</v>
      </c>
      <c r="I4383">
        <v>-22.806166961860299</v>
      </c>
      <c r="J4383">
        <v>-0.117336641886528</v>
      </c>
      <c r="K4383">
        <v>7.2301154302889401</v>
      </c>
      <c r="L4383">
        <v>7.15066435428073</v>
      </c>
      <c r="M4383">
        <v>25.693024820324101</v>
      </c>
      <c r="N4383">
        <v>1.9077707912345601E-2</v>
      </c>
      <c r="O4383">
        <v>16.844602609727101</v>
      </c>
      <c r="P4383">
        <v>113.41772151898699</v>
      </c>
      <c r="Q4383">
        <v>1.1501410435959E-2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380</v>
      </c>
      <c r="E4384">
        <v>11.008869142479501</v>
      </c>
      <c r="F4384">
        <v>3.28</v>
      </c>
      <c r="G4384">
        <v>207.62677790986399</v>
      </c>
      <c r="H4384">
        <v>-4.3157849974485503</v>
      </c>
      <c r="I4384">
        <v>94.143608456677796</v>
      </c>
      <c r="J4384">
        <v>-0.117336641886528</v>
      </c>
      <c r="K4384">
        <v>3.2137305161155298</v>
      </c>
      <c r="L4384">
        <v>2.4766578378795199</v>
      </c>
      <c r="M4384">
        <v>72.517567115718407</v>
      </c>
      <c r="N4384">
        <v>0</v>
      </c>
      <c r="O4384">
        <v>4.5731707317073296</v>
      </c>
      <c r="P4384">
        <v>355.55555555555497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709</v>
      </c>
      <c r="E4385">
        <v>10.982502</v>
      </c>
      <c r="F4385">
        <v>292.55</v>
      </c>
      <c r="G4385">
        <v>-19.327205256439701</v>
      </c>
      <c r="H4385">
        <v>-7.5115110780702103</v>
      </c>
      <c r="I4385">
        <v>15.8011238110847</v>
      </c>
      <c r="J4385">
        <v>-0.14408712673905999</v>
      </c>
      <c r="K4385">
        <v>298.14053552908001</v>
      </c>
      <c r="L4385">
        <v>277.28561182193101</v>
      </c>
      <c r="M4385">
        <v>56.692276819569898</v>
      </c>
      <c r="N4385">
        <v>0.99107129212844003</v>
      </c>
      <c r="O4385">
        <v>15.559733378909501</v>
      </c>
      <c r="P4385">
        <v>42.707317073170699</v>
      </c>
      <c r="Q4385">
        <v>-0.11226619776288201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295</v>
      </c>
      <c r="E4386">
        <v>10.896819499999999</v>
      </c>
      <c r="F4386">
        <v>25.55</v>
      </c>
      <c r="G4386">
        <v>-2.0196867366000801</v>
      </c>
      <c r="H4386">
        <v>-11.3369876390891</v>
      </c>
      <c r="I4386">
        <v>-19.689860362274601</v>
      </c>
      <c r="J4386">
        <v>4.0087824706086002</v>
      </c>
      <c r="K4386">
        <v>26.313405316533899</v>
      </c>
      <c r="L4386">
        <v>26.3603926526328</v>
      </c>
      <c r="M4386">
        <v>42.914084108882697</v>
      </c>
      <c r="N4386">
        <v>0.66264824759483099</v>
      </c>
      <c r="O4386">
        <v>25.244618395303299</v>
      </c>
      <c r="P4386">
        <v>21.6666666666666</v>
      </c>
      <c r="Q4386">
        <v>-8.5699239032909994E-3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709</v>
      </c>
      <c r="E4387">
        <v>10.8938445</v>
      </c>
      <c r="F4387">
        <v>78.02</v>
      </c>
      <c r="G4387">
        <v>19.7855112528568</v>
      </c>
      <c r="H4387">
        <v>13.914249856317101</v>
      </c>
      <c r="I4387">
        <v>22.851956164309001</v>
      </c>
      <c r="J4387">
        <v>3.5361773743217801</v>
      </c>
      <c r="K4387">
        <v>67.292155092574802</v>
      </c>
      <c r="L4387">
        <v>61.010671407710497</v>
      </c>
      <c r="M4387">
        <v>65.817523880043396</v>
      </c>
      <c r="N4387">
        <v>1.1152425641413699</v>
      </c>
      <c r="O4387">
        <v>0</v>
      </c>
      <c r="P4387">
        <v>51.495145631067899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138</v>
      </c>
      <c r="E4388">
        <v>10.877162559999899</v>
      </c>
      <c r="F4388">
        <v>47.58</v>
      </c>
      <c r="G4388">
        <v>8.2073578738654902</v>
      </c>
      <c r="H4388">
        <v>-4.77763193781536</v>
      </c>
      <c r="I4388">
        <v>4.44524227767781</v>
      </c>
      <c r="J4388">
        <v>-1.0507150328489701</v>
      </c>
      <c r="K4388">
        <v>37.337499017596699</v>
      </c>
      <c r="M4388">
        <v>100</v>
      </c>
      <c r="N4388">
        <v>0</v>
      </c>
      <c r="O4388">
        <v>0</v>
      </c>
      <c r="P4388">
        <v>33.877321328081003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595</v>
      </c>
      <c r="E4389">
        <v>10.86608</v>
      </c>
      <c r="F4389">
        <v>9.0399999999999991</v>
      </c>
      <c r="G4389">
        <v>216.16327065688299</v>
      </c>
      <c r="H4389">
        <v>7.8496651242059396</v>
      </c>
      <c r="I4389">
        <v>1.7079074166068799</v>
      </c>
      <c r="J4389">
        <v>-7.8250443495942301</v>
      </c>
      <c r="K4389">
        <v>8.8997137106199702</v>
      </c>
      <c r="L4389">
        <v>7.4440841984568404</v>
      </c>
      <c r="M4389">
        <v>38.847836990086797</v>
      </c>
      <c r="N4389">
        <v>1.3598971048174899</v>
      </c>
      <c r="O4389">
        <v>33.7389380530973</v>
      </c>
      <c r="P4389">
        <v>247.692307692307</v>
      </c>
      <c r="Q4389">
        <v>0.141471167063037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E4390">
        <v>10.846017</v>
      </c>
      <c r="F4390">
        <v>0.68</v>
      </c>
      <c r="G4390">
        <v>-2.25778197469532</v>
      </c>
      <c r="H4390">
        <v>-8.6014992831628199</v>
      </c>
      <c r="I4390">
        <v>-41.110902720268001</v>
      </c>
      <c r="J4390">
        <v>-0.117336641886528</v>
      </c>
      <c r="K4390">
        <v>0.67204351731178602</v>
      </c>
      <c r="L4390">
        <v>0.68538825698975903</v>
      </c>
      <c r="M4390">
        <v>52.936630288441997</v>
      </c>
      <c r="N4390">
        <v>0.55897999427025602</v>
      </c>
      <c r="O4390">
        <v>80.882352941176407</v>
      </c>
      <c r="P4390">
        <v>41.6666666666666</v>
      </c>
      <c r="Q4390">
        <v>5.3849168005115002E-2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549</v>
      </c>
      <c r="E4391">
        <v>10.815</v>
      </c>
      <c r="F4391">
        <v>10.3</v>
      </c>
      <c r="G4391">
        <v>-14.111885318160301</v>
      </c>
      <c r="H4391">
        <v>3.1173170838200299</v>
      </c>
      <c r="I4391">
        <v>-1.4948065130524599</v>
      </c>
      <c r="J4391">
        <v>-2.45967898422886</v>
      </c>
      <c r="K4391">
        <v>10.4642186906338</v>
      </c>
      <c r="L4391">
        <v>9.9882850023125407</v>
      </c>
      <c r="M4391">
        <v>40.321246081947898</v>
      </c>
      <c r="N4391">
        <v>3.1604855752690799</v>
      </c>
      <c r="O4391">
        <v>13.3009708737863</v>
      </c>
      <c r="P4391">
        <v>28.589263420723999</v>
      </c>
      <c r="Q4391">
        <v>5.2919892042109E-2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D4392" t="s">
        <v>810</v>
      </c>
      <c r="E4392">
        <v>10.804791120000001</v>
      </c>
      <c r="F4392">
        <v>13.84</v>
      </c>
      <c r="G4392">
        <v>215.52933287124301</v>
      </c>
      <c r="H4392">
        <v>26.304011487287699</v>
      </c>
      <c r="I4392">
        <v>219.24097944012399</v>
      </c>
      <c r="J4392">
        <v>1.6117699863555299</v>
      </c>
      <c r="K4392">
        <v>11.3608518607157</v>
      </c>
      <c r="L4392">
        <v>7.7314119537958801</v>
      </c>
      <c r="M4392">
        <v>69.200166116938505</v>
      </c>
      <c r="N4392">
        <v>1.5317868865437601</v>
      </c>
      <c r="O4392">
        <v>4.0462427745664797</v>
      </c>
      <c r="P4392">
        <v>390.78014184397102</v>
      </c>
      <c r="Q4392">
        <v>8.8609655211678004E-2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E4393">
        <v>10.795680000000001</v>
      </c>
      <c r="F4393">
        <v>2.16</v>
      </c>
      <c r="G4393">
        <v>26.6584741829401</v>
      </c>
      <c r="H4393">
        <v>-9.7703304519940097</v>
      </c>
      <c r="I4393">
        <v>-37.394990224013803</v>
      </c>
      <c r="J4393">
        <v>-1.0697175942674799</v>
      </c>
      <c r="K4393">
        <v>2.2812314832898601</v>
      </c>
      <c r="L4393">
        <v>2.23423910501432</v>
      </c>
      <c r="M4393">
        <v>38.644731991000498</v>
      </c>
      <c r="N4393">
        <v>0.86380363662875903</v>
      </c>
      <c r="O4393">
        <v>65.2777777777777</v>
      </c>
      <c r="P4393">
        <v>55.395683453237403</v>
      </c>
      <c r="Q4393">
        <v>5.3218909954841E-2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D4394" t="s">
        <v>21</v>
      </c>
      <c r="E4394">
        <v>10.794041099999999</v>
      </c>
      <c r="F4394">
        <v>0.54</v>
      </c>
      <c r="G4394">
        <v>16.435299703679199</v>
      </c>
      <c r="H4394">
        <v>-0.93147809166151496</v>
      </c>
      <c r="I4394">
        <v>11.462398273432999</v>
      </c>
      <c r="J4394">
        <v>-1.0507150328489701</v>
      </c>
      <c r="K4394">
        <v>0.43224492854653301</v>
      </c>
      <c r="M4394">
        <v>99.999999999702396</v>
      </c>
      <c r="N4394">
        <v>0.28968277506506901</v>
      </c>
      <c r="O4394">
        <v>0</v>
      </c>
      <c r="P4394">
        <v>45.945945945945901</v>
      </c>
      <c r="Q4394">
        <v>8.6852007070609E-2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D4395" t="s">
        <v>127</v>
      </c>
      <c r="E4395">
        <v>10.772500000000001</v>
      </c>
      <c r="F4395">
        <v>6.95</v>
      </c>
      <c r="G4395">
        <v>-7.4111856180318503</v>
      </c>
      <c r="H4395">
        <v>-3.4334320562720699</v>
      </c>
      <c r="I4395">
        <v>-26.358596422608901</v>
      </c>
      <c r="J4395">
        <v>1.5122929877430999</v>
      </c>
      <c r="K4395">
        <v>6.9869237153450303</v>
      </c>
      <c r="L4395">
        <v>7.2470224372847003</v>
      </c>
      <c r="M4395">
        <v>55.689806482983698</v>
      </c>
      <c r="N4395">
        <v>0.95900820028057898</v>
      </c>
      <c r="O4395">
        <v>86.762589928057494</v>
      </c>
      <c r="P4395">
        <v>34.689922480620098</v>
      </c>
      <c r="Q4395">
        <v>4.0757079233072001E-2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E4396">
        <v>10.76355</v>
      </c>
      <c r="F4396">
        <v>34.17</v>
      </c>
      <c r="G4396">
        <v>207.09777050767201</v>
      </c>
      <c r="H4396">
        <v>2.7814017033187</v>
      </c>
      <c r="I4396">
        <v>-56.737635306124801</v>
      </c>
      <c r="J4396">
        <v>-1.1805380594884101</v>
      </c>
      <c r="K4396">
        <v>33.005668646516</v>
      </c>
      <c r="L4396">
        <v>32.973934920869802</v>
      </c>
      <c r="M4396">
        <v>73.978662660474697</v>
      </c>
      <c r="N4396">
        <v>1.1742560280083501</v>
      </c>
      <c r="O4396">
        <v>107.111501316944</v>
      </c>
      <c r="P4396">
        <v>230.784123910939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E4397">
        <v>10.73209046</v>
      </c>
      <c r="F4397">
        <v>70.900000000000006</v>
      </c>
      <c r="G4397">
        <v>4.7556755822404897</v>
      </c>
      <c r="H4397">
        <v>-5.8435627752263199</v>
      </c>
      <c r="I4397">
        <v>-9.4923839706579898</v>
      </c>
      <c r="J4397">
        <v>-0.74803040502596496</v>
      </c>
      <c r="K4397">
        <v>70.397790292667494</v>
      </c>
      <c r="L4397">
        <v>70.079674400994307</v>
      </c>
      <c r="M4397">
        <v>41.212263132864599</v>
      </c>
      <c r="N4397">
        <v>0.16732774483745599</v>
      </c>
      <c r="O4397">
        <v>64.682651622002794</v>
      </c>
      <c r="P4397">
        <v>54.803493449781598</v>
      </c>
      <c r="Q4397">
        <v>9.3792303699775995E-2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E4398">
        <v>10.713867855</v>
      </c>
      <c r="F4398">
        <v>20.55</v>
      </c>
      <c r="G4398">
        <v>-22.305001651910001</v>
      </c>
      <c r="H4398">
        <v>-7.5695810928932303</v>
      </c>
      <c r="I4398">
        <v>-32.4501457531683</v>
      </c>
      <c r="J4398">
        <v>1.2462997217498299</v>
      </c>
      <c r="K4398">
        <v>22.9028707263701</v>
      </c>
      <c r="L4398">
        <v>23.9686059068829</v>
      </c>
      <c r="M4398">
        <v>30.445793848083198</v>
      </c>
      <c r="N4398">
        <v>0.136563876651982</v>
      </c>
      <c r="O4398">
        <v>47.688564476885603</v>
      </c>
      <c r="P4398">
        <v>25.457875457875399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549</v>
      </c>
      <c r="E4399">
        <v>10.692</v>
      </c>
      <c r="F4399">
        <v>267.3</v>
      </c>
      <c r="G4399">
        <v>139.01634929943501</v>
      </c>
      <c r="H4399">
        <v>53.861644091266001</v>
      </c>
      <c r="I4399">
        <v>138.718483068571</v>
      </c>
      <c r="J4399">
        <v>-2.1543390713389599</v>
      </c>
      <c r="K4399">
        <v>200.26528708798099</v>
      </c>
      <c r="L4399">
        <v>140.96930748826401</v>
      </c>
      <c r="M4399">
        <v>60.8081579930491</v>
      </c>
      <c r="N4399">
        <v>2.3520663562281698</v>
      </c>
      <c r="O4399">
        <v>8.4736251402917908</v>
      </c>
      <c r="P4399">
        <v>200.67491563554501</v>
      </c>
      <c r="Q4399">
        <v>0.102300437966138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E4400">
        <v>10.648729599999999</v>
      </c>
      <c r="F4400">
        <v>38.56</v>
      </c>
      <c r="G4400">
        <v>-53.577262494175798</v>
      </c>
      <c r="H4400">
        <v>1.37463525835933</v>
      </c>
      <c r="I4400">
        <v>-26.3100853143298</v>
      </c>
      <c r="J4400">
        <v>5.5730836139213498</v>
      </c>
      <c r="K4400">
        <v>40.088640492460101</v>
      </c>
      <c r="L4400">
        <v>42.665604544483898</v>
      </c>
      <c r="M4400">
        <v>44.233513411027801</v>
      </c>
      <c r="N4400">
        <v>0.28703703703703698</v>
      </c>
      <c r="O4400">
        <v>48.4699170124481</v>
      </c>
      <c r="P4400">
        <v>5.6149000273897496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549</v>
      </c>
      <c r="E4401">
        <v>10.596</v>
      </c>
      <c r="F4401">
        <v>17.66</v>
      </c>
      <c r="G4401">
        <v>13.4254478389692</v>
      </c>
      <c r="H4401">
        <v>-1.49225558568384</v>
      </c>
      <c r="I4401">
        <v>-13.958370505704</v>
      </c>
      <c r="J4401">
        <v>-0.345647144169628</v>
      </c>
      <c r="K4401">
        <v>17.418636171339699</v>
      </c>
      <c r="L4401">
        <v>15.3686569540946</v>
      </c>
      <c r="M4401">
        <v>42.460580219435002</v>
      </c>
      <c r="N4401">
        <v>2.7812647155130699</v>
      </c>
      <c r="O4401">
        <v>34.088335220837997</v>
      </c>
      <c r="P4401">
        <v>114.06060606060601</v>
      </c>
      <c r="Q4401">
        <v>6.4981742142923002E-2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72</v>
      </c>
      <c r="E4402">
        <v>10.593070000000001</v>
      </c>
      <c r="F4402">
        <v>24.13</v>
      </c>
      <c r="G4402">
        <v>40.686943599457997</v>
      </c>
      <c r="H4402">
        <v>-14.101939401218001</v>
      </c>
      <c r="I4402">
        <v>26.432729718831499</v>
      </c>
      <c r="J4402">
        <v>-2.54775608524207</v>
      </c>
      <c r="K4402">
        <v>25.753146529503798</v>
      </c>
      <c r="L4402">
        <v>22.8377763233369</v>
      </c>
      <c r="M4402">
        <v>32.977152305392998</v>
      </c>
      <c r="N4402">
        <v>0.48349938415423599</v>
      </c>
      <c r="O4402">
        <v>27.849150435142899</v>
      </c>
      <c r="P4402">
        <v>80.074626865671604</v>
      </c>
      <c r="Q4402">
        <v>2.8391219127042001E-2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709</v>
      </c>
      <c r="E4403">
        <v>10.576090199999999</v>
      </c>
      <c r="F4403">
        <v>59.64</v>
      </c>
      <c r="G4403">
        <v>10.6985046408972</v>
      </c>
      <c r="H4403">
        <v>-1.1175636873749999</v>
      </c>
      <c r="I4403">
        <v>4.6944720647742901</v>
      </c>
      <c r="J4403">
        <v>2.0672526891888401</v>
      </c>
      <c r="K4403">
        <v>56.756026836770197</v>
      </c>
      <c r="L4403">
        <v>51.610937072049403</v>
      </c>
      <c r="M4403">
        <v>51.449225640246297</v>
      </c>
      <c r="N4403">
        <v>0.82008942301954102</v>
      </c>
      <c r="O4403">
        <v>3.8732394366197198</v>
      </c>
      <c r="P4403">
        <v>41.5618324234512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632</v>
      </c>
      <c r="E4404">
        <v>10.5479062</v>
      </c>
      <c r="F4404">
        <v>3515.5</v>
      </c>
      <c r="G4404">
        <v>41.542890128329098</v>
      </c>
      <c r="H4404">
        <v>-11.033294136487999</v>
      </c>
      <c r="I4404">
        <v>-28.451690930197302</v>
      </c>
      <c r="J4404">
        <v>-2.1287243537509299</v>
      </c>
      <c r="K4404">
        <v>3880.6981698300701</v>
      </c>
      <c r="L4404">
        <v>3436.8104237503999</v>
      </c>
      <c r="M4404">
        <v>30.2714457210182</v>
      </c>
      <c r="N4404">
        <v>0.49297082228116701</v>
      </c>
      <c r="O4404">
        <v>35.059024320864701</v>
      </c>
      <c r="P4404">
        <v>82.618633282252404</v>
      </c>
      <c r="Q4404">
        <v>4.9755816692005003E-2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1661</v>
      </c>
      <c r="E4405">
        <v>10.523546400000001</v>
      </c>
      <c r="F4405">
        <v>20.99</v>
      </c>
      <c r="G4405">
        <v>-8.1662653460295598</v>
      </c>
      <c r="H4405">
        <v>-25.114844926943199</v>
      </c>
      <c r="I4405">
        <v>-47.857578252182897</v>
      </c>
      <c r="J4405">
        <v>-2.9057981803480701</v>
      </c>
      <c r="K4405">
        <v>23.957163432868398</v>
      </c>
      <c r="L4405">
        <v>23.665995290232299</v>
      </c>
      <c r="M4405">
        <v>42.008080529113101</v>
      </c>
      <c r="N4405">
        <v>0.40563567639472398</v>
      </c>
      <c r="O4405">
        <v>58.599333015721697</v>
      </c>
      <c r="P4405">
        <v>27.212121212121101</v>
      </c>
      <c r="Q4405">
        <v>0.119397363741139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1516</v>
      </c>
      <c r="E4406">
        <v>10.5183576</v>
      </c>
      <c r="F4406">
        <v>29.88</v>
      </c>
      <c r="G4406">
        <v>127.828798111884</v>
      </c>
      <c r="H4406">
        <v>-9.3470349974485494</v>
      </c>
      <c r="I4406">
        <v>126.16374793065501</v>
      </c>
      <c r="J4406">
        <v>-6.6096443341942104</v>
      </c>
      <c r="K4406">
        <v>30.8039436386738</v>
      </c>
      <c r="M4406">
        <v>39.613418453912097</v>
      </c>
      <c r="N4406">
        <v>1.9487876468821701</v>
      </c>
      <c r="O4406">
        <v>47.891566265060199</v>
      </c>
      <c r="P4406">
        <v>163.95759717314399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E4407">
        <v>10.482562176</v>
      </c>
      <c r="F4407">
        <v>4.24</v>
      </c>
      <c r="G4407">
        <v>-72.540394416535705</v>
      </c>
      <c r="H4407">
        <v>-17.2395138110078</v>
      </c>
      <c r="I4407">
        <v>-61.744011179012098</v>
      </c>
      <c r="J4407">
        <v>-9.9857576945180906</v>
      </c>
      <c r="K4407">
        <v>4.8989428561676496</v>
      </c>
      <c r="L4407">
        <v>7.1575311827438899</v>
      </c>
      <c r="M4407">
        <v>41.914947315792197</v>
      </c>
      <c r="N4407">
        <v>1.18133093525179</v>
      </c>
      <c r="O4407">
        <v>170.99056603773499</v>
      </c>
      <c r="P4407">
        <v>6.8010075566750503</v>
      </c>
      <c r="Q4407">
        <v>-0.208306403084624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E4408">
        <v>10.4484663</v>
      </c>
      <c r="F4408">
        <v>17.73</v>
      </c>
      <c r="G4408">
        <v>-39.257781974695298</v>
      </c>
      <c r="H4408">
        <v>-8.3222820196466998</v>
      </c>
      <c r="I4408">
        <v>-42.531328252182902</v>
      </c>
      <c r="J4408">
        <v>-1.0670573122775699</v>
      </c>
      <c r="K4408">
        <v>18.570068184395598</v>
      </c>
      <c r="L4408">
        <v>21.5330044961472</v>
      </c>
      <c r="M4408">
        <v>7.396256182375E-3</v>
      </c>
      <c r="N4408">
        <v>0.64210526315789396</v>
      </c>
      <c r="O4408">
        <v>87.704455724760294</v>
      </c>
      <c r="P4408">
        <v>1.02564102564102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632</v>
      </c>
      <c r="E4409">
        <v>10.410427500000001</v>
      </c>
      <c r="F4409">
        <v>24.55</v>
      </c>
      <c r="G4409">
        <v>61.039004008320902</v>
      </c>
      <c r="H4409">
        <v>5.6259973581269103</v>
      </c>
      <c r="I4409">
        <v>-27.791872564813701</v>
      </c>
      <c r="J4409">
        <v>-0.117336641886528</v>
      </c>
      <c r="K4409">
        <v>23.6621493059749</v>
      </c>
      <c r="L4409">
        <v>23.746850986950999</v>
      </c>
      <c r="M4409">
        <v>84.378877228306195</v>
      </c>
      <c r="N4409">
        <v>0.151884422110552</v>
      </c>
      <c r="O4409">
        <v>35.600814663951098</v>
      </c>
      <c r="P4409">
        <v>94.841269841269806</v>
      </c>
      <c r="Q4409">
        <v>5.1029949166236002E-2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D4410" t="s">
        <v>412</v>
      </c>
      <c r="E4410">
        <v>10.4058162</v>
      </c>
      <c r="F4410">
        <v>19.59</v>
      </c>
      <c r="G4410">
        <v>93.017186419742103</v>
      </c>
      <c r="H4410">
        <v>40.466823698203598</v>
      </c>
      <c r="I4410">
        <v>103.012760145607</v>
      </c>
      <c r="J4410">
        <v>1.82143886831754</v>
      </c>
      <c r="K4410">
        <v>16.000817319868499</v>
      </c>
      <c r="L4410">
        <v>12.198356524269</v>
      </c>
      <c r="M4410">
        <v>70.928209438525499</v>
      </c>
      <c r="N4410">
        <v>1.02281024092572</v>
      </c>
      <c r="O4410">
        <v>4.0326697294537901</v>
      </c>
      <c r="P4410">
        <v>199.08396946564801</v>
      </c>
      <c r="Q4410">
        <v>0.15339414561176901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E4411">
        <v>10.3715467349999</v>
      </c>
      <c r="F4411">
        <v>9.9700000000000006</v>
      </c>
      <c r="G4411">
        <v>104.983371367375</v>
      </c>
      <c r="H4411">
        <v>24.996796066105201</v>
      </c>
      <c r="I4411">
        <v>17.905720496170101</v>
      </c>
      <c r="J4411">
        <v>-2.65888111891487</v>
      </c>
      <c r="K4411">
        <v>8.70302161345945</v>
      </c>
      <c r="L4411">
        <v>7.3027316127237896</v>
      </c>
      <c r="M4411">
        <v>55.444417150522099</v>
      </c>
      <c r="N4411">
        <v>2.6241249999999998</v>
      </c>
      <c r="O4411">
        <v>8.3249749247743292</v>
      </c>
      <c r="P4411">
        <v>149.25</v>
      </c>
      <c r="Q4411">
        <v>4.9184291894639999E-2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271</v>
      </c>
      <c r="E4412">
        <v>10.350536275</v>
      </c>
      <c r="F4412">
        <v>44.75</v>
      </c>
      <c r="G4412">
        <v>-0.71300907790264001</v>
      </c>
      <c r="H4412">
        <v>0.59247188328539302</v>
      </c>
      <c r="I4412">
        <v>-31.954333169320002</v>
      </c>
      <c r="J4412">
        <v>-4.7859485635205301</v>
      </c>
      <c r="K4412">
        <v>46.451716868551799</v>
      </c>
      <c r="L4412">
        <v>45.899464295622799</v>
      </c>
      <c r="M4412">
        <v>35.931783284748398</v>
      </c>
      <c r="N4412">
        <v>1.0010651425602299</v>
      </c>
      <c r="O4412">
        <v>54.301675977653602</v>
      </c>
      <c r="P4412">
        <v>29.672558678643799</v>
      </c>
      <c r="Q4412">
        <v>2.538550590221E-2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549</v>
      </c>
      <c r="E4413">
        <v>10.3467</v>
      </c>
      <c r="F4413">
        <v>7.58</v>
      </c>
      <c r="G4413">
        <v>106.010616293702</v>
      </c>
      <c r="H4413">
        <v>13.034372731257999</v>
      </c>
      <c r="I4413">
        <v>-47.709784453397099</v>
      </c>
      <c r="J4413">
        <v>8.9735724490225603</v>
      </c>
      <c r="K4413">
        <v>6.88109767705624</v>
      </c>
      <c r="L4413">
        <v>7.62897196766869</v>
      </c>
      <c r="M4413">
        <v>76.314682147652903</v>
      </c>
      <c r="N4413">
        <v>0.27875653662609801</v>
      </c>
      <c r="O4413">
        <v>67.810026385224205</v>
      </c>
      <c r="P4413">
        <v>133.95061728395001</v>
      </c>
      <c r="Q4413">
        <v>5.7321596362452001E-2</v>
      </c>
    </row>
    <row r="4414" spans="1:17" hidden="1" x14ac:dyDescent="0.3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D4414" t="s">
        <v>543</v>
      </c>
      <c r="E4414">
        <v>10.338968400000001</v>
      </c>
      <c r="F4414">
        <v>21.48</v>
      </c>
      <c r="G4414">
        <v>-30.2950490554406</v>
      </c>
      <c r="H4414">
        <v>-10.2772372610074</v>
      </c>
      <c r="I4414">
        <v>-25.382447563376001</v>
      </c>
      <c r="J4414">
        <v>-1.3879248771806401</v>
      </c>
      <c r="K4414">
        <v>20.941285950051</v>
      </c>
      <c r="L4414">
        <v>21.580443134909</v>
      </c>
      <c r="M4414">
        <v>46.163137514475103</v>
      </c>
      <c r="N4414">
        <v>0.81629162119916199</v>
      </c>
      <c r="O4414">
        <v>41.852886405958998</v>
      </c>
      <c r="P4414">
        <v>30.577507598784099</v>
      </c>
      <c r="Q4414">
        <v>9.9999596047920004E-3</v>
      </c>
    </row>
    <row r="4415" spans="1:17" hidden="1" x14ac:dyDescent="0.3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D4415" t="s">
        <v>72</v>
      </c>
      <c r="E4415">
        <v>10.2093075</v>
      </c>
      <c r="F4415">
        <v>14</v>
      </c>
      <c r="G4415">
        <v>-78.261304733571706</v>
      </c>
      <c r="H4415">
        <v>-4.3157849974485503</v>
      </c>
      <c r="I4415">
        <v>-56.999715348957103</v>
      </c>
      <c r="J4415">
        <v>-0.117336641886528</v>
      </c>
      <c r="K4415">
        <v>14.5580309599526</v>
      </c>
      <c r="L4415">
        <v>17.403211206027599</v>
      </c>
      <c r="M4415">
        <v>44.106863214007703</v>
      </c>
      <c r="N4415">
        <v>0</v>
      </c>
      <c r="O4415">
        <v>138.57142857142799</v>
      </c>
      <c r="P4415">
        <v>22.9148375768217</v>
      </c>
    </row>
    <row r="4416" spans="1:17" hidden="1" x14ac:dyDescent="0.3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E4416">
        <v>10.199808000000001</v>
      </c>
      <c r="F4416">
        <v>22.8</v>
      </c>
      <c r="G4416">
        <v>-13.0067417527813</v>
      </c>
      <c r="H4416">
        <v>-3.2168838985474499</v>
      </c>
      <c r="I4416">
        <v>-11.025452241401201</v>
      </c>
      <c r="J4416">
        <v>-0.117336641886528</v>
      </c>
      <c r="K4416">
        <v>22.524242620126699</v>
      </c>
      <c r="L4416">
        <v>21.788195518750499</v>
      </c>
      <c r="M4416">
        <v>49.033347630652003</v>
      </c>
      <c r="N4416">
        <v>0.48425396509719998</v>
      </c>
      <c r="O4416">
        <v>24.473684210526301</v>
      </c>
      <c r="P4416">
        <v>43.4864694776589</v>
      </c>
      <c r="Q4416">
        <v>3.6644239680551E-2</v>
      </c>
    </row>
    <row r="4417" spans="1:17" hidden="1" x14ac:dyDescent="0.3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D4417" t="s">
        <v>62</v>
      </c>
      <c r="E4417">
        <v>10.17095525</v>
      </c>
      <c r="F4417">
        <v>9.65</v>
      </c>
      <c r="G4417">
        <v>-77.492230054315399</v>
      </c>
      <c r="H4417">
        <v>-16.5474662882948</v>
      </c>
      <c r="I4417">
        <v>-40.099682713426702</v>
      </c>
      <c r="J4417">
        <v>-0.95180306450080998</v>
      </c>
      <c r="K4417">
        <v>17.524356739109798</v>
      </c>
      <c r="L4417">
        <v>66.258152769465497</v>
      </c>
      <c r="M4417">
        <v>0.78756955526149797</v>
      </c>
      <c r="N4417">
        <v>1.8518518518518501</v>
      </c>
      <c r="O4417">
        <v>107.564766839378</v>
      </c>
      <c r="P4417">
        <v>0</v>
      </c>
    </row>
    <row r="4418" spans="1:17" hidden="1" x14ac:dyDescent="0.3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D4418" t="s">
        <v>266</v>
      </c>
      <c r="E4418">
        <v>10.154311398000001</v>
      </c>
      <c r="F4418">
        <v>6.93</v>
      </c>
      <c r="G4418">
        <v>53.551498259137297</v>
      </c>
      <c r="H4418">
        <v>19.213626767257299</v>
      </c>
      <c r="I4418">
        <v>-16.663618754976198</v>
      </c>
      <c r="J4418">
        <v>-7.5939721559052202</v>
      </c>
      <c r="K4418">
        <v>6.4188183125355103</v>
      </c>
      <c r="L4418">
        <v>5.52815282935802</v>
      </c>
      <c r="M4418">
        <v>38.034389472191201</v>
      </c>
      <c r="N4418">
        <v>0.37624601516983602</v>
      </c>
      <c r="O4418">
        <v>25.974025974025899</v>
      </c>
      <c r="P4418">
        <v>100.28901734103999</v>
      </c>
      <c r="Q4418">
        <v>7.5819516516709998E-2</v>
      </c>
    </row>
    <row r="4419" spans="1:17" hidden="1" x14ac:dyDescent="0.3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549</v>
      </c>
      <c r="E4419">
        <v>10.13012</v>
      </c>
      <c r="F4419">
        <v>32.89</v>
      </c>
      <c r="G4419">
        <v>54.966552626065102</v>
      </c>
      <c r="H4419">
        <v>-3.73686970189706</v>
      </c>
      <c r="I4419">
        <v>-9.9259898826519102</v>
      </c>
      <c r="J4419">
        <v>-0.238365386213303</v>
      </c>
      <c r="K4419">
        <v>35.465652567706101</v>
      </c>
      <c r="L4419">
        <v>34.058931826885498</v>
      </c>
      <c r="M4419">
        <v>42.780495113036999</v>
      </c>
      <c r="N4419">
        <v>0.36074731074139998</v>
      </c>
      <c r="O4419">
        <v>63.514746123441697</v>
      </c>
      <c r="P4419">
        <v>98.731117824773406</v>
      </c>
    </row>
    <row r="4420" spans="1:17" hidden="1" x14ac:dyDescent="0.3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E4420">
        <v>10.080189000000001</v>
      </c>
      <c r="F4420">
        <v>33</v>
      </c>
      <c r="G4420">
        <v>-25.763504738578298</v>
      </c>
      <c r="H4420">
        <v>-4.3157849974485503</v>
      </c>
      <c r="I4420">
        <v>-3.4513282521829201</v>
      </c>
      <c r="J4420">
        <v>-0.117336641886528</v>
      </c>
      <c r="K4420">
        <v>32.541386853662203</v>
      </c>
      <c r="L4420">
        <v>32.225681056169599</v>
      </c>
      <c r="M4420">
        <v>84.7193819831745</v>
      </c>
      <c r="N4420">
        <v>0</v>
      </c>
      <c r="O4420">
        <v>7.5757575757575601</v>
      </c>
      <c r="P4420">
        <v>10</v>
      </c>
    </row>
    <row r="4421" spans="1:17" hidden="1" x14ac:dyDescent="0.3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472</v>
      </c>
      <c r="E4421">
        <v>10.057499999999999</v>
      </c>
      <c r="F4421">
        <v>7.45</v>
      </c>
      <c r="G4421">
        <v>79.865559165039201</v>
      </c>
      <c r="H4421">
        <v>-8.1098229378279498</v>
      </c>
      <c r="I4421">
        <v>-28.113413017360401</v>
      </c>
      <c r="J4421">
        <v>3.83581123512664</v>
      </c>
      <c r="K4421">
        <v>7.3928802055071499</v>
      </c>
      <c r="L4421">
        <v>7.9017616490414602</v>
      </c>
      <c r="M4421">
        <v>78.258823121591007</v>
      </c>
      <c r="N4421">
        <v>0.129454419258799</v>
      </c>
      <c r="O4421">
        <v>144.96644295301999</v>
      </c>
      <c r="P4421">
        <v>192.15686274509801</v>
      </c>
      <c r="Q4421">
        <v>0.105750720329158</v>
      </c>
    </row>
    <row r="4422" spans="1:17" hidden="1" x14ac:dyDescent="0.3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D4422" t="s">
        <v>174</v>
      </c>
      <c r="E4422">
        <v>10.018397999999999</v>
      </c>
      <c r="F4422">
        <v>22.36</v>
      </c>
      <c r="G4422">
        <v>48.844510794264004</v>
      </c>
      <c r="H4422">
        <v>-9.0815691115015102</v>
      </c>
      <c r="I4422">
        <v>23.726585858246501</v>
      </c>
      <c r="J4422">
        <v>6.1553906308407296</v>
      </c>
      <c r="K4422">
        <v>24.475938691768899</v>
      </c>
      <c r="L4422">
        <v>20.693991530203899</v>
      </c>
      <c r="M4422">
        <v>31.930797033433301</v>
      </c>
      <c r="N4422">
        <v>0.89422174439365198</v>
      </c>
      <c r="O4422">
        <v>56.4847942754919</v>
      </c>
      <c r="P4422">
        <v>111.943127962085</v>
      </c>
      <c r="Q4422">
        <v>6.8230098228026004E-2</v>
      </c>
    </row>
    <row r="4423" spans="1:17" hidden="1" x14ac:dyDescent="0.3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72</v>
      </c>
      <c r="E4423">
        <v>10</v>
      </c>
      <c r="F4423">
        <v>200</v>
      </c>
      <c r="G4423">
        <v>34.330036545784402</v>
      </c>
      <c r="H4423">
        <v>-8.5555632900383607</v>
      </c>
      <c r="I4423">
        <v>0.65454356518661005</v>
      </c>
      <c r="J4423">
        <v>-1.0507150328489701</v>
      </c>
      <c r="K4423">
        <v>161.06832813555701</v>
      </c>
      <c r="L4423">
        <v>104.754886412199</v>
      </c>
      <c r="M4423">
        <v>30.938233607009401</v>
      </c>
      <c r="N4423">
        <v>1.66265690376569</v>
      </c>
      <c r="O4423">
        <v>8.5250000000000004</v>
      </c>
      <c r="P4423">
        <v>87.090739008419007</v>
      </c>
    </row>
    <row r="4424" spans="1:17" hidden="1" x14ac:dyDescent="0.3">
      <c r="A4424" t="s">
        <v>9005</v>
      </c>
      <c r="B4424" t="s">
        <v>9006</v>
      </c>
      <c r="C4424" t="str">
        <f>IFERROR(VLOOKUP(Table1[[#This Row],[Ticker]],[1]!Table1[[Symbol]:[Industry]],2,FALSE),"-")</f>
        <v>-</v>
      </c>
      <c r="D4424" t="s">
        <v>138</v>
      </c>
      <c r="E4424">
        <v>9.9760069999999992</v>
      </c>
      <c r="F4424">
        <v>7.63</v>
      </c>
      <c r="G4424">
        <v>47.007158900983796</v>
      </c>
      <c r="H4424">
        <v>-6.4622496439131902</v>
      </c>
      <c r="I4424">
        <v>-22.833751055033201</v>
      </c>
      <c r="J4424">
        <v>1.45540254553155</v>
      </c>
      <c r="K4424">
        <v>7.9783847301583304</v>
      </c>
      <c r="L4424">
        <v>7.6872867739325201</v>
      </c>
      <c r="M4424">
        <v>58.6192805679053</v>
      </c>
      <c r="N4424">
        <v>0.57261398051894896</v>
      </c>
      <c r="O4424">
        <v>34.600262123197801</v>
      </c>
      <c r="P4424">
        <v>71.076233183856502</v>
      </c>
      <c r="Q4424">
        <v>5.7067371171887003E-2</v>
      </c>
    </row>
    <row r="4425" spans="1:17" hidden="1" x14ac:dyDescent="0.3">
      <c r="A4425" t="s">
        <v>9007</v>
      </c>
      <c r="B4425" t="s">
        <v>9008</v>
      </c>
      <c r="C4425" t="str">
        <f>IFERROR(VLOOKUP(Table1[[#This Row],[Ticker]],[1]!Table1[[Symbol]:[Industry]],2,FALSE),"-")</f>
        <v>-</v>
      </c>
      <c r="D4425" t="s">
        <v>412</v>
      </c>
      <c r="E4425">
        <v>9.9656372999999991</v>
      </c>
      <c r="F4425">
        <v>13.27</v>
      </c>
      <c r="G4425">
        <v>-23.156050372963701</v>
      </c>
      <c r="H4425">
        <v>9.1030184213548697</v>
      </c>
      <c r="I4425">
        <v>-6.3488262344266699</v>
      </c>
      <c r="J4425">
        <v>4.2065627291826404</v>
      </c>
      <c r="K4425">
        <v>12.819560856607101</v>
      </c>
      <c r="L4425">
        <v>12.277526961374701</v>
      </c>
      <c r="M4425">
        <v>47.962100143751101</v>
      </c>
      <c r="N4425">
        <v>0.76405331762280004</v>
      </c>
      <c r="O4425">
        <v>11.5297663903541</v>
      </c>
      <c r="P4425">
        <v>57.4139976275207</v>
      </c>
      <c r="Q4425">
        <v>7.8956039649408005E-2</v>
      </c>
    </row>
    <row r="4426" spans="1:17" hidden="1" x14ac:dyDescent="0.3">
      <c r="A4426" t="s">
        <v>9009</v>
      </c>
      <c r="B4426" t="s">
        <v>9010</v>
      </c>
      <c r="C4426" t="str">
        <f>IFERROR(VLOOKUP(Table1[[#This Row],[Ticker]],[1]!Table1[[Symbol]:[Industry]],2,FALSE),"-")</f>
        <v>-</v>
      </c>
      <c r="E4426">
        <v>9.9102921599999991</v>
      </c>
      <c r="F4426">
        <v>9.42</v>
      </c>
      <c r="G4426">
        <v>-68.176630362606701</v>
      </c>
      <c r="H4426">
        <v>4.7648052409169201</v>
      </c>
      <c r="I4426">
        <v>-74.749602697540297</v>
      </c>
      <c r="J4426">
        <v>-5.3441610994802202</v>
      </c>
      <c r="K4426">
        <v>10.270820096858399</v>
      </c>
      <c r="L4426">
        <v>13.846057534453401</v>
      </c>
      <c r="M4426">
        <v>37.772001102924001</v>
      </c>
      <c r="N4426">
        <v>2.2070999108985698</v>
      </c>
      <c r="O4426">
        <v>176.11464968152799</v>
      </c>
      <c r="P4426">
        <v>17.897371714643199</v>
      </c>
      <c r="Q4426">
        <v>-5.1135294845606E-2</v>
      </c>
    </row>
    <row r="4427" spans="1:17" hidden="1" x14ac:dyDescent="0.3">
      <c r="A4427" t="s">
        <v>9011</v>
      </c>
      <c r="B4427" t="s">
        <v>9012</v>
      </c>
      <c r="C4427" t="str">
        <f>IFERROR(VLOOKUP(Table1[[#This Row],[Ticker]],[1]!Table1[[Symbol]:[Industry]],2,FALSE),"-")</f>
        <v>-</v>
      </c>
      <c r="E4427">
        <v>9.8873750000000005</v>
      </c>
      <c r="F4427">
        <v>4.1500000000000004</v>
      </c>
      <c r="G4427">
        <v>55.967326250412903</v>
      </c>
      <c r="H4427">
        <v>-12.6858290503119</v>
      </c>
      <c r="I4427">
        <v>3.1217054556822501</v>
      </c>
      <c r="J4427">
        <v>-2.0041290947167099</v>
      </c>
      <c r="K4427">
        <v>4.2628994799926803</v>
      </c>
      <c r="L4427">
        <v>3.9982836193132001</v>
      </c>
      <c r="M4427">
        <v>48.018742813716599</v>
      </c>
      <c r="N4427">
        <v>1.15349312584484</v>
      </c>
      <c r="O4427">
        <v>44.819277108433702</v>
      </c>
      <c r="P4427">
        <v>102.43902439024301</v>
      </c>
      <c r="Q4427">
        <v>-2.2131092338981001E-2</v>
      </c>
    </row>
    <row r="4428" spans="1:17" hidden="1" x14ac:dyDescent="0.3">
      <c r="A4428" t="s">
        <v>9013</v>
      </c>
      <c r="B4428" t="s">
        <v>9014</v>
      </c>
      <c r="C4428" t="str">
        <f>IFERROR(VLOOKUP(Table1[[#This Row],[Ticker]],[1]!Table1[[Symbol]:[Industry]],2,FALSE),"-")</f>
        <v>-</v>
      </c>
      <c r="D4428" t="s">
        <v>549</v>
      </c>
      <c r="E4428">
        <v>9.8792825000000004</v>
      </c>
      <c r="F4428">
        <v>50.65</v>
      </c>
      <c r="G4428">
        <v>40.282568577956901</v>
      </c>
      <c r="H4428">
        <v>-10.9788789595778</v>
      </c>
      <c r="I4428">
        <v>37.247868415475502</v>
      </c>
      <c r="J4428">
        <v>-8.4345852819988298</v>
      </c>
      <c r="K4428">
        <v>51.318210610006297</v>
      </c>
      <c r="L4428">
        <v>43.465607543064799</v>
      </c>
      <c r="M4428">
        <v>33.649484918616203</v>
      </c>
      <c r="N4428">
        <v>0.52274131976004301</v>
      </c>
      <c r="O4428">
        <v>30.187561697926899</v>
      </c>
      <c r="P4428">
        <v>84.181818181818102</v>
      </c>
      <c r="Q4428">
        <v>0.13873163949422301</v>
      </c>
    </row>
    <row r="4429" spans="1:17" hidden="1" x14ac:dyDescent="0.3">
      <c r="A4429" t="s">
        <v>9015</v>
      </c>
      <c r="B4429" t="s">
        <v>9016</v>
      </c>
      <c r="C4429" t="str">
        <f>IFERROR(VLOOKUP(Table1[[#This Row],[Ticker]],[1]!Table1[[Symbol]:[Industry]],2,FALSE),"-")</f>
        <v>-</v>
      </c>
      <c r="D4429" t="s">
        <v>632</v>
      </c>
      <c r="E4429">
        <v>9.8502307499999997</v>
      </c>
      <c r="F4429">
        <v>25.59</v>
      </c>
      <c r="G4429">
        <v>44.668909754627897</v>
      </c>
      <c r="H4429">
        <v>-25.562152449821799</v>
      </c>
      <c r="I4429">
        <v>-2.5280512690879902</v>
      </c>
      <c r="J4429">
        <v>-0.80951905230997301</v>
      </c>
      <c r="K4429">
        <v>27.175282762917998</v>
      </c>
      <c r="L4429">
        <v>23.625198716947001</v>
      </c>
      <c r="M4429">
        <v>47.222005211980203</v>
      </c>
      <c r="N4429">
        <v>0.80878034323894699</v>
      </c>
      <c r="O4429">
        <v>41.305197342711899</v>
      </c>
      <c r="P4429">
        <v>113.24999999999901</v>
      </c>
      <c r="Q4429">
        <v>9.5994495784548994E-2</v>
      </c>
    </row>
    <row r="4430" spans="1:17" hidden="1" x14ac:dyDescent="0.3">
      <c r="A4430" t="s">
        <v>9017</v>
      </c>
      <c r="B4430" t="s">
        <v>9018</v>
      </c>
      <c r="C4430" t="str">
        <f>IFERROR(VLOOKUP(Table1[[#This Row],[Ticker]],[1]!Table1[[Symbol]:[Industry]],2,FALSE),"-")</f>
        <v>-</v>
      </c>
      <c r="E4430">
        <v>9.7802880000000005</v>
      </c>
      <c r="F4430">
        <v>22.98</v>
      </c>
      <c r="G4430">
        <v>-27.578810460772299</v>
      </c>
      <c r="H4430">
        <v>-4.6837702780373203</v>
      </c>
      <c r="I4430">
        <v>-19.5404169321992</v>
      </c>
      <c r="J4430">
        <v>-9.4897215791250105</v>
      </c>
      <c r="K4430">
        <v>21.555201862964999</v>
      </c>
      <c r="L4430">
        <v>25.8835849964088</v>
      </c>
      <c r="M4430">
        <v>55.401545860855599</v>
      </c>
      <c r="N4430">
        <v>1.3451010886469601</v>
      </c>
      <c r="O4430">
        <v>201.11587716026301</v>
      </c>
      <c r="P4430">
        <v>32.5259515570934</v>
      </c>
      <c r="Q4430">
        <v>6.0091422155831999E-2</v>
      </c>
    </row>
    <row r="4431" spans="1:17" hidden="1" x14ac:dyDescent="0.3">
      <c r="A4431" t="s">
        <v>9019</v>
      </c>
      <c r="B4431" t="s">
        <v>9020</v>
      </c>
      <c r="C4431" t="str">
        <f>IFERROR(VLOOKUP(Table1[[#This Row],[Ticker]],[1]!Table1[[Symbol]:[Industry]],2,FALSE),"-")</f>
        <v>-</v>
      </c>
      <c r="D4431" t="s">
        <v>138</v>
      </c>
      <c r="E4431">
        <v>9.7212359999999993</v>
      </c>
      <c r="F4431">
        <v>7.98</v>
      </c>
      <c r="G4431">
        <v>57.677282960369602</v>
      </c>
      <c r="H4431">
        <v>2.4409717593082001</v>
      </c>
      <c r="I4431">
        <v>-12.182292719187901</v>
      </c>
      <c r="J4431">
        <v>-11.4529146441311</v>
      </c>
      <c r="K4431">
        <v>8.0921120135707394</v>
      </c>
      <c r="L4431">
        <v>7.0945362070216396</v>
      </c>
      <c r="M4431">
        <v>38.299924294566303</v>
      </c>
      <c r="N4431">
        <v>2.01892850623164</v>
      </c>
      <c r="O4431">
        <v>19.047619047619001</v>
      </c>
      <c r="P4431">
        <v>112.8</v>
      </c>
      <c r="Q4431">
        <v>7.8285905467135E-2</v>
      </c>
    </row>
    <row r="4432" spans="1:17" hidden="1" x14ac:dyDescent="0.3">
      <c r="A4432" t="s">
        <v>9021</v>
      </c>
      <c r="B4432" t="s">
        <v>9022</v>
      </c>
      <c r="C4432" t="str">
        <f>IFERROR(VLOOKUP(Table1[[#This Row],[Ticker]],[1]!Table1[[Symbol]:[Industry]],2,FALSE),"-")</f>
        <v>-</v>
      </c>
      <c r="D4432" t="s">
        <v>21</v>
      </c>
      <c r="E4432">
        <v>9.7131218799999992</v>
      </c>
      <c r="F4432">
        <v>7.49</v>
      </c>
      <c r="G4432">
        <v>15.017350300436901</v>
      </c>
      <c r="H4432">
        <v>-13.5111872962991</v>
      </c>
      <c r="I4432">
        <v>-9.9982895781497696</v>
      </c>
      <c r="J4432">
        <v>-11.5743727564568</v>
      </c>
      <c r="K4432">
        <v>7.4099091873712997</v>
      </c>
      <c r="L4432">
        <v>6.8534431839864096</v>
      </c>
      <c r="M4432">
        <v>48.464893843514403</v>
      </c>
      <c r="N4432">
        <v>1.46479844794136</v>
      </c>
      <c r="O4432">
        <v>25.367156208277699</v>
      </c>
      <c r="P4432">
        <v>62.472885032537903</v>
      </c>
      <c r="Q4432">
        <v>1.3570126370028E-2</v>
      </c>
    </row>
    <row r="4433" spans="1:17" hidden="1" x14ac:dyDescent="0.3">
      <c r="A4433" t="s">
        <v>9023</v>
      </c>
      <c r="B4433" t="s">
        <v>9024</v>
      </c>
      <c r="C4433" t="str">
        <f>IFERROR(VLOOKUP(Table1[[#This Row],[Ticker]],[1]!Table1[[Symbol]:[Industry]],2,FALSE),"-")</f>
        <v>-</v>
      </c>
      <c r="D4433" t="s">
        <v>692</v>
      </c>
      <c r="E4433">
        <v>9.7074908000000004</v>
      </c>
      <c r="F4433">
        <v>6.02</v>
      </c>
      <c r="G4433">
        <v>51.3136465967332</v>
      </c>
      <c r="H4433">
        <v>34.075019600252602</v>
      </c>
      <c r="I4433">
        <v>37.048671747816996</v>
      </c>
      <c r="J4433">
        <v>19.090584150192601</v>
      </c>
      <c r="K4433">
        <v>4.8025285508167803</v>
      </c>
      <c r="L4433">
        <v>4.4828845866347198</v>
      </c>
      <c r="M4433">
        <v>95.877661071719601</v>
      </c>
      <c r="N4433">
        <v>1.9154925036272701</v>
      </c>
      <c r="O4433">
        <v>28.571428571428498</v>
      </c>
      <c r="P4433">
        <v>114.99999999999901</v>
      </c>
      <c r="Q4433">
        <v>0.12143553067266501</v>
      </c>
    </row>
    <row r="4434" spans="1:17" hidden="1" x14ac:dyDescent="0.3">
      <c r="A4434" t="s">
        <v>9025</v>
      </c>
      <c r="B4434" t="s">
        <v>9026</v>
      </c>
      <c r="C4434" t="str">
        <f>IFERROR(VLOOKUP(Table1[[#This Row],[Ticker]],[1]!Table1[[Symbol]:[Industry]],2,FALSE),"-")</f>
        <v>-</v>
      </c>
      <c r="E4434">
        <v>9.7052277680000003</v>
      </c>
      <c r="F4434">
        <v>4.91</v>
      </c>
      <c r="G4434">
        <v>33.182656181397697</v>
      </c>
      <c r="H4434">
        <v>10.648585548869701</v>
      </c>
      <c r="I4434">
        <v>-22.8609223481238</v>
      </c>
      <c r="J4434">
        <v>3.0809576011838198</v>
      </c>
      <c r="K4434">
        <v>4.3206594818863797</v>
      </c>
      <c r="L4434">
        <v>4.4757373187583802</v>
      </c>
      <c r="M4434">
        <v>73.990764998452505</v>
      </c>
      <c r="N4434">
        <v>1.43866399552808</v>
      </c>
      <c r="O4434">
        <v>101.62932790223999</v>
      </c>
      <c r="P4434">
        <v>96.399999999999906</v>
      </c>
      <c r="Q4434">
        <v>4.5002129911079998E-2</v>
      </c>
    </row>
    <row r="4435" spans="1:17" hidden="1" x14ac:dyDescent="0.3">
      <c r="A4435" t="s">
        <v>9027</v>
      </c>
      <c r="B4435" t="s">
        <v>9028</v>
      </c>
      <c r="C4435" t="str">
        <f>IFERROR(VLOOKUP(Table1[[#This Row],[Ticker]],[1]!Table1[[Symbol]:[Industry]],2,FALSE),"-")</f>
        <v>-</v>
      </c>
      <c r="D4435" t="s">
        <v>62</v>
      </c>
      <c r="E4435">
        <v>9.6824999999999992</v>
      </c>
      <c r="F4435">
        <v>64.55</v>
      </c>
      <c r="G4435">
        <v>76.158847835123296</v>
      </c>
      <c r="H4435">
        <v>-3.0133247948436201</v>
      </c>
      <c r="I4435">
        <v>-28.762270262154001</v>
      </c>
      <c r="J4435">
        <v>3.16135188270363</v>
      </c>
      <c r="K4435">
        <v>67.362838954718796</v>
      </c>
      <c r="L4435">
        <v>62.910674941272099</v>
      </c>
      <c r="M4435">
        <v>54.961503393827201</v>
      </c>
      <c r="N4435">
        <v>1.95939584352707</v>
      </c>
      <c r="O4435">
        <v>34.779240898528201</v>
      </c>
      <c r="P4435">
        <v>137.57821126242101</v>
      </c>
      <c r="Q4435">
        <v>7.5396091397042994E-2</v>
      </c>
    </row>
    <row r="4436" spans="1:17" hidden="1" x14ac:dyDescent="0.3">
      <c r="A4436" t="s">
        <v>9029</v>
      </c>
      <c r="B4436" t="s">
        <v>9030</v>
      </c>
      <c r="C4436" t="str">
        <f>IFERROR(VLOOKUP(Table1[[#This Row],[Ticker]],[1]!Table1[[Symbol]:[Industry]],2,FALSE),"-")</f>
        <v>-</v>
      </c>
      <c r="D4436" t="s">
        <v>46</v>
      </c>
      <c r="E4436">
        <v>9.6772260200000009</v>
      </c>
      <c r="F4436">
        <v>0.77</v>
      </c>
      <c r="G4436">
        <v>-5.2248149417282903</v>
      </c>
      <c r="H4436">
        <v>-20.620132823535499</v>
      </c>
      <c r="I4436">
        <v>5.0102102093555398</v>
      </c>
      <c r="J4436">
        <v>-5.0556082468248</v>
      </c>
      <c r="K4436">
        <v>0.79793391074491404</v>
      </c>
      <c r="L4436">
        <v>1.11445740870212</v>
      </c>
      <c r="M4436">
        <v>10.5714095468986</v>
      </c>
      <c r="N4436">
        <v>0.26878437542678202</v>
      </c>
      <c r="O4436">
        <v>25.974025974025899</v>
      </c>
      <c r="P4436">
        <v>39.999999999999901</v>
      </c>
      <c r="Q4436">
        <v>-9.3622763564740006E-3</v>
      </c>
    </row>
    <row r="4437" spans="1:17" hidden="1" x14ac:dyDescent="0.3">
      <c r="A4437" t="s">
        <v>9031</v>
      </c>
      <c r="B4437" t="s">
        <v>9032</v>
      </c>
      <c r="C4437" t="str">
        <f>IFERROR(VLOOKUP(Table1[[#This Row],[Ticker]],[1]!Table1[[Symbol]:[Industry]],2,FALSE),"-")</f>
        <v>-</v>
      </c>
      <c r="D4437" t="s">
        <v>21</v>
      </c>
      <c r="E4437">
        <v>9.6639560000000007</v>
      </c>
      <c r="F4437">
        <v>9.1999999999999993</v>
      </c>
      <c r="G4437">
        <v>-53.830620677374498</v>
      </c>
      <c r="H4437">
        <v>14.7681844682002</v>
      </c>
      <c r="I4437">
        <v>-20.239575465962002</v>
      </c>
      <c r="J4437">
        <v>5.64537522252024</v>
      </c>
      <c r="K4437">
        <v>8.4301568034205694</v>
      </c>
      <c r="L4437">
        <v>8.6231890088650101</v>
      </c>
      <c r="M4437">
        <v>66.076770583609701</v>
      </c>
      <c r="N4437">
        <v>0.603670213584793</v>
      </c>
      <c r="O4437">
        <v>44.021739130434703</v>
      </c>
      <c r="P4437">
        <v>85.110663983903393</v>
      </c>
    </row>
    <row r="4438" spans="1:17" hidden="1" x14ac:dyDescent="0.3">
      <c r="A4438" t="s">
        <v>9033</v>
      </c>
      <c r="B4438" t="s">
        <v>9034</v>
      </c>
      <c r="C4438" t="str">
        <f>IFERROR(VLOOKUP(Table1[[#This Row],[Ticker]],[1]!Table1[[Symbol]:[Industry]],2,FALSE),"-")</f>
        <v>-</v>
      </c>
      <c r="D4438" t="s">
        <v>405</v>
      </c>
      <c r="E4438">
        <v>9.6544550000000005</v>
      </c>
      <c r="F4438">
        <v>14.9</v>
      </c>
      <c r="G4438">
        <v>-0.85040946262372297</v>
      </c>
      <c r="H4438">
        <v>7.7705459378032398</v>
      </c>
      <c r="I4438">
        <v>1.5178075502862101</v>
      </c>
      <c r="J4438">
        <v>-2.3758059016104802</v>
      </c>
      <c r="K4438">
        <v>14.3347483814215</v>
      </c>
      <c r="L4438">
        <v>12.908501833854</v>
      </c>
      <c r="M4438">
        <v>34.410386652404704</v>
      </c>
      <c r="N4438">
        <v>2.2264460221340499</v>
      </c>
      <c r="O4438">
        <v>20.805369127516698</v>
      </c>
      <c r="P4438">
        <v>56.512605042016801</v>
      </c>
      <c r="Q4438">
        <v>4.5120361623864E-2</v>
      </c>
    </row>
    <row r="4439" spans="1:17" hidden="1" x14ac:dyDescent="0.3">
      <c r="A4439" t="s">
        <v>9035</v>
      </c>
      <c r="B4439" t="s">
        <v>9036</v>
      </c>
      <c r="C4439" t="str">
        <f>IFERROR(VLOOKUP(Table1[[#This Row],[Ticker]],[1]!Table1[[Symbol]:[Industry]],2,FALSE),"-")</f>
        <v>-</v>
      </c>
      <c r="D4439" t="s">
        <v>412</v>
      </c>
      <c r="E4439">
        <v>9.6474512000000008</v>
      </c>
      <c r="F4439">
        <v>7.36</v>
      </c>
      <c r="G4439">
        <v>102.77518505827101</v>
      </c>
      <c r="H4439">
        <v>10.350881669218101</v>
      </c>
      <c r="I4439">
        <v>-24.669663595970601</v>
      </c>
      <c r="J4439">
        <v>-14.2127861424414</v>
      </c>
      <c r="K4439">
        <v>7.7447178855308803</v>
      </c>
      <c r="L4439">
        <v>6.8651239037340197</v>
      </c>
      <c r="M4439">
        <v>31.532128123883801</v>
      </c>
      <c r="N4439">
        <v>2.02478737334107</v>
      </c>
      <c r="O4439">
        <v>47.961956521739097</v>
      </c>
      <c r="P4439">
        <v>145.333333333333</v>
      </c>
      <c r="Q4439">
        <v>0.14392581713718899</v>
      </c>
    </row>
    <row r="4440" spans="1:17" hidden="1" x14ac:dyDescent="0.3">
      <c r="A4440" t="s">
        <v>9037</v>
      </c>
      <c r="B4440" t="s">
        <v>9038</v>
      </c>
      <c r="C4440" t="str">
        <f>IFERROR(VLOOKUP(Table1[[#This Row],[Ticker]],[1]!Table1[[Symbol]:[Industry]],2,FALSE),"-")</f>
        <v>-</v>
      </c>
      <c r="D4440" t="s">
        <v>632</v>
      </c>
      <c r="E4440">
        <v>9.6378380000000003</v>
      </c>
      <c r="F4440">
        <v>22.6</v>
      </c>
      <c r="G4440">
        <v>-20.725077776843001</v>
      </c>
      <c r="H4440">
        <v>-4.3157849974485503</v>
      </c>
      <c r="I4440">
        <v>26.9213425552704</v>
      </c>
      <c r="J4440">
        <v>-0.117336641886528</v>
      </c>
      <c r="K4440">
        <v>21.949808856429001</v>
      </c>
      <c r="L4440">
        <v>19.723332164082699</v>
      </c>
      <c r="M4440">
        <v>99.9980964254393</v>
      </c>
      <c r="N4440">
        <v>0</v>
      </c>
      <c r="O4440">
        <v>0</v>
      </c>
      <c r="P4440">
        <v>40.372670807453403</v>
      </c>
    </row>
    <row r="4441" spans="1:17" hidden="1" x14ac:dyDescent="0.3">
      <c r="A4441" t="s">
        <v>9039</v>
      </c>
      <c r="B4441" t="s">
        <v>9040</v>
      </c>
      <c r="C4441" t="str">
        <f>IFERROR(VLOOKUP(Table1[[#This Row],[Ticker]],[1]!Table1[[Symbol]:[Industry]],2,FALSE),"-")</f>
        <v>-</v>
      </c>
      <c r="D4441" t="s">
        <v>621</v>
      </c>
      <c r="E4441">
        <v>9.6349913100000002</v>
      </c>
      <c r="F4441">
        <v>8.1</v>
      </c>
      <c r="G4441">
        <v>56.3136465967332</v>
      </c>
      <c r="H4441">
        <v>4.2396147220465403</v>
      </c>
      <c r="I4441">
        <v>1.76915538935334</v>
      </c>
      <c r="J4441">
        <v>7.8324541530925504</v>
      </c>
      <c r="K4441">
        <v>7.5404806412369503</v>
      </c>
      <c r="L4441">
        <v>6.9858353663936299</v>
      </c>
      <c r="M4441">
        <v>63.345303457751697</v>
      </c>
      <c r="N4441">
        <v>0.62163150978403703</v>
      </c>
      <c r="O4441">
        <v>15.061728395061699</v>
      </c>
      <c r="P4441">
        <v>88.3720930232558</v>
      </c>
      <c r="Q4441">
        <v>0.119112895081493</v>
      </c>
    </row>
    <row r="4442" spans="1:17" hidden="1" x14ac:dyDescent="0.3">
      <c r="A4442" t="s">
        <v>9041</v>
      </c>
      <c r="B4442" t="s">
        <v>9042</v>
      </c>
      <c r="C4442" t="str">
        <f>IFERROR(VLOOKUP(Table1[[#This Row],[Ticker]],[1]!Table1[[Symbol]:[Industry]],2,FALSE),"-")</f>
        <v>-</v>
      </c>
      <c r="D4442" t="s">
        <v>138</v>
      </c>
      <c r="E4442">
        <v>9.6053080000000008</v>
      </c>
      <c r="F4442">
        <v>18.100000000000001</v>
      </c>
      <c r="G4442">
        <v>59.697638491363399</v>
      </c>
      <c r="H4442">
        <v>-10.030070711734201</v>
      </c>
      <c r="I4442">
        <v>-1.0289680037357101</v>
      </c>
      <c r="J4442">
        <v>-10.1990805110963</v>
      </c>
      <c r="K4442">
        <v>16.722867045701602</v>
      </c>
      <c r="L4442">
        <v>15.368644058129</v>
      </c>
      <c r="M4442">
        <v>59.672726953843899</v>
      </c>
      <c r="N4442">
        <v>0.41082006954793798</v>
      </c>
      <c r="O4442">
        <v>3.8674033149171199</v>
      </c>
      <c r="P4442">
        <v>96.953210010881406</v>
      </c>
      <c r="Q4442">
        <v>1.0326679636715E-2</v>
      </c>
    </row>
    <row r="4443" spans="1:17" hidden="1" x14ac:dyDescent="0.3">
      <c r="A4443" t="s">
        <v>9043</v>
      </c>
      <c r="B4443" t="s">
        <v>9044</v>
      </c>
      <c r="C4443" t="str">
        <f>IFERROR(VLOOKUP(Table1[[#This Row],[Ticker]],[1]!Table1[[Symbol]:[Industry]],2,FALSE),"-")</f>
        <v>-</v>
      </c>
      <c r="E4443">
        <v>9.5605394520000004</v>
      </c>
      <c r="F4443">
        <v>6.42</v>
      </c>
      <c r="G4443">
        <v>-21.4570540402094</v>
      </c>
      <c r="H4443">
        <v>-13.122603179266701</v>
      </c>
      <c r="I4443">
        <v>-55.193615003543997</v>
      </c>
      <c r="J4443">
        <v>-0.117336641886528</v>
      </c>
      <c r="K4443">
        <v>6.9395388265079303</v>
      </c>
      <c r="L4443">
        <v>7.8046628329990497</v>
      </c>
      <c r="M4443">
        <v>1.3196024510999999E-5</v>
      </c>
      <c r="N4443">
        <v>0</v>
      </c>
      <c r="O4443">
        <v>71.651090342679097</v>
      </c>
      <c r="P4443">
        <v>2.2292993630573101</v>
      </c>
    </row>
    <row r="4444" spans="1:17" hidden="1" x14ac:dyDescent="0.3">
      <c r="A4444" t="s">
        <v>9045</v>
      </c>
      <c r="B4444" t="s">
        <v>9046</v>
      </c>
      <c r="C4444" t="str">
        <f>IFERROR(VLOOKUP(Table1[[#This Row],[Ticker]],[1]!Table1[[Symbol]:[Industry]],2,FALSE),"-")</f>
        <v>-</v>
      </c>
      <c r="D4444" t="s">
        <v>412</v>
      </c>
      <c r="E4444">
        <v>9.5466840000000008</v>
      </c>
      <c r="F4444">
        <v>20.3</v>
      </c>
      <c r="G4444">
        <v>-16.8442481401088</v>
      </c>
      <c r="H4444">
        <v>10.965113878955901</v>
      </c>
      <c r="I4444">
        <v>0.21048585755952701</v>
      </c>
      <c r="J4444">
        <v>-4.6754761767702497</v>
      </c>
      <c r="K4444">
        <v>19.031729483759499</v>
      </c>
      <c r="L4444">
        <v>18.3125435770934</v>
      </c>
      <c r="M4444">
        <v>52.431057720324297</v>
      </c>
      <c r="N4444">
        <v>0.95483783206047501</v>
      </c>
      <c r="O4444">
        <v>6.7980295566502296</v>
      </c>
      <c r="P4444">
        <v>52.631578947368403</v>
      </c>
      <c r="Q4444">
        <v>4.1181219784590002E-2</v>
      </c>
    </row>
    <row r="4445" spans="1:17" hidden="1" x14ac:dyDescent="0.3">
      <c r="A4445" t="s">
        <v>9047</v>
      </c>
      <c r="B4445" t="s">
        <v>9048</v>
      </c>
      <c r="C4445" t="str">
        <f>IFERROR(VLOOKUP(Table1[[#This Row],[Ticker]],[1]!Table1[[Symbol]:[Industry]],2,FALSE),"-")</f>
        <v>-</v>
      </c>
      <c r="D4445" t="s">
        <v>543</v>
      </c>
      <c r="E4445">
        <v>9.5108599999999992</v>
      </c>
      <c r="F4445">
        <v>34.14</v>
      </c>
      <c r="G4445">
        <v>47.013646596733203</v>
      </c>
      <c r="H4445">
        <v>-4.3157849974485503</v>
      </c>
      <c r="I4445">
        <v>49.120100319245601</v>
      </c>
      <c r="J4445">
        <v>-0.117336641886528</v>
      </c>
      <c r="K4445">
        <v>30.500142988837499</v>
      </c>
      <c r="L4445">
        <v>24.393859284314502</v>
      </c>
      <c r="M4445">
        <v>100</v>
      </c>
      <c r="N4445">
        <v>0</v>
      </c>
      <c r="O4445">
        <v>0</v>
      </c>
      <c r="P4445">
        <v>70.7</v>
      </c>
    </row>
    <row r="4446" spans="1:17" hidden="1" x14ac:dyDescent="0.3">
      <c r="A4446" t="s">
        <v>9049</v>
      </c>
      <c r="B4446" t="s">
        <v>9050</v>
      </c>
      <c r="C4446" t="str">
        <f>IFERROR(VLOOKUP(Table1[[#This Row],[Ticker]],[1]!Table1[[Symbol]:[Industry]],2,FALSE),"-")</f>
        <v>-</v>
      </c>
      <c r="D4446" t="s">
        <v>709</v>
      </c>
      <c r="E4446">
        <v>9.5089231049999992</v>
      </c>
      <c r="F4446">
        <v>122.18</v>
      </c>
      <c r="G4446">
        <v>0.68253910487658498</v>
      </c>
      <c r="H4446">
        <v>2.6791934185500299</v>
      </c>
      <c r="I4446">
        <v>-4.4982339058301397</v>
      </c>
      <c r="J4446">
        <v>3.0687296282918899</v>
      </c>
      <c r="K4446">
        <v>114.112235412762</v>
      </c>
      <c r="L4446">
        <v>108.45411505634701</v>
      </c>
      <c r="M4446">
        <v>45.884931757483201</v>
      </c>
      <c r="N4446">
        <v>1.03555073237804</v>
      </c>
      <c r="O4446">
        <v>1.0803732198395799</v>
      </c>
      <c r="P4446">
        <v>28.205666316894</v>
      </c>
    </row>
    <row r="4447" spans="1:17" hidden="1" x14ac:dyDescent="0.3">
      <c r="A4447" t="s">
        <v>9051</v>
      </c>
      <c r="B4447" t="s">
        <v>9052</v>
      </c>
      <c r="C4447" t="str">
        <f>IFERROR(VLOOKUP(Table1[[#This Row],[Ticker]],[1]!Table1[[Symbol]:[Industry]],2,FALSE),"-")</f>
        <v>-</v>
      </c>
      <c r="D4447" t="s">
        <v>412</v>
      </c>
      <c r="E4447">
        <v>9.5</v>
      </c>
      <c r="F4447">
        <v>9.5</v>
      </c>
      <c r="G4447">
        <v>-28.6863534032667</v>
      </c>
      <c r="H4447">
        <v>28.924046699606102</v>
      </c>
      <c r="I4447">
        <v>29.191314390459699</v>
      </c>
      <c r="J4447">
        <v>-0.64089685131061902</v>
      </c>
      <c r="K4447">
        <v>8.0012833611929501</v>
      </c>
      <c r="L4447">
        <v>7.9443766072506996</v>
      </c>
      <c r="M4447">
        <v>71.480697779368597</v>
      </c>
      <c r="N4447">
        <v>1.69429528029326</v>
      </c>
      <c r="O4447">
        <v>45.2631578947368</v>
      </c>
      <c r="P4447">
        <v>52.243589743589702</v>
      </c>
      <c r="Q4447">
        <v>0.161934854799621</v>
      </c>
    </row>
    <row r="4448" spans="1:17" hidden="1" x14ac:dyDescent="0.3">
      <c r="A4448" t="s">
        <v>9053</v>
      </c>
      <c r="B4448" t="s">
        <v>9054</v>
      </c>
      <c r="C4448" t="str">
        <f>IFERROR(VLOOKUP(Table1[[#This Row],[Ticker]],[1]!Table1[[Symbol]:[Industry]],2,FALSE),"-")</f>
        <v>-</v>
      </c>
      <c r="D4448" t="s">
        <v>632</v>
      </c>
      <c r="E4448">
        <v>9.4894388500000009</v>
      </c>
      <c r="F4448">
        <v>9.5</v>
      </c>
      <c r="G4448">
        <v>40.1067500450091</v>
      </c>
      <c r="H4448">
        <v>8.2968276151640392</v>
      </c>
      <c r="I4448">
        <v>-14.492994918849501</v>
      </c>
      <c r="J4448">
        <v>-4.9698580500691998</v>
      </c>
      <c r="K4448">
        <v>10.015420545682399</v>
      </c>
      <c r="L4448">
        <v>9.0339984614369708</v>
      </c>
      <c r="M4448">
        <v>27.184339176178199</v>
      </c>
      <c r="N4448">
        <v>0.87549987867022505</v>
      </c>
      <c r="O4448">
        <v>61.052631578947299</v>
      </c>
      <c r="P4448">
        <v>77.902621722846405</v>
      </c>
      <c r="Q4448">
        <v>6.6674659373445994E-2</v>
      </c>
    </row>
    <row r="4449" spans="1:17" hidden="1" x14ac:dyDescent="0.3">
      <c r="A4449" t="s">
        <v>9055</v>
      </c>
      <c r="B4449" t="s">
        <v>9056</v>
      </c>
      <c r="C4449" t="str">
        <f>IFERROR(VLOOKUP(Table1[[#This Row],[Ticker]],[1]!Table1[[Symbol]:[Industry]],2,FALSE),"-")</f>
        <v>-</v>
      </c>
      <c r="D4449" t="s">
        <v>51</v>
      </c>
      <c r="E4449">
        <v>9.4890626999999999</v>
      </c>
      <c r="F4449">
        <v>21.97</v>
      </c>
      <c r="G4449">
        <v>3.7498414923248999</v>
      </c>
      <c r="H4449">
        <v>-6.44344457191663</v>
      </c>
      <c r="I4449">
        <v>-36.119402873795003</v>
      </c>
      <c r="J4449">
        <v>-11.994731277901799</v>
      </c>
      <c r="K4449">
        <v>24.150841019300302</v>
      </c>
      <c r="L4449">
        <v>23.714045327538699</v>
      </c>
      <c r="M4449">
        <v>30.159749830564301</v>
      </c>
      <c r="N4449">
        <v>1.0767022149302701</v>
      </c>
      <c r="O4449">
        <v>75.238962221210699</v>
      </c>
      <c r="P4449">
        <v>37.312499999999901</v>
      </c>
      <c r="Q4449">
        <v>5.4296326477537002E-2</v>
      </c>
    </row>
    <row r="4450" spans="1:17" hidden="1" x14ac:dyDescent="0.3">
      <c r="A4450" t="s">
        <v>9057</v>
      </c>
      <c r="B4450" t="s">
        <v>9058</v>
      </c>
      <c r="C4450" t="str">
        <f>IFERROR(VLOOKUP(Table1[[#This Row],[Ticker]],[1]!Table1[[Symbol]:[Industry]],2,FALSE),"-")</f>
        <v>-</v>
      </c>
      <c r="D4450" t="s">
        <v>5299</v>
      </c>
      <c r="E4450">
        <v>9.4842310750000003</v>
      </c>
      <c r="F4450">
        <v>6.05</v>
      </c>
      <c r="G4450">
        <v>48.678318961405601</v>
      </c>
      <c r="H4450">
        <v>34.445682892459601</v>
      </c>
      <c r="I4450">
        <v>38.558721999073299</v>
      </c>
      <c r="J4450">
        <v>8.8916723671224798</v>
      </c>
      <c r="K4450">
        <v>4.7578706293494299</v>
      </c>
      <c r="L4450">
        <v>4.4466172526707703</v>
      </c>
      <c r="M4450">
        <v>88.061848003983599</v>
      </c>
      <c r="N4450">
        <v>1.0954125196736599</v>
      </c>
      <c r="O4450">
        <v>5.9504132231404903</v>
      </c>
      <c r="P4450">
        <v>111.53846153846099</v>
      </c>
      <c r="Q4450">
        <v>-1.313079925621E-2</v>
      </c>
    </row>
    <row r="4451" spans="1:17" hidden="1" x14ac:dyDescent="0.3">
      <c r="A4451" t="s">
        <v>9059</v>
      </c>
      <c r="B4451" t="s">
        <v>9060</v>
      </c>
      <c r="C4451" t="str">
        <f>IFERROR(VLOOKUP(Table1[[#This Row],[Ticker]],[1]!Table1[[Symbol]:[Industry]],2,FALSE),"-")</f>
        <v>-</v>
      </c>
      <c r="E4451">
        <v>9.4824304799999997</v>
      </c>
      <c r="F4451">
        <v>14.64</v>
      </c>
      <c r="G4451">
        <v>315.95328623637198</v>
      </c>
      <c r="H4451">
        <v>-9.7023502699453807</v>
      </c>
      <c r="I4451">
        <v>92.455844743597595</v>
      </c>
      <c r="J4451">
        <v>-5.92175304567201</v>
      </c>
      <c r="K4451">
        <v>15.388734356414099</v>
      </c>
      <c r="L4451">
        <v>11.1033450468898</v>
      </c>
      <c r="M4451">
        <v>15.944488608245999</v>
      </c>
      <c r="N4451">
        <v>3.4558270850404402E-2</v>
      </c>
      <c r="O4451">
        <v>37.5683060109289</v>
      </c>
      <c r="P4451">
        <v>438.23529411764702</v>
      </c>
      <c r="Q4451">
        <v>7.4999268601096999E-2</v>
      </c>
    </row>
    <row r="4452" spans="1:17" hidden="1" x14ac:dyDescent="0.3">
      <c r="A4452" t="s">
        <v>9061</v>
      </c>
      <c r="B4452" t="s">
        <v>9062</v>
      </c>
      <c r="C4452" t="str">
        <f>IFERROR(VLOOKUP(Table1[[#This Row],[Ticker]],[1]!Table1[[Symbol]:[Industry]],2,FALSE),"-")</f>
        <v>-</v>
      </c>
      <c r="D4452" t="s">
        <v>51</v>
      </c>
      <c r="E4452">
        <v>9.4581320000000009</v>
      </c>
      <c r="F4452">
        <v>31.1</v>
      </c>
      <c r="G4452">
        <v>73.523538797113702</v>
      </c>
      <c r="H4452">
        <v>-1.84461531046337</v>
      </c>
      <c r="I4452">
        <v>-16.0202505579473</v>
      </c>
      <c r="J4452">
        <v>-4.42502894957883</v>
      </c>
      <c r="K4452">
        <v>31.884717889918502</v>
      </c>
      <c r="L4452">
        <v>30.2192728502717</v>
      </c>
      <c r="M4452">
        <v>47.110066013220802</v>
      </c>
      <c r="N4452">
        <v>1.7913093886237399</v>
      </c>
      <c r="O4452">
        <v>36.6559485530546</v>
      </c>
      <c r="P4452">
        <v>127.505486466715</v>
      </c>
      <c r="Q4452">
        <v>7.7608756858944E-2</v>
      </c>
    </row>
    <row r="4453" spans="1:17" hidden="1" x14ac:dyDescent="0.3">
      <c r="A4453" t="s">
        <v>9063</v>
      </c>
      <c r="B4453" t="s">
        <v>9064</v>
      </c>
      <c r="C4453" t="str">
        <f>IFERROR(VLOOKUP(Table1[[#This Row],[Ticker]],[1]!Table1[[Symbol]:[Industry]],2,FALSE),"-")</f>
        <v>-</v>
      </c>
      <c r="D4453" t="s">
        <v>138</v>
      </c>
      <c r="E4453">
        <v>9.4377600000000008</v>
      </c>
      <c r="F4453">
        <v>18.079999999999998</v>
      </c>
      <c r="G4453">
        <v>51.584938506568697</v>
      </c>
      <c r="H4453">
        <v>8.9624699352791298E-2</v>
      </c>
      <c r="I4453">
        <v>9.1079617645357906</v>
      </c>
      <c r="J4453">
        <v>-1.0507150328489701</v>
      </c>
      <c r="K4453">
        <v>15.578932974926699</v>
      </c>
      <c r="L4453">
        <v>13.2150879962152</v>
      </c>
      <c r="M4453">
        <v>6.3189924219599503</v>
      </c>
      <c r="N4453">
        <v>1.2906266107061299</v>
      </c>
      <c r="O4453">
        <v>4.9778761061947101</v>
      </c>
      <c r="P4453">
        <v>85.435897435897402</v>
      </c>
      <c r="Q4453">
        <v>9.4964547050600007E-2</v>
      </c>
    </row>
    <row r="4454" spans="1:17" hidden="1" x14ac:dyDescent="0.3">
      <c r="A4454" t="s">
        <v>9065</v>
      </c>
      <c r="B4454" t="s">
        <v>9066</v>
      </c>
      <c r="C4454" t="str">
        <f>IFERROR(VLOOKUP(Table1[[#This Row],[Ticker]],[1]!Table1[[Symbol]:[Industry]],2,FALSE),"-")</f>
        <v>-</v>
      </c>
      <c r="D4454" t="s">
        <v>549</v>
      </c>
      <c r="E4454">
        <v>9.407</v>
      </c>
      <c r="F4454">
        <v>20.45</v>
      </c>
      <c r="G4454">
        <v>293.66058537224302</v>
      </c>
      <c r="H4454">
        <v>37.976165889318096</v>
      </c>
      <c r="I4454">
        <v>35.059928102210598</v>
      </c>
      <c r="J4454">
        <v>-5.9412644071235396</v>
      </c>
      <c r="K4454">
        <v>16.955792596649498</v>
      </c>
      <c r="L4454">
        <v>12.455507952651899</v>
      </c>
      <c r="M4454">
        <v>38.658542378980698</v>
      </c>
      <c r="N4454">
        <v>0.96821588141075399</v>
      </c>
      <c r="O4454">
        <v>22.249388753056198</v>
      </c>
      <c r="P4454">
        <v>372.28637413394898</v>
      </c>
      <c r="Q4454">
        <v>6.7084334353455996E-2</v>
      </c>
    </row>
    <row r="4455" spans="1:17" hidden="1" x14ac:dyDescent="0.3">
      <c r="A4455" t="s">
        <v>9067</v>
      </c>
      <c r="B4455" t="s">
        <v>9068</v>
      </c>
      <c r="C4455" t="str">
        <f>IFERROR(VLOOKUP(Table1[[#This Row],[Ticker]],[1]!Table1[[Symbol]:[Industry]],2,FALSE),"-")</f>
        <v>-</v>
      </c>
      <c r="E4455">
        <v>9.3874999999999993</v>
      </c>
      <c r="F4455">
        <v>2</v>
      </c>
      <c r="G4455">
        <v>-6.7272890757813597</v>
      </c>
      <c r="H4455">
        <v>-0.192073657242362</v>
      </c>
      <c r="I4455">
        <v>-21.285429634671299</v>
      </c>
      <c r="J4455">
        <v>-5.2816558907128099</v>
      </c>
      <c r="K4455">
        <v>1.9539954404658799</v>
      </c>
      <c r="L4455">
        <v>1.94358251715788</v>
      </c>
      <c r="M4455">
        <v>48.319388959685803</v>
      </c>
      <c r="N4455">
        <v>1.9354601906717499</v>
      </c>
      <c r="O4455">
        <v>32.499999999999901</v>
      </c>
      <c r="P4455">
        <v>44.927536231883998</v>
      </c>
      <c r="Q4455">
        <v>-6.7397635746045001E-2</v>
      </c>
    </row>
    <row r="4456" spans="1:17" hidden="1" x14ac:dyDescent="0.3">
      <c r="A4456" t="s">
        <v>9069</v>
      </c>
      <c r="B4456" t="s">
        <v>9070</v>
      </c>
      <c r="C4456" t="str">
        <f>IFERROR(VLOOKUP(Table1[[#This Row],[Ticker]],[1]!Table1[[Symbol]:[Industry]],2,FALSE),"-")</f>
        <v>-</v>
      </c>
      <c r="D4456" t="s">
        <v>441</v>
      </c>
      <c r="E4456">
        <v>9.3578135000000007</v>
      </c>
      <c r="F4456">
        <v>20.71</v>
      </c>
      <c r="G4456">
        <v>38.1105215967332</v>
      </c>
      <c r="H4456">
        <v>-10.059910323819301</v>
      </c>
      <c r="I4456">
        <v>-31.496441034137799</v>
      </c>
      <c r="J4456">
        <v>4.0172787427288501</v>
      </c>
      <c r="K4456">
        <v>22.173771806048201</v>
      </c>
      <c r="L4456">
        <v>20.548033428956298</v>
      </c>
      <c r="M4456">
        <v>36.719707838333903</v>
      </c>
      <c r="N4456">
        <v>0.59498637113113495</v>
      </c>
      <c r="O4456">
        <v>54.514727184934799</v>
      </c>
      <c r="P4456">
        <v>72.296173044925098</v>
      </c>
      <c r="Q4456">
        <v>5.3529141227988998E-2</v>
      </c>
    </row>
    <row r="4457" spans="1:17" hidden="1" x14ac:dyDescent="0.3">
      <c r="A4457" t="s">
        <v>9071</v>
      </c>
      <c r="B4457" t="s">
        <v>9072</v>
      </c>
      <c r="C4457" t="str">
        <f>IFERROR(VLOOKUP(Table1[[#This Row],[Ticker]],[1]!Table1[[Symbol]:[Industry]],2,FALSE),"-")</f>
        <v>-</v>
      </c>
      <c r="E4457">
        <v>9.3452462500000006</v>
      </c>
      <c r="F4457">
        <v>10.7</v>
      </c>
      <c r="G4457">
        <v>13.845780272825699</v>
      </c>
      <c r="H4457">
        <v>-24.013898204995701</v>
      </c>
      <c r="I4457">
        <v>-29.066470208018799</v>
      </c>
      <c r="J4457">
        <v>-2.3232189948277</v>
      </c>
      <c r="K4457">
        <v>10.694919699570701</v>
      </c>
      <c r="L4457">
        <v>10.4576919061137</v>
      </c>
      <c r="M4457">
        <v>41.609671732025298</v>
      </c>
      <c r="N4457">
        <v>1.06350308554541</v>
      </c>
      <c r="O4457">
        <v>50.3738317757009</v>
      </c>
      <c r="P4457">
        <v>55.749636098981</v>
      </c>
    </row>
    <row r="4458" spans="1:17" hidden="1" x14ac:dyDescent="0.3">
      <c r="A4458" t="s">
        <v>9073</v>
      </c>
      <c r="B4458" t="s">
        <v>9074</v>
      </c>
      <c r="C4458" t="str">
        <f>IFERROR(VLOOKUP(Table1[[#This Row],[Ticker]],[1]!Table1[[Symbol]:[Industry]],2,FALSE),"-")</f>
        <v>-</v>
      </c>
      <c r="E4458">
        <v>9.2742830999999999</v>
      </c>
      <c r="F4458">
        <v>3.7</v>
      </c>
      <c r="G4458">
        <v>24.3136465967332</v>
      </c>
      <c r="H4458">
        <v>3.6352853389428699</v>
      </c>
      <c r="I4458">
        <v>-35.720235815208099</v>
      </c>
      <c r="J4458">
        <v>-4.9690886634498703</v>
      </c>
      <c r="K4458">
        <v>3.5178073144467001</v>
      </c>
      <c r="L4458">
        <v>3.5276648108746098</v>
      </c>
      <c r="M4458">
        <v>57.991951096347002</v>
      </c>
      <c r="N4458">
        <v>1.4467261772914499</v>
      </c>
      <c r="O4458">
        <v>40.270270270270203</v>
      </c>
      <c r="P4458">
        <v>72.093023255813904</v>
      </c>
      <c r="Q4458">
        <v>3.0787437970279E-2</v>
      </c>
    </row>
    <row r="4459" spans="1:17" hidden="1" x14ac:dyDescent="0.3">
      <c r="A4459" t="s">
        <v>9075</v>
      </c>
      <c r="B4459" t="s">
        <v>9076</v>
      </c>
      <c r="C4459" t="str">
        <f>IFERROR(VLOOKUP(Table1[[#This Row],[Ticker]],[1]!Table1[[Symbol]:[Industry]],2,FALSE),"-")</f>
        <v>-</v>
      </c>
      <c r="D4459" t="s">
        <v>412</v>
      </c>
      <c r="E4459">
        <v>9.2524200000000008</v>
      </c>
      <c r="F4459">
        <v>32.81</v>
      </c>
      <c r="G4459">
        <v>102.433563895148</v>
      </c>
      <c r="H4459">
        <v>52.242818493823201</v>
      </c>
      <c r="I4459">
        <v>42.786766985912301</v>
      </c>
      <c r="J4459">
        <v>-2.45087740106512</v>
      </c>
      <c r="K4459">
        <v>23.7296240284604</v>
      </c>
      <c r="L4459">
        <v>21.217335710314298</v>
      </c>
      <c r="M4459">
        <v>80.503017414029003</v>
      </c>
      <c r="N4459">
        <v>3.45402786914658</v>
      </c>
      <c r="O4459">
        <v>2.8345016763182</v>
      </c>
      <c r="P4459">
        <v>163.322632423756</v>
      </c>
      <c r="Q4459">
        <v>0.12183282409096099</v>
      </c>
    </row>
    <row r="4460" spans="1:17" hidden="1" x14ac:dyDescent="0.3">
      <c r="A4460" t="s">
        <v>9077</v>
      </c>
      <c r="B4460" t="s">
        <v>9078</v>
      </c>
      <c r="C4460" t="str">
        <f>IFERROR(VLOOKUP(Table1[[#This Row],[Ticker]],[1]!Table1[[Symbol]:[Industry]],2,FALSE),"-")</f>
        <v>-</v>
      </c>
      <c r="D4460" t="s">
        <v>405</v>
      </c>
      <c r="E4460">
        <v>9.1908107999999995</v>
      </c>
      <c r="F4460">
        <v>9.93</v>
      </c>
      <c r="G4460">
        <v>3.6213389044255502</v>
      </c>
      <c r="H4460">
        <v>-30.211307385508199</v>
      </c>
      <c r="I4460">
        <v>-18.608921375392001</v>
      </c>
      <c r="J4460">
        <v>10.093540161665</v>
      </c>
      <c r="K4460">
        <v>10.8835687201087</v>
      </c>
      <c r="L4460">
        <v>10.7242482284534</v>
      </c>
      <c r="M4460">
        <v>44.186890180952098</v>
      </c>
      <c r="N4460">
        <v>0.193361484609401</v>
      </c>
      <c r="O4460">
        <v>62.839879154078503</v>
      </c>
      <c r="P4460">
        <v>70.912220309810607</v>
      </c>
      <c r="Q4460">
        <v>3.2620012835665999E-2</v>
      </c>
    </row>
    <row r="4461" spans="1:17" hidden="1" x14ac:dyDescent="0.3">
      <c r="A4461" t="s">
        <v>9079</v>
      </c>
      <c r="B4461" t="s">
        <v>9080</v>
      </c>
      <c r="C4461" t="str">
        <f>IFERROR(VLOOKUP(Table1[[#This Row],[Ticker]],[1]!Table1[[Symbol]:[Industry]],2,FALSE),"-")</f>
        <v>-</v>
      </c>
      <c r="D4461" t="s">
        <v>549</v>
      </c>
      <c r="E4461">
        <v>9.1870888099999899</v>
      </c>
      <c r="F4461">
        <v>20.29</v>
      </c>
      <c r="G4461">
        <v>81.263141546228098</v>
      </c>
      <c r="H4461">
        <v>-2.04878247855686</v>
      </c>
      <c r="I4461">
        <v>5.3425827548428497</v>
      </c>
      <c r="J4461">
        <v>9.6123930878432002</v>
      </c>
      <c r="K4461">
        <v>18.249860324487202</v>
      </c>
      <c r="L4461">
        <v>15.521231756961299</v>
      </c>
      <c r="M4461">
        <v>65.751291383486901</v>
      </c>
      <c r="N4461">
        <v>0.63269068326339095</v>
      </c>
      <c r="O4461">
        <v>2.8585510103499301</v>
      </c>
      <c r="P4461">
        <v>133.21839080459699</v>
      </c>
      <c r="Q4461">
        <v>0.106319546539552</v>
      </c>
    </row>
    <row r="4462" spans="1:17" hidden="1" x14ac:dyDescent="0.3">
      <c r="A4462" t="s">
        <v>9081</v>
      </c>
      <c r="B4462" t="s">
        <v>9082</v>
      </c>
      <c r="C4462" t="str">
        <f>IFERROR(VLOOKUP(Table1[[#This Row],[Ticker]],[1]!Table1[[Symbol]:[Industry]],2,FALSE),"-")</f>
        <v>-</v>
      </c>
      <c r="D4462" t="s">
        <v>1423</v>
      </c>
      <c r="E4462">
        <v>9.1747669999999992</v>
      </c>
      <c r="F4462">
        <v>1.4</v>
      </c>
      <c r="G4462">
        <v>41.019528949674402</v>
      </c>
      <c r="H4462">
        <v>-18.426214445301301</v>
      </c>
      <c r="I4462">
        <v>-41.656456457311101</v>
      </c>
      <c r="J4462">
        <v>6.7528923657470399</v>
      </c>
      <c r="K4462">
        <v>1.81390802733462</v>
      </c>
      <c r="L4462">
        <v>1.5966090046936201</v>
      </c>
      <c r="M4462">
        <v>20.885807596746002</v>
      </c>
      <c r="N4462">
        <v>1.4955719423810201</v>
      </c>
      <c r="O4462">
        <v>78.571428571428498</v>
      </c>
      <c r="Q4462">
        <v>2.1331308251227001E-2</v>
      </c>
    </row>
    <row r="4463" spans="1:17" hidden="1" x14ac:dyDescent="0.3">
      <c r="A4463" t="s">
        <v>9083</v>
      </c>
      <c r="B4463" t="s">
        <v>9084</v>
      </c>
      <c r="C4463" t="str">
        <f>IFERROR(VLOOKUP(Table1[[#This Row],[Ticker]],[1]!Table1[[Symbol]:[Industry]],2,FALSE),"-")</f>
        <v>-</v>
      </c>
      <c r="D4463" t="s">
        <v>549</v>
      </c>
      <c r="E4463">
        <v>9.1416647999999991</v>
      </c>
      <c r="F4463">
        <v>16.62</v>
      </c>
      <c r="G4463">
        <v>107.146979930066</v>
      </c>
      <c r="H4463">
        <v>130.21658910327</v>
      </c>
      <c r="I4463">
        <v>126.029939759344</v>
      </c>
      <c r="J4463">
        <v>5.8644578964749696</v>
      </c>
      <c r="K4463">
        <v>9.8227313511841707</v>
      </c>
      <c r="L4463">
        <v>6.7543151782115203</v>
      </c>
      <c r="M4463">
        <v>99.867093182701595</v>
      </c>
      <c r="N4463">
        <v>0.66577353920678095</v>
      </c>
      <c r="O4463">
        <v>0</v>
      </c>
      <c r="P4463">
        <v>360.38781163434902</v>
      </c>
    </row>
    <row r="4464" spans="1:17" hidden="1" x14ac:dyDescent="0.3">
      <c r="A4464" t="s">
        <v>9085</v>
      </c>
      <c r="B4464" t="s">
        <v>9086</v>
      </c>
      <c r="C4464" t="str">
        <f>IFERROR(VLOOKUP(Table1[[#This Row],[Ticker]],[1]!Table1[[Symbol]:[Industry]],2,FALSE),"-")</f>
        <v>-</v>
      </c>
      <c r="D4464" t="s">
        <v>72</v>
      </c>
      <c r="E4464">
        <v>9.1270232789343204</v>
      </c>
      <c r="F4464">
        <v>45.01</v>
      </c>
      <c r="G4464">
        <v>8.28836987911777</v>
      </c>
      <c r="H4464">
        <v>0.21420384478319099</v>
      </c>
      <c r="I4464">
        <v>10.2524041638708</v>
      </c>
      <c r="J4464">
        <v>-1.0507150328489701</v>
      </c>
      <c r="K4464">
        <v>34.045035991487502</v>
      </c>
      <c r="M4464">
        <v>99.999999999997797</v>
      </c>
      <c r="N4464">
        <v>3.0930064888248001</v>
      </c>
      <c r="O4464">
        <v>0</v>
      </c>
      <c r="P4464">
        <v>33.9583333333333</v>
      </c>
    </row>
    <row r="4465" spans="1:17" hidden="1" x14ac:dyDescent="0.3">
      <c r="A4465" t="s">
        <v>9087</v>
      </c>
      <c r="B4465" t="s">
        <v>9088</v>
      </c>
      <c r="C4465" t="str">
        <f>IFERROR(VLOOKUP(Table1[[#This Row],[Ticker]],[1]!Table1[[Symbol]:[Industry]],2,FALSE),"-")</f>
        <v>-</v>
      </c>
      <c r="D4465" t="s">
        <v>122</v>
      </c>
      <c r="E4465">
        <v>9.0909700000000004</v>
      </c>
      <c r="F4465">
        <v>0.49</v>
      </c>
      <c r="G4465">
        <v>-23.6863534032667</v>
      </c>
      <c r="H4465">
        <v>-4.3157849974485503</v>
      </c>
      <c r="I4465">
        <v>-20.9984980635036</v>
      </c>
      <c r="J4465">
        <v>-0.117336641886528</v>
      </c>
      <c r="K4465">
        <v>0.49088528644600499</v>
      </c>
      <c r="L4465">
        <v>0.51992556509292598</v>
      </c>
      <c r="M4465">
        <v>42.892589935559599</v>
      </c>
      <c r="N4465">
        <v>1.48383795495639</v>
      </c>
      <c r="O4465">
        <v>24.4897959183673</v>
      </c>
      <c r="P4465">
        <v>0</v>
      </c>
      <c r="Q4465">
        <v>-0.182904988393395</v>
      </c>
    </row>
    <row r="4466" spans="1:17" hidden="1" x14ac:dyDescent="0.3">
      <c r="A4466" t="s">
        <v>9089</v>
      </c>
      <c r="B4466" t="s">
        <v>9090</v>
      </c>
      <c r="C4466" t="str">
        <f>IFERROR(VLOOKUP(Table1[[#This Row],[Ticker]],[1]!Table1[[Symbol]:[Industry]],2,FALSE),"-")</f>
        <v>-</v>
      </c>
      <c r="E4466">
        <v>9.0800426000000005</v>
      </c>
      <c r="F4466">
        <v>29.98</v>
      </c>
      <c r="G4466">
        <v>-23.9524878011376</v>
      </c>
      <c r="H4466">
        <v>-4.3157849974485503</v>
      </c>
      <c r="I4466">
        <v>-8.4793394566647002</v>
      </c>
      <c r="J4466">
        <v>-0.117336641886528</v>
      </c>
      <c r="K4466">
        <v>29.7637816717716</v>
      </c>
      <c r="L4466">
        <v>29.618513350479599</v>
      </c>
      <c r="M4466">
        <v>99.999999998127706</v>
      </c>
      <c r="N4466">
        <v>0</v>
      </c>
      <c r="O4466">
        <v>0.26684456304202298</v>
      </c>
      <c r="P4466">
        <v>4.97198879551821</v>
      </c>
    </row>
    <row r="4467" spans="1:17" hidden="1" x14ac:dyDescent="0.3">
      <c r="A4467" t="s">
        <v>9091</v>
      </c>
      <c r="B4467" t="s">
        <v>9092</v>
      </c>
      <c r="C4467" t="str">
        <f>IFERROR(VLOOKUP(Table1[[#This Row],[Ticker]],[1]!Table1[[Symbol]:[Industry]],2,FALSE),"-")</f>
        <v>-</v>
      </c>
      <c r="D4467" t="s">
        <v>405</v>
      </c>
      <c r="E4467">
        <v>9.0617783999999997</v>
      </c>
      <c r="F4467">
        <v>29.99</v>
      </c>
      <c r="G4467">
        <v>54.613289878540598</v>
      </c>
      <c r="H4467">
        <v>-0.69759064872353205</v>
      </c>
      <c r="I4467">
        <v>-21.990517029249101</v>
      </c>
      <c r="J4467">
        <v>0.11599669144680499</v>
      </c>
      <c r="K4467">
        <v>29.363061129232001</v>
      </c>
      <c r="L4467">
        <v>28.481019987195701</v>
      </c>
      <c r="M4467">
        <v>50.221497814054104</v>
      </c>
      <c r="N4467">
        <v>0.70303568379716497</v>
      </c>
      <c r="O4467">
        <v>31.710570190063301</v>
      </c>
      <c r="P4467">
        <v>82.754418037781804</v>
      </c>
      <c r="Q4467">
        <v>9.6140146293747994E-2</v>
      </c>
    </row>
    <row r="4468" spans="1:17" hidden="1" x14ac:dyDescent="0.3">
      <c r="A4468" t="s">
        <v>9093</v>
      </c>
      <c r="B4468" t="s">
        <v>9094</v>
      </c>
      <c r="C4468" t="str">
        <f>IFERROR(VLOOKUP(Table1[[#This Row],[Ticker]],[1]!Table1[[Symbol]:[Industry]],2,FALSE),"-")</f>
        <v>-</v>
      </c>
      <c r="E4468">
        <v>9.0456652799999997</v>
      </c>
      <c r="F4468">
        <v>79.92</v>
      </c>
      <c r="G4468">
        <v>1364.58180302131</v>
      </c>
      <c r="H4468">
        <v>46.9875554157586</v>
      </c>
      <c r="I4468">
        <v>1114.1984413330699</v>
      </c>
      <c r="J4468">
        <v>5.9752709941816997</v>
      </c>
      <c r="K4468">
        <v>54.275125154927402</v>
      </c>
      <c r="L4468">
        <v>26.2025735294574</v>
      </c>
      <c r="M4468">
        <v>100</v>
      </c>
      <c r="N4468">
        <v>0.93417182015711098</v>
      </c>
      <c r="O4468">
        <v>0</v>
      </c>
      <c r="P4468">
        <v>1388.26815642458</v>
      </c>
    </row>
    <row r="4469" spans="1:17" hidden="1" x14ac:dyDescent="0.3">
      <c r="A4469" t="s">
        <v>9095</v>
      </c>
      <c r="B4469" t="s">
        <v>9096</v>
      </c>
      <c r="C4469" t="str">
        <f>IFERROR(VLOOKUP(Table1[[#This Row],[Ticker]],[1]!Table1[[Symbol]:[Industry]],2,FALSE),"-")</f>
        <v>-</v>
      </c>
      <c r="D4469" t="s">
        <v>1146</v>
      </c>
      <c r="E4469">
        <v>9.0394487399999992</v>
      </c>
      <c r="F4469">
        <v>7.98</v>
      </c>
      <c r="G4469">
        <v>279.34394962703601</v>
      </c>
      <c r="H4469">
        <v>30.452426923081202</v>
      </c>
      <c r="I4469">
        <v>78.375594824740105</v>
      </c>
      <c r="J4469">
        <v>-5.79520454455165</v>
      </c>
      <c r="K4469">
        <v>6.8445583703960198</v>
      </c>
      <c r="M4469">
        <v>30.739800471589799</v>
      </c>
      <c r="N4469">
        <v>0.105048794665261</v>
      </c>
      <c r="O4469">
        <v>29.072681704260599</v>
      </c>
      <c r="P4469">
        <v>322.222222222222</v>
      </c>
    </row>
    <row r="4470" spans="1:17" hidden="1" x14ac:dyDescent="0.3">
      <c r="A4470" t="s">
        <v>9097</v>
      </c>
      <c r="B4470" t="s">
        <v>9098</v>
      </c>
      <c r="C4470" t="str">
        <f>IFERROR(VLOOKUP(Table1[[#This Row],[Ticker]],[1]!Table1[[Symbol]:[Industry]],2,FALSE),"-")</f>
        <v>-</v>
      </c>
      <c r="D4470" t="s">
        <v>549</v>
      </c>
      <c r="E4470">
        <v>9.0381920000000004</v>
      </c>
      <c r="F4470">
        <v>9.0399999999999991</v>
      </c>
      <c r="G4470">
        <v>31.373680902050499</v>
      </c>
      <c r="H4470">
        <v>-15.3844872875248</v>
      </c>
      <c r="I4470">
        <v>-43.9663167225903</v>
      </c>
      <c r="J4470">
        <v>0.96726205659502895</v>
      </c>
      <c r="K4470">
        <v>9.9786068252031495</v>
      </c>
      <c r="L4470">
        <v>9.6469827269458701</v>
      </c>
      <c r="M4470">
        <v>19.446497462767098</v>
      </c>
      <c r="N4470">
        <v>1.0355994163515601</v>
      </c>
      <c r="O4470">
        <v>74.889380530973398</v>
      </c>
      <c r="P4470">
        <v>60.854092526690302</v>
      </c>
      <c r="Q4470">
        <v>9.9658698593990999E-2</v>
      </c>
    </row>
    <row r="4471" spans="1:17" hidden="1" x14ac:dyDescent="0.3">
      <c r="A4471" t="s">
        <v>9099</v>
      </c>
      <c r="B4471" t="s">
        <v>9100</v>
      </c>
      <c r="C4471" t="str">
        <f>IFERROR(VLOOKUP(Table1[[#This Row],[Ticker]],[1]!Table1[[Symbol]:[Industry]],2,FALSE),"-")</f>
        <v>-</v>
      </c>
      <c r="E4471">
        <v>9.0036839999999998</v>
      </c>
      <c r="F4471">
        <v>8.6</v>
      </c>
      <c r="G4471">
        <v>101.242965305678</v>
      </c>
      <c r="H4471">
        <v>-5.0093816481282403</v>
      </c>
      <c r="I4471">
        <v>0.56867561117980003</v>
      </c>
      <c r="J4471">
        <v>-4.6341416845846997</v>
      </c>
      <c r="K4471">
        <v>6.7770871773567603</v>
      </c>
      <c r="L4471">
        <v>5.23069671694111</v>
      </c>
      <c r="M4471">
        <v>15.5374371789158</v>
      </c>
      <c r="N4471">
        <v>1.2397375109054301</v>
      </c>
      <c r="O4471">
        <v>5.34883720930232</v>
      </c>
      <c r="P4471">
        <v>156.71641791044701</v>
      </c>
      <c r="Q4471">
        <v>9.3097221931986995E-2</v>
      </c>
    </row>
    <row r="4472" spans="1:17" hidden="1" x14ac:dyDescent="0.3">
      <c r="A4472" t="s">
        <v>9101</v>
      </c>
      <c r="B4472" t="s">
        <v>9102</v>
      </c>
      <c r="C4472" t="str">
        <f>IFERROR(VLOOKUP(Table1[[#This Row],[Ticker]],[1]!Table1[[Symbol]:[Industry]],2,FALSE),"-")</f>
        <v>-</v>
      </c>
      <c r="E4472">
        <v>8.9946740349999992</v>
      </c>
      <c r="F4472">
        <v>1.27</v>
      </c>
      <c r="G4472">
        <v>-15.0656637480943</v>
      </c>
      <c r="H4472">
        <v>-4.3157849974485503</v>
      </c>
      <c r="I4472">
        <v>-17.9626064476716</v>
      </c>
      <c r="J4472">
        <v>-11.1518194005072</v>
      </c>
      <c r="K4472">
        <v>1.38881350815765</v>
      </c>
      <c r="L4472">
        <v>1.36606899508496</v>
      </c>
      <c r="M4472">
        <v>30.7859502003156</v>
      </c>
      <c r="N4472">
        <v>1.5889412551149</v>
      </c>
      <c r="O4472">
        <v>100.787401574803</v>
      </c>
      <c r="P4472">
        <v>54.878048780487802</v>
      </c>
      <c r="Q4472">
        <v>1.0735087240438E-2</v>
      </c>
    </row>
    <row r="4473" spans="1:17" hidden="1" x14ac:dyDescent="0.3">
      <c r="A4473" t="s">
        <v>9103</v>
      </c>
      <c r="B4473" t="s">
        <v>9104</v>
      </c>
      <c r="C4473" t="str">
        <f>IFERROR(VLOOKUP(Table1[[#This Row],[Ticker]],[1]!Table1[[Symbol]:[Industry]],2,FALSE),"-")</f>
        <v>-</v>
      </c>
      <c r="D4473" t="s">
        <v>295</v>
      </c>
      <c r="E4473">
        <v>8.9918896000000004</v>
      </c>
      <c r="F4473">
        <v>21.94</v>
      </c>
      <c r="G4473">
        <v>85.067214627180405</v>
      </c>
      <c r="H4473">
        <v>8.6571879755244101</v>
      </c>
      <c r="I4473">
        <v>7.2971582640526202</v>
      </c>
      <c r="J4473">
        <v>-5.1173366418865296</v>
      </c>
      <c r="K4473">
        <v>20.6252131390148</v>
      </c>
      <c r="L4473">
        <v>18.952338632890701</v>
      </c>
      <c r="M4473">
        <v>58.376105903198201</v>
      </c>
      <c r="N4473">
        <v>0.69433550116665799</v>
      </c>
      <c r="O4473">
        <v>26.390154968094802</v>
      </c>
      <c r="P4473">
        <v>112.80310378273499</v>
      </c>
      <c r="Q4473">
        <v>8.1899023097574006E-2</v>
      </c>
    </row>
    <row r="4474" spans="1:17" hidden="1" x14ac:dyDescent="0.3">
      <c r="A4474" t="s">
        <v>9105</v>
      </c>
      <c r="B4474" t="s">
        <v>9106</v>
      </c>
      <c r="C4474" t="str">
        <f>IFERROR(VLOOKUP(Table1[[#This Row],[Ticker]],[1]!Table1[[Symbol]:[Industry]],2,FALSE),"-")</f>
        <v>-</v>
      </c>
      <c r="D4474" t="s">
        <v>62</v>
      </c>
      <c r="E4474">
        <v>8.9855464999999999</v>
      </c>
      <c r="F4474">
        <v>6.66</v>
      </c>
      <c r="G4474">
        <v>44.367194069427299</v>
      </c>
      <c r="H4474">
        <v>16.738907605093001</v>
      </c>
      <c r="I4474">
        <v>30.397879135007699</v>
      </c>
      <c r="J4474">
        <v>17.564964720691901</v>
      </c>
      <c r="K4474">
        <v>5.3058574289415601</v>
      </c>
      <c r="L4474">
        <v>4.7527643148678598</v>
      </c>
      <c r="M4474">
        <v>77.254865516694593</v>
      </c>
      <c r="N4474">
        <v>1.8711641287160901</v>
      </c>
      <c r="O4474">
        <v>4.8048048048048004</v>
      </c>
      <c r="P4474">
        <v>108.12499999999901</v>
      </c>
      <c r="Q4474">
        <v>5.1400542364208997E-2</v>
      </c>
    </row>
    <row r="4475" spans="1:17" hidden="1" x14ac:dyDescent="0.3">
      <c r="A4475" t="s">
        <v>9107</v>
      </c>
      <c r="B4475" t="s">
        <v>9108</v>
      </c>
      <c r="C4475" t="str">
        <f>IFERROR(VLOOKUP(Table1[[#This Row],[Ticker]],[1]!Table1[[Symbol]:[Industry]],2,FALSE),"-")</f>
        <v>-</v>
      </c>
      <c r="E4475">
        <v>8.9635584089999991</v>
      </c>
      <c r="F4475">
        <v>11.31</v>
      </c>
      <c r="G4475">
        <v>-9.4243671018968591</v>
      </c>
      <c r="H4475">
        <v>0.97669411118654803</v>
      </c>
      <c r="I4475">
        <v>-21.649380200234798</v>
      </c>
      <c r="J4475">
        <v>-4.0156417266322899</v>
      </c>
      <c r="K4475">
        <v>10.9712620460681</v>
      </c>
      <c r="L4475">
        <v>11.104402280585701</v>
      </c>
      <c r="M4475">
        <v>49.805746199706398</v>
      </c>
      <c r="N4475">
        <v>2.8406374501992002</v>
      </c>
      <c r="O4475">
        <v>89.655172413792997</v>
      </c>
      <c r="P4475">
        <v>39.018749999999997</v>
      </c>
      <c r="Q4475">
        <v>2.9032239437012001E-2</v>
      </c>
    </row>
    <row r="4476" spans="1:17" hidden="1" x14ac:dyDescent="0.3">
      <c r="A4476" t="s">
        <v>9109</v>
      </c>
      <c r="B4476" t="s">
        <v>9110</v>
      </c>
      <c r="C4476" t="str">
        <f>IFERROR(VLOOKUP(Table1[[#This Row],[Ticker]],[1]!Table1[[Symbol]:[Industry]],2,FALSE),"-")</f>
        <v>-</v>
      </c>
      <c r="E4476">
        <v>8.9575200000000006</v>
      </c>
      <c r="F4476">
        <v>42.9</v>
      </c>
      <c r="G4476">
        <v>10.3761465967332</v>
      </c>
      <c r="H4476">
        <v>-3.3746085268603201</v>
      </c>
      <c r="I4476">
        <v>-1.90686647371178</v>
      </c>
      <c r="J4476">
        <v>0.116308217926559</v>
      </c>
      <c r="K4476">
        <v>41.824500884958901</v>
      </c>
      <c r="L4476">
        <v>39.019116546885598</v>
      </c>
      <c r="M4476">
        <v>99.392547041988195</v>
      </c>
      <c r="N4476">
        <v>0.67777777777777704</v>
      </c>
      <c r="O4476">
        <v>4.7552447552447497</v>
      </c>
      <c r="P4476">
        <v>56</v>
      </c>
    </row>
    <row r="4477" spans="1:17" hidden="1" x14ac:dyDescent="0.3">
      <c r="A4477" t="s">
        <v>9111</v>
      </c>
      <c r="B4477" t="s">
        <v>9112</v>
      </c>
      <c r="C4477" t="str">
        <f>IFERROR(VLOOKUP(Table1[[#This Row],[Ticker]],[1]!Table1[[Symbol]:[Industry]],2,FALSE),"-")</f>
        <v>-</v>
      </c>
      <c r="E4477">
        <v>8.9563500000000005</v>
      </c>
      <c r="F4477">
        <v>15.31</v>
      </c>
      <c r="G4477">
        <v>43.271116607638298</v>
      </c>
      <c r="H4477">
        <v>10.280023385784901</v>
      </c>
      <c r="I4477">
        <v>-55.568530520613898</v>
      </c>
      <c r="J4477">
        <v>1.8813309130768301</v>
      </c>
      <c r="K4477">
        <v>16.670792914429999</v>
      </c>
      <c r="L4477">
        <v>17.907195761884601</v>
      </c>
      <c r="M4477">
        <v>78.56248409765</v>
      </c>
      <c r="N4477">
        <v>0.178362573099415</v>
      </c>
      <c r="O4477">
        <v>89.222730241671997</v>
      </c>
      <c r="P4477">
        <v>66.957470010905098</v>
      </c>
    </row>
    <row r="4478" spans="1:17" hidden="1" x14ac:dyDescent="0.3">
      <c r="A4478" t="s">
        <v>9113</v>
      </c>
      <c r="B4478" t="s">
        <v>9114</v>
      </c>
      <c r="C4478" t="str">
        <f>IFERROR(VLOOKUP(Table1[[#This Row],[Ticker]],[1]!Table1[[Symbol]:[Industry]],2,FALSE),"-")</f>
        <v>-</v>
      </c>
      <c r="D4478" t="s">
        <v>493</v>
      </c>
      <c r="E4478">
        <v>8.9551909999999992</v>
      </c>
      <c r="F4478">
        <v>17.899999999999999</v>
      </c>
      <c r="G4478">
        <v>84.453181480454106</v>
      </c>
      <c r="H4478">
        <v>10.059215002551401</v>
      </c>
      <c r="I4478">
        <v>37.986912018544601</v>
      </c>
      <c r="J4478">
        <v>14.257663358113399</v>
      </c>
      <c r="K4478">
        <v>15.2576412158769</v>
      </c>
      <c r="L4478">
        <v>12.049844474392801</v>
      </c>
      <c r="M4478">
        <v>55.034984767225602</v>
      </c>
      <c r="N4478">
        <v>0.65462578152208095</v>
      </c>
      <c r="O4478">
        <v>11.3966480446927</v>
      </c>
      <c r="P4478">
        <v>144.201909959072</v>
      </c>
      <c r="Q4478">
        <v>0.12918343871963101</v>
      </c>
    </row>
    <row r="4479" spans="1:17" hidden="1" x14ac:dyDescent="0.3">
      <c r="A4479" t="s">
        <v>9115</v>
      </c>
      <c r="B4479" t="s">
        <v>9116</v>
      </c>
      <c r="C4479" t="str">
        <f>IFERROR(VLOOKUP(Table1[[#This Row],[Ticker]],[1]!Table1[[Symbol]:[Industry]],2,FALSE),"-")</f>
        <v>-</v>
      </c>
      <c r="E4479">
        <v>8.9526257999999999</v>
      </c>
      <c r="F4479">
        <v>2.58</v>
      </c>
      <c r="G4479">
        <v>26.3136465967332</v>
      </c>
      <c r="H4479">
        <v>-0.39421636999756698</v>
      </c>
      <c r="I4479">
        <v>-2.7217145182773401</v>
      </c>
      <c r="J4479">
        <v>-3.0477395722894598</v>
      </c>
      <c r="K4479">
        <v>2.56234958981802</v>
      </c>
      <c r="L4479">
        <v>2.3906845290457901</v>
      </c>
      <c r="M4479">
        <v>45.726923218841399</v>
      </c>
      <c r="N4479">
        <v>2.3932225008647499</v>
      </c>
      <c r="O4479">
        <v>17.0542635658914</v>
      </c>
      <c r="P4479">
        <v>66.451612903225794</v>
      </c>
      <c r="Q4479">
        <v>5.1762013000384001E-2</v>
      </c>
    </row>
    <row r="4480" spans="1:17" hidden="1" x14ac:dyDescent="0.3">
      <c r="A4480" t="s">
        <v>9117</v>
      </c>
      <c r="B4480" t="s">
        <v>9118</v>
      </c>
      <c r="C4480" t="str">
        <f>IFERROR(VLOOKUP(Table1[[#This Row],[Ticker]],[1]!Table1[[Symbol]:[Industry]],2,FALSE),"-")</f>
        <v>-</v>
      </c>
      <c r="D4480" t="s">
        <v>632</v>
      </c>
      <c r="E4480">
        <v>8.9481763799999996</v>
      </c>
      <c r="F4480">
        <v>2.86</v>
      </c>
      <c r="G4480">
        <v>-33.180024289342697</v>
      </c>
      <c r="H4480">
        <v>-1.3746085268603301</v>
      </c>
      <c r="I4480">
        <v>-32.431498223854298</v>
      </c>
      <c r="J4480">
        <v>-13.160814902756099</v>
      </c>
      <c r="K4480">
        <v>2.8343083957906199</v>
      </c>
      <c r="L4480">
        <v>3.02231984624615</v>
      </c>
      <c r="M4480">
        <v>45.122890537578598</v>
      </c>
      <c r="N4480">
        <v>1.93915378648466</v>
      </c>
      <c r="O4480">
        <v>34.265734265734203</v>
      </c>
      <c r="P4480">
        <v>21.702127659574401</v>
      </c>
      <c r="Q4480">
        <v>7.0659114648497001E-2</v>
      </c>
    </row>
    <row r="4481" spans="1:17" hidden="1" x14ac:dyDescent="0.3">
      <c r="A4481" t="s">
        <v>9119</v>
      </c>
      <c r="B4481" t="s">
        <v>9120</v>
      </c>
      <c r="C4481" t="str">
        <f>IFERROR(VLOOKUP(Table1[[#This Row],[Ticker]],[1]!Table1[[Symbol]:[Industry]],2,FALSE),"-")</f>
        <v>-</v>
      </c>
      <c r="D4481" t="s">
        <v>692</v>
      </c>
      <c r="E4481">
        <v>8.9285349999999397</v>
      </c>
      <c r="F4481">
        <v>8.75</v>
      </c>
      <c r="G4481">
        <v>-23.6863534032667</v>
      </c>
      <c r="H4481">
        <v>-4.3157849974485503</v>
      </c>
      <c r="I4481">
        <v>-13.451328252182901</v>
      </c>
      <c r="J4481">
        <v>-0.117336641886528</v>
      </c>
      <c r="K4481">
        <v>8.75</v>
      </c>
      <c r="L4481">
        <v>8.75</v>
      </c>
      <c r="M4481">
        <v>50</v>
      </c>
      <c r="O4481">
        <v>0</v>
      </c>
      <c r="P4481">
        <v>0</v>
      </c>
    </row>
    <row r="4482" spans="1:17" hidden="1" x14ac:dyDescent="0.3">
      <c r="A4482" t="s">
        <v>9121</v>
      </c>
      <c r="B4482" t="s">
        <v>9122</v>
      </c>
      <c r="C4482" t="str">
        <f>IFERROR(VLOOKUP(Table1[[#This Row],[Ticker]],[1]!Table1[[Symbol]:[Industry]],2,FALSE),"-")</f>
        <v>-</v>
      </c>
      <c r="D4482" t="s">
        <v>412</v>
      </c>
      <c r="E4482">
        <v>8.9210170000000009</v>
      </c>
      <c r="F4482">
        <v>35.06</v>
      </c>
      <c r="G4482">
        <v>19.4156874130597</v>
      </c>
      <c r="H4482">
        <v>-8.2220349974485494</v>
      </c>
      <c r="I4482">
        <v>30.828507138763499</v>
      </c>
      <c r="J4482">
        <v>-0.65642019983801803</v>
      </c>
      <c r="K4482">
        <v>33.969632820782302</v>
      </c>
      <c r="L4482">
        <v>27.606439768965</v>
      </c>
      <c r="M4482">
        <v>39.922945752308301</v>
      </c>
      <c r="N4482">
        <v>0.32276737867227401</v>
      </c>
      <c r="O4482">
        <v>26.754135767256098</v>
      </c>
      <c r="P4482">
        <v>84.526315789473699</v>
      </c>
      <c r="Q4482">
        <v>8.9126218149006994E-2</v>
      </c>
    </row>
    <row r="4483" spans="1:17" hidden="1" x14ac:dyDescent="0.3">
      <c r="A4483" t="s">
        <v>9123</v>
      </c>
      <c r="B4483" t="s">
        <v>9124</v>
      </c>
      <c r="C4483" t="str">
        <f>IFERROR(VLOOKUP(Table1[[#This Row],[Ticker]],[1]!Table1[[Symbol]:[Industry]],2,FALSE),"-")</f>
        <v>-</v>
      </c>
      <c r="E4483">
        <v>8.8885786000000007</v>
      </c>
      <c r="F4483">
        <v>8.1999999999999993</v>
      </c>
      <c r="G4483">
        <v>34.005954289040901</v>
      </c>
      <c r="H4483">
        <v>-11.345263455498401</v>
      </c>
      <c r="I4483">
        <v>-16.8671115266234</v>
      </c>
      <c r="J4483">
        <v>-0.96376953185025604</v>
      </c>
      <c r="K4483">
        <v>8.8234792512675195</v>
      </c>
      <c r="L4483">
        <v>8.4839812327667801</v>
      </c>
      <c r="M4483">
        <v>19.944706495867202</v>
      </c>
      <c r="N4483">
        <v>0.48555462273061101</v>
      </c>
      <c r="O4483">
        <v>28.658536585365798</v>
      </c>
      <c r="P4483">
        <v>86.363636363636303</v>
      </c>
      <c r="Q4483">
        <v>4.0663823320600999E-2</v>
      </c>
    </row>
    <row r="4484" spans="1:17" hidden="1" x14ac:dyDescent="0.3">
      <c r="A4484" t="s">
        <v>9125</v>
      </c>
      <c r="B4484" t="s">
        <v>9126</v>
      </c>
      <c r="C4484" t="str">
        <f>IFERROR(VLOOKUP(Table1[[#This Row],[Ticker]],[1]!Table1[[Symbol]:[Industry]],2,FALSE),"-")</f>
        <v>-</v>
      </c>
      <c r="D4484" t="s">
        <v>632</v>
      </c>
      <c r="E4484">
        <v>8.8884480000000003</v>
      </c>
      <c r="F4484">
        <v>23.7</v>
      </c>
      <c r="G4484">
        <v>-2.5826232039821302</v>
      </c>
      <c r="H4484">
        <v>-3.3428577554857699</v>
      </c>
      <c r="I4484">
        <v>-19.997069577104</v>
      </c>
      <c r="J4484">
        <v>0.38792651600821199</v>
      </c>
      <c r="K4484">
        <v>23.722007905288301</v>
      </c>
      <c r="L4484">
        <v>23.7497541348665</v>
      </c>
      <c r="M4484">
        <v>42.691349610917001</v>
      </c>
      <c r="N4484">
        <v>6.5489862469870902E-2</v>
      </c>
      <c r="O4484">
        <v>23.4177215189873</v>
      </c>
      <c r="P4484">
        <v>41.6616855947399</v>
      </c>
      <c r="Q4484">
        <v>1.7495781338094998E-2</v>
      </c>
    </row>
    <row r="4485" spans="1:17" hidden="1" x14ac:dyDescent="0.3">
      <c r="A4485" t="s">
        <v>9127</v>
      </c>
      <c r="B4485" t="s">
        <v>9128</v>
      </c>
      <c r="C4485" t="str">
        <f>IFERROR(VLOOKUP(Table1[[#This Row],[Ticker]],[1]!Table1[[Symbol]:[Industry]],2,FALSE),"-")</f>
        <v>-</v>
      </c>
      <c r="D4485" t="s">
        <v>138</v>
      </c>
      <c r="E4485">
        <v>8.8451199999999996</v>
      </c>
      <c r="F4485">
        <v>21.1</v>
      </c>
      <c r="G4485">
        <v>41.286281467726198</v>
      </c>
      <c r="H4485">
        <v>-5.4916791669732801</v>
      </c>
      <c r="I4485">
        <v>82.100108263108993</v>
      </c>
      <c r="J4485">
        <v>4.82543130816551</v>
      </c>
      <c r="K4485">
        <v>18.2821779027033</v>
      </c>
      <c r="L4485">
        <v>15.540488162393</v>
      </c>
      <c r="M4485">
        <v>68.144181204937397</v>
      </c>
      <c r="N4485">
        <v>1.1481481481481399</v>
      </c>
      <c r="O4485">
        <v>11.563981042654</v>
      </c>
      <c r="P4485">
        <v>171.90721649484499</v>
      </c>
    </row>
    <row r="4486" spans="1:17" hidden="1" x14ac:dyDescent="0.3">
      <c r="A4486" t="s">
        <v>9129</v>
      </c>
      <c r="B4486" t="s">
        <v>9130</v>
      </c>
      <c r="C4486" t="str">
        <f>IFERROR(VLOOKUP(Table1[[#This Row],[Ticker]],[1]!Table1[[Symbol]:[Industry]],2,FALSE),"-")</f>
        <v>-</v>
      </c>
      <c r="E4486">
        <v>8.8315920000000006</v>
      </c>
      <c r="F4486">
        <v>18.48</v>
      </c>
      <c r="G4486">
        <v>57.490117184968497</v>
      </c>
      <c r="H4486">
        <v>-14.5844990089648</v>
      </c>
      <c r="I4486">
        <v>-47.451328252182897</v>
      </c>
      <c r="J4486">
        <v>5.5323808722377601</v>
      </c>
      <c r="K4486">
        <v>20.0999395819501</v>
      </c>
      <c r="L4486">
        <v>19.708362147166302</v>
      </c>
      <c r="M4486">
        <v>51.121117085584601</v>
      </c>
      <c r="N4486">
        <v>1.3334955415398</v>
      </c>
      <c r="O4486">
        <v>57.629870129870099</v>
      </c>
      <c r="P4486">
        <v>103.07692307692299</v>
      </c>
      <c r="Q4486">
        <v>0.10641783419029401</v>
      </c>
    </row>
    <row r="4487" spans="1:17" hidden="1" x14ac:dyDescent="0.3">
      <c r="A4487" t="s">
        <v>9131</v>
      </c>
      <c r="B4487" t="s">
        <v>9132</v>
      </c>
      <c r="C4487" t="str">
        <f>IFERROR(VLOOKUP(Table1[[#This Row],[Ticker]],[1]!Table1[[Symbol]:[Industry]],2,FALSE),"-")</f>
        <v>-</v>
      </c>
      <c r="D4487" t="s">
        <v>632</v>
      </c>
      <c r="E4487">
        <v>8.7731394639999998</v>
      </c>
      <c r="F4487">
        <v>41.96</v>
      </c>
      <c r="G4487">
        <v>8.6795771961023398</v>
      </c>
      <c r="H4487">
        <v>10.297708583540199</v>
      </c>
      <c r="I4487">
        <v>30.592612702159599</v>
      </c>
      <c r="J4487">
        <v>1.6532187789235699</v>
      </c>
      <c r="K4487">
        <v>36.066845415254697</v>
      </c>
      <c r="L4487">
        <v>31.258378792929399</v>
      </c>
      <c r="M4487">
        <v>61.472231861482399</v>
      </c>
      <c r="N4487">
        <v>0.63168750257303996</v>
      </c>
      <c r="O4487">
        <v>7.0066730219256304</v>
      </c>
      <c r="P4487">
        <v>88.161434977578395</v>
      </c>
    </row>
    <row r="4488" spans="1:17" hidden="1" x14ac:dyDescent="0.3">
      <c r="A4488" t="s">
        <v>9133</v>
      </c>
      <c r="B4488" t="s">
        <v>9134</v>
      </c>
      <c r="C4488" t="str">
        <f>IFERROR(VLOOKUP(Table1[[#This Row],[Ticker]],[1]!Table1[[Symbol]:[Industry]],2,FALSE),"-")</f>
        <v>-</v>
      </c>
      <c r="D4488" t="s">
        <v>632</v>
      </c>
      <c r="E4488">
        <v>8.7494399999999999</v>
      </c>
      <c r="F4488">
        <v>39.06</v>
      </c>
      <c r="G4488">
        <v>1.30564659673325</v>
      </c>
      <c r="H4488">
        <v>-14.552005469889499</v>
      </c>
      <c r="I4488">
        <v>-27.1118057057638</v>
      </c>
      <c r="J4488">
        <v>10.9319258128866</v>
      </c>
      <c r="K4488">
        <v>40.842102029719499</v>
      </c>
      <c r="L4488">
        <v>38.216322397747497</v>
      </c>
      <c r="M4488">
        <v>46.905019567938702</v>
      </c>
      <c r="N4488">
        <v>1.08565588487141</v>
      </c>
      <c r="O4488">
        <v>51.612903225806399</v>
      </c>
      <c r="P4488">
        <v>55.928143712574801</v>
      </c>
    </row>
    <row r="4489" spans="1:17" hidden="1" x14ac:dyDescent="0.3">
      <c r="A4489" t="s">
        <v>9135</v>
      </c>
      <c r="B4489" t="s">
        <v>9136</v>
      </c>
      <c r="C4489" t="str">
        <f>IFERROR(VLOOKUP(Table1[[#This Row],[Ticker]],[1]!Table1[[Symbol]:[Industry]],2,FALSE),"-")</f>
        <v>-</v>
      </c>
      <c r="D4489" t="s">
        <v>1661</v>
      </c>
      <c r="E4489">
        <v>8.7216699999999996</v>
      </c>
      <c r="F4489">
        <v>9.65</v>
      </c>
      <c r="G4489">
        <v>-4.8439888712470296</v>
      </c>
      <c r="H4489">
        <v>8.00224411789298</v>
      </c>
      <c r="I4489">
        <v>-46.015968363992798</v>
      </c>
      <c r="J4489">
        <v>9.6200813012206794</v>
      </c>
      <c r="K4489">
        <v>9.2602637038228099</v>
      </c>
      <c r="L4489">
        <v>10.0046502033493</v>
      </c>
      <c r="M4489">
        <v>59.934666348503796</v>
      </c>
      <c r="N4489">
        <v>0.644502176580112</v>
      </c>
      <c r="O4489">
        <v>66.839378238341894</v>
      </c>
      <c r="P4489">
        <v>42.751479289940796</v>
      </c>
      <c r="Q4489">
        <v>-6.3409892230733997E-2</v>
      </c>
    </row>
    <row r="4490" spans="1:17" hidden="1" x14ac:dyDescent="0.3">
      <c r="A4490" t="s">
        <v>9137</v>
      </c>
      <c r="B4490" t="s">
        <v>9138</v>
      </c>
      <c r="C4490" t="str">
        <f>IFERROR(VLOOKUP(Table1[[#This Row],[Ticker]],[1]!Table1[[Symbol]:[Industry]],2,FALSE),"-")</f>
        <v>-</v>
      </c>
      <c r="D4490" t="s">
        <v>412</v>
      </c>
      <c r="E4490">
        <v>8.7159999999999993</v>
      </c>
      <c r="F4490">
        <v>21.79</v>
      </c>
      <c r="G4490">
        <v>23.642923134934701</v>
      </c>
      <c r="H4490">
        <v>-4.3157849974485503</v>
      </c>
      <c r="I4490">
        <v>-8.4898638976549901</v>
      </c>
      <c r="J4490">
        <v>-0.117336641886528</v>
      </c>
      <c r="K4490">
        <v>21.5611619870322</v>
      </c>
      <c r="L4490">
        <v>18.343072752950899</v>
      </c>
      <c r="M4490">
        <v>100</v>
      </c>
      <c r="O4490">
        <v>0</v>
      </c>
      <c r="P4490">
        <v>47.329276538201398</v>
      </c>
    </row>
    <row r="4491" spans="1:17" hidden="1" x14ac:dyDescent="0.3">
      <c r="A4491" t="s">
        <v>9139</v>
      </c>
      <c r="B4491" t="s">
        <v>9140</v>
      </c>
      <c r="C4491" t="str">
        <f>IFERROR(VLOOKUP(Table1[[#This Row],[Ticker]],[1]!Table1[[Symbol]:[Industry]],2,FALSE),"-")</f>
        <v>-</v>
      </c>
      <c r="D4491" t="s">
        <v>380</v>
      </c>
      <c r="E4491">
        <v>8.6869443760379301</v>
      </c>
      <c r="F4491">
        <v>17.100000000000001</v>
      </c>
      <c r="G4491">
        <v>161.31364659673301</v>
      </c>
      <c r="H4491">
        <v>-4.3157849974485503</v>
      </c>
      <c r="I4491">
        <v>16.685658049186902</v>
      </c>
      <c r="J4491">
        <v>-0.117336641886528</v>
      </c>
      <c r="K4491">
        <v>17.0357238093749</v>
      </c>
      <c r="L4491">
        <v>14.2760076038308</v>
      </c>
      <c r="M4491">
        <v>52.558837165662098</v>
      </c>
      <c r="O4491">
        <v>17.660818713450201</v>
      </c>
      <c r="P4491">
        <v>232.03883495145601</v>
      </c>
    </row>
    <row r="4492" spans="1:17" hidden="1" x14ac:dyDescent="0.3">
      <c r="A4492" t="s">
        <v>9141</v>
      </c>
      <c r="B4492" t="s">
        <v>9142</v>
      </c>
      <c r="C4492" t="str">
        <f>IFERROR(VLOOKUP(Table1[[#This Row],[Ticker]],[1]!Table1[[Symbol]:[Industry]],2,FALSE),"-")</f>
        <v>-</v>
      </c>
      <c r="D4492" t="s">
        <v>412</v>
      </c>
      <c r="E4492">
        <v>8.6501249999999992</v>
      </c>
      <c r="F4492">
        <v>116.5</v>
      </c>
      <c r="G4492">
        <v>-23.6863534032667</v>
      </c>
      <c r="H4492">
        <v>-4.3157849974485503</v>
      </c>
      <c r="I4492">
        <v>-13.451328252182901</v>
      </c>
      <c r="J4492">
        <v>-0.117336641886528</v>
      </c>
      <c r="K4492">
        <v>116.499999241225</v>
      </c>
      <c r="L4492">
        <v>116.484946295208</v>
      </c>
      <c r="M4492">
        <v>100</v>
      </c>
      <c r="O4492">
        <v>0</v>
      </c>
      <c r="P4492">
        <v>0.43103448275862899</v>
      </c>
    </row>
    <row r="4493" spans="1:17" hidden="1" x14ac:dyDescent="0.3">
      <c r="A4493" t="s">
        <v>9143</v>
      </c>
      <c r="B4493" t="s">
        <v>9144</v>
      </c>
      <c r="C4493" t="str">
        <f>IFERROR(VLOOKUP(Table1[[#This Row],[Ticker]],[1]!Table1[[Symbol]:[Industry]],2,FALSE),"-")</f>
        <v>-</v>
      </c>
      <c r="D4493" t="s">
        <v>709</v>
      </c>
      <c r="E4493">
        <v>8.5756189999999997</v>
      </c>
      <c r="F4493">
        <v>72.12</v>
      </c>
      <c r="G4493">
        <v>38.288316667872103</v>
      </c>
      <c r="H4493">
        <v>-2.7549963884671702</v>
      </c>
      <c r="I4493">
        <v>17.8191486316904</v>
      </c>
      <c r="J4493">
        <v>-1.0786183508317799</v>
      </c>
      <c r="K4493">
        <v>70.662457927742096</v>
      </c>
      <c r="L4493">
        <v>60.6888124567867</v>
      </c>
      <c r="M4493">
        <v>52.364653728359698</v>
      </c>
      <c r="N4493">
        <v>1.1368689087664401</v>
      </c>
      <c r="O4493">
        <v>6.6278424847476298</v>
      </c>
      <c r="P4493">
        <v>68.111888111888106</v>
      </c>
    </row>
    <row r="4494" spans="1:17" hidden="1" x14ac:dyDescent="0.3">
      <c r="A4494" t="s">
        <v>9145</v>
      </c>
      <c r="B4494" t="s">
        <v>9146</v>
      </c>
      <c r="C4494" t="str">
        <f>IFERROR(VLOOKUP(Table1[[#This Row],[Ticker]],[1]!Table1[[Symbol]:[Industry]],2,FALSE),"-")</f>
        <v>-</v>
      </c>
      <c r="D4494" t="s">
        <v>412</v>
      </c>
      <c r="E4494">
        <v>8.5500000000000007</v>
      </c>
      <c r="F4494">
        <v>18</v>
      </c>
      <c r="G4494">
        <v>-3.7663001054652798</v>
      </c>
      <c r="H4494">
        <v>-8.1640839377720393</v>
      </c>
      <c r="I4494">
        <v>-3.6952306912072999</v>
      </c>
      <c r="J4494">
        <v>-11.707080231630099</v>
      </c>
      <c r="K4494">
        <v>16.7442569826007</v>
      </c>
      <c r="L4494">
        <v>15.520385588844499</v>
      </c>
      <c r="M4494">
        <v>57.2299254381578</v>
      </c>
      <c r="N4494">
        <v>1.0050202224959499</v>
      </c>
      <c r="O4494">
        <v>10.8333333333333</v>
      </c>
      <c r="P4494">
        <v>59.857904085257502</v>
      </c>
      <c r="Q4494">
        <v>6.4527183259383003E-2</v>
      </c>
    </row>
    <row r="4495" spans="1:17" hidden="1" x14ac:dyDescent="0.3">
      <c r="A4495" t="s">
        <v>9147</v>
      </c>
      <c r="B4495" t="s">
        <v>9148</v>
      </c>
      <c r="C4495" t="str">
        <f>IFERROR(VLOOKUP(Table1[[#This Row],[Ticker]],[1]!Table1[[Symbol]:[Industry]],2,FALSE),"-")</f>
        <v>-</v>
      </c>
      <c r="E4495">
        <v>8.5105424999999997</v>
      </c>
      <c r="F4495">
        <v>25.77</v>
      </c>
      <c r="G4495">
        <v>-18.7169033014337</v>
      </c>
      <c r="H4495">
        <v>-4.3157849974485503</v>
      </c>
      <c r="I4495">
        <v>-8.4818781503499299</v>
      </c>
      <c r="J4495">
        <v>-0.117336641886528</v>
      </c>
      <c r="K4495">
        <v>25.757743890865299</v>
      </c>
      <c r="L4495">
        <v>25.3747060016487</v>
      </c>
      <c r="M4495">
        <v>100</v>
      </c>
      <c r="O4495">
        <v>0</v>
      </c>
      <c r="P4495">
        <v>4.9694501018329804</v>
      </c>
    </row>
    <row r="4496" spans="1:17" hidden="1" x14ac:dyDescent="0.3">
      <c r="A4496" t="s">
        <v>9149</v>
      </c>
      <c r="B4496" t="s">
        <v>9150</v>
      </c>
      <c r="C4496" t="str">
        <f>IFERROR(VLOOKUP(Table1[[#This Row],[Ticker]],[1]!Table1[[Symbol]:[Industry]],2,FALSE),"-")</f>
        <v>-</v>
      </c>
      <c r="D4496" t="s">
        <v>632</v>
      </c>
      <c r="E4496">
        <v>8.4858390000000004</v>
      </c>
      <c r="F4496">
        <v>5.55</v>
      </c>
      <c r="G4496">
        <v>15.0636465967332</v>
      </c>
      <c r="H4496">
        <v>5.6459008263062396</v>
      </c>
      <c r="I4496">
        <v>-6.10123154038408</v>
      </c>
      <c r="J4496">
        <v>7.1723829842817004</v>
      </c>
      <c r="K4496">
        <v>5.4034369023645397</v>
      </c>
      <c r="L4496">
        <v>5.1832306370532999</v>
      </c>
      <c r="M4496">
        <v>54.564606630364203</v>
      </c>
      <c r="N4496">
        <v>1.3558768799064</v>
      </c>
      <c r="O4496">
        <v>13.5135135135135</v>
      </c>
      <c r="P4496">
        <v>54.1666666666666</v>
      </c>
      <c r="Q4496">
        <v>0.13486830093859101</v>
      </c>
    </row>
    <row r="4497" spans="1:17" hidden="1" x14ac:dyDescent="0.3">
      <c r="A4497" t="s">
        <v>9151</v>
      </c>
      <c r="B4497" t="s">
        <v>9152</v>
      </c>
      <c r="C4497" t="str">
        <f>IFERROR(VLOOKUP(Table1[[#This Row],[Ticker]],[1]!Table1[[Symbol]:[Industry]],2,FALSE),"-")</f>
        <v>-</v>
      </c>
      <c r="D4497" t="s">
        <v>632</v>
      </c>
      <c r="E4497">
        <v>8.4372067000000008</v>
      </c>
      <c r="F4497">
        <v>13</v>
      </c>
      <c r="G4497">
        <v>27.271213016372599</v>
      </c>
      <c r="H4497">
        <v>0.145693324492944</v>
      </c>
      <c r="I4497">
        <v>4.3934885354841402</v>
      </c>
      <c r="J4497">
        <v>-1.0507150328489701</v>
      </c>
      <c r="K4497">
        <v>10.4533858709715</v>
      </c>
      <c r="L4497">
        <v>8.7193733626473495</v>
      </c>
      <c r="M4497">
        <v>99.999999118528905</v>
      </c>
      <c r="N4497">
        <v>1.6710802666423099</v>
      </c>
      <c r="O4497">
        <v>0</v>
      </c>
      <c r="P4497">
        <v>62.5</v>
      </c>
    </row>
    <row r="4498" spans="1:17" hidden="1" x14ac:dyDescent="0.3">
      <c r="A4498" t="s">
        <v>9153</v>
      </c>
      <c r="B4498" t="s">
        <v>9154</v>
      </c>
      <c r="C4498" t="str">
        <f>IFERROR(VLOOKUP(Table1[[#This Row],[Ticker]],[1]!Table1[[Symbol]:[Industry]],2,FALSE),"-")</f>
        <v>-</v>
      </c>
      <c r="D4498" t="s">
        <v>412</v>
      </c>
      <c r="E4498">
        <v>8.4091804999999997</v>
      </c>
      <c r="F4498">
        <v>27.97</v>
      </c>
      <c r="G4498">
        <v>-30.297371767206599</v>
      </c>
      <c r="H4498">
        <v>22.061812111855801</v>
      </c>
      <c r="I4498">
        <v>-11.371036281379901</v>
      </c>
      <c r="J4498">
        <v>-6.8506699752198603</v>
      </c>
      <c r="K4498">
        <v>25.394983183767501</v>
      </c>
      <c r="L4498">
        <v>24.990655265788298</v>
      </c>
      <c r="M4498">
        <v>54.949374564066297</v>
      </c>
      <c r="N4498">
        <v>2.0998414114382</v>
      </c>
      <c r="O4498">
        <v>12.406149445834799</v>
      </c>
      <c r="P4498">
        <v>33.891814265198597</v>
      </c>
      <c r="Q4498">
        <v>7.1349044612484994E-2</v>
      </c>
    </row>
    <row r="4499" spans="1:17" hidden="1" x14ac:dyDescent="0.3">
      <c r="A4499" t="s">
        <v>9155</v>
      </c>
      <c r="B4499" t="s">
        <v>9156</v>
      </c>
      <c r="C4499" t="str">
        <f>IFERROR(VLOOKUP(Table1[[#This Row],[Ticker]],[1]!Table1[[Symbol]:[Industry]],2,FALSE),"-")</f>
        <v>-</v>
      </c>
      <c r="D4499" t="s">
        <v>933</v>
      </c>
      <c r="E4499">
        <v>8.3912499999999994</v>
      </c>
      <c r="F4499">
        <v>12.25</v>
      </c>
      <c r="G4499">
        <v>-21.5178796751599</v>
      </c>
      <c r="H4499">
        <v>4.8992320673978602</v>
      </c>
      <c r="I4499">
        <v>11.9324997928529</v>
      </c>
      <c r="J4499">
        <v>-1.50408548626248</v>
      </c>
      <c r="K4499">
        <v>11.9027195076295</v>
      </c>
      <c r="L4499">
        <v>11.445370747197201</v>
      </c>
      <c r="M4499">
        <v>47.9710481491012</v>
      </c>
      <c r="N4499">
        <v>0.72230803686560796</v>
      </c>
      <c r="O4499">
        <v>21.224489795918299</v>
      </c>
      <c r="P4499">
        <v>37.640449438202197</v>
      </c>
      <c r="Q4499">
        <v>3.6898196626548002E-2</v>
      </c>
    </row>
    <row r="4500" spans="1:17" hidden="1" x14ac:dyDescent="0.3">
      <c r="A4500" t="s">
        <v>9157</v>
      </c>
      <c r="B4500" t="s">
        <v>9158</v>
      </c>
      <c r="C4500" t="str">
        <f>IFERROR(VLOOKUP(Table1[[#This Row],[Ticker]],[1]!Table1[[Symbol]:[Industry]],2,FALSE),"-")</f>
        <v>-</v>
      </c>
      <c r="D4500" t="s">
        <v>412</v>
      </c>
      <c r="E4500">
        <v>8.3798875000000006</v>
      </c>
      <c r="F4500">
        <v>10.25</v>
      </c>
      <c r="G4500">
        <v>-10.1119025748468</v>
      </c>
      <c r="H4500">
        <v>3.7779236177401798</v>
      </c>
      <c r="I4500">
        <v>4.2931864255289698</v>
      </c>
      <c r="J4500">
        <v>-1.0507150328489701</v>
      </c>
      <c r="K4500">
        <v>9.0206147350357302</v>
      </c>
      <c r="L4500">
        <v>8.9098305131878508</v>
      </c>
      <c r="M4500">
        <v>100</v>
      </c>
      <c r="N4500">
        <v>8.5333333333333303E-2</v>
      </c>
      <c r="O4500">
        <v>0</v>
      </c>
      <c r="P4500">
        <v>15.5580608793686</v>
      </c>
    </row>
    <row r="4501" spans="1:17" hidden="1" x14ac:dyDescent="0.3">
      <c r="A4501" t="s">
        <v>9159</v>
      </c>
      <c r="B4501" t="s">
        <v>9160</v>
      </c>
      <c r="C4501" t="str">
        <f>IFERROR(VLOOKUP(Table1[[#This Row],[Ticker]],[1]!Table1[[Symbol]:[Industry]],2,FALSE),"-")</f>
        <v>-</v>
      </c>
      <c r="D4501" t="s">
        <v>97</v>
      </c>
      <c r="E4501">
        <v>8.3744175999999992</v>
      </c>
      <c r="F4501">
        <v>6.17</v>
      </c>
      <c r="G4501">
        <v>-8.14328224221806</v>
      </c>
      <c r="H4501">
        <v>33.184215002551397</v>
      </c>
      <c r="I4501">
        <v>-59.281003405826397</v>
      </c>
      <c r="J4501">
        <v>3.6562482637738398</v>
      </c>
      <c r="K4501">
        <v>5.1122659278251303</v>
      </c>
      <c r="L4501">
        <v>6.0427234100629601</v>
      </c>
      <c r="M4501">
        <v>99.454953944618097</v>
      </c>
      <c r="N4501">
        <v>0.26865671641791</v>
      </c>
      <c r="O4501">
        <v>88.330632090761696</v>
      </c>
      <c r="P4501">
        <v>92.812499999999901</v>
      </c>
      <c r="Q4501">
        <v>-2.9907207963629999E-3</v>
      </c>
    </row>
    <row r="4502" spans="1:17" hidden="1" x14ac:dyDescent="0.3">
      <c r="A4502" t="s">
        <v>9161</v>
      </c>
      <c r="B4502" t="s">
        <v>9162</v>
      </c>
      <c r="C4502" t="str">
        <f>IFERROR(VLOOKUP(Table1[[#This Row],[Ticker]],[1]!Table1[[Symbol]:[Industry]],2,FALSE),"-")</f>
        <v>-</v>
      </c>
      <c r="D4502" t="s">
        <v>709</v>
      </c>
      <c r="E4502">
        <v>8.3382966300000003</v>
      </c>
      <c r="F4502">
        <v>87.17</v>
      </c>
      <c r="G4502">
        <v>28.9756430941062</v>
      </c>
      <c r="H4502">
        <v>-3.20164220527028</v>
      </c>
      <c r="I4502">
        <v>11.0238966514298</v>
      </c>
      <c r="J4502">
        <v>-1.2621626950153499</v>
      </c>
      <c r="K4502">
        <v>84.604133579487296</v>
      </c>
      <c r="L4502">
        <v>74.173795100213198</v>
      </c>
      <c r="M4502">
        <v>46.9368374749682</v>
      </c>
      <c r="N4502">
        <v>1.1334663641835201</v>
      </c>
      <c r="O4502">
        <v>4.3592979235975697</v>
      </c>
      <c r="P4502">
        <v>85.942832764505098</v>
      </c>
      <c r="Q4502">
        <v>2.6148773974396002E-2</v>
      </c>
    </row>
    <row r="4503" spans="1:17" hidden="1" x14ac:dyDescent="0.3">
      <c r="A4503" t="s">
        <v>9163</v>
      </c>
      <c r="B4503" t="s">
        <v>9164</v>
      </c>
      <c r="C4503" t="str">
        <f>IFERROR(VLOOKUP(Table1[[#This Row],[Ticker]],[1]!Table1[[Symbol]:[Industry]],2,FALSE),"-")</f>
        <v>-</v>
      </c>
      <c r="D4503" t="s">
        <v>549</v>
      </c>
      <c r="E4503">
        <v>8.3346175000000002</v>
      </c>
      <c r="F4503">
        <v>5.5</v>
      </c>
      <c r="G4503">
        <v>57.234699228312103</v>
      </c>
      <c r="H4503">
        <v>-24.887213568877101</v>
      </c>
      <c r="I4503">
        <v>0.89378609293143496</v>
      </c>
      <c r="J4503">
        <v>-8.0643565094362</v>
      </c>
      <c r="K4503">
        <v>5.78082882916625</v>
      </c>
      <c r="L4503">
        <v>5.02867713626084</v>
      </c>
      <c r="M4503">
        <v>25.008353844578298</v>
      </c>
      <c r="N4503">
        <v>0.70662443205113001</v>
      </c>
      <c r="O4503">
        <v>43.454545454545404</v>
      </c>
      <c r="P4503">
        <v>80.921052631578902</v>
      </c>
      <c r="Q4503">
        <v>3.5939582639907E-2</v>
      </c>
    </row>
    <row r="4504" spans="1:17" hidden="1" x14ac:dyDescent="0.3">
      <c r="A4504" t="s">
        <v>9165</v>
      </c>
      <c r="B4504" t="s">
        <v>9166</v>
      </c>
      <c r="C4504" t="str">
        <f>IFERROR(VLOOKUP(Table1[[#This Row],[Ticker]],[1]!Table1[[Symbol]:[Industry]],2,FALSE),"-")</f>
        <v>-</v>
      </c>
      <c r="E4504">
        <v>8.3175740999999999</v>
      </c>
      <c r="F4504">
        <v>55.5</v>
      </c>
      <c r="G4504">
        <v>-65.728959919557397</v>
      </c>
      <c r="H4504">
        <v>12.505836624173</v>
      </c>
      <c r="I4504">
        <v>-6.10123154038408</v>
      </c>
      <c r="J4504">
        <v>-3.18515149656898</v>
      </c>
      <c r="K4504">
        <v>48.950866463676597</v>
      </c>
      <c r="L4504">
        <v>50.7165221394553</v>
      </c>
      <c r="M4504">
        <v>64.579335332583796</v>
      </c>
      <c r="N4504">
        <v>3.10980392156862</v>
      </c>
      <c r="O4504">
        <v>81.153153153153099</v>
      </c>
      <c r="P4504">
        <v>43.522110162916903</v>
      </c>
    </row>
    <row r="4505" spans="1:17" hidden="1" x14ac:dyDescent="0.3">
      <c r="A4505" t="s">
        <v>9167</v>
      </c>
      <c r="B4505" t="s">
        <v>9168</v>
      </c>
      <c r="C4505" t="str">
        <f>IFERROR(VLOOKUP(Table1[[#This Row],[Ticker]],[1]!Table1[[Symbol]:[Industry]],2,FALSE),"-")</f>
        <v>-</v>
      </c>
      <c r="D4505" t="s">
        <v>1103</v>
      </c>
      <c r="E4505">
        <v>8.3112315999999993</v>
      </c>
      <c r="F4505">
        <v>6.79</v>
      </c>
      <c r="G4505">
        <v>77.797326121955805</v>
      </c>
      <c r="H4505">
        <v>-10.7718289534925</v>
      </c>
      <c r="I4505">
        <v>-1.40512363172086</v>
      </c>
      <c r="J4505">
        <v>-0.70127824772594405</v>
      </c>
      <c r="K4505">
        <v>6.6736585560088502</v>
      </c>
      <c r="L4505">
        <v>5.5971198361078498</v>
      </c>
      <c r="M4505">
        <v>27.923578961853401</v>
      </c>
      <c r="N4505">
        <v>0.48109993074510099</v>
      </c>
      <c r="O4505">
        <v>26.951399116347499</v>
      </c>
      <c r="P4505">
        <v>132.534246575342</v>
      </c>
      <c r="Q4505">
        <v>-5.863872127039E-3</v>
      </c>
    </row>
    <row r="4506" spans="1:17" hidden="1" x14ac:dyDescent="0.3">
      <c r="A4506" t="s">
        <v>9169</v>
      </c>
      <c r="B4506" t="s">
        <v>9170</v>
      </c>
      <c r="C4506" t="str">
        <f>IFERROR(VLOOKUP(Table1[[#This Row],[Ticker]],[1]!Table1[[Symbol]:[Industry]],2,FALSE),"-")</f>
        <v>-</v>
      </c>
      <c r="D4506" t="s">
        <v>266</v>
      </c>
      <c r="E4506">
        <v>8.2480351330000001</v>
      </c>
      <c r="F4506">
        <v>13.39</v>
      </c>
      <c r="G4506">
        <v>1.4538335126211099</v>
      </c>
      <c r="H4506">
        <v>1.7083113880936101</v>
      </c>
      <c r="I4506">
        <v>1.0910156314783299</v>
      </c>
      <c r="J4506">
        <v>-1.5363060220209599</v>
      </c>
      <c r="K4506">
        <v>12.525893844289699</v>
      </c>
      <c r="L4506">
        <v>11.789706682233501</v>
      </c>
      <c r="M4506">
        <v>61.233320372978099</v>
      </c>
      <c r="N4506">
        <v>0.80149232080364097</v>
      </c>
      <c r="O4506">
        <v>13.293502613890899</v>
      </c>
      <c r="P4506">
        <v>40.503672612801701</v>
      </c>
      <c r="Q4506">
        <v>0.101191599385167</v>
      </c>
    </row>
    <row r="4507" spans="1:17" hidden="1" x14ac:dyDescent="0.3">
      <c r="A4507" t="s">
        <v>9171</v>
      </c>
      <c r="B4507" t="s">
        <v>9172</v>
      </c>
      <c r="C4507" t="str">
        <f>IFERROR(VLOOKUP(Table1[[#This Row],[Ticker]],[1]!Table1[[Symbol]:[Industry]],2,FALSE),"-")</f>
        <v>-</v>
      </c>
      <c r="E4507">
        <v>8.2319999999999993</v>
      </c>
      <c r="F4507">
        <v>9.8000000000000007</v>
      </c>
      <c r="G4507">
        <v>-70.425483838049303</v>
      </c>
      <c r="H4507">
        <v>-0.920723269053489</v>
      </c>
      <c r="I4507">
        <v>-56.174881729681402</v>
      </c>
      <c r="J4507">
        <v>2.01680969957689</v>
      </c>
      <c r="K4507">
        <v>10.1637876339844</v>
      </c>
      <c r="L4507">
        <v>12.7832204782239</v>
      </c>
      <c r="M4507">
        <v>43.520799024426204</v>
      </c>
      <c r="N4507">
        <v>0.94027756819437003</v>
      </c>
      <c r="O4507">
        <v>153.06122448979499</v>
      </c>
      <c r="P4507">
        <v>12</v>
      </c>
      <c r="Q4507">
        <v>7.2894226114399996E-3</v>
      </c>
    </row>
    <row r="4508" spans="1:17" hidden="1" x14ac:dyDescent="0.3">
      <c r="A4508" t="s">
        <v>9173</v>
      </c>
      <c r="B4508" t="s">
        <v>9174</v>
      </c>
      <c r="C4508" t="str">
        <f>IFERROR(VLOOKUP(Table1[[#This Row],[Ticker]],[1]!Table1[[Symbol]:[Industry]],2,FALSE),"-")</f>
        <v>-</v>
      </c>
      <c r="E4508">
        <v>8.2190363000000008</v>
      </c>
      <c r="F4508">
        <v>25.01</v>
      </c>
      <c r="G4508">
        <v>54.956503739590403</v>
      </c>
      <c r="H4508">
        <v>32.897329756649803</v>
      </c>
      <c r="I4508">
        <v>46.766480844549903</v>
      </c>
      <c r="J4508">
        <v>-9.8585300279397305</v>
      </c>
      <c r="K4508">
        <v>22.0408182181638</v>
      </c>
      <c r="L4508">
        <v>17.733197920798801</v>
      </c>
      <c r="M4508">
        <v>44.863997584224599</v>
      </c>
      <c r="N4508">
        <v>0.95037268179291501</v>
      </c>
      <c r="O4508">
        <v>35.905637744902002</v>
      </c>
      <c r="P4508">
        <v>97.707509881422894</v>
      </c>
      <c r="Q4508">
        <v>9.2771059070007003E-2</v>
      </c>
    </row>
    <row r="4509" spans="1:17" hidden="1" x14ac:dyDescent="0.3">
      <c r="A4509" t="s">
        <v>9175</v>
      </c>
      <c r="B4509" t="s">
        <v>9176</v>
      </c>
      <c r="C4509" t="str">
        <f>IFERROR(VLOOKUP(Table1[[#This Row],[Ticker]],[1]!Table1[[Symbol]:[Industry]],2,FALSE),"-")</f>
        <v>-</v>
      </c>
      <c r="D4509" t="s">
        <v>549</v>
      </c>
      <c r="E4509">
        <v>8.1978779999999993</v>
      </c>
      <c r="F4509">
        <v>13.89</v>
      </c>
      <c r="G4509">
        <v>-18.697691271747399</v>
      </c>
      <c r="H4509">
        <v>-4.3157849974485503</v>
      </c>
      <c r="I4509">
        <v>-13.451328252182901</v>
      </c>
      <c r="J4509">
        <v>-0.117336641886528</v>
      </c>
      <c r="K4509">
        <v>13.8843499742226</v>
      </c>
      <c r="L4509">
        <v>13.681126229376799</v>
      </c>
      <c r="M4509">
        <v>100</v>
      </c>
      <c r="O4509">
        <v>0</v>
      </c>
      <c r="P4509">
        <v>4.9886621315192698</v>
      </c>
    </row>
    <row r="4510" spans="1:17" hidden="1" x14ac:dyDescent="0.3">
      <c r="A4510" t="s">
        <v>9177</v>
      </c>
      <c r="B4510" t="s">
        <v>9178</v>
      </c>
      <c r="C4510" t="str">
        <f>IFERROR(VLOOKUP(Table1[[#This Row],[Ticker]],[1]!Table1[[Symbol]:[Industry]],2,FALSE),"-")</f>
        <v>-</v>
      </c>
      <c r="D4510" t="s">
        <v>371</v>
      </c>
      <c r="E4510">
        <v>8.1941985000000006</v>
      </c>
      <c r="F4510">
        <v>18.45</v>
      </c>
      <c r="G4510">
        <v>19.336902410686701</v>
      </c>
      <c r="H4510">
        <v>-22.822852135257701</v>
      </c>
      <c r="I4510">
        <v>-1.6331464340010999</v>
      </c>
      <c r="J4510">
        <v>-5.1610834252112801</v>
      </c>
      <c r="K4510">
        <v>19.207702309271099</v>
      </c>
      <c r="L4510">
        <v>16.831245846763998</v>
      </c>
      <c r="M4510">
        <v>25.863045268298698</v>
      </c>
      <c r="N4510">
        <v>0.42888316192586501</v>
      </c>
      <c r="O4510">
        <v>50.243902439024303</v>
      </c>
      <c r="P4510">
        <v>101.19956379498301</v>
      </c>
      <c r="Q4510">
        <v>0.20224698586225701</v>
      </c>
    </row>
    <row r="4511" spans="1:17" hidden="1" x14ac:dyDescent="0.3">
      <c r="A4511" t="s">
        <v>9179</v>
      </c>
      <c r="B4511" t="s">
        <v>9180</v>
      </c>
      <c r="C4511" t="str">
        <f>IFERROR(VLOOKUP(Table1[[#This Row],[Ticker]],[1]!Table1[[Symbol]:[Industry]],2,FALSE),"-")</f>
        <v>-</v>
      </c>
      <c r="D4511" t="s">
        <v>4470</v>
      </c>
      <c r="E4511">
        <v>8.1578999999999997</v>
      </c>
      <c r="F4511">
        <v>3.83</v>
      </c>
      <c r="G4511">
        <v>117.19414974138699</v>
      </c>
      <c r="H4511">
        <v>-27.214944661314</v>
      </c>
      <c r="I4511">
        <v>17.713055309460898</v>
      </c>
      <c r="J4511">
        <v>0.43060856359292399</v>
      </c>
      <c r="K4511">
        <v>3.77412653824809</v>
      </c>
      <c r="L4511">
        <v>3.0236952817648901</v>
      </c>
      <c r="M4511">
        <v>53.751004029769902</v>
      </c>
      <c r="N4511">
        <v>1.4926962953179601</v>
      </c>
      <c r="O4511">
        <v>42.036553524804098</v>
      </c>
      <c r="P4511">
        <v>160.544217687074</v>
      </c>
      <c r="Q4511">
        <v>5.2352410242233999E-2</v>
      </c>
    </row>
    <row r="4512" spans="1:17" hidden="1" x14ac:dyDescent="0.3">
      <c r="A4512" t="s">
        <v>9181</v>
      </c>
      <c r="B4512" t="s">
        <v>9182</v>
      </c>
      <c r="C4512" t="str">
        <f>IFERROR(VLOOKUP(Table1[[#This Row],[Ticker]],[1]!Table1[[Symbol]:[Industry]],2,FALSE),"-")</f>
        <v>-</v>
      </c>
      <c r="D4512" t="s">
        <v>335</v>
      </c>
      <c r="E4512">
        <v>8.1397499999999994</v>
      </c>
      <c r="F4512">
        <v>12.5</v>
      </c>
      <c r="G4512">
        <v>26.373670606337001</v>
      </c>
      <c r="H4512">
        <v>-8.1619388436023907</v>
      </c>
      <c r="I4512">
        <v>29.569266713492102</v>
      </c>
      <c r="J4512">
        <v>-9.9647707611652994</v>
      </c>
      <c r="K4512">
        <v>13.2797188806633</v>
      </c>
      <c r="L4512">
        <v>11.058898213679999</v>
      </c>
      <c r="M4512">
        <v>36.073035036742397</v>
      </c>
      <c r="N4512">
        <v>0.79411948110845498</v>
      </c>
      <c r="O4512">
        <v>50.08</v>
      </c>
      <c r="P4512">
        <v>106.953642384105</v>
      </c>
      <c r="Q4512">
        <v>0.10412089050076399</v>
      </c>
    </row>
    <row r="4513" spans="1:17" hidden="1" x14ac:dyDescent="0.3">
      <c r="A4513" t="s">
        <v>9183</v>
      </c>
      <c r="B4513" t="s">
        <v>8642</v>
      </c>
      <c r="C4513" t="str">
        <f>IFERROR(VLOOKUP(Table1[[#This Row],[Ticker]],[1]!Table1[[Symbol]:[Industry]],2,FALSE),"-")</f>
        <v>-</v>
      </c>
      <c r="D4513" t="s">
        <v>921</v>
      </c>
      <c r="E4513">
        <v>8.1393430000000002</v>
      </c>
      <c r="F4513">
        <v>9.34</v>
      </c>
      <c r="G4513">
        <v>75.886296169382803</v>
      </c>
      <c r="H4513">
        <v>-0.24338680740330901</v>
      </c>
      <c r="I4513">
        <v>52.151508627249697</v>
      </c>
      <c r="J4513">
        <v>2.2185921679021101</v>
      </c>
      <c r="K4513">
        <v>9.63300885235358</v>
      </c>
      <c r="L4513">
        <v>7.8340986802841197</v>
      </c>
      <c r="M4513">
        <v>62.923986172038497</v>
      </c>
      <c r="N4513">
        <v>1.7276951067240101</v>
      </c>
      <c r="O4513">
        <v>68.201284796573802</v>
      </c>
      <c r="P4513">
        <v>99.572649572649496</v>
      </c>
    </row>
    <row r="4514" spans="1:17" hidden="1" x14ac:dyDescent="0.3">
      <c r="A4514" t="s">
        <v>9184</v>
      </c>
      <c r="B4514" t="s">
        <v>9185</v>
      </c>
      <c r="C4514" t="str">
        <f>IFERROR(VLOOKUP(Table1[[#This Row],[Ticker]],[1]!Table1[[Symbol]:[Industry]],2,FALSE),"-")</f>
        <v>-</v>
      </c>
      <c r="D4514" t="s">
        <v>632</v>
      </c>
      <c r="E4514">
        <v>8.1048360000000006</v>
      </c>
      <c r="F4514">
        <v>5.69</v>
      </c>
      <c r="G4514">
        <v>69.195002528936598</v>
      </c>
      <c r="H4514">
        <v>-6.1770371125077697</v>
      </c>
      <c r="I4514">
        <v>10.784479608079</v>
      </c>
      <c r="J4514">
        <v>-5.80839355245564</v>
      </c>
      <c r="K4514">
        <v>5.6267121600040904</v>
      </c>
      <c r="L4514">
        <v>4.5928980633769703</v>
      </c>
      <c r="M4514">
        <v>29.106993044053301</v>
      </c>
      <c r="N4514">
        <v>0.48429794143241001</v>
      </c>
      <c r="O4514">
        <v>21.441124780316301</v>
      </c>
      <c r="P4514">
        <v>123.13725490196001</v>
      </c>
      <c r="Q4514">
        <v>0.123576952920106</v>
      </c>
    </row>
    <row r="4515" spans="1:17" hidden="1" x14ac:dyDescent="0.3">
      <c r="A4515" t="s">
        <v>9186</v>
      </c>
      <c r="B4515" t="s">
        <v>9187</v>
      </c>
      <c r="C4515" t="str">
        <f>IFERROR(VLOOKUP(Table1[[#This Row],[Ticker]],[1]!Table1[[Symbol]:[Industry]],2,FALSE),"-")</f>
        <v>-</v>
      </c>
      <c r="E4515">
        <v>8.0987764000000002</v>
      </c>
      <c r="F4515">
        <v>22</v>
      </c>
      <c r="G4515">
        <v>-32.964703918730599</v>
      </c>
      <c r="H4515">
        <v>-16.033280984607401</v>
      </c>
      <c r="I4515">
        <v>-13.132130805762401</v>
      </c>
      <c r="J4515">
        <v>-7.2119312364811199</v>
      </c>
      <c r="K4515">
        <v>24.329862552346899</v>
      </c>
      <c r="L4515">
        <v>21.6408112419094</v>
      </c>
      <c r="M4515">
        <v>3.7284540002658102</v>
      </c>
      <c r="N4515">
        <v>1.3237324109739801</v>
      </c>
      <c r="O4515">
        <v>24.090909090909001</v>
      </c>
      <c r="P4515">
        <v>51.202749140893403</v>
      </c>
    </row>
    <row r="4516" spans="1:17" hidden="1" x14ac:dyDescent="0.3">
      <c r="A4516" t="s">
        <v>9188</v>
      </c>
      <c r="B4516" t="s">
        <v>9189</v>
      </c>
      <c r="C4516" t="str">
        <f>IFERROR(VLOOKUP(Table1[[#This Row],[Ticker]],[1]!Table1[[Symbol]:[Industry]],2,FALSE),"-")</f>
        <v>-</v>
      </c>
      <c r="E4516">
        <v>8.0560130000000001</v>
      </c>
      <c r="F4516">
        <v>23.45</v>
      </c>
      <c r="G4516">
        <v>-7.0777009915312901</v>
      </c>
      <c r="H4516">
        <v>-4.5709955461512397</v>
      </c>
      <c r="I4516">
        <v>-57.202827412653001</v>
      </c>
      <c r="J4516">
        <v>-1.58792487718065</v>
      </c>
      <c r="K4516">
        <v>24.597234006315102</v>
      </c>
      <c r="L4516">
        <v>23.3521121123153</v>
      </c>
      <c r="M4516">
        <v>45.495519253049601</v>
      </c>
      <c r="N4516">
        <v>0.41909958412585802</v>
      </c>
      <c r="O4516">
        <v>90.405117270788907</v>
      </c>
      <c r="P4516">
        <v>33.999999999999901</v>
      </c>
    </row>
    <row r="4517" spans="1:17" hidden="1" x14ac:dyDescent="0.3">
      <c r="A4517" t="s">
        <v>9190</v>
      </c>
      <c r="B4517" t="s">
        <v>9191</v>
      </c>
      <c r="C4517" t="str">
        <f>IFERROR(VLOOKUP(Table1[[#This Row],[Ticker]],[1]!Table1[[Symbol]:[Industry]],2,FALSE),"-")</f>
        <v>-</v>
      </c>
      <c r="D4517" t="s">
        <v>621</v>
      </c>
      <c r="E4517">
        <v>8.051202</v>
      </c>
      <c r="F4517">
        <v>8.66</v>
      </c>
      <c r="G4517">
        <v>31.789409612891198</v>
      </c>
      <c r="H4517">
        <v>13.541357859694299</v>
      </c>
      <c r="I4517">
        <v>60.444254077134303</v>
      </c>
      <c r="J4517">
        <v>-7.5247440492939299</v>
      </c>
      <c r="K4517">
        <v>7.3597470153072901</v>
      </c>
      <c r="L4517">
        <v>6.1050717036985098</v>
      </c>
      <c r="M4517">
        <v>56.632431028434297</v>
      </c>
      <c r="N4517">
        <v>1.05351170568561</v>
      </c>
      <c r="O4517">
        <v>15.3579676674364</v>
      </c>
      <c r="P4517">
        <v>146.723646723646</v>
      </c>
      <c r="Q4517">
        <v>1.1065101561743E-2</v>
      </c>
    </row>
    <row r="4518" spans="1:17" hidden="1" x14ac:dyDescent="0.3">
      <c r="A4518" t="s">
        <v>9192</v>
      </c>
      <c r="B4518" t="s">
        <v>9193</v>
      </c>
      <c r="C4518" t="str">
        <f>IFERROR(VLOOKUP(Table1[[#This Row],[Ticker]],[1]!Table1[[Symbol]:[Industry]],2,FALSE),"-")</f>
        <v>-</v>
      </c>
      <c r="D4518" t="s">
        <v>1423</v>
      </c>
      <c r="E4518">
        <v>8.0113669999999999</v>
      </c>
      <c r="F4518">
        <v>26</v>
      </c>
      <c r="G4518">
        <v>-31.422336369909701</v>
      </c>
      <c r="H4518">
        <v>0.98947816044619097</v>
      </c>
      <c r="I4518">
        <v>-14.4037092045638</v>
      </c>
      <c r="J4518">
        <v>-9.2049411493383602</v>
      </c>
      <c r="K4518">
        <v>25.695910579616999</v>
      </c>
      <c r="L4518">
        <v>24.4725537591471</v>
      </c>
      <c r="M4518">
        <v>43.670516452971803</v>
      </c>
      <c r="N4518">
        <v>1.27482759504704</v>
      </c>
      <c r="O4518">
        <v>22.769230769230699</v>
      </c>
      <c r="P4518">
        <v>60</v>
      </c>
      <c r="Q4518">
        <v>8.1784128669712006E-2</v>
      </c>
    </row>
    <row r="4519" spans="1:17" hidden="1" x14ac:dyDescent="0.3">
      <c r="A4519" t="s">
        <v>9194</v>
      </c>
      <c r="B4519" t="s">
        <v>9195</v>
      </c>
      <c r="C4519" t="str">
        <f>IFERROR(VLOOKUP(Table1[[#This Row],[Ticker]],[1]!Table1[[Symbol]:[Industry]],2,FALSE),"-")</f>
        <v>-</v>
      </c>
      <c r="D4519" t="s">
        <v>510</v>
      </c>
      <c r="E4519">
        <v>7.9956240000000003</v>
      </c>
      <c r="F4519">
        <v>7.8</v>
      </c>
      <c r="G4519">
        <v>10.334265153434201</v>
      </c>
      <c r="H4519">
        <v>-12.0080926897562</v>
      </c>
      <c r="I4519">
        <v>-28.391350062433698</v>
      </c>
      <c r="J4519">
        <v>-0.627540723519181</v>
      </c>
      <c r="K4519">
        <v>8.2503534927682995</v>
      </c>
      <c r="L4519">
        <v>8.1963491710500893</v>
      </c>
      <c r="M4519">
        <v>28.445305777525601</v>
      </c>
      <c r="N4519">
        <v>0.41006092506471498</v>
      </c>
      <c r="O4519">
        <v>94.615384615384599</v>
      </c>
      <c r="P4519">
        <v>51.456310679611597</v>
      </c>
      <c r="Q4519">
        <v>3.7104485997002001E-2</v>
      </c>
    </row>
    <row r="4520" spans="1:17" hidden="1" x14ac:dyDescent="0.3">
      <c r="A4520" t="s">
        <v>9196</v>
      </c>
      <c r="B4520" t="s">
        <v>9197</v>
      </c>
      <c r="C4520" t="str">
        <f>IFERROR(VLOOKUP(Table1[[#This Row],[Ticker]],[1]!Table1[[Symbol]:[Industry]],2,FALSE),"-")</f>
        <v>-</v>
      </c>
      <c r="D4520" t="s">
        <v>412</v>
      </c>
      <c r="E4520">
        <v>7.9885000000000002</v>
      </c>
      <c r="F4520">
        <v>24.58</v>
      </c>
      <c r="G4520">
        <v>319.99595706604703</v>
      </c>
      <c r="H4520">
        <v>50.470109209100499</v>
      </c>
      <c r="I4520">
        <v>179.51649057975899</v>
      </c>
      <c r="J4520">
        <v>-2.4613970312389402</v>
      </c>
      <c r="K4520">
        <v>19.260188627147599</v>
      </c>
      <c r="L4520">
        <v>13.1444371192445</v>
      </c>
      <c r="M4520">
        <v>55.226082834239698</v>
      </c>
      <c r="N4520">
        <v>2.0609729347363999</v>
      </c>
      <c r="O4520">
        <v>21.521562245728202</v>
      </c>
      <c r="P4520">
        <v>462.471395881006</v>
      </c>
      <c r="Q4520">
        <v>0.12569615162657499</v>
      </c>
    </row>
    <row r="4521" spans="1:17" hidden="1" x14ac:dyDescent="0.3">
      <c r="A4521" t="s">
        <v>9198</v>
      </c>
      <c r="B4521" t="s">
        <v>3203</v>
      </c>
      <c r="C4521" t="str">
        <f>IFERROR(VLOOKUP(Table1[[#This Row],[Ticker]],[1]!Table1[[Symbol]:[Industry]],2,FALSE),"-")</f>
        <v>-</v>
      </c>
      <c r="D4521" t="s">
        <v>119</v>
      </c>
      <c r="E4521">
        <v>7.95695</v>
      </c>
      <c r="F4521">
        <v>6.83</v>
      </c>
      <c r="G4521">
        <v>-23.539725837284301</v>
      </c>
      <c r="H4521">
        <v>-11.4779471596107</v>
      </c>
      <c r="I4521">
        <v>-25.0942777994015</v>
      </c>
      <c r="J4521">
        <v>-5.4892374683328002</v>
      </c>
      <c r="K4521">
        <v>7.3880170357899297</v>
      </c>
      <c r="L4521">
        <v>7.3581316514725899</v>
      </c>
      <c r="M4521">
        <v>31.0829316983274</v>
      </c>
      <c r="N4521">
        <v>0.59845654411815896</v>
      </c>
      <c r="O4521">
        <v>35.724743777452403</v>
      </c>
      <c r="P4521">
        <v>15.3716216216216</v>
      </c>
      <c r="Q4521">
        <v>8.6008719706980999E-2</v>
      </c>
    </row>
    <row r="4522" spans="1:17" hidden="1" x14ac:dyDescent="0.3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E4522">
        <v>7.9154629999999999</v>
      </c>
      <c r="F4522">
        <v>21.17</v>
      </c>
      <c r="G4522">
        <v>17.446979930066501</v>
      </c>
      <c r="H4522">
        <v>-3.6021789080099098</v>
      </c>
      <c r="I4522">
        <v>21.647586872258699</v>
      </c>
      <c r="J4522">
        <v>-5.0993833205220698</v>
      </c>
      <c r="K4522">
        <v>21.8264690294953</v>
      </c>
      <c r="L4522">
        <v>18.646453053549902</v>
      </c>
      <c r="M4522">
        <v>29.440722855142599</v>
      </c>
      <c r="N4522">
        <v>0.63541666666666596</v>
      </c>
      <c r="O4522">
        <v>34.057628719886601</v>
      </c>
      <c r="P4522">
        <v>88.177777777777806</v>
      </c>
    </row>
    <row r="4523" spans="1:17" hidden="1" x14ac:dyDescent="0.3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D4523" t="s">
        <v>632</v>
      </c>
      <c r="E4523">
        <v>7.8770889999999998</v>
      </c>
      <c r="F4523">
        <v>13.7</v>
      </c>
      <c r="G4523">
        <v>230.17419238994</v>
      </c>
      <c r="H4523">
        <v>-8.4344533161557393</v>
      </c>
      <c r="I4523">
        <v>22.393662131526099</v>
      </c>
      <c r="J4523">
        <v>0.35565062222133498</v>
      </c>
      <c r="K4523">
        <v>10.1941054071598</v>
      </c>
      <c r="L4523">
        <v>8.2206744202266897</v>
      </c>
      <c r="M4523">
        <v>33.8281165010061</v>
      </c>
      <c r="N4523">
        <v>2.19411839461808</v>
      </c>
      <c r="O4523">
        <v>3.7956204379562002</v>
      </c>
      <c r="P4523">
        <v>334.92063492063397</v>
      </c>
      <c r="Q4523">
        <v>0.13875876677461901</v>
      </c>
    </row>
    <row r="4524" spans="1:17" hidden="1" x14ac:dyDescent="0.3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D4524" t="s">
        <v>632</v>
      </c>
      <c r="E4524">
        <v>7.8747215800000001</v>
      </c>
      <c r="F4524">
        <v>8.6</v>
      </c>
      <c r="G4524">
        <v>39.501502384209502</v>
      </c>
      <c r="H4524">
        <v>13.464963665653</v>
      </c>
      <c r="I4524">
        <v>35.5954655086489</v>
      </c>
      <c r="J4524">
        <v>2.5633160387661502</v>
      </c>
      <c r="K4524">
        <v>7.2634803955854297</v>
      </c>
      <c r="L4524">
        <v>6.6341334611688199</v>
      </c>
      <c r="M4524">
        <v>72.829236416342596</v>
      </c>
      <c r="N4524">
        <v>0.37604129625382599</v>
      </c>
      <c r="O4524">
        <v>11.279069767441801</v>
      </c>
      <c r="P4524">
        <v>104.27553444180499</v>
      </c>
      <c r="Q4524">
        <v>5.194817989864E-2</v>
      </c>
    </row>
    <row r="4525" spans="1:17" hidden="1" x14ac:dyDescent="0.3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D4525" t="s">
        <v>709</v>
      </c>
      <c r="E4525">
        <v>7.8703070319999897</v>
      </c>
      <c r="F4525">
        <v>90.49</v>
      </c>
      <c r="G4525">
        <v>-5.8761724372466997</v>
      </c>
      <c r="H4525">
        <v>-0.76865727854169996</v>
      </c>
      <c r="I4525">
        <v>11.190545026053901</v>
      </c>
      <c r="J4525">
        <v>-0.407347383025084</v>
      </c>
      <c r="K4525">
        <v>89.525205906549601</v>
      </c>
      <c r="L4525">
        <v>81.046490336576696</v>
      </c>
      <c r="M4525">
        <v>56.3654480897074</v>
      </c>
      <c r="N4525">
        <v>1.11461423494155</v>
      </c>
      <c r="O4525">
        <v>7.6141010056359697</v>
      </c>
      <c r="P4525">
        <v>31.144927536231801</v>
      </c>
    </row>
    <row r="4526" spans="1:17" hidden="1" x14ac:dyDescent="0.3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E4526">
        <v>7.8630125</v>
      </c>
      <c r="F4526">
        <v>25.55</v>
      </c>
      <c r="G4526">
        <v>58.553304228687601</v>
      </c>
      <c r="H4526">
        <v>-29.732451664115199</v>
      </c>
      <c r="I4526">
        <v>-45.154081526708403</v>
      </c>
      <c r="J4526">
        <v>-18.207635604668699</v>
      </c>
      <c r="K4526">
        <v>35.883022790044699</v>
      </c>
      <c r="L4526">
        <v>35.280597423107302</v>
      </c>
      <c r="M4526">
        <v>14.753846913635799</v>
      </c>
      <c r="N4526">
        <v>1.47094305422687</v>
      </c>
      <c r="O4526">
        <v>99.960861056751398</v>
      </c>
      <c r="P4526">
        <v>100.392156862745</v>
      </c>
      <c r="Q4526">
        <v>2.5641725590898001E-2</v>
      </c>
    </row>
    <row r="4527" spans="1:17" hidden="1" x14ac:dyDescent="0.3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72</v>
      </c>
      <c r="E4527">
        <v>7.8452314999999997</v>
      </c>
      <c r="F4527">
        <v>3.07</v>
      </c>
      <c r="G4527">
        <v>61.5251584970039</v>
      </c>
      <c r="H4527">
        <v>10.124328846498299</v>
      </c>
      <c r="I4527">
        <v>43.006482330079898</v>
      </c>
      <c r="J4527">
        <v>0.685396078262141</v>
      </c>
      <c r="K4527">
        <v>2.0347588516571502</v>
      </c>
      <c r="L4527">
        <v>1.05631878236306</v>
      </c>
      <c r="M4527">
        <v>95.637170791875306</v>
      </c>
      <c r="N4527">
        <v>1.0065798118981</v>
      </c>
      <c r="O4527">
        <v>0</v>
      </c>
      <c r="P4527">
        <v>162.39316239316199</v>
      </c>
      <c r="Q4527">
        <v>0.28436772426242701</v>
      </c>
    </row>
    <row r="4528" spans="1:17" hidden="1" x14ac:dyDescent="0.3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E4528">
        <v>7.8163486500000001</v>
      </c>
      <c r="F4528">
        <v>17.63</v>
      </c>
      <c r="G4528">
        <v>-12.033408501430101</v>
      </c>
      <c r="H4528">
        <v>4.0713117767449898</v>
      </c>
      <c r="I4528">
        <v>6.0740954766306299</v>
      </c>
      <c r="J4528">
        <v>8.9735724490225603</v>
      </c>
      <c r="K4528">
        <v>15.718178874094001</v>
      </c>
      <c r="L4528">
        <v>15.4236163306182</v>
      </c>
      <c r="M4528">
        <v>74.577272316814401</v>
      </c>
      <c r="N4528">
        <v>0.87762557077625503</v>
      </c>
      <c r="O4528">
        <v>15.1446398184912</v>
      </c>
      <c r="P4528">
        <v>47.531380753138002</v>
      </c>
    </row>
    <row r="4529" spans="1:17" hidden="1" x14ac:dyDescent="0.3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D4529" t="s">
        <v>380</v>
      </c>
      <c r="E4529">
        <v>7.7923423999999999</v>
      </c>
      <c r="F4529">
        <v>11.92</v>
      </c>
      <c r="G4529">
        <v>72.666143034969096</v>
      </c>
      <c r="H4529">
        <v>-4.77763193781536</v>
      </c>
      <c r="I4529">
        <v>16.0855528965876</v>
      </c>
      <c r="J4529">
        <v>-1.0507150328489701</v>
      </c>
      <c r="K4529">
        <v>8.5089414330189097</v>
      </c>
      <c r="L4529">
        <v>6.3146572336817597</v>
      </c>
      <c r="M4529">
        <v>99.999999999999602</v>
      </c>
      <c r="N4529">
        <v>0.65257383966244698</v>
      </c>
      <c r="O4529">
        <v>0</v>
      </c>
      <c r="P4529">
        <v>120.74074074073999</v>
      </c>
      <c r="Q4529">
        <v>0.11826422868860299</v>
      </c>
    </row>
    <row r="4530" spans="1:17" hidden="1" x14ac:dyDescent="0.3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D4530" t="s">
        <v>72</v>
      </c>
      <c r="E4530">
        <v>7.7837557889999998</v>
      </c>
      <c r="F4530">
        <v>3.59</v>
      </c>
      <c r="G4530">
        <v>0.10675004500911101</v>
      </c>
      <c r="H4530">
        <v>-20.069209654982799</v>
      </c>
      <c r="I4530">
        <v>-24.589942113568998</v>
      </c>
      <c r="J4530">
        <v>-9.2306371344973499</v>
      </c>
      <c r="K4530">
        <v>4.1180618432087801</v>
      </c>
      <c r="L4530">
        <v>3.9328825730625301</v>
      </c>
      <c r="M4530">
        <v>15.773295960817199</v>
      </c>
      <c r="N4530">
        <v>0.59690710587851803</v>
      </c>
      <c r="O4530">
        <v>40.668523676880199</v>
      </c>
      <c r="P4530">
        <v>32.472324723247198</v>
      </c>
      <c r="Q4530">
        <v>3.1658370840070997E-2</v>
      </c>
    </row>
    <row r="4531" spans="1:17" hidden="1" x14ac:dyDescent="0.3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D4531" t="s">
        <v>632</v>
      </c>
      <c r="E4531">
        <v>7.7599600000000004</v>
      </c>
      <c r="F4531">
        <v>26</v>
      </c>
      <c r="G4531">
        <v>28.806315218434101</v>
      </c>
      <c r="H4531">
        <v>-14.042866872885901</v>
      </c>
      <c r="I4531">
        <v>-21.546061373427101</v>
      </c>
      <c r="J4531">
        <v>-1.3802528301758401</v>
      </c>
      <c r="K4531">
        <v>26.236719262245501</v>
      </c>
      <c r="L4531">
        <v>24.892369180949</v>
      </c>
      <c r="M4531">
        <v>50.691730663479902</v>
      </c>
      <c r="N4531">
        <v>2.2043383182844201</v>
      </c>
      <c r="O4531">
        <v>29.346153846153801</v>
      </c>
      <c r="P4531">
        <v>61.993769470404899</v>
      </c>
      <c r="Q4531">
        <v>8.4532818415996996E-2</v>
      </c>
    </row>
    <row r="4532" spans="1:17" hidden="1" x14ac:dyDescent="0.3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D4532" t="s">
        <v>549</v>
      </c>
      <c r="E4532">
        <v>7.7544599999999999</v>
      </c>
      <c r="F4532">
        <v>7.77</v>
      </c>
      <c r="G4532">
        <v>-23.6863534032667</v>
      </c>
      <c r="H4532">
        <v>-4.3157849974485503</v>
      </c>
      <c r="I4532">
        <v>-13.451328252182901</v>
      </c>
      <c r="J4532">
        <v>-0.117336641886528</v>
      </c>
      <c r="K4532">
        <v>7.7699989662478197</v>
      </c>
      <c r="L4532">
        <v>7.7516102828272899</v>
      </c>
      <c r="M4532">
        <v>100</v>
      </c>
      <c r="O4532">
        <v>0</v>
      </c>
      <c r="P4532">
        <v>0</v>
      </c>
    </row>
    <row r="4533" spans="1:17" hidden="1" x14ac:dyDescent="0.3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D4533" t="s">
        <v>266</v>
      </c>
      <c r="E4533">
        <v>7.7244140000000003</v>
      </c>
      <c r="F4533">
        <v>19.66</v>
      </c>
      <c r="G4533">
        <v>26.504632081836299</v>
      </c>
      <c r="H4533">
        <v>-26.825148293328599</v>
      </c>
      <c r="I4533">
        <v>-31.3293566565271</v>
      </c>
      <c r="J4533">
        <v>-9.2521631680173897</v>
      </c>
      <c r="K4533">
        <v>23.319293255496799</v>
      </c>
      <c r="L4533">
        <v>21.0519223393838</v>
      </c>
      <c r="M4533">
        <v>30.9245018828911</v>
      </c>
      <c r="N4533">
        <v>0.44003146362728801</v>
      </c>
      <c r="O4533">
        <v>70.854526958290904</v>
      </c>
      <c r="P4533">
        <v>79.543378995433798</v>
      </c>
    </row>
    <row r="4534" spans="1:17" hidden="1" x14ac:dyDescent="0.3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E4534">
        <v>7.6998249999999997</v>
      </c>
      <c r="F4534">
        <v>5.75</v>
      </c>
      <c r="G4534">
        <v>-4.3917475941381197</v>
      </c>
      <c r="H4534">
        <v>-14.564686900816</v>
      </c>
      <c r="I4534">
        <v>-21.451328252182901</v>
      </c>
      <c r="J4534">
        <v>-5.0785769519640498</v>
      </c>
      <c r="K4534">
        <v>6.4873945198619696</v>
      </c>
      <c r="L4534">
        <v>5.9373801203386103</v>
      </c>
      <c r="M4534">
        <v>33.689097910922598</v>
      </c>
      <c r="N4534">
        <v>0.61584699453551905</v>
      </c>
      <c r="O4534">
        <v>55.652173913043399</v>
      </c>
      <c r="P4534">
        <v>59.7222222222222</v>
      </c>
      <c r="Q4534">
        <v>-6.5520581460710006E-2</v>
      </c>
    </row>
    <row r="4535" spans="1:17" hidden="1" x14ac:dyDescent="0.3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D4535" t="s">
        <v>412</v>
      </c>
      <c r="E4535">
        <v>7.6422639999999999</v>
      </c>
      <c r="F4535">
        <v>19.12</v>
      </c>
      <c r="G4535">
        <v>1.11782414242516</v>
      </c>
      <c r="H4535">
        <v>-4.3157849974485503</v>
      </c>
      <c r="I4535">
        <v>6.0486717478170799</v>
      </c>
      <c r="J4535">
        <v>-0.117336641886528</v>
      </c>
      <c r="K4535">
        <v>17.448761878509998</v>
      </c>
      <c r="L4535">
        <v>15.3844990456776</v>
      </c>
      <c r="M4535">
        <v>99.923677733536394</v>
      </c>
      <c r="N4535">
        <v>0</v>
      </c>
      <c r="O4535">
        <v>0</v>
      </c>
      <c r="P4535">
        <v>27.466666666666601</v>
      </c>
    </row>
    <row r="4536" spans="1:17" hidden="1" x14ac:dyDescent="0.3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E4536">
        <v>7.6020000000000003</v>
      </c>
      <c r="F4536">
        <v>0.35</v>
      </c>
      <c r="G4536">
        <v>-4.9803082818017499</v>
      </c>
      <c r="H4536">
        <v>1.47236806218464</v>
      </c>
      <c r="I4536">
        <v>-11.2648744538396</v>
      </c>
      <c r="J4536">
        <v>-1.0507150328489701</v>
      </c>
      <c r="K4536">
        <v>0.35761978507407</v>
      </c>
      <c r="L4536">
        <v>0.467082915688667</v>
      </c>
      <c r="M4536">
        <v>95.794377836867497</v>
      </c>
      <c r="N4536">
        <v>1.0137174365814099</v>
      </c>
      <c r="O4536">
        <v>11.4285714285714</v>
      </c>
      <c r="P4536">
        <v>29.629629629629601</v>
      </c>
      <c r="Q4536">
        <v>2.4996177165361001E-2</v>
      </c>
    </row>
    <row r="4537" spans="1:17" hidden="1" x14ac:dyDescent="0.3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D4537" t="s">
        <v>232</v>
      </c>
      <c r="E4537">
        <v>7.5844799040000002</v>
      </c>
      <c r="F4537">
        <v>12.34</v>
      </c>
      <c r="G4537">
        <v>173.66304418709399</v>
      </c>
      <c r="H4537">
        <v>-9.5712594500032893</v>
      </c>
      <c r="I4537">
        <v>85.580929812333196</v>
      </c>
      <c r="J4537">
        <v>6.6260844107450501</v>
      </c>
      <c r="K4537">
        <v>13.114674108093499</v>
      </c>
      <c r="L4537">
        <v>10.145507140766</v>
      </c>
      <c r="M4537">
        <v>45.271840923645101</v>
      </c>
      <c r="N4537">
        <v>1.01941732726115</v>
      </c>
      <c r="O4537">
        <v>49.594813614262499</v>
      </c>
      <c r="P4537">
        <v>248.58757062146799</v>
      </c>
      <c r="Q4537">
        <v>0.113633435774411</v>
      </c>
    </row>
    <row r="4538" spans="1:17" hidden="1" x14ac:dyDescent="0.3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D4538" t="s">
        <v>72</v>
      </c>
      <c r="E4538">
        <v>7.5763800000000003</v>
      </c>
      <c r="F4538">
        <v>25.77</v>
      </c>
      <c r="G4538">
        <v>-18.7169033014337</v>
      </c>
      <c r="H4538">
        <v>-4.3157849974485503</v>
      </c>
      <c r="I4538">
        <v>-13.451328252182901</v>
      </c>
      <c r="J4538">
        <v>-0.117336641886528</v>
      </c>
      <c r="K4538">
        <v>25.769282023612998</v>
      </c>
      <c r="L4538">
        <v>25.511655477248699</v>
      </c>
      <c r="M4538">
        <v>100</v>
      </c>
      <c r="O4538">
        <v>0</v>
      </c>
      <c r="P4538">
        <v>4.9694501018329804</v>
      </c>
    </row>
    <row r="4539" spans="1:17" hidden="1" x14ac:dyDescent="0.3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D4539" t="s">
        <v>538</v>
      </c>
      <c r="E4539">
        <v>7.5649597039999996</v>
      </c>
      <c r="F4539">
        <v>4.72</v>
      </c>
      <c r="G4539">
        <v>-61.581090245372003</v>
      </c>
      <c r="H4539">
        <v>-3.8902530825549402</v>
      </c>
      <c r="I4539">
        <v>-48.347879976320797</v>
      </c>
      <c r="J4539">
        <v>4.7715522470023499</v>
      </c>
      <c r="K4539">
        <v>6.5958523689021602</v>
      </c>
      <c r="L4539">
        <v>13.4977402333729</v>
      </c>
      <c r="M4539">
        <v>55.631671931304297</v>
      </c>
      <c r="N4539">
        <v>0.89123509406345502</v>
      </c>
      <c r="O4539">
        <v>73.728813559322006</v>
      </c>
      <c r="P4539">
        <v>10.538641686182601</v>
      </c>
      <c r="Q4539">
        <v>-0.22552159688446699</v>
      </c>
    </row>
    <row r="4540" spans="1:17" hidden="1" x14ac:dyDescent="0.3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E4540">
        <v>7.5439972529999997</v>
      </c>
      <c r="F4540">
        <v>23.37</v>
      </c>
      <c r="G4540">
        <v>147.02548578732399</v>
      </c>
      <c r="H4540">
        <v>-6.7079718454947397</v>
      </c>
      <c r="I4540">
        <v>-6.4196523811613497</v>
      </c>
      <c r="J4540">
        <v>-1.0507150328489701</v>
      </c>
      <c r="K4540">
        <v>25.655267853964698</v>
      </c>
      <c r="L4540">
        <v>20.826243734186701</v>
      </c>
      <c r="M4540">
        <v>9.3814432145814894</v>
      </c>
      <c r="N4540">
        <v>9.8178554063657095E-2</v>
      </c>
      <c r="O4540">
        <v>41.206675224646901</v>
      </c>
      <c r="P4540">
        <v>215.38461538461499</v>
      </c>
      <c r="Q4540">
        <v>8.1170742196800996E-2</v>
      </c>
    </row>
    <row r="4541" spans="1:17" hidden="1" x14ac:dyDescent="0.3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E4541">
        <v>7.5251479999999997</v>
      </c>
      <c r="F4541">
        <v>7.1</v>
      </c>
      <c r="G4541">
        <v>-40.156941638560802</v>
      </c>
      <c r="H4541">
        <v>-21.853531803488</v>
      </c>
      <c r="I4541">
        <v>-38.714486146919697</v>
      </c>
      <c r="J4541">
        <v>-0.117336641886528</v>
      </c>
      <c r="K4541">
        <v>7.3152527131415699</v>
      </c>
      <c r="L4541">
        <v>7.7759288876593402</v>
      </c>
      <c r="M4541">
        <v>36.066857404224898</v>
      </c>
      <c r="N4541">
        <v>0.35882352941176399</v>
      </c>
      <c r="O4541">
        <v>46.338028169014002</v>
      </c>
      <c r="P4541">
        <v>14.516129032258</v>
      </c>
    </row>
    <row r="4542" spans="1:17" hidden="1" x14ac:dyDescent="0.3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D4542" t="s">
        <v>632</v>
      </c>
      <c r="E4542">
        <v>7.4900897999999998</v>
      </c>
      <c r="F4542">
        <v>24.21</v>
      </c>
      <c r="G4542">
        <v>66.472893688641605</v>
      </c>
      <c r="H4542">
        <v>5.4180895005096303</v>
      </c>
      <c r="I4542">
        <v>9.84568082379913</v>
      </c>
      <c r="J4542">
        <v>-1.0507150328489701</v>
      </c>
      <c r="K4542">
        <v>21.986110753783599</v>
      </c>
      <c r="M4542">
        <v>99.997122905156402</v>
      </c>
      <c r="N4542">
        <v>0</v>
      </c>
      <c r="O4542">
        <v>0</v>
      </c>
      <c r="P4542">
        <v>101.75</v>
      </c>
    </row>
    <row r="4543" spans="1:17" hidden="1" x14ac:dyDescent="0.3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D4543" t="s">
        <v>549</v>
      </c>
      <c r="E4543">
        <v>7.4787637499999997</v>
      </c>
      <c r="F4543">
        <v>3.7</v>
      </c>
      <c r="G4543">
        <v>18.6213389044255</v>
      </c>
      <c r="H4543">
        <v>6.0086987783626498</v>
      </c>
      <c r="I4543">
        <v>-17.844093110064001</v>
      </c>
      <c r="J4543">
        <v>9.8826633581134793</v>
      </c>
      <c r="K4543">
        <v>3.45278256680204</v>
      </c>
      <c r="L4543">
        <v>3.4248262147137898</v>
      </c>
      <c r="M4543">
        <v>61.691551629068201</v>
      </c>
      <c r="N4543">
        <v>0.58332554684014704</v>
      </c>
      <c r="O4543">
        <v>25.945945945945901</v>
      </c>
      <c r="P4543">
        <v>62.280701754385902</v>
      </c>
      <c r="Q4543">
        <v>7.0182984649337005E-2</v>
      </c>
    </row>
    <row r="4544" spans="1:17" hidden="1" x14ac:dyDescent="0.3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692</v>
      </c>
      <c r="E4544">
        <v>7.4725910999999998</v>
      </c>
      <c r="F4544">
        <v>274.95</v>
      </c>
      <c r="G4544">
        <v>14.3605942234009</v>
      </c>
      <c r="H4544">
        <v>0.20518593160044701</v>
      </c>
      <c r="I4544">
        <v>16.292536819646699</v>
      </c>
      <c r="J4544">
        <v>-1.0507150328489701</v>
      </c>
      <c r="K4544">
        <v>199.30830206759401</v>
      </c>
      <c r="L4544">
        <v>122.69252842765999</v>
      </c>
      <c r="M4544">
        <v>99.999999992455002</v>
      </c>
      <c r="N4544">
        <v>2.33766233766233</v>
      </c>
      <c r="O4544">
        <v>0</v>
      </c>
      <c r="P4544">
        <v>47.386759581881499</v>
      </c>
    </row>
    <row r="4545" spans="1:17" hidden="1" x14ac:dyDescent="0.3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D4545" t="s">
        <v>1146</v>
      </c>
      <c r="E4545">
        <v>7.4688173999999998</v>
      </c>
      <c r="F4545">
        <v>3.74</v>
      </c>
      <c r="G4545">
        <v>100.265742405116</v>
      </c>
      <c r="H4545">
        <v>-13.8512373201869</v>
      </c>
      <c r="I4545">
        <v>-3.4513282521829098</v>
      </c>
      <c r="J4545">
        <v>-0.92162618612244795</v>
      </c>
      <c r="K4545">
        <v>3.8676910749863298</v>
      </c>
      <c r="L4545">
        <v>3.5539884396346202</v>
      </c>
      <c r="M4545">
        <v>44.472673041320697</v>
      </c>
      <c r="N4545">
        <v>0.63871800362874798</v>
      </c>
      <c r="O4545">
        <v>3887.9679144385</v>
      </c>
      <c r="P4545">
        <v>154.42176870748301</v>
      </c>
      <c r="Q4545">
        <v>5.5151603098414E-2</v>
      </c>
    </row>
    <row r="4546" spans="1:17" hidden="1" x14ac:dyDescent="0.3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E4546">
        <v>7.443308</v>
      </c>
      <c r="F4546">
        <v>191.05</v>
      </c>
      <c r="G4546">
        <v>14.0073402904269</v>
      </c>
      <c r="H4546">
        <v>11.087416452264501</v>
      </c>
      <c r="I4546">
        <v>48.044867859397797</v>
      </c>
      <c r="J4546">
        <v>-0.117336641886528</v>
      </c>
      <c r="K4546">
        <v>164.30043190277399</v>
      </c>
      <c r="L4546">
        <v>143.126593496807</v>
      </c>
      <c r="M4546">
        <v>74.717535136480294</v>
      </c>
      <c r="N4546">
        <v>0</v>
      </c>
      <c r="O4546">
        <v>5.2604030358544804</v>
      </c>
      <c r="P4546">
        <v>70.276292335115798</v>
      </c>
    </row>
    <row r="4547" spans="1:17" hidden="1" x14ac:dyDescent="0.3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D4547" t="s">
        <v>177</v>
      </c>
      <c r="E4547">
        <v>7.4405467079999896</v>
      </c>
      <c r="F4547">
        <v>14.12</v>
      </c>
      <c r="G4547">
        <v>-21.2190094264888</v>
      </c>
      <c r="H4547">
        <v>-12.859474317836799</v>
      </c>
      <c r="I4547">
        <v>-38.424760770780097</v>
      </c>
      <c r="J4547">
        <v>-5.2214333510873301</v>
      </c>
      <c r="K4547">
        <v>15.458605727579201</v>
      </c>
      <c r="L4547">
        <v>16.140400818254498</v>
      </c>
      <c r="M4547">
        <v>29.001014643791699</v>
      </c>
      <c r="N4547">
        <v>0.20648723619228601</v>
      </c>
      <c r="O4547">
        <v>55.099150141643001</v>
      </c>
      <c r="P4547">
        <v>14.331983805667999</v>
      </c>
      <c r="Q4547">
        <v>-5.2778632339000003E-4</v>
      </c>
    </row>
    <row r="4548" spans="1:17" hidden="1" x14ac:dyDescent="0.3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E4548">
        <v>7.4337999999999997</v>
      </c>
      <c r="F4548">
        <v>4.3600000000000003</v>
      </c>
      <c r="G4548">
        <v>-14.6863534032667</v>
      </c>
      <c r="H4548">
        <v>-10.655253300107001</v>
      </c>
      <c r="I4548">
        <v>-48.084011910353802</v>
      </c>
      <c r="J4548">
        <v>3.03581651126661</v>
      </c>
      <c r="K4548">
        <v>4.7292238530660597</v>
      </c>
      <c r="L4548">
        <v>4.9094538933130396</v>
      </c>
      <c r="M4548">
        <v>42.469013364316098</v>
      </c>
      <c r="N4548">
        <v>1.1791411042944699</v>
      </c>
      <c r="O4548">
        <v>74.311926605504496</v>
      </c>
      <c r="P4548">
        <v>40.645161290322498</v>
      </c>
    </row>
    <row r="4549" spans="1:17" hidden="1" x14ac:dyDescent="0.3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E4549">
        <v>7.4077406999999997</v>
      </c>
      <c r="F4549">
        <v>24.69</v>
      </c>
      <c r="G4549">
        <v>15.4906477241289</v>
      </c>
      <c r="H4549">
        <v>-13.2969170729202</v>
      </c>
      <c r="I4549">
        <v>17.878458981859598</v>
      </c>
      <c r="J4549">
        <v>6.7501866190793498</v>
      </c>
      <c r="K4549">
        <v>24.068633890191599</v>
      </c>
      <c r="L4549">
        <v>21.057637729299699</v>
      </c>
      <c r="M4549">
        <v>48.281360918922701</v>
      </c>
      <c r="N4549">
        <v>1.73351540616246</v>
      </c>
      <c r="O4549">
        <v>12.6771972458485</v>
      </c>
      <c r="P4549">
        <v>68.762816131237102</v>
      </c>
      <c r="Q4549">
        <v>1.5346718959768999E-2</v>
      </c>
    </row>
    <row r="4550" spans="1:17" hidden="1" x14ac:dyDescent="0.3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D4550" t="s">
        <v>389</v>
      </c>
      <c r="E4550">
        <v>7.4002112000000002</v>
      </c>
      <c r="F4550">
        <v>14.44</v>
      </c>
      <c r="G4550">
        <v>-0.79273638199016006</v>
      </c>
      <c r="H4550">
        <v>17.0287528176774</v>
      </c>
      <c r="I4550">
        <v>-46.692197415382097</v>
      </c>
      <c r="J4550">
        <v>4.8245238232297396</v>
      </c>
      <c r="K4550">
        <v>12.7917890053224</v>
      </c>
      <c r="L4550">
        <v>14.856504852464001</v>
      </c>
      <c r="M4550">
        <v>99.307865535813306</v>
      </c>
      <c r="N4550">
        <v>2.5492537313432799</v>
      </c>
      <c r="O4550">
        <v>75.969529085872495</v>
      </c>
      <c r="P4550">
        <v>35.586854460093797</v>
      </c>
      <c r="Q4550">
        <v>-3.631239838697E-3</v>
      </c>
    </row>
    <row r="4551" spans="1:17" hidden="1" x14ac:dyDescent="0.3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D4551" t="s">
        <v>549</v>
      </c>
      <c r="E4551">
        <v>7.4001311999999997</v>
      </c>
      <c r="F4551">
        <v>23.43</v>
      </c>
      <c r="G4551">
        <v>-4.6314753544862599</v>
      </c>
      <c r="H4551">
        <v>7.3205786389150704</v>
      </c>
      <c r="I4551">
        <v>-11.136917771833501</v>
      </c>
      <c r="J4551">
        <v>-13.4859433438265</v>
      </c>
      <c r="K4551">
        <v>23.350431738307599</v>
      </c>
      <c r="L4551">
        <v>21.056858749894101</v>
      </c>
      <c r="M4551">
        <v>37.352737733256298</v>
      </c>
      <c r="N4551">
        <v>1.4132680655872301</v>
      </c>
      <c r="O4551">
        <v>20.998719590268799</v>
      </c>
      <c r="P4551">
        <v>62.257617728531798</v>
      </c>
      <c r="Q4551">
        <v>9.2565760223449006E-2</v>
      </c>
    </row>
    <row r="4552" spans="1:17" hidden="1" x14ac:dyDescent="0.3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D4552" t="s">
        <v>271</v>
      </c>
      <c r="E4552">
        <v>7.3795774849999898</v>
      </c>
      <c r="F4552">
        <v>6.65</v>
      </c>
      <c r="G4552">
        <v>2.2146519303998402</v>
      </c>
      <c r="H4552">
        <v>-13.0345126717603</v>
      </c>
      <c r="I4552">
        <v>-28.3471687181788</v>
      </c>
      <c r="J4552">
        <v>-3.82849281062675</v>
      </c>
      <c r="K4552">
        <v>7.3936779141237503</v>
      </c>
      <c r="L4552">
        <v>8.0155773152952001</v>
      </c>
      <c r="M4552">
        <v>1.86082051755149</v>
      </c>
      <c r="N4552">
        <v>0.37379172009292999</v>
      </c>
      <c r="O4552">
        <v>45.112781954887197</v>
      </c>
      <c r="P4552">
        <v>49.103139013452903</v>
      </c>
      <c r="Q4552">
        <v>-3.9143572611029999E-2</v>
      </c>
    </row>
    <row r="4553" spans="1:17" hidden="1" x14ac:dyDescent="0.3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D4553" t="s">
        <v>1423</v>
      </c>
      <c r="E4553">
        <v>7.2847200000000001</v>
      </c>
      <c r="F4553">
        <v>11.95</v>
      </c>
      <c r="G4553">
        <v>63.0323965967332</v>
      </c>
      <c r="H4553">
        <v>-5.8617317170530599E-2</v>
      </c>
      <c r="I4553">
        <v>-16.375779917495599</v>
      </c>
      <c r="J4553">
        <v>7.0255205009706199</v>
      </c>
      <c r="K4553">
        <v>11.6439270012281</v>
      </c>
      <c r="L4553">
        <v>10.9772771571677</v>
      </c>
      <c r="M4553">
        <v>57.6496475342583</v>
      </c>
      <c r="N4553">
        <v>0.87510418921844502</v>
      </c>
      <c r="O4553">
        <v>19.2468619246862</v>
      </c>
      <c r="P4553">
        <v>86.718749999999901</v>
      </c>
      <c r="Q4553">
        <v>0.101875977141067</v>
      </c>
    </row>
    <row r="4554" spans="1:17" hidden="1" x14ac:dyDescent="0.3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D4554" t="s">
        <v>232</v>
      </c>
      <c r="E4554">
        <v>7.2728910000000004</v>
      </c>
      <c r="F4554">
        <v>0.9</v>
      </c>
      <c r="G4554">
        <v>19.1707894538761</v>
      </c>
      <c r="H4554">
        <v>15.128659446995799</v>
      </c>
      <c r="I4554">
        <v>36.548671747816996</v>
      </c>
      <c r="J4554">
        <v>10.139073614523699</v>
      </c>
      <c r="K4554">
        <v>0.75851111335070798</v>
      </c>
      <c r="L4554">
        <v>0.692209080632609</v>
      </c>
      <c r="M4554">
        <v>83.4122788193893</v>
      </c>
      <c r="N4554">
        <v>1.3881020047191801</v>
      </c>
      <c r="O4554">
        <v>17.7777777777777</v>
      </c>
      <c r="P4554">
        <v>76.470588235294102</v>
      </c>
      <c r="Q4554">
        <v>4.4199759421969E-2</v>
      </c>
    </row>
    <row r="4555" spans="1:17" hidden="1" x14ac:dyDescent="0.3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E4555">
        <v>7.2561720000000003</v>
      </c>
      <c r="F4555">
        <v>9.24</v>
      </c>
      <c r="G4555">
        <v>-3.6863534032667502</v>
      </c>
      <c r="H4555">
        <v>-9.4492552233212397</v>
      </c>
      <c r="I4555">
        <v>-35.999526072803199</v>
      </c>
      <c r="J4555">
        <v>-0.22544474999463399</v>
      </c>
      <c r="K4555">
        <v>9.2851727970738391</v>
      </c>
      <c r="L4555">
        <v>9.0651540151681598</v>
      </c>
      <c r="M4555">
        <v>46.342779348579398</v>
      </c>
      <c r="N4555">
        <v>0.3</v>
      </c>
      <c r="O4555">
        <v>33.658008658008598</v>
      </c>
      <c r="P4555">
        <v>25.714285714285701</v>
      </c>
    </row>
    <row r="4556" spans="1:17" hidden="1" x14ac:dyDescent="0.3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405</v>
      </c>
      <c r="E4556">
        <v>7.2539999999999996</v>
      </c>
      <c r="F4556">
        <v>9.36</v>
      </c>
      <c r="G4556">
        <v>67.334054759998494</v>
      </c>
      <c r="H4556">
        <v>-5.8930720636946097</v>
      </c>
      <c r="I4556">
        <v>-14.9250124627092</v>
      </c>
      <c r="J4556">
        <v>4.9331684086185099</v>
      </c>
      <c r="K4556">
        <v>9.5004851948270996</v>
      </c>
      <c r="L4556">
        <v>9.2757229354108208</v>
      </c>
      <c r="M4556">
        <v>63.362408882970698</v>
      </c>
      <c r="N4556">
        <v>1.5604651162790699</v>
      </c>
      <c r="O4556">
        <v>29.1666666666666</v>
      </c>
      <c r="P4556">
        <v>100.858369098712</v>
      </c>
    </row>
    <row r="4557" spans="1:17" hidden="1" x14ac:dyDescent="0.3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E4557">
        <v>7.2326449999999998</v>
      </c>
      <c r="F4557">
        <v>11.14</v>
      </c>
      <c r="G4557">
        <v>4.3596236082275102</v>
      </c>
      <c r="H4557">
        <v>27.052139530853299</v>
      </c>
      <c r="I4557">
        <v>-11.2494933897975</v>
      </c>
      <c r="J4557">
        <v>-0.117336641886528</v>
      </c>
      <c r="K4557">
        <v>9.6507840693869191</v>
      </c>
      <c r="L4557">
        <v>9.4788032537728295</v>
      </c>
      <c r="M4557">
        <v>74.015420579939899</v>
      </c>
      <c r="N4557">
        <v>0.55454545454545401</v>
      </c>
      <c r="O4557">
        <v>22.621184919209998</v>
      </c>
      <c r="P4557">
        <v>64.792899408284001</v>
      </c>
    </row>
    <row r="4558" spans="1:17" hidden="1" x14ac:dyDescent="0.3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D4558" t="s">
        <v>3307</v>
      </c>
      <c r="E4558">
        <v>7.2088562500000002</v>
      </c>
      <c r="F4558">
        <v>8.99</v>
      </c>
      <c r="G4558">
        <v>187.386310956594</v>
      </c>
      <c r="H4558">
        <v>-28.4537160319313</v>
      </c>
      <c r="I4558">
        <v>20.129652431323699</v>
      </c>
      <c r="J4558">
        <v>4.8771139685463298</v>
      </c>
      <c r="K4558">
        <v>10.880881508207199</v>
      </c>
      <c r="L4558">
        <v>8.7674588028858107</v>
      </c>
      <c r="M4558">
        <v>37.136390052785003</v>
      </c>
      <c r="N4558">
        <v>2.2413600465541599</v>
      </c>
      <c r="O4558">
        <v>62.180200222469402</v>
      </c>
      <c r="P4558">
        <v>247.10424710424701</v>
      </c>
    </row>
    <row r="4559" spans="1:17" hidden="1" x14ac:dyDescent="0.3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72</v>
      </c>
      <c r="E4559">
        <v>7.2012800239999999</v>
      </c>
      <c r="F4559">
        <v>1.06</v>
      </c>
      <c r="G4559">
        <v>62.278558877435003</v>
      </c>
      <c r="H4559">
        <v>8.42931304176712</v>
      </c>
      <c r="I4559">
        <v>-18.808471109325701</v>
      </c>
      <c r="J4559">
        <v>11.5331487950066</v>
      </c>
      <c r="K4559">
        <v>1.0620079125302799</v>
      </c>
      <c r="L4559">
        <v>0.98472454737371495</v>
      </c>
      <c r="M4559">
        <v>44.647199162600998</v>
      </c>
      <c r="N4559">
        <v>1.1688043562899499</v>
      </c>
      <c r="O4559">
        <v>16.037735849056499</v>
      </c>
      <c r="P4559">
        <v>89.285714285714207</v>
      </c>
      <c r="Q4559">
        <v>-7.6985181150628995E-2</v>
      </c>
    </row>
    <row r="4560" spans="1:17" hidden="1" x14ac:dyDescent="0.3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D4560" t="s">
        <v>1381</v>
      </c>
      <c r="E4560">
        <v>7.20038</v>
      </c>
      <c r="F4560">
        <v>23</v>
      </c>
      <c r="G4560">
        <v>-22.809160420810599</v>
      </c>
      <c r="H4560">
        <v>-4.3157849974485503</v>
      </c>
      <c r="I4560">
        <v>-7.1175325979989097</v>
      </c>
      <c r="J4560">
        <v>-0.117336641886528</v>
      </c>
      <c r="K4560">
        <v>22.842280838628099</v>
      </c>
      <c r="L4560">
        <v>22.458030275746399</v>
      </c>
      <c r="M4560">
        <v>93.779490490814496</v>
      </c>
      <c r="N4560">
        <v>5.3204819277108397</v>
      </c>
      <c r="O4560">
        <v>1.1304347826087</v>
      </c>
      <c r="P4560">
        <v>6.3337956541840104</v>
      </c>
    </row>
    <row r="4561" spans="1:17" hidden="1" x14ac:dyDescent="0.3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E4561">
        <v>7.1947935730000001</v>
      </c>
      <c r="F4561">
        <v>7.19</v>
      </c>
      <c r="G4561">
        <v>-3.8530200699334101</v>
      </c>
      <c r="H4561">
        <v>18.6807306819939</v>
      </c>
      <c r="I4561">
        <v>-16.2891660900207</v>
      </c>
      <c r="J4561">
        <v>-1.3760779006277899</v>
      </c>
      <c r="K4561">
        <v>6.7186266853434304</v>
      </c>
      <c r="L4561">
        <v>6.7379796022932101</v>
      </c>
      <c r="M4561">
        <v>64.863357051493693</v>
      </c>
      <c r="N4561">
        <v>1.33456397867815</v>
      </c>
      <c r="O4561">
        <v>18.219749652294801</v>
      </c>
      <c r="P4561">
        <v>31.444241316270499</v>
      </c>
      <c r="Q4561">
        <v>-4.0899454742311998E-2</v>
      </c>
    </row>
    <row r="4562" spans="1:17" hidden="1" x14ac:dyDescent="0.3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D4562" t="s">
        <v>632</v>
      </c>
      <c r="E4562">
        <v>7.1895757500000004</v>
      </c>
      <c r="F4562">
        <v>20.47</v>
      </c>
      <c r="G4562">
        <v>104.264648823904</v>
      </c>
      <c r="H4562">
        <v>11.342577991875199</v>
      </c>
      <c r="I4562">
        <v>33.920881970999197</v>
      </c>
      <c r="J4562">
        <v>10.052154883537201</v>
      </c>
      <c r="K4562">
        <v>17.184008361554799</v>
      </c>
      <c r="L4562">
        <v>14.691721657529801</v>
      </c>
      <c r="M4562">
        <v>100</v>
      </c>
      <c r="N4562">
        <v>5.9939130434782601</v>
      </c>
      <c r="O4562">
        <v>0</v>
      </c>
      <c r="P4562">
        <v>127.951002227171</v>
      </c>
    </row>
    <row r="4563" spans="1:17" hidden="1" x14ac:dyDescent="0.3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D4563" t="s">
        <v>632</v>
      </c>
      <c r="E4563">
        <v>7.1779000000000002</v>
      </c>
      <c r="F4563">
        <v>17.899999999999999</v>
      </c>
      <c r="G4563">
        <v>190.348734316031</v>
      </c>
      <c r="H4563">
        <v>7.9265635347188201</v>
      </c>
      <c r="I4563">
        <v>223.01483716134999</v>
      </c>
      <c r="J4563">
        <v>-5.53838927346548</v>
      </c>
      <c r="K4563">
        <v>18.285142214819999</v>
      </c>
      <c r="L4563">
        <v>13.3139627749963</v>
      </c>
      <c r="M4563">
        <v>30.5912594200115</v>
      </c>
      <c r="N4563">
        <v>0.27306678782371602</v>
      </c>
      <c r="O4563">
        <v>41.955307262569796</v>
      </c>
      <c r="P4563">
        <v>244.230769230769</v>
      </c>
      <c r="Q4563">
        <v>0.13007839673334001</v>
      </c>
    </row>
    <row r="4564" spans="1:17" hidden="1" x14ac:dyDescent="0.3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D4564" t="s">
        <v>621</v>
      </c>
      <c r="E4564">
        <v>7.173</v>
      </c>
      <c r="F4564">
        <v>125.5</v>
      </c>
      <c r="G4564">
        <v>6.0885667295114798</v>
      </c>
      <c r="H4564">
        <v>-4.77763193781536</v>
      </c>
      <c r="I4564">
        <v>9.9326146818435497</v>
      </c>
      <c r="J4564">
        <v>-1.0507150328489701</v>
      </c>
      <c r="K4564">
        <v>109.325386827229</v>
      </c>
      <c r="M4564">
        <v>99.996687300295207</v>
      </c>
      <c r="N4564">
        <v>0</v>
      </c>
      <c r="O4564">
        <v>0</v>
      </c>
      <c r="P4564">
        <v>31.758530183727</v>
      </c>
    </row>
    <row r="4565" spans="1:17" hidden="1" x14ac:dyDescent="0.3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D4565" t="s">
        <v>1381</v>
      </c>
      <c r="E4565">
        <v>7.1469228999999999</v>
      </c>
      <c r="F4565">
        <v>14.17</v>
      </c>
      <c r="G4565">
        <v>2.3812622550962299</v>
      </c>
      <c r="H4565">
        <v>-7.59223550939394</v>
      </c>
      <c r="I4565">
        <v>-16.859644543934699</v>
      </c>
      <c r="J4565">
        <v>-15.822274179066699</v>
      </c>
      <c r="K4565">
        <v>13.8058921713234</v>
      </c>
      <c r="L4565">
        <v>12.623793461538799</v>
      </c>
      <c r="M4565">
        <v>38.802637910054798</v>
      </c>
      <c r="N4565">
        <v>2.1347629477849202</v>
      </c>
      <c r="O4565">
        <v>25.970359915313999</v>
      </c>
      <c r="P4565">
        <v>61.9428571428571</v>
      </c>
      <c r="Q4565">
        <v>6.5589633920691004E-2</v>
      </c>
    </row>
    <row r="4566" spans="1:17" hidden="1" x14ac:dyDescent="0.3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D4566" t="s">
        <v>405</v>
      </c>
      <c r="E4566">
        <v>7.1433903000000001</v>
      </c>
      <c r="F4566">
        <v>84.03</v>
      </c>
      <c r="G4566">
        <v>19.173218171027699</v>
      </c>
      <c r="H4566">
        <v>27.462464018001299</v>
      </c>
      <c r="I4566">
        <v>3.5820979316610901</v>
      </c>
      <c r="J4566">
        <v>-8.5576649938124305</v>
      </c>
      <c r="K4566">
        <v>75.582543601376202</v>
      </c>
      <c r="L4566">
        <v>67.808965000783402</v>
      </c>
      <c r="M4566">
        <v>48.557683304910903</v>
      </c>
      <c r="N4566">
        <v>3.82885745551817</v>
      </c>
      <c r="O4566">
        <v>24.943472569320399</v>
      </c>
      <c r="P4566">
        <v>93.975069252077503</v>
      </c>
      <c r="Q4566">
        <v>0.16895649608415</v>
      </c>
    </row>
    <row r="4567" spans="1:17" hidden="1" x14ac:dyDescent="0.3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1661</v>
      </c>
      <c r="E4567">
        <v>7.1264409999999998</v>
      </c>
      <c r="F4567">
        <v>19.670000000000002</v>
      </c>
      <c r="G4567">
        <v>137.535426145206</v>
      </c>
      <c r="H4567">
        <v>-4.5287775427094799</v>
      </c>
      <c r="I4567">
        <v>42.659782858928203</v>
      </c>
      <c r="J4567">
        <v>20.0108684863185</v>
      </c>
      <c r="K4567">
        <v>18.936591096269002</v>
      </c>
      <c r="L4567">
        <v>15.436610531240801</v>
      </c>
      <c r="M4567">
        <v>64.289122736616207</v>
      </c>
      <c r="N4567">
        <v>0.31162797501499301</v>
      </c>
      <c r="O4567">
        <v>45.2974072191153</v>
      </c>
      <c r="P4567">
        <v>188.41642228738999</v>
      </c>
      <c r="Q4567">
        <v>0.12652926610522799</v>
      </c>
    </row>
    <row r="4568" spans="1:17" hidden="1" x14ac:dyDescent="0.3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D4568" t="s">
        <v>72</v>
      </c>
      <c r="E4568">
        <v>7.1053875</v>
      </c>
      <c r="F4568">
        <v>3.75</v>
      </c>
      <c r="G4568">
        <v>0.485832027196824</v>
      </c>
      <c r="H4568">
        <v>-3.7710131138400202E-2</v>
      </c>
      <c r="I4568">
        <v>-32.806166961860299</v>
      </c>
      <c r="J4568">
        <v>-1.38315942669666</v>
      </c>
      <c r="K4568">
        <v>3.7334391517516998</v>
      </c>
      <c r="L4568">
        <v>3.7824499841580499</v>
      </c>
      <c r="M4568">
        <v>45.550270771498099</v>
      </c>
      <c r="N4568">
        <v>1.6929934675712099</v>
      </c>
      <c r="O4568">
        <v>62.399999999999899</v>
      </c>
      <c r="P4568">
        <v>37.867647058823501</v>
      </c>
      <c r="Q4568">
        <v>2.9322308595648001E-2</v>
      </c>
    </row>
    <row r="4569" spans="1:17" hidden="1" x14ac:dyDescent="0.3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D4569" t="s">
        <v>21</v>
      </c>
      <c r="E4569">
        <v>7.0994999999999999</v>
      </c>
      <c r="F4569">
        <v>60.37</v>
      </c>
      <c r="G4569">
        <v>37.008559854865503</v>
      </c>
      <c r="H4569">
        <v>-4.77763193781536</v>
      </c>
      <c r="I4569">
        <v>16.286361548695599</v>
      </c>
      <c r="J4569">
        <v>-1.0507150328489701</v>
      </c>
      <c r="K4569">
        <v>48.052841093566698</v>
      </c>
      <c r="L4569">
        <v>40.855087055921601</v>
      </c>
      <c r="M4569">
        <v>100</v>
      </c>
      <c r="N4569">
        <v>0</v>
      </c>
      <c r="O4569">
        <v>0</v>
      </c>
      <c r="P4569">
        <v>62.6785233090811</v>
      </c>
    </row>
    <row r="4570" spans="1:17" hidden="1" x14ac:dyDescent="0.3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D4570" t="s">
        <v>4470</v>
      </c>
      <c r="E4570">
        <v>7.08</v>
      </c>
      <c r="F4570">
        <v>5.9</v>
      </c>
      <c r="G4570">
        <v>16.789837072923699</v>
      </c>
      <c r="H4570">
        <v>-22.736837629027399</v>
      </c>
      <c r="I4570">
        <v>-35.921761892130299</v>
      </c>
      <c r="J4570">
        <v>-3.9933056341345901</v>
      </c>
      <c r="K4570">
        <v>6.7226010190184198</v>
      </c>
      <c r="L4570">
        <v>6.1379539784451103</v>
      </c>
      <c r="M4570">
        <v>26.4140565561644</v>
      </c>
      <c r="N4570">
        <v>0.65224790468960403</v>
      </c>
      <c r="O4570">
        <v>35.932203389830498</v>
      </c>
      <c r="P4570">
        <v>63.8888888888888</v>
      </c>
      <c r="Q4570">
        <v>9.6451490950239995E-3</v>
      </c>
    </row>
    <row r="4571" spans="1:17" hidden="1" x14ac:dyDescent="0.3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 t="s">
        <v>549</v>
      </c>
      <c r="E4571">
        <v>7.0349999999999904</v>
      </c>
      <c r="F4571">
        <v>33.25</v>
      </c>
      <c r="G4571">
        <v>82.835385727168003</v>
      </c>
      <c r="H4571">
        <v>32.402965002551397</v>
      </c>
      <c r="I4571">
        <v>104.011065469203</v>
      </c>
      <c r="J4571">
        <v>-5.5227420472919304</v>
      </c>
      <c r="K4571">
        <v>30.0828984554296</v>
      </c>
      <c r="L4571">
        <v>25.406464639324501</v>
      </c>
      <c r="M4571">
        <v>59.069059695734197</v>
      </c>
      <c r="N4571">
        <v>2.1492251455448201</v>
      </c>
      <c r="O4571">
        <v>21.233082706766901</v>
      </c>
      <c r="P4571">
        <v>171.42857142857099</v>
      </c>
    </row>
    <row r="4572" spans="1:17" hidden="1" x14ac:dyDescent="0.3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222</v>
      </c>
      <c r="E4572">
        <v>7.0000192349999901</v>
      </c>
      <c r="F4572">
        <v>4.95</v>
      </c>
      <c r="G4572">
        <v>108.708012793916</v>
      </c>
      <c r="H4572">
        <v>5.7941051124415504</v>
      </c>
      <c r="I4572">
        <v>60.232882274132798</v>
      </c>
      <c r="J4572">
        <v>-2.6465195212639498</v>
      </c>
      <c r="K4572">
        <v>4.8744072808685699</v>
      </c>
      <c r="L4572">
        <v>3.8281588605127799</v>
      </c>
      <c r="M4572">
        <v>41.090775142198602</v>
      </c>
      <c r="N4572">
        <v>0.82529658561755304</v>
      </c>
      <c r="O4572">
        <v>43.232323232323203</v>
      </c>
      <c r="P4572">
        <v>200</v>
      </c>
      <c r="Q4572">
        <v>0.119952160038865</v>
      </c>
    </row>
    <row r="4573" spans="1:17" hidden="1" x14ac:dyDescent="0.3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62</v>
      </c>
      <c r="E4573">
        <v>6.9947723999999996</v>
      </c>
      <c r="F4573">
        <v>3.66</v>
      </c>
      <c r="G4573">
        <v>25.569705967272</v>
      </c>
      <c r="H4573">
        <v>9.3428234104403707E-2</v>
      </c>
      <c r="I4573">
        <v>14.077591299584901</v>
      </c>
      <c r="J4573">
        <v>-1.0507150328489701</v>
      </c>
      <c r="K4573">
        <v>2.6473926773744898</v>
      </c>
      <c r="L4573">
        <v>1.45754371915731</v>
      </c>
      <c r="M4573">
        <v>99.982782764808405</v>
      </c>
      <c r="N4573">
        <v>2.43968857062336</v>
      </c>
      <c r="O4573">
        <v>0</v>
      </c>
      <c r="P4573">
        <v>51.239669421487598</v>
      </c>
    </row>
    <row r="4574" spans="1:17" hidden="1" x14ac:dyDescent="0.3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D4574" t="s">
        <v>72</v>
      </c>
      <c r="E4574">
        <v>6.9889999999999999</v>
      </c>
      <c r="F4574">
        <v>4.82</v>
      </c>
      <c r="G4574">
        <v>-24.509398670756401</v>
      </c>
      <c r="H4574">
        <v>-4.1153841958453503</v>
      </c>
      <c r="I4574">
        <v>-36.821757504965099</v>
      </c>
      <c r="J4574">
        <v>-9.0426554032708601</v>
      </c>
      <c r="K4574">
        <v>5.1935839609280903</v>
      </c>
      <c r="L4574">
        <v>5.53294611537651</v>
      </c>
      <c r="M4574">
        <v>40.055160775999703</v>
      </c>
      <c r="N4574">
        <v>0.84284868329385498</v>
      </c>
      <c r="O4574">
        <v>65.7676348547717</v>
      </c>
      <c r="P4574">
        <v>7.1111111111111098</v>
      </c>
      <c r="Q4574">
        <v>2.9131494338864999E-2</v>
      </c>
    </row>
    <row r="4575" spans="1:17" hidden="1" x14ac:dyDescent="0.3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D4575" t="s">
        <v>632</v>
      </c>
      <c r="E4575">
        <v>6.9770719999999997</v>
      </c>
      <c r="F4575">
        <v>11.3</v>
      </c>
      <c r="G4575">
        <v>-32.188377694764696</v>
      </c>
      <c r="H4575">
        <v>8.8086028575955204</v>
      </c>
      <c r="I4575">
        <v>-40.122321113960901</v>
      </c>
      <c r="J4575">
        <v>4.8826633581134704</v>
      </c>
      <c r="K4575">
        <v>11.6241164663954</v>
      </c>
      <c r="L4575">
        <v>12.5717845167737</v>
      </c>
      <c r="M4575">
        <v>63.9805510567734</v>
      </c>
      <c r="N4575">
        <v>0.32124261027739798</v>
      </c>
      <c r="O4575">
        <v>68.584070796460097</v>
      </c>
      <c r="P4575">
        <v>41.073657927590503</v>
      </c>
      <c r="Q4575">
        <v>3.7870204213945997E-2</v>
      </c>
    </row>
    <row r="4576" spans="1:17" hidden="1" x14ac:dyDescent="0.3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D4576" t="s">
        <v>62</v>
      </c>
      <c r="E4576">
        <v>6.9000482999999999</v>
      </c>
      <c r="F4576">
        <v>23</v>
      </c>
      <c r="G4576">
        <v>-19.1408988578122</v>
      </c>
      <c r="H4576">
        <v>-4.3157849974485503</v>
      </c>
      <c r="I4576">
        <v>-3.4561106529480998</v>
      </c>
      <c r="J4576">
        <v>-0.117336641886528</v>
      </c>
      <c r="K4576">
        <v>22.995329325281201</v>
      </c>
      <c r="L4576">
        <v>22.437769786505701</v>
      </c>
      <c r="M4576">
        <v>10.6643431554632</v>
      </c>
      <c r="N4576">
        <v>0</v>
      </c>
      <c r="O4576">
        <v>5.4347826086956497</v>
      </c>
      <c r="P4576">
        <v>12.1951219512195</v>
      </c>
    </row>
    <row r="4577" spans="1:17" hidden="1" x14ac:dyDescent="0.3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E4577">
        <v>6.8672575</v>
      </c>
      <c r="F4577">
        <v>12.83</v>
      </c>
      <c r="G4577">
        <v>-56.5183036107356</v>
      </c>
      <c r="H4577">
        <v>-2.2031089411105098</v>
      </c>
      <c r="I4577">
        <v>-55.291763428973397</v>
      </c>
      <c r="J4577">
        <v>-4.4428498383674597</v>
      </c>
      <c r="K4577">
        <v>13.2920003127351</v>
      </c>
      <c r="L4577">
        <v>16.3860292063227</v>
      </c>
      <c r="M4577">
        <v>41.022016414802103</v>
      </c>
      <c r="N4577">
        <v>0.81461445657516496</v>
      </c>
      <c r="O4577">
        <v>166.17303195635199</v>
      </c>
      <c r="P4577">
        <v>16.108597285067798</v>
      </c>
      <c r="Q4577">
        <v>7.7983451553294003E-2</v>
      </c>
    </row>
    <row r="4578" spans="1:17" hidden="1" x14ac:dyDescent="0.3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E4578">
        <v>6.8576199999999998</v>
      </c>
      <c r="F4578">
        <v>13.42</v>
      </c>
      <c r="G4578">
        <v>-23.6863534032667</v>
      </c>
      <c r="H4578">
        <v>-4.3157849974485503</v>
      </c>
      <c r="I4578">
        <v>-13.451328252182901</v>
      </c>
      <c r="J4578">
        <v>-0.117336641886528</v>
      </c>
      <c r="K4578">
        <v>13.4199999999999</v>
      </c>
      <c r="M4578">
        <v>50</v>
      </c>
      <c r="N4578">
        <v>0</v>
      </c>
      <c r="O4578">
        <v>0</v>
      </c>
      <c r="P4578">
        <v>0</v>
      </c>
    </row>
    <row r="4579" spans="1:17" hidden="1" x14ac:dyDescent="0.3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D4579" t="s">
        <v>286</v>
      </c>
      <c r="E4579">
        <v>6.8531510000000004</v>
      </c>
      <c r="F4579">
        <v>6.85</v>
      </c>
      <c r="G4579">
        <v>-28.415143389358501</v>
      </c>
      <c r="H4579">
        <v>3.5424584540152302</v>
      </c>
      <c r="I4579">
        <v>-40.656429208612202</v>
      </c>
      <c r="J4579">
        <v>6.91630250184435</v>
      </c>
      <c r="K4579">
        <v>6.9250261049886097</v>
      </c>
      <c r="M4579">
        <v>49.079311598822798</v>
      </c>
      <c r="N4579">
        <v>0.760528564453125</v>
      </c>
      <c r="O4579">
        <v>116.350364963503</v>
      </c>
      <c r="P4579">
        <v>12.664473684210501</v>
      </c>
    </row>
    <row r="4580" spans="1:17" hidden="1" x14ac:dyDescent="0.3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>
        <v>0</v>
      </c>
      <c r="E4580">
        <v>6.8351499999999996</v>
      </c>
      <c r="F4580">
        <v>6.73</v>
      </c>
      <c r="G4580">
        <v>51.5740632633999</v>
      </c>
      <c r="H4580">
        <v>14.008822332394301</v>
      </c>
      <c r="I4580">
        <v>-7.7998368864058296</v>
      </c>
      <c r="J4580">
        <v>-0.99452962434266201</v>
      </c>
      <c r="K4580">
        <v>5.8292371300032997</v>
      </c>
      <c r="L4580">
        <v>6.0101747739856499</v>
      </c>
      <c r="M4580">
        <v>33.054303584157999</v>
      </c>
      <c r="N4580">
        <v>3.3462942039246499</v>
      </c>
      <c r="O4580">
        <v>22.734026745913798</v>
      </c>
      <c r="P4580">
        <v>89.044943820224702</v>
      </c>
    </row>
    <row r="4581" spans="1:17" hidden="1" x14ac:dyDescent="0.3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D4581" t="s">
        <v>72</v>
      </c>
      <c r="E4581">
        <v>6.8120121200000003</v>
      </c>
      <c r="F4581">
        <v>20.6</v>
      </c>
      <c r="G4581">
        <v>-54.6746281101344</v>
      </c>
      <c r="H4581">
        <v>-24.696219780057199</v>
      </c>
      <c r="I4581">
        <v>-45.688170357445998</v>
      </c>
      <c r="J4581">
        <v>-14.3014370602965</v>
      </c>
      <c r="K4581">
        <v>23.915711223690298</v>
      </c>
      <c r="L4581">
        <v>27.112926465160299</v>
      </c>
      <c r="M4581">
        <v>31.899638174672099</v>
      </c>
      <c r="N4581">
        <v>1.27260627698439</v>
      </c>
      <c r="O4581">
        <v>69.854368932038795</v>
      </c>
      <c r="P4581">
        <v>0.48780487804877998</v>
      </c>
      <c r="Q4581">
        <v>-5.22512896568E-4</v>
      </c>
    </row>
    <row r="4582" spans="1:17" hidden="1" x14ac:dyDescent="0.3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E4582">
        <v>6.7941500000000001</v>
      </c>
      <c r="F4582">
        <v>11.23</v>
      </c>
      <c r="G4582">
        <v>-0.14399916784320099</v>
      </c>
      <c r="H4582">
        <v>7.6306619644463796</v>
      </c>
      <c r="I4582">
        <v>-1.15132825218291</v>
      </c>
      <c r="J4582">
        <v>8.0418673382129597</v>
      </c>
      <c r="K4582">
        <v>10.1709234605839</v>
      </c>
      <c r="L4582">
        <v>10.6938061127469</v>
      </c>
      <c r="M4582">
        <v>71.378843182166094</v>
      </c>
      <c r="N4582">
        <v>1.6736842105263099</v>
      </c>
      <c r="O4582">
        <v>39.447907390917102</v>
      </c>
      <c r="P4582">
        <v>63.226744186046503</v>
      </c>
      <c r="Q4582">
        <v>-0.12017716026363499</v>
      </c>
    </row>
    <row r="4583" spans="1:17" hidden="1" x14ac:dyDescent="0.3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709</v>
      </c>
      <c r="E4583">
        <v>6.7584707650000002</v>
      </c>
      <c r="F4583">
        <v>35.01</v>
      </c>
      <c r="G4583">
        <v>37.428352919773197</v>
      </c>
      <c r="H4583">
        <v>-5.5992366632049597</v>
      </c>
      <c r="I4583">
        <v>10.390199869500799</v>
      </c>
      <c r="J4583">
        <v>-1.5891273205455601</v>
      </c>
      <c r="K4583">
        <v>35.056870370835703</v>
      </c>
      <c r="L4583">
        <v>30.357487808639799</v>
      </c>
      <c r="M4583">
        <v>51.4778037811056</v>
      </c>
      <c r="N4583">
        <v>1.1693707386766099</v>
      </c>
      <c r="O4583">
        <v>7.8834618680377204</v>
      </c>
      <c r="P4583">
        <v>63.225346531747299</v>
      </c>
    </row>
    <row r="4584" spans="1:17" hidden="1" x14ac:dyDescent="0.3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E4584">
        <v>6.7420125000000004</v>
      </c>
      <c r="F4584">
        <v>11.25</v>
      </c>
      <c r="G4584">
        <v>-77.2946008259471</v>
      </c>
      <c r="H4584">
        <v>-19.6656721306313</v>
      </c>
      <c r="I4584">
        <v>-50.951328252182897</v>
      </c>
      <c r="J4584">
        <v>5.6157460648803799</v>
      </c>
      <c r="K4584">
        <v>12.5049911456977</v>
      </c>
      <c r="L4584">
        <v>16.8178990622513</v>
      </c>
      <c r="M4584">
        <v>51.577519933372599</v>
      </c>
      <c r="N4584">
        <v>0.72093023255813904</v>
      </c>
      <c r="O4584">
        <v>147.111111111111</v>
      </c>
      <c r="P4584">
        <v>29.608294930875498</v>
      </c>
      <c r="Q4584">
        <v>-5.1420468069995999E-2</v>
      </c>
    </row>
    <row r="4585" spans="1:17" hidden="1" x14ac:dyDescent="0.3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D4585" t="s">
        <v>168</v>
      </c>
      <c r="E4585">
        <v>6.7003608000000003</v>
      </c>
      <c r="F4585">
        <v>22.89</v>
      </c>
      <c r="G4585">
        <v>-23.6863534032667</v>
      </c>
      <c r="H4585">
        <v>-4.3157849974485503</v>
      </c>
      <c r="I4585">
        <v>-13.451328252182901</v>
      </c>
      <c r="J4585">
        <v>-0.117336641886528</v>
      </c>
      <c r="K4585">
        <v>22.89</v>
      </c>
      <c r="M4585">
        <v>50</v>
      </c>
      <c r="O4585">
        <v>0</v>
      </c>
      <c r="P4585">
        <v>0</v>
      </c>
    </row>
    <row r="4586" spans="1:17" hidden="1" x14ac:dyDescent="0.3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D4586" t="s">
        <v>138</v>
      </c>
      <c r="E4586">
        <v>6.7001340000000003</v>
      </c>
      <c r="F4586">
        <v>0.65</v>
      </c>
      <c r="G4586">
        <v>-35.499218900342697</v>
      </c>
      <c r="H4586">
        <v>0.60224778943669799</v>
      </c>
      <c r="I4586">
        <v>-44.302392081970098</v>
      </c>
      <c r="J4586">
        <v>6.54933002478014</v>
      </c>
      <c r="K4586">
        <v>0.62650210970779596</v>
      </c>
      <c r="L4586">
        <v>0.74975581427617999</v>
      </c>
      <c r="M4586">
        <v>55.5895390345283</v>
      </c>
      <c r="N4586">
        <v>0.164224320150855</v>
      </c>
      <c r="O4586">
        <v>109.230769230769</v>
      </c>
      <c r="P4586">
        <v>38.297872340425499</v>
      </c>
    </row>
    <row r="4587" spans="1:17" hidden="1" x14ac:dyDescent="0.3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D4587" t="s">
        <v>549</v>
      </c>
      <c r="E4587">
        <v>6.6951082</v>
      </c>
      <c r="F4587">
        <v>22.22</v>
      </c>
      <c r="G4587">
        <v>14.154837663730699</v>
      </c>
      <c r="H4587">
        <v>-8.2773696313020793</v>
      </c>
      <c r="I4587">
        <v>2.0972936926948602</v>
      </c>
      <c r="J4587">
        <v>-5.2556765628351396</v>
      </c>
      <c r="K4587">
        <v>23.3580953017923</v>
      </c>
      <c r="L4587">
        <v>21.1569510114882</v>
      </c>
      <c r="M4587">
        <v>35.466313844925402</v>
      </c>
      <c r="N4587">
        <v>0.83105254360060099</v>
      </c>
      <c r="O4587">
        <v>21.512151215121499</v>
      </c>
      <c r="P4587">
        <v>61.717612809315803</v>
      </c>
      <c r="Q4587">
        <v>9.4374688266129006E-2</v>
      </c>
    </row>
    <row r="4588" spans="1:17" hidden="1" x14ac:dyDescent="0.3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72</v>
      </c>
      <c r="E4588">
        <v>6.6874500000000001</v>
      </c>
      <c r="F4588">
        <v>5.79</v>
      </c>
      <c r="G4588">
        <v>0.82977562899130597</v>
      </c>
      <c r="H4588">
        <v>4.5521395308533297</v>
      </c>
      <c r="I4588">
        <v>7.8083512522970994E-2</v>
      </c>
      <c r="J4588">
        <v>-0.46275978523714001</v>
      </c>
      <c r="K4588">
        <v>5.3560613508730999</v>
      </c>
      <c r="L4588">
        <v>5.01818540230183</v>
      </c>
      <c r="M4588">
        <v>58.442147865900203</v>
      </c>
      <c r="N4588">
        <v>0.84433490718866999</v>
      </c>
      <c r="O4588">
        <v>9.1537132987910201</v>
      </c>
      <c r="P4588">
        <v>55.227882037533497</v>
      </c>
      <c r="Q4588">
        <v>3.0571560819379E-2</v>
      </c>
    </row>
    <row r="4589" spans="1:17" hidden="1" x14ac:dyDescent="0.3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921</v>
      </c>
      <c r="E4589">
        <v>6.6623999999999999</v>
      </c>
      <c r="F4589">
        <v>5</v>
      </c>
      <c r="G4589">
        <v>-55.005034721948</v>
      </c>
      <c r="H4589">
        <v>17.598572685171</v>
      </c>
      <c r="I4589">
        <v>-34.711170771867899</v>
      </c>
      <c r="J4589">
        <v>-5.2153758575727904</v>
      </c>
      <c r="K4589">
        <v>4.7612850093768202</v>
      </c>
      <c r="L4589">
        <v>5.6801394777561303</v>
      </c>
      <c r="M4589">
        <v>56.209125833690003</v>
      </c>
      <c r="N4589">
        <v>1.17069304332996</v>
      </c>
      <c r="O4589">
        <v>81.999999999999901</v>
      </c>
      <c r="P4589">
        <v>25.944584382871501</v>
      </c>
      <c r="Q4589">
        <v>-4.3558533934089996E-3</v>
      </c>
    </row>
    <row r="4590" spans="1:17" hidden="1" x14ac:dyDescent="0.3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979</v>
      </c>
      <c r="E4590">
        <v>6.6419594000000002</v>
      </c>
      <c r="F4590">
        <v>5.14</v>
      </c>
      <c r="G4590">
        <v>-2.45993830892714</v>
      </c>
      <c r="H4590">
        <v>-4.3157849974485503</v>
      </c>
      <c r="I4590">
        <v>-8.5533690685094594</v>
      </c>
      <c r="J4590">
        <v>-0.117336641886528</v>
      </c>
      <c r="K4590">
        <v>5.0872490037381004</v>
      </c>
      <c r="L4590">
        <v>4.7980602194940003</v>
      </c>
      <c r="M4590">
        <v>100</v>
      </c>
      <c r="N4590">
        <v>0</v>
      </c>
      <c r="O4590">
        <v>0</v>
      </c>
      <c r="P4590">
        <v>21.2264150943396</v>
      </c>
    </row>
    <row r="4591" spans="1:17" hidden="1" x14ac:dyDescent="0.3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D4591" t="s">
        <v>72</v>
      </c>
      <c r="E4591">
        <v>6.6315564799999898</v>
      </c>
      <c r="F4591">
        <v>6.56</v>
      </c>
      <c r="G4591">
        <v>1.2660275491141899</v>
      </c>
      <c r="H4591">
        <v>-14.1673369542636</v>
      </c>
      <c r="I4591">
        <v>-23.093201530419801</v>
      </c>
      <c r="J4591">
        <v>-4.5522436519008398</v>
      </c>
      <c r="K4591">
        <v>6.9491208937808802</v>
      </c>
      <c r="L4591">
        <v>6.6744137412042503</v>
      </c>
      <c r="M4591">
        <v>36.910330916671803</v>
      </c>
      <c r="N4591">
        <v>0.55834890418513405</v>
      </c>
      <c r="O4591">
        <v>66.158536585365795</v>
      </c>
      <c r="P4591">
        <v>73.087071240105502</v>
      </c>
      <c r="Q4591">
        <v>-1.1044028163783999E-2</v>
      </c>
    </row>
    <row r="4592" spans="1:17" hidden="1" x14ac:dyDescent="0.3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266</v>
      </c>
      <c r="E4592">
        <v>6.630650202</v>
      </c>
      <c r="F4592">
        <v>6.06</v>
      </c>
      <c r="G4592">
        <v>3.89259396515429</v>
      </c>
      <c r="H4592">
        <v>27.1375772585167</v>
      </c>
      <c r="I4592">
        <v>-15.709392768311901</v>
      </c>
      <c r="K4592">
        <v>4.8234780845904002</v>
      </c>
      <c r="L4592">
        <v>4.9471255444088698</v>
      </c>
      <c r="M4592">
        <v>90.318544293920198</v>
      </c>
      <c r="N4592">
        <v>0.88264891995759298</v>
      </c>
      <c r="O4592">
        <v>13.861386138613801</v>
      </c>
      <c r="P4592">
        <v>63.783783783783697</v>
      </c>
      <c r="Q4592">
        <v>2.7379458504613E-2</v>
      </c>
    </row>
    <row r="4593" spans="1:17" hidden="1" x14ac:dyDescent="0.3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D4593" t="s">
        <v>283</v>
      </c>
      <c r="E4593">
        <v>6.6275508299999997</v>
      </c>
      <c r="F4593">
        <v>8.85</v>
      </c>
      <c r="G4593">
        <v>210.27591074767599</v>
      </c>
      <c r="H4593">
        <v>-8.6590053364315995</v>
      </c>
      <c r="I4593">
        <v>-35.063374310641699</v>
      </c>
      <c r="J4593">
        <v>0.21599669144679701</v>
      </c>
      <c r="K4593">
        <v>9.2114867765240191</v>
      </c>
      <c r="L4593">
        <v>8.07737066038354</v>
      </c>
      <c r="M4593">
        <v>29.3301179623891</v>
      </c>
      <c r="N4593">
        <v>0.59338273902345595</v>
      </c>
      <c r="O4593">
        <v>67.344632768361606</v>
      </c>
      <c r="P4593">
        <v>233.96226415094301</v>
      </c>
      <c r="Q4593">
        <v>0.10594073503328701</v>
      </c>
    </row>
    <row r="4594" spans="1:17" hidden="1" x14ac:dyDescent="0.3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D4594" t="s">
        <v>51</v>
      </c>
      <c r="E4594">
        <v>6.6075736000000003</v>
      </c>
      <c r="F4594">
        <v>18.02</v>
      </c>
      <c r="G4594">
        <v>66.799904524851598</v>
      </c>
      <c r="H4594">
        <v>-2.41667520516368</v>
      </c>
      <c r="I4594">
        <v>-31.579451832373699</v>
      </c>
      <c r="J4594">
        <v>-3.92686045141033</v>
      </c>
      <c r="K4594">
        <v>16.872000995392099</v>
      </c>
      <c r="L4594">
        <v>15.5032312535727</v>
      </c>
      <c r="M4594">
        <v>60.638742029831498</v>
      </c>
      <c r="N4594">
        <v>2.5053359314523602</v>
      </c>
      <c r="O4594">
        <v>57.824639289678103</v>
      </c>
      <c r="P4594">
        <v>110.76023391812799</v>
      </c>
    </row>
    <row r="4595" spans="1:17" hidden="1" x14ac:dyDescent="0.3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D4595" t="s">
        <v>632</v>
      </c>
      <c r="E4595">
        <v>6.581358679</v>
      </c>
      <c r="F4595">
        <v>13.27</v>
      </c>
      <c r="G4595">
        <v>-46.310260108806098</v>
      </c>
      <c r="H4595">
        <v>-7.94541462707818</v>
      </c>
      <c r="I4595">
        <v>-30.823681925906399</v>
      </c>
      <c r="J4595">
        <v>-4.1025764942850502</v>
      </c>
      <c r="K4595">
        <v>13.759301650914599</v>
      </c>
      <c r="L4595">
        <v>14.670700512693999</v>
      </c>
      <c r="M4595">
        <v>43.216438811875797</v>
      </c>
      <c r="N4595">
        <v>0.76437671343331703</v>
      </c>
      <c r="O4595">
        <v>50.640542577241803</v>
      </c>
      <c r="P4595">
        <v>13.4188034188034</v>
      </c>
      <c r="Q4595">
        <v>6.7921413847477005E-2</v>
      </c>
    </row>
    <row r="4596" spans="1:17" hidden="1" x14ac:dyDescent="0.3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109</v>
      </c>
      <c r="E4596">
        <v>6.5503749999999998</v>
      </c>
      <c r="F4596">
        <v>1.39</v>
      </c>
      <c r="G4596">
        <v>74.885075168161805</v>
      </c>
      <c r="H4596">
        <v>-38.252436581158904</v>
      </c>
      <c r="I4596">
        <v>20.202517901663199</v>
      </c>
      <c r="J4596">
        <v>-9.4341068282219407</v>
      </c>
      <c r="K4596">
        <v>1.7353207270761299</v>
      </c>
      <c r="L4596">
        <v>1.29521283115494</v>
      </c>
      <c r="M4596">
        <v>2.7377428934008901</v>
      </c>
      <c r="N4596">
        <v>1.03767367006527</v>
      </c>
      <c r="O4596">
        <v>82.733812949640296</v>
      </c>
      <c r="P4596">
        <v>113.846153846153</v>
      </c>
      <c r="Q4596">
        <v>1.8440916252451998E-2</v>
      </c>
    </row>
    <row r="4597" spans="1:17" hidden="1" x14ac:dyDescent="0.3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D4597" t="s">
        <v>921</v>
      </c>
      <c r="E4597">
        <v>6.5472000000000001</v>
      </c>
      <c r="F4597">
        <v>6.2</v>
      </c>
      <c r="G4597">
        <v>-72.496721601728396</v>
      </c>
      <c r="H4597">
        <v>-23.2776319378153</v>
      </c>
      <c r="I4597">
        <v>-57.398671152362702</v>
      </c>
      <c r="J4597">
        <v>-1.0507150328489701</v>
      </c>
      <c r="K4597">
        <v>9.0784395421572093</v>
      </c>
      <c r="L4597">
        <v>10.637275915081201</v>
      </c>
      <c r="M4597">
        <v>7.6881181814045005E-2</v>
      </c>
      <c r="N4597">
        <v>1.5483367116820601</v>
      </c>
      <c r="O4597">
        <v>103.54838709677399</v>
      </c>
      <c r="P4597">
        <v>0</v>
      </c>
      <c r="Q4597">
        <v>-0.14651853393311001</v>
      </c>
    </row>
    <row r="4598" spans="1:17" hidden="1" x14ac:dyDescent="0.3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D4598" t="s">
        <v>549</v>
      </c>
      <c r="E4598">
        <v>6.5369999999999999</v>
      </c>
      <c r="F4598">
        <v>21.79</v>
      </c>
      <c r="G4598">
        <v>136.337512945181</v>
      </c>
      <c r="H4598">
        <v>9.96992928826573</v>
      </c>
      <c r="I4598">
        <v>-22.203422054527898</v>
      </c>
      <c r="J4598">
        <v>8.9735724490225692</v>
      </c>
      <c r="K4598">
        <v>20.814081429665102</v>
      </c>
      <c r="L4598">
        <v>19.843533822572098</v>
      </c>
      <c r="M4598">
        <v>57.473288651925102</v>
      </c>
      <c r="N4598">
        <v>2.8099084535654701</v>
      </c>
      <c r="O4598">
        <v>39.9724644332262</v>
      </c>
      <c r="P4598">
        <v>160.023866348448</v>
      </c>
    </row>
    <row r="4599" spans="1:17" hidden="1" x14ac:dyDescent="0.3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D4599" t="s">
        <v>469</v>
      </c>
      <c r="E4599">
        <v>6.5119683019999997</v>
      </c>
      <c r="F4599">
        <v>6.15</v>
      </c>
      <c r="G4599">
        <v>19.678723395208401</v>
      </c>
      <c r="H4599">
        <v>29.455470321655699</v>
      </c>
      <c r="I4599">
        <v>-5.6921965923736497</v>
      </c>
      <c r="J4599">
        <v>20.172142024712901</v>
      </c>
      <c r="K4599">
        <v>5.0516018773977001</v>
      </c>
      <c r="L4599">
        <v>5.6280629721419899</v>
      </c>
      <c r="M4599">
        <v>91.820009905542506</v>
      </c>
      <c r="N4599">
        <v>0.94597810248035297</v>
      </c>
      <c r="O4599">
        <v>10.4065040650406</v>
      </c>
      <c r="P4599">
        <v>61.842105263157897</v>
      </c>
      <c r="Q4599">
        <v>-4.1752018609641998E-2</v>
      </c>
    </row>
    <row r="4600" spans="1:17" hidden="1" x14ac:dyDescent="0.3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266</v>
      </c>
      <c r="E4600">
        <v>6.4906499999999996</v>
      </c>
      <c r="F4600">
        <v>15</v>
      </c>
      <c r="G4600">
        <v>0.79497439756312005</v>
      </c>
      <c r="H4600">
        <v>-35.890024711223099</v>
      </c>
      <c r="I4600">
        <v>-12.3050032353252</v>
      </c>
      <c r="J4600">
        <v>-5.1452696027803704</v>
      </c>
      <c r="K4600">
        <v>16.788203878207501</v>
      </c>
      <c r="L4600">
        <v>15.6719661928256</v>
      </c>
      <c r="M4600">
        <v>30.749806668003401</v>
      </c>
      <c r="N4600">
        <v>0.59527420742122605</v>
      </c>
      <c r="O4600">
        <v>65.066666666666606</v>
      </c>
      <c r="P4600">
        <v>28.8659793814432</v>
      </c>
      <c r="Q4600">
        <v>6.4311780810543007E-2</v>
      </c>
    </row>
    <row r="4601" spans="1:17" hidden="1" x14ac:dyDescent="0.3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632</v>
      </c>
      <c r="E4601">
        <v>6.4882999999999997</v>
      </c>
      <c r="F4601">
        <v>71.3</v>
      </c>
      <c r="G4601">
        <v>-22.1916914815585</v>
      </c>
      <c r="H4601">
        <v>5.4196810130097601</v>
      </c>
      <c r="I4601">
        <v>-34.185069219386897</v>
      </c>
      <c r="J4601">
        <v>10.812389726272601</v>
      </c>
      <c r="K4601">
        <v>69.385306007419402</v>
      </c>
      <c r="L4601">
        <v>72.720989917086499</v>
      </c>
      <c r="M4601">
        <v>54.516805456901601</v>
      </c>
      <c r="N4601">
        <v>0.64049079754601201</v>
      </c>
      <c r="O4601">
        <v>35.203366058905999</v>
      </c>
      <c r="P4601">
        <v>28.933092224231402</v>
      </c>
      <c r="Q4601">
        <v>0.13270683591625701</v>
      </c>
    </row>
    <row r="4602" spans="1:17" hidden="1" x14ac:dyDescent="0.3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51</v>
      </c>
      <c r="E4602">
        <v>6.4854495500000002</v>
      </c>
      <c r="F4602">
        <v>5.89</v>
      </c>
      <c r="G4602">
        <v>16.886438959501699</v>
      </c>
      <c r="H4602">
        <v>-25.121154124965301</v>
      </c>
      <c r="I4602">
        <v>-19.511934312788899</v>
      </c>
      <c r="J4602">
        <v>3.3914352879380298</v>
      </c>
      <c r="K4602">
        <v>6.0157398317592401</v>
      </c>
      <c r="L4602">
        <v>5.5460174180470796</v>
      </c>
      <c r="M4602">
        <v>41.191807863428203</v>
      </c>
      <c r="N4602">
        <v>0.34959771008915402</v>
      </c>
      <c r="O4602">
        <v>35.8234295415959</v>
      </c>
      <c r="P4602">
        <v>61.369863013698598</v>
      </c>
      <c r="Q4602">
        <v>7.7573182839423993E-2</v>
      </c>
    </row>
    <row r="4603" spans="1:17" hidden="1" x14ac:dyDescent="0.3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D4603" t="s">
        <v>266</v>
      </c>
      <c r="E4603">
        <v>6.4830502548256703</v>
      </c>
      <c r="F4603">
        <v>4.2699999999999996</v>
      </c>
      <c r="G4603">
        <v>79.646979930066493</v>
      </c>
      <c r="H4603">
        <v>-4.3157849974485503</v>
      </c>
      <c r="I4603">
        <v>26.091155407947699</v>
      </c>
      <c r="J4603">
        <v>-0.117336641886528</v>
      </c>
      <c r="K4603">
        <v>4.17434073083838</v>
      </c>
      <c r="L4603">
        <v>3.6457621203420398</v>
      </c>
      <c r="M4603">
        <v>99.999999999997897</v>
      </c>
      <c r="N4603">
        <v>0</v>
      </c>
      <c r="O4603">
        <v>0</v>
      </c>
      <c r="P4603">
        <v>103.333333333333</v>
      </c>
    </row>
    <row r="4604" spans="1:17" hidden="1" x14ac:dyDescent="0.3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D4604" t="s">
        <v>549</v>
      </c>
      <c r="E4604">
        <v>6.4759500000000001</v>
      </c>
      <c r="F4604">
        <v>159.9</v>
      </c>
      <c r="G4604">
        <v>310.82451616194999</v>
      </c>
      <c r="H4604">
        <v>-4.5607329460094803</v>
      </c>
      <c r="I4604">
        <v>183.76056765859701</v>
      </c>
      <c r="J4604">
        <v>5.6618841373342503</v>
      </c>
      <c r="K4604">
        <v>154.93539135640299</v>
      </c>
      <c r="L4604">
        <v>107.471318334835</v>
      </c>
      <c r="M4604">
        <v>50.861380625080002</v>
      </c>
      <c r="N4604">
        <v>0.20911513415385599</v>
      </c>
      <c r="O4604">
        <v>24.7967479674796</v>
      </c>
      <c r="P4604">
        <v>398.130841121495</v>
      </c>
      <c r="Q4604">
        <v>0.17222765842334001</v>
      </c>
    </row>
    <row r="4605" spans="1:17" hidden="1" x14ac:dyDescent="0.3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D4605" t="s">
        <v>632</v>
      </c>
      <c r="E4605">
        <v>6.4740000000000002</v>
      </c>
      <c r="F4605">
        <v>21.58</v>
      </c>
      <c r="G4605">
        <v>-83.099556337252096</v>
      </c>
      <c r="H4605">
        <v>-14.473986496199499</v>
      </c>
      <c r="I4605">
        <v>-0.64421899969991003</v>
      </c>
      <c r="J4605">
        <v>4.8437528522768902</v>
      </c>
      <c r="K4605">
        <v>24.051938282596801</v>
      </c>
      <c r="L4605">
        <v>26.755133940524299</v>
      </c>
      <c r="M4605">
        <v>41.757787685817803</v>
      </c>
      <c r="N4605">
        <v>2.3598540145985401</v>
      </c>
      <c r="O4605">
        <v>146.38554216867399</v>
      </c>
      <c r="P4605">
        <v>61.769115442278803</v>
      </c>
    </row>
    <row r="4606" spans="1:17" hidden="1" x14ac:dyDescent="0.3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D4606" t="s">
        <v>21</v>
      </c>
      <c r="E4606">
        <v>6.4583323000000004</v>
      </c>
      <c r="F4606">
        <v>15.19</v>
      </c>
      <c r="G4606">
        <v>20.5283041107507</v>
      </c>
      <c r="H4606">
        <v>10.823585718196799</v>
      </c>
      <c r="I4606">
        <v>57.512903323937998</v>
      </c>
      <c r="J4606">
        <v>-1.0507150328489701</v>
      </c>
      <c r="K4606">
        <v>11.5600374222438</v>
      </c>
      <c r="L4606">
        <v>9.8451969049261496</v>
      </c>
      <c r="M4606">
        <v>92.201677096831602</v>
      </c>
      <c r="N4606">
        <v>0.65632387424032101</v>
      </c>
      <c r="O4606">
        <v>0</v>
      </c>
      <c r="P4606">
        <v>133.333333333333</v>
      </c>
    </row>
    <row r="4607" spans="1:17" hidden="1" x14ac:dyDescent="0.3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D4607" t="s">
        <v>51</v>
      </c>
      <c r="E4607">
        <v>6.45</v>
      </c>
      <c r="F4607">
        <v>6.45</v>
      </c>
      <c r="G4607">
        <v>77.876146596733193</v>
      </c>
      <c r="H4607">
        <v>-16.640714969437301</v>
      </c>
      <c r="I4607">
        <v>9.8756315948534006</v>
      </c>
      <c r="J4607">
        <v>-3.0630730759950602</v>
      </c>
      <c r="K4607">
        <v>5.9927208378690304</v>
      </c>
      <c r="L4607">
        <v>5.2845372183365802</v>
      </c>
      <c r="M4607">
        <v>56.320902052913603</v>
      </c>
      <c r="N4607">
        <v>0.55895338516160598</v>
      </c>
      <c r="O4607">
        <v>22.015503875968999</v>
      </c>
      <c r="P4607">
        <v>114.99999999999901</v>
      </c>
      <c r="Q4607">
        <v>3.4343869719847001E-2</v>
      </c>
    </row>
    <row r="4608" spans="1:17" hidden="1" x14ac:dyDescent="0.3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D4608" t="s">
        <v>412</v>
      </c>
      <c r="E4608">
        <v>6.4464119999999996</v>
      </c>
      <c r="F4608">
        <v>1.26</v>
      </c>
      <c r="G4608">
        <v>51.3136465967332</v>
      </c>
      <c r="H4608">
        <v>-1.1907849974485401</v>
      </c>
      <c r="I4608">
        <v>6.21852613305851E-2</v>
      </c>
      <c r="J4608">
        <v>-13.8428268379649</v>
      </c>
      <c r="K4608">
        <v>1.1863979702396401</v>
      </c>
      <c r="L4608">
        <v>1.0386408648344001</v>
      </c>
      <c r="M4608">
        <v>38.706653775259198</v>
      </c>
      <c r="N4608">
        <v>2.0288871002158899</v>
      </c>
      <c r="O4608">
        <v>26.984126984126998</v>
      </c>
      <c r="P4608">
        <v>121.052631578947</v>
      </c>
      <c r="Q4608">
        <v>7.7628299734865E-2</v>
      </c>
    </row>
    <row r="4609" spans="1:17" hidden="1" x14ac:dyDescent="0.3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21</v>
      </c>
      <c r="E4609">
        <v>6.4274125499999997</v>
      </c>
      <c r="F4609">
        <v>4.5</v>
      </c>
      <c r="G4609">
        <v>101.31364659673299</v>
      </c>
      <c r="H4609">
        <v>-9.5789428921853901</v>
      </c>
      <c r="I4609">
        <v>-37.821076151342503</v>
      </c>
      <c r="J4609">
        <v>-0.117336641886528</v>
      </c>
      <c r="K4609">
        <v>4.8613552085828999</v>
      </c>
      <c r="L4609">
        <v>4.23323177226845</v>
      </c>
      <c r="M4609">
        <v>0.96015718982717202</v>
      </c>
      <c r="N4609">
        <v>1.8488285072822499</v>
      </c>
      <c r="O4609">
        <v>39.999999999999901</v>
      </c>
      <c r="Q4609">
        <v>4.3061413563911001E-2</v>
      </c>
    </row>
    <row r="4610" spans="1:17" hidden="1" x14ac:dyDescent="0.3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E4610">
        <v>6.4157999999999999</v>
      </c>
      <c r="F4610">
        <v>12.58</v>
      </c>
      <c r="G4610">
        <v>-23.6863534032667</v>
      </c>
      <c r="H4610">
        <v>-4.3157849974485503</v>
      </c>
      <c r="I4610">
        <v>-13.451328252182901</v>
      </c>
      <c r="K4610">
        <v>12.58</v>
      </c>
      <c r="L4610">
        <v>12.579999999999901</v>
      </c>
      <c r="M4610">
        <v>50</v>
      </c>
      <c r="O4610">
        <v>0</v>
      </c>
      <c r="P4610">
        <v>0</v>
      </c>
    </row>
    <row r="4611" spans="1:17" hidden="1" x14ac:dyDescent="0.3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E4611">
        <v>6.4093191000000003</v>
      </c>
      <c r="F4611">
        <v>3.93</v>
      </c>
      <c r="G4611">
        <v>26.8883592404114</v>
      </c>
      <c r="H4611">
        <v>7.85038710937636</v>
      </c>
      <c r="I4611">
        <v>-28.935199219924801</v>
      </c>
      <c r="J4611">
        <v>4.8826633581134598</v>
      </c>
      <c r="K4611">
        <v>3.50053262380231</v>
      </c>
      <c r="L4611">
        <v>3.58189551160355</v>
      </c>
      <c r="M4611">
        <v>74.154915163033294</v>
      </c>
      <c r="N4611">
        <v>0.91882048310000697</v>
      </c>
      <c r="O4611">
        <v>29.262086513994898</v>
      </c>
      <c r="P4611">
        <v>66.525423728813493</v>
      </c>
      <c r="Q4611">
        <v>4.4281914249019998E-2</v>
      </c>
    </row>
    <row r="4612" spans="1:17" hidden="1" x14ac:dyDescent="0.3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D4612" t="s">
        <v>286</v>
      </c>
      <c r="E4612">
        <v>6.4009309999999999</v>
      </c>
      <c r="F4612">
        <v>3.79</v>
      </c>
      <c r="G4612">
        <v>85.7059117901034</v>
      </c>
      <c r="H4612">
        <v>26.976732009354102</v>
      </c>
      <c r="I4612">
        <v>-9.6157118138267492</v>
      </c>
      <c r="J4612">
        <v>11.7667213291279</v>
      </c>
      <c r="K4612">
        <v>3.2250921648566901</v>
      </c>
      <c r="L4612">
        <v>3.4280667222121801</v>
      </c>
      <c r="M4612">
        <v>75.740004408931298</v>
      </c>
      <c r="N4612">
        <v>2.55965424577473</v>
      </c>
      <c r="O4612">
        <v>41.688654353562001</v>
      </c>
      <c r="P4612">
        <v>109.39226519336999</v>
      </c>
      <c r="Q4612">
        <v>5.9871929896740004E-3</v>
      </c>
    </row>
    <row r="4613" spans="1:17" hidden="1" x14ac:dyDescent="0.3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286</v>
      </c>
      <c r="E4613">
        <v>6.3881595889999998</v>
      </c>
      <c r="F4613">
        <v>3.71</v>
      </c>
      <c r="G4613">
        <v>-34.930372542022702</v>
      </c>
      <c r="H4613">
        <v>-13.450400382063901</v>
      </c>
      <c r="I4613">
        <v>-14.253467289615999</v>
      </c>
      <c r="J4613">
        <v>4.5918046323516899</v>
      </c>
      <c r="K4613">
        <v>3.8788633917960098</v>
      </c>
      <c r="L4613">
        <v>3.8205431605667801</v>
      </c>
      <c r="M4613">
        <v>44.770070178786803</v>
      </c>
      <c r="N4613">
        <v>0.88893890481446103</v>
      </c>
      <c r="O4613">
        <v>83.018867924528294</v>
      </c>
      <c r="P4613">
        <v>27.491408934707799</v>
      </c>
      <c r="Q4613">
        <v>4.2958925807509998E-2</v>
      </c>
    </row>
    <row r="4614" spans="1:17" hidden="1" x14ac:dyDescent="0.3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E4614">
        <v>6.3819270000000001</v>
      </c>
      <c r="F4614">
        <v>2.62</v>
      </c>
      <c r="G4614">
        <v>1.0755513586380001</v>
      </c>
      <c r="H4614">
        <v>9.7920988199788201</v>
      </c>
      <c r="I4614">
        <v>-69.044548591165906</v>
      </c>
      <c r="J4614">
        <v>-21.769758294308101</v>
      </c>
      <c r="K4614">
        <v>2.6451536444158101</v>
      </c>
      <c r="L4614">
        <v>2.6615894174710002</v>
      </c>
      <c r="M4614">
        <v>38.036095091841901</v>
      </c>
      <c r="N4614">
        <v>0.86442307692307596</v>
      </c>
      <c r="O4614">
        <v>147.70992366412199</v>
      </c>
      <c r="P4614">
        <v>69.0322580645161</v>
      </c>
      <c r="Q4614">
        <v>6.8305815929384006E-2</v>
      </c>
    </row>
    <row r="4615" spans="1:17" hidden="1" x14ac:dyDescent="0.3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D4615" t="s">
        <v>405</v>
      </c>
      <c r="E4615">
        <v>6.3751639999999998</v>
      </c>
      <c r="F4615">
        <v>19.899999999999999</v>
      </c>
      <c r="G4615">
        <v>118.700979118048</v>
      </c>
      <c r="H4615">
        <v>27.534006379463801</v>
      </c>
      <c r="I4615">
        <v>18.774585369079499</v>
      </c>
      <c r="J4615">
        <v>15.5629562196143</v>
      </c>
      <c r="K4615">
        <v>16.145388008813899</v>
      </c>
      <c r="L4615">
        <v>15.4252746304611</v>
      </c>
      <c r="M4615">
        <v>88.006845513704604</v>
      </c>
      <c r="N4615">
        <v>3.08520145567975</v>
      </c>
      <c r="O4615">
        <v>5.0251256281407004</v>
      </c>
      <c r="P4615">
        <v>168.55600539810999</v>
      </c>
      <c r="Q4615">
        <v>0.13120220387814599</v>
      </c>
    </row>
    <row r="4616" spans="1:17" hidden="1" x14ac:dyDescent="0.3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D4616" t="s">
        <v>412</v>
      </c>
      <c r="E4616">
        <v>6.3304220000000004</v>
      </c>
      <c r="F4616">
        <v>21.1</v>
      </c>
      <c r="G4616">
        <v>142.72778801087401</v>
      </c>
      <c r="H4616">
        <v>50.062095186883198</v>
      </c>
      <c r="I4616">
        <v>-30.608768377820901</v>
      </c>
      <c r="J4616">
        <v>15.5328359703114</v>
      </c>
      <c r="K4616">
        <v>15.393574797523399</v>
      </c>
      <c r="L4616">
        <v>15.9935174468485</v>
      </c>
      <c r="M4616">
        <v>96.314245661601902</v>
      </c>
      <c r="N4616">
        <v>3.0895465633519801</v>
      </c>
      <c r="O4616">
        <v>27.014218009478601</v>
      </c>
      <c r="P4616">
        <v>179.47019867549599</v>
      </c>
      <c r="Q4616">
        <v>5.4761414677589999E-2</v>
      </c>
    </row>
    <row r="4617" spans="1:17" hidden="1" x14ac:dyDescent="0.3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709</v>
      </c>
      <c r="E4617">
        <v>6.3247861439999999</v>
      </c>
      <c r="F4617">
        <v>93.41</v>
      </c>
      <c r="G4617">
        <v>31.8155610298945</v>
      </c>
      <c r="H4617">
        <v>-1.6299905847638201</v>
      </c>
      <c r="I4617">
        <v>6.0905197130077502</v>
      </c>
      <c r="J4617">
        <v>0.304604286383519</v>
      </c>
      <c r="K4617">
        <v>91.2647507107298</v>
      </c>
      <c r="L4617">
        <v>80.972128706429999</v>
      </c>
      <c r="M4617">
        <v>63.753004305415402</v>
      </c>
      <c r="N4617">
        <v>1.35374401235835</v>
      </c>
      <c r="O4617">
        <v>3.51140134889198</v>
      </c>
      <c r="P4617">
        <v>59.5116120218579</v>
      </c>
    </row>
    <row r="4618" spans="1:17" hidden="1" x14ac:dyDescent="0.3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D4618" t="s">
        <v>232</v>
      </c>
      <c r="E4618">
        <v>6.3066559499999997</v>
      </c>
      <c r="F4618">
        <v>6.6</v>
      </c>
      <c r="G4618">
        <v>-54.9363534032667</v>
      </c>
      <c r="I4618">
        <v>-13.451328252182901</v>
      </c>
      <c r="K4618">
        <v>7.8976443621726604</v>
      </c>
      <c r="M4618">
        <v>24.8553728216223</v>
      </c>
      <c r="N4618">
        <v>1</v>
      </c>
      <c r="O4618">
        <v>45.454545454545404</v>
      </c>
      <c r="P4618">
        <v>4.7619047619047601</v>
      </c>
    </row>
    <row r="4619" spans="1:17" hidden="1" x14ac:dyDescent="0.3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D4619" t="s">
        <v>237</v>
      </c>
      <c r="E4619">
        <v>6.2918336000000004</v>
      </c>
      <c r="F4619">
        <v>6.11</v>
      </c>
      <c r="G4619">
        <v>41.727296819757001</v>
      </c>
      <c r="H4619">
        <v>0.20518593160044299</v>
      </c>
      <c r="I4619">
        <v>97.981700888625994</v>
      </c>
      <c r="J4619">
        <v>-1.0507150328489701</v>
      </c>
      <c r="K4619">
        <v>4.59336452473267</v>
      </c>
      <c r="L4619">
        <v>3.85247045651955</v>
      </c>
      <c r="M4619">
        <v>99.999981419601397</v>
      </c>
      <c r="N4619">
        <v>1.7671094538957499</v>
      </c>
      <c r="O4619">
        <v>0</v>
      </c>
      <c r="P4619">
        <v>109.24657534246499</v>
      </c>
    </row>
    <row r="4620" spans="1:17" hidden="1" x14ac:dyDescent="0.3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D4620" t="s">
        <v>405</v>
      </c>
      <c r="E4620">
        <v>6.2428207999999996</v>
      </c>
      <c r="F4620">
        <v>16.420000000000002</v>
      </c>
      <c r="G4620">
        <v>-3.3051217317124801</v>
      </c>
      <c r="H4620">
        <v>-9.2926368493004006</v>
      </c>
      <c r="I4620">
        <v>32.245211233176398</v>
      </c>
      <c r="J4620">
        <v>-0.117336641886528</v>
      </c>
      <c r="K4620">
        <v>14.5162254578588</v>
      </c>
      <c r="L4620">
        <v>11.357853588245501</v>
      </c>
      <c r="M4620">
        <v>95.600391384635898</v>
      </c>
      <c r="N4620">
        <v>0</v>
      </c>
      <c r="O4620">
        <v>16.199756394640598</v>
      </c>
      <c r="P4620">
        <v>116.052631578947</v>
      </c>
    </row>
    <row r="4621" spans="1:17" hidden="1" x14ac:dyDescent="0.3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D4621" t="s">
        <v>138</v>
      </c>
      <c r="E4621">
        <v>6.2305525099999999</v>
      </c>
      <c r="F4621">
        <v>15.05</v>
      </c>
      <c r="G4621">
        <v>-16.948764750784399</v>
      </c>
      <c r="H4621">
        <v>8.7028129996902202</v>
      </c>
      <c r="I4621">
        <v>-40.605248871737601</v>
      </c>
      <c r="J4621">
        <v>-5.9014749841643903</v>
      </c>
      <c r="K4621">
        <v>14.9074127772771</v>
      </c>
      <c r="L4621">
        <v>15.552611993993599</v>
      </c>
      <c r="M4621">
        <v>39.414065628351999</v>
      </c>
      <c r="N4621">
        <v>2.03022207273222</v>
      </c>
      <c r="O4621">
        <v>59.0697674418604</v>
      </c>
      <c r="P4621">
        <v>81.763285024154598</v>
      </c>
      <c r="Q4621">
        <v>6.7784062292496006E-2</v>
      </c>
    </row>
    <row r="4622" spans="1:17" hidden="1" x14ac:dyDescent="0.3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D4622" t="s">
        <v>312</v>
      </c>
      <c r="E4622">
        <v>6.206448</v>
      </c>
      <c r="F4622">
        <v>10.83</v>
      </c>
      <c r="G4622">
        <v>25.241634499169201</v>
      </c>
      <c r="H4622">
        <v>5.2490297657364202</v>
      </c>
      <c r="I4622">
        <v>21.825583583138901</v>
      </c>
      <c r="J4622">
        <v>9.3370533299842702</v>
      </c>
      <c r="K4622">
        <v>9.1417999971965607</v>
      </c>
      <c r="L4622">
        <v>6.8414632122642702</v>
      </c>
      <c r="M4622">
        <v>99.999999475852803</v>
      </c>
      <c r="N4622">
        <v>2.1446853892641302</v>
      </c>
      <c r="O4622">
        <v>0</v>
      </c>
      <c r="P4622">
        <v>51.046025104602499</v>
      </c>
    </row>
    <row r="4623" spans="1:17" hidden="1" x14ac:dyDescent="0.3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1661</v>
      </c>
      <c r="E4623">
        <v>6.201401454</v>
      </c>
      <c r="F4623">
        <v>0.41</v>
      </c>
      <c r="G4623">
        <v>-28.050915835167899</v>
      </c>
      <c r="H4623">
        <v>-20.463906447619198</v>
      </c>
      <c r="I4623">
        <v>-49.1436623326275</v>
      </c>
      <c r="J4623">
        <v>-1.0507150328489701</v>
      </c>
      <c r="K4623">
        <v>0.51317411459268003</v>
      </c>
      <c r="L4623">
        <v>0.51962697454531204</v>
      </c>
      <c r="M4623">
        <v>0.89765394873634796</v>
      </c>
      <c r="N4623">
        <v>1.65421048384803</v>
      </c>
      <c r="O4623">
        <v>68.292682926829201</v>
      </c>
      <c r="P4623">
        <v>10.8108108108108</v>
      </c>
      <c r="Q4623">
        <v>4.8059349428079996E-3</v>
      </c>
    </row>
    <row r="4624" spans="1:17" hidden="1" x14ac:dyDescent="0.3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E4624">
        <v>6.1978</v>
      </c>
      <c r="F4624">
        <v>9.32</v>
      </c>
      <c r="G4624">
        <v>14.7980448136723</v>
      </c>
      <c r="H4624">
        <v>20.5249793337616</v>
      </c>
      <c r="I4624">
        <v>1.3269968709697999</v>
      </c>
      <c r="J4624">
        <v>9.6251045675199691</v>
      </c>
      <c r="K4624">
        <v>8.8415023168154896</v>
      </c>
      <c r="L4624">
        <v>7.9585544329808497</v>
      </c>
      <c r="M4624">
        <v>45.0993298957452</v>
      </c>
      <c r="N4624">
        <v>0.47036704298223703</v>
      </c>
      <c r="O4624">
        <v>13.090128755364701</v>
      </c>
      <c r="P4624">
        <v>56.113902847571197</v>
      </c>
      <c r="Q4624">
        <v>-6.5248900622730003E-3</v>
      </c>
    </row>
    <row r="4625" spans="1:17" hidden="1" x14ac:dyDescent="0.3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D4625" t="s">
        <v>709</v>
      </c>
      <c r="E4625">
        <v>6.1746908559999998</v>
      </c>
      <c r="F4625">
        <v>106.96</v>
      </c>
      <c r="G4625">
        <v>65.489451336740302</v>
      </c>
      <c r="H4625">
        <v>9.3738812075253294E-2</v>
      </c>
      <c r="I4625">
        <v>15.883617334274099</v>
      </c>
      <c r="J4625">
        <v>0.97072237148368101</v>
      </c>
      <c r="K4625">
        <v>103.502702514981</v>
      </c>
      <c r="L4625">
        <v>88.856498521573499</v>
      </c>
      <c r="M4625">
        <v>67.7882302660921</v>
      </c>
      <c r="N4625">
        <v>1.14579765557202</v>
      </c>
      <c r="O4625">
        <v>3.7771129394165999</v>
      </c>
      <c r="P4625">
        <v>90.320284697508797</v>
      </c>
    </row>
    <row r="4626" spans="1:17" hidden="1" x14ac:dyDescent="0.3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E4626">
        <v>6.1738753879999999</v>
      </c>
      <c r="F4626">
        <v>5.42</v>
      </c>
      <c r="G4626">
        <v>-22.377942188313401</v>
      </c>
      <c r="H4626">
        <v>-17.9950302804674</v>
      </c>
      <c r="I4626">
        <v>-36.462691888546502</v>
      </c>
      <c r="J4626">
        <v>-3.2919398164896898</v>
      </c>
      <c r="K4626">
        <v>5.7455288729838401</v>
      </c>
      <c r="L4626">
        <v>6.0083730499202499</v>
      </c>
      <c r="M4626">
        <v>38.092235876940897</v>
      </c>
      <c r="N4626">
        <v>1.69593826773564</v>
      </c>
      <c r="O4626">
        <v>57.749077490774901</v>
      </c>
      <c r="P4626">
        <v>26.3403263403263</v>
      </c>
      <c r="Q4626">
        <v>5.1561810182781997E-2</v>
      </c>
    </row>
    <row r="4627" spans="1:17" hidden="1" x14ac:dyDescent="0.3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E4627">
        <v>6.1727952000000004</v>
      </c>
      <c r="F4627">
        <v>4.08</v>
      </c>
      <c r="G4627">
        <v>-6.1071026828056603</v>
      </c>
      <c r="H4627">
        <v>12.827072145408501</v>
      </c>
      <c r="I4627">
        <v>-35.588732832335502</v>
      </c>
      <c r="J4627">
        <v>12.2114304814011</v>
      </c>
      <c r="K4627">
        <v>3.64317157740886</v>
      </c>
      <c r="L4627">
        <v>3.8917883682577199</v>
      </c>
      <c r="M4627">
        <v>78.675330901463397</v>
      </c>
      <c r="N4627">
        <v>0.60846733896611205</v>
      </c>
      <c r="O4627">
        <v>34.803921568627402</v>
      </c>
      <c r="P4627">
        <v>43.157894736842103</v>
      </c>
      <c r="Q4627">
        <v>1.5219351189666001E-2</v>
      </c>
    </row>
    <row r="4628" spans="1:17" hidden="1" x14ac:dyDescent="0.3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709</v>
      </c>
      <c r="E4628">
        <v>6.1661835759999999</v>
      </c>
      <c r="F4628">
        <v>35.46</v>
      </c>
      <c r="G4628">
        <v>37.6421270334939</v>
      </c>
      <c r="H4628">
        <v>-5.1027592172585896</v>
      </c>
      <c r="I4628">
        <v>11.3638776612278</v>
      </c>
      <c r="J4628">
        <v>-1.3332242398330101</v>
      </c>
      <c r="K4628">
        <v>35.271973387442003</v>
      </c>
      <c r="L4628">
        <v>30.556916539700701</v>
      </c>
      <c r="M4628">
        <v>46.0553371054271</v>
      </c>
      <c r="N4628">
        <v>1.5557261347259299</v>
      </c>
      <c r="O4628">
        <v>7.5578116187253297</v>
      </c>
      <c r="P4628">
        <v>68.456057007125807</v>
      </c>
    </row>
    <row r="4629" spans="1:17" hidden="1" x14ac:dyDescent="0.3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D4629" t="s">
        <v>80</v>
      </c>
      <c r="E4629">
        <v>6.1622000000000003</v>
      </c>
      <c r="F4629">
        <v>12.56</v>
      </c>
      <c r="G4629">
        <v>-21.003296787548798</v>
      </c>
      <c r="H4629">
        <v>-4.77763193781536</v>
      </c>
      <c r="I4629">
        <v>-11.2648744538396</v>
      </c>
      <c r="J4629">
        <v>-1.0507150328489701</v>
      </c>
      <c r="M4629">
        <v>100</v>
      </c>
      <c r="O4629">
        <v>0</v>
      </c>
      <c r="P4629">
        <v>4.6666666666666599</v>
      </c>
    </row>
    <row r="4630" spans="1:17" hidden="1" x14ac:dyDescent="0.3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21</v>
      </c>
      <c r="E4630">
        <v>6.1604333279999999</v>
      </c>
      <c r="F4630">
        <v>1.78</v>
      </c>
      <c r="G4630">
        <v>1.66575927278959</v>
      </c>
      <c r="H4630">
        <v>-10.3931330637469</v>
      </c>
      <c r="I4630">
        <v>-1.50164271759173</v>
      </c>
      <c r="J4630">
        <v>-7.72603229406044</v>
      </c>
      <c r="K4630">
        <v>1.7661177150510501</v>
      </c>
      <c r="L4630">
        <v>1.7358251211660001</v>
      </c>
      <c r="M4630">
        <v>58.560897148313302</v>
      </c>
      <c r="N4630">
        <v>1.6663332793980801</v>
      </c>
      <c r="O4630">
        <v>43.820224719101098</v>
      </c>
      <c r="P4630">
        <v>109.41176470588201</v>
      </c>
      <c r="Q4630">
        <v>3.9468513295720001E-2</v>
      </c>
    </row>
    <row r="4631" spans="1:17" hidden="1" x14ac:dyDescent="0.3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D4631" t="s">
        <v>21</v>
      </c>
      <c r="E4631">
        <v>6.16</v>
      </c>
      <c r="F4631">
        <v>28</v>
      </c>
      <c r="G4631">
        <v>83.721054004140598</v>
      </c>
      <c r="H4631">
        <v>-1.17385650340739</v>
      </c>
      <c r="I4631">
        <v>42.9732527534036</v>
      </c>
      <c r="J4631">
        <v>9.5179800567698898</v>
      </c>
      <c r="K4631">
        <v>27.683732897951199</v>
      </c>
      <c r="L4631">
        <v>23.346366808701301</v>
      </c>
      <c r="M4631">
        <v>68.963516020601702</v>
      </c>
      <c r="N4631">
        <v>0.54175486790013705</v>
      </c>
      <c r="O4631">
        <v>36.857142857142797</v>
      </c>
      <c r="P4631">
        <v>179.99999999999901</v>
      </c>
      <c r="Q4631">
        <v>0.11860384171189001</v>
      </c>
    </row>
    <row r="4632" spans="1:17" hidden="1" x14ac:dyDescent="0.3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130</v>
      </c>
      <c r="E4632">
        <v>6.1369867999999999</v>
      </c>
      <c r="F4632">
        <v>11.62</v>
      </c>
      <c r="G4632">
        <v>64.035779068461807</v>
      </c>
      <c r="H4632">
        <v>-3.5931111040429502</v>
      </c>
      <c r="I4632">
        <v>-14.0501306473925</v>
      </c>
      <c r="J4632">
        <v>3.4109827638702099</v>
      </c>
      <c r="K4632">
        <v>11.0244181498798</v>
      </c>
      <c r="L4632">
        <v>10.3718544760991</v>
      </c>
      <c r="M4632">
        <v>63.575097290443097</v>
      </c>
      <c r="N4632">
        <v>0.232827693227602</v>
      </c>
      <c r="O4632">
        <v>26.936316695352801</v>
      </c>
      <c r="P4632">
        <v>87.7221324717285</v>
      </c>
      <c r="Q4632">
        <v>5.4494315727429E-2</v>
      </c>
    </row>
    <row r="4633" spans="1:17" hidden="1" x14ac:dyDescent="0.3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D4633" t="s">
        <v>632</v>
      </c>
      <c r="E4633">
        <v>6.1159796919999998</v>
      </c>
      <c r="F4633">
        <v>14.44</v>
      </c>
      <c r="G4633">
        <v>60.732548257014201</v>
      </c>
      <c r="H4633">
        <v>6.7611380794745202</v>
      </c>
      <c r="I4633">
        <v>4.9093274855219997</v>
      </c>
      <c r="J4633">
        <v>-5.1173366418865198</v>
      </c>
      <c r="K4633">
        <v>14.146208523956</v>
      </c>
      <c r="L4633">
        <v>12.7612295055985</v>
      </c>
      <c r="M4633">
        <v>36.908094385906203</v>
      </c>
      <c r="N4633">
        <v>0.55241749808134999</v>
      </c>
      <c r="O4633">
        <v>11.1495844875346</v>
      </c>
      <c r="P4633">
        <v>103.38028169014</v>
      </c>
    </row>
    <row r="4634" spans="1:17" hidden="1" x14ac:dyDescent="0.3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D4634" t="s">
        <v>138</v>
      </c>
      <c r="E4634">
        <v>6.1111332699999998</v>
      </c>
      <c r="F4634">
        <v>11.11</v>
      </c>
      <c r="G4634">
        <v>70.884574792880301</v>
      </c>
      <c r="H4634">
        <v>1.25606250988282</v>
      </c>
      <c r="I4634">
        <v>-24.854837024112701</v>
      </c>
      <c r="J4634">
        <v>10.086744990766499</v>
      </c>
      <c r="K4634">
        <v>10.441337136599101</v>
      </c>
      <c r="L4634">
        <v>9.8930400399197307</v>
      </c>
      <c r="M4634">
        <v>68.295150025016596</v>
      </c>
      <c r="N4634">
        <v>1.3403660495243399</v>
      </c>
      <c r="O4634">
        <v>29.612961296129601</v>
      </c>
      <c r="P4634">
        <v>138.41201716738101</v>
      </c>
      <c r="Q4634">
        <v>0.106832062104294</v>
      </c>
    </row>
    <row r="4635" spans="1:17" hidden="1" x14ac:dyDescent="0.3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405</v>
      </c>
      <c r="E4635">
        <v>6.0983999999999998</v>
      </c>
      <c r="F4635">
        <v>15.4</v>
      </c>
      <c r="G4635">
        <v>89.610045488699996</v>
      </c>
      <c r="H4635">
        <v>-1.64911833078188</v>
      </c>
      <c r="I4635">
        <v>-17.739706126639099</v>
      </c>
      <c r="J4635">
        <v>-9.7947559967252396</v>
      </c>
      <c r="K4635">
        <v>15.5988152737934</v>
      </c>
      <c r="L4635">
        <v>14.919240441897299</v>
      </c>
      <c r="M4635">
        <v>43.103846868284698</v>
      </c>
      <c r="N4635">
        <v>1.9111074306089999</v>
      </c>
      <c r="O4635">
        <v>44.610389610389603</v>
      </c>
      <c r="P4635">
        <v>136.55913978494601</v>
      </c>
      <c r="Q4635">
        <v>4.0041331260619997E-2</v>
      </c>
    </row>
    <row r="4636" spans="1:17" hidden="1" x14ac:dyDescent="0.3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D4636" t="s">
        <v>1423</v>
      </c>
      <c r="E4636">
        <v>6.0982900000000004</v>
      </c>
      <c r="F4636">
        <v>11</v>
      </c>
      <c r="G4636">
        <v>67.617994422820203</v>
      </c>
      <c r="H4636">
        <v>12.128659446995799</v>
      </c>
      <c r="I4636">
        <v>54.2315985770853</v>
      </c>
      <c r="J4636">
        <v>7.3698428452929603</v>
      </c>
      <c r="K4636">
        <v>9.3761608006538708</v>
      </c>
      <c r="L4636">
        <v>8.0040071474844403</v>
      </c>
      <c r="M4636">
        <v>65.102930583518003</v>
      </c>
      <c r="N4636">
        <v>1.3650370819765401</v>
      </c>
      <c r="O4636">
        <v>9.9999999999999805</v>
      </c>
      <c r="P4636">
        <v>122.67206477732699</v>
      </c>
      <c r="Q4636">
        <v>8.3298626071352994E-2</v>
      </c>
    </row>
    <row r="4637" spans="1:17" hidden="1" x14ac:dyDescent="0.3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271</v>
      </c>
      <c r="E4637">
        <v>6.0623550000000002</v>
      </c>
      <c r="F4637">
        <v>12.89</v>
      </c>
      <c r="G4637">
        <v>89.163369879117695</v>
      </c>
      <c r="H4637">
        <v>-4.77763193781536</v>
      </c>
      <c r="I4637">
        <v>10.109890141263801</v>
      </c>
      <c r="J4637">
        <v>-1.0507150328489701</v>
      </c>
      <c r="K4637">
        <v>9.6908548152424405</v>
      </c>
      <c r="L4637">
        <v>9.5513076814718403</v>
      </c>
      <c r="M4637">
        <v>99.999999996748201</v>
      </c>
      <c r="N4637">
        <v>0.66666666666666596</v>
      </c>
      <c r="O4637">
        <v>0</v>
      </c>
      <c r="P4637">
        <v>137.822878228782</v>
      </c>
    </row>
    <row r="4638" spans="1:17" hidden="1" x14ac:dyDescent="0.3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D4638" t="s">
        <v>97</v>
      </c>
      <c r="E4638">
        <v>6.0545394000000003</v>
      </c>
      <c r="F4638">
        <v>27.38</v>
      </c>
      <c r="G4638">
        <v>310.91682119990702</v>
      </c>
      <c r="H4638">
        <v>71.634411594949896</v>
      </c>
      <c r="I4638">
        <v>258.559541313034</v>
      </c>
      <c r="J4638">
        <v>5.9253173865494899</v>
      </c>
      <c r="K4638">
        <v>17.252617547575401</v>
      </c>
      <c r="L4638">
        <v>11.052707383111199</v>
      </c>
      <c r="M4638">
        <v>99.875228430486899</v>
      </c>
      <c r="N4638">
        <v>0.84369514771742204</v>
      </c>
      <c r="O4638">
        <v>0</v>
      </c>
      <c r="P4638">
        <v>380.35087719298201</v>
      </c>
      <c r="Q4638">
        <v>0.141776506433856</v>
      </c>
    </row>
    <row r="4639" spans="1:17" hidden="1" x14ac:dyDescent="0.3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775</v>
      </c>
      <c r="E4639">
        <v>6.0374999999999996</v>
      </c>
      <c r="F4639">
        <v>5.75</v>
      </c>
      <c r="G4639">
        <v>-7.2895922696635198</v>
      </c>
      <c r="H4639">
        <v>-8.4824516641152101</v>
      </c>
      <c r="I4639">
        <v>-28.266143066997699</v>
      </c>
      <c r="J4639">
        <v>-7.2255757372015497</v>
      </c>
      <c r="K4639">
        <v>5.9658601375381402</v>
      </c>
      <c r="L4639">
        <v>5.89537335791535</v>
      </c>
      <c r="M4639">
        <v>28.242862023581299</v>
      </c>
      <c r="N4639">
        <v>0.64167007945606103</v>
      </c>
      <c r="O4639">
        <v>47.478260869565197</v>
      </c>
      <c r="P4639">
        <v>36.904761904761898</v>
      </c>
      <c r="Q4639">
        <v>-5.7300827088384999E-2</v>
      </c>
    </row>
    <row r="4640" spans="1:17" hidden="1" x14ac:dyDescent="0.3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D4640" t="s">
        <v>632</v>
      </c>
      <c r="E4640">
        <v>5.9742828000000001</v>
      </c>
      <c r="F4640">
        <v>11.21</v>
      </c>
      <c r="G4640">
        <v>43.921564533681497</v>
      </c>
      <c r="H4640">
        <v>-5.0445358524061001</v>
      </c>
      <c r="I4640">
        <v>58.326653534057399</v>
      </c>
      <c r="J4640">
        <v>-1.0507150328489701</v>
      </c>
      <c r="K4640">
        <v>7.69931206567255</v>
      </c>
      <c r="M4640">
        <v>98.631085820069799</v>
      </c>
      <c r="N4640">
        <v>1.7886178861788601E-2</v>
      </c>
      <c r="O4640">
        <v>5.26315789473683</v>
      </c>
      <c r="P4640">
        <v>69.591527987897095</v>
      </c>
    </row>
    <row r="4641" spans="1:17" hidden="1" x14ac:dyDescent="0.3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E4641">
        <v>5.9367000000000001</v>
      </c>
      <c r="F4641">
        <v>28.27</v>
      </c>
      <c r="G4641">
        <v>-20.8863534032667</v>
      </c>
      <c r="H4641">
        <v>5.8694001877366304</v>
      </c>
      <c r="I4641">
        <v>-15.9685696314932</v>
      </c>
      <c r="J4641">
        <v>-9.8290210121444996</v>
      </c>
      <c r="K4641">
        <v>29.467943465001198</v>
      </c>
      <c r="L4641">
        <v>29.474274579409101</v>
      </c>
      <c r="M4641">
        <v>36.405193693141797</v>
      </c>
      <c r="N4641">
        <v>1.3285714285714201</v>
      </c>
      <c r="O4641">
        <v>55.0760523523169</v>
      </c>
      <c r="P4641">
        <v>12.8542914171656</v>
      </c>
    </row>
    <row r="4642" spans="1:17" hidden="1" x14ac:dyDescent="0.3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D4642" t="s">
        <v>412</v>
      </c>
      <c r="E4642">
        <v>5.9333999999999998</v>
      </c>
      <c r="F4642">
        <v>19.14</v>
      </c>
      <c r="G4642">
        <v>-17.647572239831799</v>
      </c>
      <c r="H4642">
        <v>-15.0822892065757</v>
      </c>
      <c r="I4642">
        <v>-16.539935847119601</v>
      </c>
      <c r="J4642">
        <v>-9.8034352965950404</v>
      </c>
      <c r="K4642">
        <v>19.358146050343201</v>
      </c>
      <c r="L4642">
        <v>18.0063691530714</v>
      </c>
      <c r="M4642">
        <v>38.659707010841103</v>
      </c>
      <c r="N4642">
        <v>1.1495069337442201</v>
      </c>
      <c r="O4642">
        <v>43.521421107628001</v>
      </c>
      <c r="P4642">
        <v>54.354838709677402</v>
      </c>
      <c r="Q4642">
        <v>1.6524028573145999E-2</v>
      </c>
    </row>
    <row r="4643" spans="1:17" hidden="1" x14ac:dyDescent="0.3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E4643">
        <v>5.9116008640000004</v>
      </c>
      <c r="F4643">
        <v>5.68</v>
      </c>
      <c r="G4643">
        <v>-27.2517184287336</v>
      </c>
      <c r="H4643">
        <v>-15.0357849974485</v>
      </c>
      <c r="I4643">
        <v>-49.916652636970298</v>
      </c>
      <c r="J4643">
        <v>2.2679844590309002</v>
      </c>
      <c r="K4643">
        <v>5.8334245017477597</v>
      </c>
      <c r="L4643">
        <v>6.4814849944760198</v>
      </c>
      <c r="M4643">
        <v>55.282062684266499</v>
      </c>
      <c r="N4643">
        <v>0.61426170645330502</v>
      </c>
      <c r="O4643">
        <v>89.788732394366207</v>
      </c>
      <c r="P4643">
        <v>17.113402061855599</v>
      </c>
      <c r="Q4643">
        <v>-2.4592212242000001E-5</v>
      </c>
    </row>
    <row r="4644" spans="1:17" hidden="1" x14ac:dyDescent="0.3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D4644" t="s">
        <v>549</v>
      </c>
      <c r="E4644">
        <v>5.9078249999999999</v>
      </c>
      <c r="F4644">
        <v>21.7</v>
      </c>
      <c r="G4644">
        <v>-64.470277987737106</v>
      </c>
      <c r="H4644">
        <v>46.392430300001799</v>
      </c>
      <c r="I4644">
        <v>-54.235252836653203</v>
      </c>
      <c r="J4644">
        <v>5.91156221212443</v>
      </c>
      <c r="K4644">
        <v>15.383912700383499</v>
      </c>
      <c r="L4644">
        <v>20.991260259472199</v>
      </c>
      <c r="M4644">
        <v>100</v>
      </c>
      <c r="N4644">
        <v>0.92318840579710104</v>
      </c>
      <c r="O4644">
        <v>68.873062421449504</v>
      </c>
      <c r="P4644">
        <v>600</v>
      </c>
    </row>
    <row r="4645" spans="1:17" hidden="1" x14ac:dyDescent="0.3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D4645" t="s">
        <v>335</v>
      </c>
      <c r="E4645">
        <v>5.9026744999999998</v>
      </c>
      <c r="F4645">
        <v>12.47</v>
      </c>
      <c r="G4645">
        <v>56.639978066252297</v>
      </c>
      <c r="H4645">
        <v>-4.77763193781536</v>
      </c>
      <c r="I4645">
        <v>-36.099111946305001</v>
      </c>
      <c r="J4645">
        <v>-1.0507150328489701</v>
      </c>
      <c r="K4645">
        <v>12.549359969092301</v>
      </c>
      <c r="L4645">
        <v>12.7267400937613</v>
      </c>
      <c r="M4645">
        <v>97.300517527958505</v>
      </c>
      <c r="N4645">
        <v>0.68940685995830897</v>
      </c>
      <c r="O4645">
        <v>48.997594226142702</v>
      </c>
      <c r="P4645">
        <v>103.42577487765</v>
      </c>
      <c r="Q4645">
        <v>1.7963898552438001E-2</v>
      </c>
    </row>
    <row r="4646" spans="1:17" hidden="1" x14ac:dyDescent="0.3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D4646" t="s">
        <v>632</v>
      </c>
      <c r="E4646">
        <v>5.8948080000000003</v>
      </c>
      <c r="F4646">
        <v>18.399999999999999</v>
      </c>
      <c r="G4646">
        <v>-78.130522752115397</v>
      </c>
      <c r="H4646">
        <v>-8.6816893633529109</v>
      </c>
      <c r="I4646">
        <v>-50.759675781995497</v>
      </c>
      <c r="J4646">
        <v>-4.0337857280484002</v>
      </c>
      <c r="K4646">
        <v>20.0422838701109</v>
      </c>
      <c r="L4646">
        <v>25.168638504526701</v>
      </c>
      <c r="M4646">
        <v>18.188083780511999</v>
      </c>
      <c r="N4646">
        <v>0.348219441770933</v>
      </c>
      <c r="O4646">
        <v>138.53260869565199</v>
      </c>
      <c r="P4646">
        <v>15.8690176322418</v>
      </c>
      <c r="Q4646">
        <v>3.4509989835939003E-2</v>
      </c>
    </row>
    <row r="4647" spans="1:17" hidden="1" x14ac:dyDescent="0.3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E4647">
        <v>5.8928580000000004</v>
      </c>
      <c r="F4647">
        <v>14.31</v>
      </c>
      <c r="G4647">
        <v>-3.2318079487213001</v>
      </c>
      <c r="H4647">
        <v>0.54221201301481503</v>
      </c>
      <c r="I4647">
        <v>4.03635647688112</v>
      </c>
      <c r="J4647">
        <v>1.84487266043905</v>
      </c>
      <c r="K4647">
        <v>13.892785274723</v>
      </c>
      <c r="L4647">
        <v>13.6806884333543</v>
      </c>
      <c r="M4647">
        <v>64.044394929942598</v>
      </c>
      <c r="N4647">
        <v>0.16468967962310199</v>
      </c>
      <c r="O4647">
        <v>13.487071977637999</v>
      </c>
      <c r="P4647">
        <v>40.156709108716903</v>
      </c>
      <c r="Q4647">
        <v>-0.12436054371392501</v>
      </c>
    </row>
    <row r="4648" spans="1:17" hidden="1" x14ac:dyDescent="0.3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D4648" t="s">
        <v>138</v>
      </c>
      <c r="E4648">
        <v>5.8802352000000004</v>
      </c>
      <c r="F4648">
        <v>11.76</v>
      </c>
      <c r="G4648">
        <v>-9.5115961217133602</v>
      </c>
      <c r="H4648">
        <v>-12.7826042194165</v>
      </c>
      <c r="I4648">
        <v>-32.291907962327798</v>
      </c>
      <c r="J4648">
        <v>-5.9258138789351902</v>
      </c>
      <c r="K4648">
        <v>12.778886783456</v>
      </c>
      <c r="L4648">
        <v>12.611363284677401</v>
      </c>
      <c r="M4648">
        <v>16.149852605310201</v>
      </c>
      <c r="N4648">
        <v>0.45691006117402</v>
      </c>
      <c r="O4648">
        <v>60.374149659863903</v>
      </c>
      <c r="P4648">
        <v>27.6872964169381</v>
      </c>
      <c r="Q4648">
        <v>1.6058292323574998E-2</v>
      </c>
    </row>
    <row r="4649" spans="1:17" hidden="1" x14ac:dyDescent="0.3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232</v>
      </c>
      <c r="E4649">
        <v>5.8653000000000004</v>
      </c>
      <c r="F4649">
        <v>3.6</v>
      </c>
      <c r="G4649">
        <v>12.0595017617349</v>
      </c>
      <c r="H4649">
        <v>11.215222250899201</v>
      </c>
      <c r="I4649">
        <v>9.7118084489370897</v>
      </c>
      <c r="J4649">
        <v>25.340503761931199</v>
      </c>
      <c r="K4649">
        <v>2.8440108296602702</v>
      </c>
      <c r="L4649">
        <v>2.8253852443643002</v>
      </c>
      <c r="M4649">
        <v>83.2008954225049</v>
      </c>
      <c r="N4649">
        <v>0.61858097417784197</v>
      </c>
      <c r="O4649">
        <v>0</v>
      </c>
      <c r="P4649">
        <v>84.615384615384599</v>
      </c>
      <c r="Q4649">
        <v>6.0315628673624999E-2</v>
      </c>
    </row>
    <row r="4650" spans="1:17" hidden="1" x14ac:dyDescent="0.3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D4650" t="s">
        <v>72</v>
      </c>
      <c r="E4650">
        <v>5.8389552</v>
      </c>
      <c r="F4650">
        <v>19.239999999999998</v>
      </c>
      <c r="G4650">
        <v>-31.408175945233101</v>
      </c>
      <c r="H4650">
        <v>2.2631623709725002</v>
      </c>
      <c r="I4650">
        <v>-29.799154339139399</v>
      </c>
      <c r="J4650">
        <v>-2.7615674111173001</v>
      </c>
      <c r="K4650">
        <v>20.2265870121369</v>
      </c>
      <c r="L4650">
        <v>19.093978533520701</v>
      </c>
      <c r="M4650">
        <v>30.394512122361402</v>
      </c>
      <c r="N4650">
        <v>0.48599277486197201</v>
      </c>
      <c r="O4650">
        <v>35.083160083160003</v>
      </c>
      <c r="P4650">
        <v>48</v>
      </c>
      <c r="Q4650">
        <v>5.3442397373624002E-2</v>
      </c>
    </row>
    <row r="4651" spans="1:17" hidden="1" x14ac:dyDescent="0.3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D4651" t="s">
        <v>72</v>
      </c>
      <c r="E4651">
        <v>5.8306164000000003</v>
      </c>
      <c r="F4651">
        <v>13.02</v>
      </c>
      <c r="G4651">
        <v>216.261427275584</v>
      </c>
      <c r="H4651">
        <v>37.573103891440297</v>
      </c>
      <c r="I4651">
        <v>255.38719865999801</v>
      </c>
      <c r="J4651">
        <v>5.9457862817015101</v>
      </c>
      <c r="K4651">
        <v>9.3734271755131093</v>
      </c>
      <c r="L4651">
        <v>6.2895725159957196</v>
      </c>
      <c r="M4651">
        <v>99.999999447174105</v>
      </c>
      <c r="N4651">
        <v>3.3093211055558598</v>
      </c>
      <c r="O4651">
        <v>0</v>
      </c>
      <c r="P4651">
        <v>276.30057803468202</v>
      </c>
    </row>
    <row r="4652" spans="1:17" hidden="1" x14ac:dyDescent="0.3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62</v>
      </c>
      <c r="E4652">
        <v>5.8301166359999996</v>
      </c>
      <c r="F4652">
        <v>10.74</v>
      </c>
      <c r="G4652">
        <v>181.42728296036901</v>
      </c>
      <c r="H4652">
        <v>14.6210920789634</v>
      </c>
      <c r="I4652">
        <v>31.487943002877799</v>
      </c>
      <c r="J4652">
        <v>-9.7132962378461194</v>
      </c>
      <c r="K4652">
        <v>11.4637599004232</v>
      </c>
      <c r="L4652">
        <v>9.4941272312539304</v>
      </c>
      <c r="M4652">
        <v>29.444481111489701</v>
      </c>
      <c r="N4652">
        <v>1.27158004158004</v>
      </c>
      <c r="O4652">
        <v>36.1266294227188</v>
      </c>
      <c r="P4652">
        <v>221.556886227544</v>
      </c>
      <c r="Q4652">
        <v>9.0120844266801003E-2</v>
      </c>
    </row>
    <row r="4653" spans="1:17" hidden="1" x14ac:dyDescent="0.3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E4653">
        <v>5.8041239999999998</v>
      </c>
      <c r="F4653">
        <v>7.53</v>
      </c>
      <c r="G4653">
        <v>-17.630015375097699</v>
      </c>
      <c r="H4653">
        <v>2.96992928826573</v>
      </c>
      <c r="I4653">
        <v>-33.344945273459501</v>
      </c>
      <c r="J4653">
        <v>6.7105438702044999</v>
      </c>
      <c r="K4653">
        <v>7.5480943902342004</v>
      </c>
      <c r="L4653">
        <v>8.0347964280269402</v>
      </c>
      <c r="M4653">
        <v>50.499659961309803</v>
      </c>
      <c r="N4653">
        <v>1.22</v>
      </c>
      <c r="O4653">
        <v>87.516600265604197</v>
      </c>
      <c r="P4653">
        <v>15.846153846153801</v>
      </c>
      <c r="Q4653">
        <v>2.4432235434191998E-2</v>
      </c>
    </row>
    <row r="4654" spans="1:17" hidden="1" x14ac:dyDescent="0.3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549</v>
      </c>
      <c r="E4654">
        <v>5.8027199999999999</v>
      </c>
      <c r="F4654">
        <v>17.27</v>
      </c>
      <c r="G4654">
        <v>79.436924906829503</v>
      </c>
      <c r="H4654">
        <v>0.20717049379558</v>
      </c>
      <c r="I4654">
        <v>4.4082668723491798</v>
      </c>
      <c r="J4654">
        <v>-1.0507150328489701</v>
      </c>
      <c r="K4654">
        <v>13.9155402014082</v>
      </c>
      <c r="L4654">
        <v>11.0689939931632</v>
      </c>
      <c r="M4654">
        <v>99.999999982024406</v>
      </c>
      <c r="N4654">
        <v>0.351661098737936</v>
      </c>
      <c r="O4654">
        <v>0</v>
      </c>
      <c r="P4654">
        <v>120.280612244897</v>
      </c>
    </row>
    <row r="4655" spans="1:17" hidden="1" x14ac:dyDescent="0.3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E4655">
        <v>5.7941099999999999</v>
      </c>
      <c r="F4655">
        <v>10.5</v>
      </c>
      <c r="G4655">
        <v>9.2250390017965298</v>
      </c>
      <c r="H4655">
        <v>-7.8084320562720801</v>
      </c>
      <c r="I4655">
        <v>-4.9802538720176202</v>
      </c>
      <c r="J4655">
        <v>4.7777682532183601</v>
      </c>
      <c r="K4655">
        <v>10.525259893077701</v>
      </c>
      <c r="L4655">
        <v>9.4080789625862806</v>
      </c>
      <c r="M4655">
        <v>45.569120675032899</v>
      </c>
      <c r="N4655">
        <v>0.162285295660868</v>
      </c>
      <c r="O4655">
        <v>23.3333333333333</v>
      </c>
      <c r="P4655">
        <v>66.402535657686201</v>
      </c>
      <c r="Q4655">
        <v>3.3871562799227997E-2</v>
      </c>
    </row>
    <row r="4656" spans="1:17" hidden="1" x14ac:dyDescent="0.3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490</v>
      </c>
      <c r="E4656">
        <v>5.7846774999999999</v>
      </c>
      <c r="F4656">
        <v>15.5</v>
      </c>
      <c r="G4656">
        <v>72.5161782423028</v>
      </c>
      <c r="H4656">
        <v>-8.4078566087017492</v>
      </c>
      <c r="I4656">
        <v>-9.0742238750785393</v>
      </c>
      <c r="J4656">
        <v>7.0255205009706101</v>
      </c>
      <c r="K4656">
        <v>13.8995201298073</v>
      </c>
      <c r="L4656">
        <v>10.912945337994699</v>
      </c>
      <c r="M4656">
        <v>62.636477291022601</v>
      </c>
      <c r="N4656">
        <v>0.12348964633886</v>
      </c>
      <c r="O4656">
        <v>15.1612903225806</v>
      </c>
      <c r="P4656">
        <v>169.565217391304</v>
      </c>
      <c r="Q4656">
        <v>9.4606108202900996E-2</v>
      </c>
    </row>
    <row r="4657" spans="1:17" hidden="1" x14ac:dyDescent="0.3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632</v>
      </c>
      <c r="E4657">
        <v>5.7748125000000003</v>
      </c>
      <c r="F4657">
        <v>23.75</v>
      </c>
      <c r="G4657">
        <v>-48.8832037969675</v>
      </c>
      <c r="H4657">
        <v>16.517548335884701</v>
      </c>
      <c r="I4657">
        <v>-46.266038294615697</v>
      </c>
      <c r="J4657">
        <v>15.526835137254499</v>
      </c>
      <c r="K4657">
        <v>21.876576070419201</v>
      </c>
      <c r="L4657">
        <v>25.321662502525299</v>
      </c>
      <c r="M4657">
        <v>94.443993916826201</v>
      </c>
      <c r="N4657">
        <v>2.9488503507404502</v>
      </c>
      <c r="O4657">
        <v>84.294736842105195</v>
      </c>
      <c r="P4657">
        <v>58.017298735861601</v>
      </c>
      <c r="Q4657">
        <v>-0.13198580849164901</v>
      </c>
    </row>
    <row r="4658" spans="1:17" hidden="1" x14ac:dyDescent="0.3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D4658" t="s">
        <v>286</v>
      </c>
      <c r="E4658">
        <v>5.7381596200000002</v>
      </c>
      <c r="F4658">
        <v>2.14</v>
      </c>
      <c r="G4658">
        <v>90.313646596733193</v>
      </c>
      <c r="H4658">
        <v>-20.394216369997501</v>
      </c>
      <c r="I4658">
        <v>5.4375606367059701</v>
      </c>
      <c r="J4658">
        <v>-0.117336641886528</v>
      </c>
      <c r="K4658">
        <v>1.88862895501469</v>
      </c>
      <c r="L4658">
        <v>1.31132708438612</v>
      </c>
      <c r="M4658">
        <v>4.5821800047593797</v>
      </c>
      <c r="N4658">
        <v>1.3938036887789</v>
      </c>
      <c r="O4658">
        <v>29.906542056074699</v>
      </c>
      <c r="P4658">
        <v>137.777777777777</v>
      </c>
      <c r="Q4658">
        <v>3.3997296540482003E-2</v>
      </c>
    </row>
    <row r="4659" spans="1:17" hidden="1" x14ac:dyDescent="0.3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E4659">
        <v>5.7350266110000003</v>
      </c>
      <c r="F4659">
        <v>11.67</v>
      </c>
      <c r="G4659">
        <v>-23.301542401583902</v>
      </c>
      <c r="H4659">
        <v>-23.223577883761301</v>
      </c>
      <c r="I4659">
        <v>-37.216651103585797</v>
      </c>
      <c r="J4659">
        <v>-4.3359714431053904</v>
      </c>
      <c r="K4659">
        <v>15.234102167503901</v>
      </c>
      <c r="L4659">
        <v>15.346528876730201</v>
      </c>
      <c r="M4659">
        <v>3.7138579778850001E-3</v>
      </c>
      <c r="N4659">
        <v>5.42318089345929</v>
      </c>
      <c r="O4659">
        <v>66.495287060839701</v>
      </c>
      <c r="P4659">
        <v>9.0654205607476595</v>
      </c>
      <c r="Q4659">
        <v>3.924125199563E-2</v>
      </c>
    </row>
    <row r="4660" spans="1:17" hidden="1" x14ac:dyDescent="0.3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709</v>
      </c>
      <c r="E4660">
        <v>5.722810688</v>
      </c>
      <c r="F4660">
        <v>206.9</v>
      </c>
      <c r="G4660">
        <v>28.906020665617302</v>
      </c>
      <c r="H4660">
        <v>-1.33810533102716</v>
      </c>
      <c r="I4660">
        <v>11.397814880812399</v>
      </c>
      <c r="J4660">
        <v>7.8358074356131499E-2</v>
      </c>
      <c r="K4660">
        <v>198.888515468685</v>
      </c>
      <c r="L4660">
        <v>173.86761043906901</v>
      </c>
      <c r="M4660">
        <v>41.480968958534298</v>
      </c>
      <c r="N4660">
        <v>1.4475573540251701</v>
      </c>
      <c r="O4660">
        <v>6.3315611406476497</v>
      </c>
      <c r="P4660">
        <v>59.153846153846096</v>
      </c>
    </row>
    <row r="4661" spans="1:17" hidden="1" x14ac:dyDescent="0.3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621</v>
      </c>
      <c r="E4661">
        <v>5.7179927507280599</v>
      </c>
      <c r="F4661">
        <v>4.5999999999999996</v>
      </c>
      <c r="G4661">
        <v>-63.8420064649682</v>
      </c>
      <c r="H4661">
        <v>-4.77763193781536</v>
      </c>
      <c r="I4661">
        <v>-19.264874453839699</v>
      </c>
      <c r="J4661">
        <v>-1.0507150328489701</v>
      </c>
      <c r="K4661">
        <v>4.8400395690293196</v>
      </c>
      <c r="L4661">
        <v>6.0971393730856702</v>
      </c>
      <c r="M4661">
        <v>0</v>
      </c>
      <c r="O4661">
        <v>61.739130434782602</v>
      </c>
      <c r="P4661">
        <v>0</v>
      </c>
    </row>
    <row r="4662" spans="1:17" hidden="1" x14ac:dyDescent="0.3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709</v>
      </c>
      <c r="E4662">
        <v>5.7107817000000001</v>
      </c>
      <c r="F4662">
        <v>38.4</v>
      </c>
      <c r="G4662">
        <v>19.543784604939098</v>
      </c>
      <c r="H4662">
        <v>-0.47680872445466999</v>
      </c>
      <c r="I4662">
        <v>3.4792442204114602</v>
      </c>
      <c r="J4662">
        <v>-0.67899096917781898</v>
      </c>
      <c r="K4662">
        <v>37.133831955168702</v>
      </c>
      <c r="L4662">
        <v>33.806943966247303</v>
      </c>
      <c r="M4662">
        <v>46.348393818943599</v>
      </c>
      <c r="N4662">
        <v>0.80857967686733301</v>
      </c>
      <c r="O4662">
        <v>2.6041666666666701</v>
      </c>
      <c r="P4662">
        <v>47.352264006139599</v>
      </c>
    </row>
    <row r="4663" spans="1:17" hidden="1" x14ac:dyDescent="0.3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D4663" t="s">
        <v>138</v>
      </c>
      <c r="E4663">
        <v>5.7066239999999997</v>
      </c>
      <c r="F4663">
        <v>1.28</v>
      </c>
      <c r="G4663">
        <v>-6.2551607427162903</v>
      </c>
      <c r="H4663">
        <v>13.8660331843696</v>
      </c>
      <c r="I4663">
        <v>-17.928940192481399</v>
      </c>
      <c r="J4663">
        <v>3.88266335811347</v>
      </c>
      <c r="K4663">
        <v>1.09976128224361</v>
      </c>
      <c r="L4663">
        <v>1.0172549526950301</v>
      </c>
      <c r="M4663">
        <v>76.128237330703698</v>
      </c>
      <c r="N4663">
        <v>4.0632487203667997</v>
      </c>
      <c r="O4663">
        <v>33.59375</v>
      </c>
      <c r="P4663">
        <v>75.342465753424605</v>
      </c>
      <c r="Q4663">
        <v>1.6663171987078E-2</v>
      </c>
    </row>
    <row r="4664" spans="1:17" hidden="1" x14ac:dyDescent="0.3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412</v>
      </c>
      <c r="E4664">
        <v>5.6861370000000004</v>
      </c>
      <c r="F4664">
        <v>18.95</v>
      </c>
      <c r="G4664">
        <v>-23.6863534032667</v>
      </c>
      <c r="H4664">
        <v>-4.3157849974485503</v>
      </c>
      <c r="I4664">
        <v>-13.451328252182901</v>
      </c>
      <c r="J4664">
        <v>-0.117336641886528</v>
      </c>
      <c r="K4664">
        <v>18.9499999645905</v>
      </c>
      <c r="L4664">
        <v>18.949276095475302</v>
      </c>
      <c r="M4664">
        <v>100</v>
      </c>
      <c r="O4664">
        <v>0</v>
      </c>
      <c r="P4664">
        <v>0</v>
      </c>
    </row>
    <row r="4665" spans="1:17" hidden="1" x14ac:dyDescent="0.3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D4665" t="s">
        <v>493</v>
      </c>
      <c r="E4665">
        <v>5.6814499999999999</v>
      </c>
      <c r="F4665">
        <v>1.99</v>
      </c>
      <c r="G4665">
        <v>-59.904302121215402</v>
      </c>
      <c r="H4665">
        <v>-11.4268961085596</v>
      </c>
      <c r="I4665">
        <v>-40.019593934839698</v>
      </c>
      <c r="J4665">
        <v>-1.5324309815091799</v>
      </c>
      <c r="K4665">
        <v>2.2056270973247298</v>
      </c>
      <c r="L4665">
        <v>2.5363133679155099</v>
      </c>
      <c r="M4665">
        <v>34.477609913738199</v>
      </c>
      <c r="N4665">
        <v>1.3706397140391899</v>
      </c>
      <c r="O4665">
        <v>71.356783919597902</v>
      </c>
      <c r="P4665">
        <v>3.1088082901554501</v>
      </c>
      <c r="Q4665">
        <v>-5.5280565139941999E-2</v>
      </c>
    </row>
    <row r="4666" spans="1:17" hidden="1" x14ac:dyDescent="0.3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E4666">
        <v>5.6732480000000001</v>
      </c>
      <c r="F4666">
        <v>6.08</v>
      </c>
      <c r="G4666">
        <v>-83.791340279907104</v>
      </c>
      <c r="H4666">
        <v>-4.7973259284276804</v>
      </c>
      <c r="I4666">
        <v>-75.236369106991205</v>
      </c>
      <c r="J4666">
        <v>-5.7489956982031201</v>
      </c>
      <c r="K4666">
        <v>6.9346254126117497</v>
      </c>
      <c r="L4666">
        <v>10.0800091141147</v>
      </c>
      <c r="M4666">
        <v>23.338001258320901</v>
      </c>
      <c r="N4666">
        <v>0.154104495260459</v>
      </c>
      <c r="O4666">
        <v>196.052631578947</v>
      </c>
      <c r="P4666">
        <v>17.601547388781398</v>
      </c>
    </row>
    <row r="4667" spans="1:17" hidden="1" x14ac:dyDescent="0.3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D4667" t="s">
        <v>21</v>
      </c>
      <c r="E4667">
        <v>5.6543717375791998</v>
      </c>
      <c r="F4667">
        <v>5.4</v>
      </c>
      <c r="G4667">
        <v>-8.7927363819901494</v>
      </c>
      <c r="H4667">
        <v>-27.539828713295499</v>
      </c>
      <c r="I4667">
        <v>79.4058146049599</v>
      </c>
      <c r="J4667">
        <v>-0.117336641886528</v>
      </c>
      <c r="K4667">
        <v>6.3884929677021898</v>
      </c>
      <c r="L4667">
        <v>5.2422991955120803</v>
      </c>
      <c r="M4667">
        <v>25.473041723212599</v>
      </c>
      <c r="N4667">
        <v>1.1010830324909699</v>
      </c>
      <c r="O4667">
        <v>48.148148148148103</v>
      </c>
      <c r="P4667">
        <v>171.356783919598</v>
      </c>
    </row>
    <row r="4668" spans="1:17" hidden="1" x14ac:dyDescent="0.3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D4668" t="s">
        <v>1146</v>
      </c>
      <c r="E4668">
        <v>5.6505599999999996</v>
      </c>
      <c r="F4668">
        <v>1.62</v>
      </c>
      <c r="G4668">
        <v>-2.2231265862163899E-2</v>
      </c>
      <c r="H4668">
        <v>-14.6606125836554</v>
      </c>
      <c r="I4668">
        <v>-37.394990224013803</v>
      </c>
      <c r="J4668">
        <v>-3.22292670399833</v>
      </c>
      <c r="K4668">
        <v>1.70426328364635</v>
      </c>
      <c r="L4668">
        <v>1.6972534361320599</v>
      </c>
      <c r="M4668">
        <v>46.189733599343</v>
      </c>
      <c r="N4668">
        <v>0.53697667812212801</v>
      </c>
      <c r="O4668">
        <v>39.5061728395061</v>
      </c>
      <c r="P4668">
        <v>42.105263157894697</v>
      </c>
      <c r="Q4668">
        <v>-1.1174866127453E-2</v>
      </c>
    </row>
    <row r="4669" spans="1:17" hidden="1" x14ac:dyDescent="0.3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709</v>
      </c>
      <c r="E4669">
        <v>5.6472677519999896</v>
      </c>
      <c r="F4669">
        <v>19.96</v>
      </c>
      <c r="G4669">
        <v>10.5024598586257</v>
      </c>
      <c r="H4669">
        <v>2.6999218088341701</v>
      </c>
      <c r="I4669">
        <v>1.32728014344675</v>
      </c>
      <c r="J4669">
        <v>2.90685690650057</v>
      </c>
      <c r="K4669">
        <v>19.0304833615264</v>
      </c>
      <c r="L4669">
        <v>17.5422942128796</v>
      </c>
      <c r="M4669">
        <v>60.5497023931554</v>
      </c>
      <c r="N4669">
        <v>0.56953238915014404</v>
      </c>
      <c r="O4669">
        <v>3.7074148296592999</v>
      </c>
      <c r="P4669">
        <v>53.538461538461497</v>
      </c>
    </row>
    <row r="4670" spans="1:17" hidden="1" x14ac:dyDescent="0.3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D4670" t="s">
        <v>138</v>
      </c>
      <c r="E4670">
        <v>5.6303999999999998</v>
      </c>
      <c r="F4670">
        <v>31.5</v>
      </c>
      <c r="G4670">
        <v>-2.1405516895096599</v>
      </c>
      <c r="H4670">
        <v>-4.77763193781536</v>
      </c>
      <c r="I4670">
        <v>19.4405197370316</v>
      </c>
      <c r="J4670">
        <v>-1.0507150328489701</v>
      </c>
      <c r="K4670">
        <v>27.709168058348101</v>
      </c>
      <c r="L4670">
        <v>24.333556486422701</v>
      </c>
      <c r="M4670">
        <v>81.201129778348403</v>
      </c>
      <c r="N4670">
        <v>0</v>
      </c>
      <c r="O4670">
        <v>0</v>
      </c>
      <c r="P4670">
        <v>36.956521739130402</v>
      </c>
    </row>
    <row r="4671" spans="1:17" hidden="1" x14ac:dyDescent="0.3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D4671" t="s">
        <v>46</v>
      </c>
      <c r="E4671">
        <v>5.6107744000000004</v>
      </c>
      <c r="F4671">
        <v>7.84</v>
      </c>
      <c r="G4671">
        <v>-36.5752422921556</v>
      </c>
      <c r="H4671">
        <v>-28.052677275808801</v>
      </c>
      <c r="I4671">
        <v>-54.680713559529202</v>
      </c>
      <c r="J4671">
        <v>-3.2650363997557701</v>
      </c>
      <c r="K4671">
        <v>8.9785273050621495</v>
      </c>
      <c r="L4671">
        <v>9.1286299918168492</v>
      </c>
      <c r="M4671">
        <v>6.5063660142457698</v>
      </c>
      <c r="N4671">
        <v>0.850630125798291</v>
      </c>
      <c r="O4671">
        <v>87.5</v>
      </c>
      <c r="P4671">
        <v>26.860841423948202</v>
      </c>
      <c r="Q4671">
        <v>1.5488487633748001E-2</v>
      </c>
    </row>
    <row r="4672" spans="1:17" hidden="1" x14ac:dyDescent="0.3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493</v>
      </c>
      <c r="E4672">
        <v>5.58</v>
      </c>
      <c r="F4672">
        <v>5.58</v>
      </c>
      <c r="G4672">
        <v>34.836373869460502</v>
      </c>
      <c r="H4672">
        <v>-13.8547357128698</v>
      </c>
      <c r="I4672">
        <v>-48.340476443548098</v>
      </c>
      <c r="J4672">
        <v>-3.6766586757848301</v>
      </c>
      <c r="K4672">
        <v>6.3476731478698403</v>
      </c>
      <c r="L4672">
        <v>5.8212038642791804</v>
      </c>
      <c r="M4672">
        <v>14.1801628439989</v>
      </c>
      <c r="N4672">
        <v>0.51371047178189799</v>
      </c>
      <c r="O4672">
        <v>59.498207885304602</v>
      </c>
      <c r="P4672">
        <v>85.382059800664393</v>
      </c>
      <c r="Q4672">
        <v>0.11067194963853599</v>
      </c>
    </row>
    <row r="4673" spans="1:17" hidden="1" x14ac:dyDescent="0.3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D4673" t="s">
        <v>412</v>
      </c>
      <c r="E4673">
        <v>5.5762559549999997</v>
      </c>
      <c r="F4673">
        <v>3.03</v>
      </c>
      <c r="G4673">
        <v>-4.3950148205895898</v>
      </c>
      <c r="H4673">
        <v>-18.303880235543701</v>
      </c>
      <c r="I4673">
        <v>-26.879899680754299</v>
      </c>
      <c r="J4673">
        <v>-2.4822015067513798</v>
      </c>
      <c r="K4673">
        <v>2.9800185923973999</v>
      </c>
      <c r="L4673">
        <v>2.8362624289012301</v>
      </c>
      <c r="M4673">
        <v>52.9951145459831</v>
      </c>
      <c r="N4673">
        <v>1.52139683412326</v>
      </c>
      <c r="O4673">
        <v>33.3333333333333</v>
      </c>
      <c r="P4673">
        <v>53.030303030303003</v>
      </c>
      <c r="Q4673">
        <v>7.4484021448295995E-2</v>
      </c>
    </row>
    <row r="4674" spans="1:17" hidden="1" x14ac:dyDescent="0.3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D4674" t="s">
        <v>632</v>
      </c>
      <c r="E4674">
        <v>5.5706210450000002</v>
      </c>
      <c r="F4674">
        <v>1.05</v>
      </c>
      <c r="G4674">
        <v>-5.5931859894901201</v>
      </c>
      <c r="H4674">
        <v>-1.87035303188851</v>
      </c>
      <c r="I4674">
        <v>-12.2495918825592</v>
      </c>
      <c r="J4674">
        <v>1.0670674632677399</v>
      </c>
      <c r="K4674">
        <v>0.87095729667658806</v>
      </c>
      <c r="L4674">
        <v>0.71054764949087601</v>
      </c>
      <c r="M4674">
        <v>93.6507375906683</v>
      </c>
      <c r="N4674">
        <v>1</v>
      </c>
      <c r="Q4674">
        <v>2.6574399778243E-2</v>
      </c>
    </row>
    <row r="4675" spans="1:17" hidden="1" x14ac:dyDescent="0.3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D4675" t="s">
        <v>21</v>
      </c>
      <c r="E4675">
        <v>5.5434539999999997</v>
      </c>
      <c r="F4675">
        <v>12.46</v>
      </c>
      <c r="G4675">
        <v>21.437474562313302</v>
      </c>
      <c r="H4675">
        <v>0.192881962774372</v>
      </c>
      <c r="I4675">
        <v>16.0078528188875</v>
      </c>
      <c r="J4675">
        <v>-1.0507150328489701</v>
      </c>
      <c r="K4675">
        <v>9.1046275607683302</v>
      </c>
      <c r="M4675">
        <v>100</v>
      </c>
      <c r="N4675">
        <v>1.10836483473878</v>
      </c>
      <c r="O4675">
        <v>0</v>
      </c>
      <c r="P4675">
        <v>47.107438016528903</v>
      </c>
    </row>
    <row r="4676" spans="1:17" hidden="1" x14ac:dyDescent="0.3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D4676" t="s">
        <v>97</v>
      </c>
      <c r="E4676">
        <v>5.5353750000000002</v>
      </c>
      <c r="F4676">
        <v>4.3499999999999996</v>
      </c>
      <c r="G4676">
        <v>-108.83993702101399</v>
      </c>
      <c r="I4676">
        <v>-26.451328252182901</v>
      </c>
      <c r="K4676">
        <v>17.265326357059401</v>
      </c>
      <c r="L4676">
        <v>64.568764294626902</v>
      </c>
      <c r="M4676">
        <v>49.458628392849597</v>
      </c>
      <c r="N4676">
        <v>1</v>
      </c>
      <c r="O4676">
        <v>573.56321839080397</v>
      </c>
      <c r="P4676">
        <v>10.126582278480999</v>
      </c>
    </row>
    <row r="4677" spans="1:17" hidden="1" x14ac:dyDescent="0.3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D4677" t="s">
        <v>549</v>
      </c>
      <c r="E4677">
        <v>5.5198289999999997</v>
      </c>
      <c r="F4677">
        <v>8.5399999999999991</v>
      </c>
      <c r="G4677">
        <v>82.5938398334482</v>
      </c>
      <c r="H4677">
        <v>11.721950851608</v>
      </c>
      <c r="I4677">
        <v>-14.1490026707875</v>
      </c>
      <c r="J4677">
        <v>1.41568222603798</v>
      </c>
      <c r="K4677">
        <v>7.9009686321038499</v>
      </c>
      <c r="L4677">
        <v>7.1823565514956602</v>
      </c>
      <c r="M4677">
        <v>61.746901301029197</v>
      </c>
      <c r="N4677">
        <v>3.31295684720387</v>
      </c>
      <c r="O4677">
        <v>27.400468384074902</v>
      </c>
      <c r="P4677">
        <v>142.613636363636</v>
      </c>
      <c r="Q4677">
        <v>0.110219879435594</v>
      </c>
    </row>
    <row r="4678" spans="1:17" hidden="1" x14ac:dyDescent="0.3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109</v>
      </c>
      <c r="E4678">
        <v>5.5149999999999997</v>
      </c>
      <c r="F4678">
        <v>11.03</v>
      </c>
      <c r="G4678">
        <v>126.995464778551</v>
      </c>
      <c r="H4678">
        <v>-3.4469752667795701</v>
      </c>
      <c r="I4678">
        <v>56.240979440124697</v>
      </c>
      <c r="J4678">
        <v>-5.1091533358308903</v>
      </c>
      <c r="K4678">
        <v>10.9238051540444</v>
      </c>
      <c r="L4678">
        <v>9.1369778910722701</v>
      </c>
      <c r="M4678">
        <v>26.802310619875598</v>
      </c>
      <c r="N4678">
        <v>0.32986335036449099</v>
      </c>
      <c r="O4678">
        <v>35.539437896645502</v>
      </c>
      <c r="P4678">
        <v>213.35227272727201</v>
      </c>
      <c r="Q4678">
        <v>7.5023103239570996E-2</v>
      </c>
    </row>
    <row r="4679" spans="1:17" hidden="1" x14ac:dyDescent="0.3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D4679" t="s">
        <v>80</v>
      </c>
      <c r="E4679">
        <v>5.5032899999999998</v>
      </c>
      <c r="F4679">
        <v>16.440000000000001</v>
      </c>
      <c r="G4679">
        <v>8.7874580391184303</v>
      </c>
      <c r="H4679">
        <v>-4.3763543493564896</v>
      </c>
      <c r="I4679">
        <v>17.44039149304</v>
      </c>
      <c r="J4679">
        <v>-3.1155729734561999</v>
      </c>
      <c r="K4679">
        <v>16.987465403340298</v>
      </c>
      <c r="L4679">
        <v>15.925841115497899</v>
      </c>
      <c r="M4679">
        <v>41.8642007985056</v>
      </c>
      <c r="N4679">
        <v>1.62666414178365</v>
      </c>
      <c r="O4679">
        <v>33.090024330900199</v>
      </c>
      <c r="P4679">
        <v>51.800554016620502</v>
      </c>
      <c r="Q4679">
        <v>4.9867924594122003E-2</v>
      </c>
    </row>
    <row r="4680" spans="1:17" hidden="1" x14ac:dyDescent="0.3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D4680" t="s">
        <v>692</v>
      </c>
      <c r="E4680">
        <v>5.4966780000000002</v>
      </c>
      <c r="F4680">
        <v>7.65</v>
      </c>
      <c r="G4680">
        <v>145.679843779831</v>
      </c>
      <c r="H4680">
        <v>-12.147110298653301</v>
      </c>
      <c r="I4680">
        <v>-18.538176887418601</v>
      </c>
      <c r="J4680">
        <v>-2.2912496853647801</v>
      </c>
      <c r="K4680">
        <v>7.5668381536077396</v>
      </c>
      <c r="L4680">
        <v>6.7946606193879298</v>
      </c>
      <c r="M4680">
        <v>46.3482136789967</v>
      </c>
      <c r="N4680">
        <v>0.88069915176440305</v>
      </c>
      <c r="O4680">
        <v>20.653594771241799</v>
      </c>
      <c r="P4680">
        <v>169.366197183098</v>
      </c>
      <c r="Q4680">
        <v>8.0581713502580005E-2</v>
      </c>
    </row>
    <row r="4681" spans="1:17" hidden="1" x14ac:dyDescent="0.3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549</v>
      </c>
      <c r="E4681">
        <v>5.4878999999999998</v>
      </c>
      <c r="F4681">
        <v>16.63</v>
      </c>
      <c r="G4681">
        <v>-33.404051557446998</v>
      </c>
      <c r="H4681">
        <v>-4.3157849974485503</v>
      </c>
      <c r="I4681">
        <v>-13.451328252182901</v>
      </c>
      <c r="J4681">
        <v>-0.117336641886528</v>
      </c>
      <c r="K4681">
        <v>16.635240529271201</v>
      </c>
      <c r="L4681">
        <v>16.7345386454075</v>
      </c>
      <c r="M4681">
        <v>2.3131596830000001E-6</v>
      </c>
      <c r="O4681">
        <v>16.295850871918201</v>
      </c>
      <c r="P4681">
        <v>0</v>
      </c>
    </row>
    <row r="4682" spans="1:17" hidden="1" x14ac:dyDescent="0.3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543</v>
      </c>
      <c r="E4682">
        <v>5.4722020000000002</v>
      </c>
      <c r="F4682">
        <v>15.94</v>
      </c>
      <c r="G4682">
        <v>447.63981147128499</v>
      </c>
      <c r="H4682">
        <v>25.343858438531999</v>
      </c>
      <c r="I4682">
        <v>72.981420285828705</v>
      </c>
      <c r="J4682">
        <v>-4.3662893648069403</v>
      </c>
      <c r="K4682">
        <v>13.0662840959839</v>
      </c>
      <c r="L4682">
        <v>9.34682186445567</v>
      </c>
      <c r="M4682">
        <v>72.406515777863106</v>
      </c>
      <c r="N4682">
        <v>1.2606321177173301</v>
      </c>
      <c r="O4682">
        <v>4.8306148055207103</v>
      </c>
      <c r="P4682">
        <v>471.32616487455198</v>
      </c>
    </row>
    <row r="4683" spans="1:17" hidden="1" x14ac:dyDescent="0.3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D4683" t="s">
        <v>692</v>
      </c>
      <c r="E4683">
        <v>5.4720741000000004</v>
      </c>
      <c r="F4683">
        <v>10.83</v>
      </c>
      <c r="G4683">
        <v>-34.988564705477998</v>
      </c>
      <c r="H4683">
        <v>-8.3957849974485494</v>
      </c>
      <c r="I4683">
        <v>-4.6071071466552702</v>
      </c>
      <c r="J4683">
        <v>5.8950417842849898</v>
      </c>
      <c r="K4683">
        <v>11.92352207661</v>
      </c>
      <c r="L4683">
        <v>11.231010384156001</v>
      </c>
      <c r="M4683">
        <v>39.484969303918099</v>
      </c>
      <c r="N4683">
        <v>0.67061861989925098</v>
      </c>
      <c r="O4683">
        <v>33.702677746999001</v>
      </c>
      <c r="P4683">
        <v>33.868974042027197</v>
      </c>
      <c r="Q4683">
        <v>6.103023704472E-2</v>
      </c>
    </row>
    <row r="4684" spans="1:17" hidden="1" x14ac:dyDescent="0.3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E4684">
        <v>5.4695999999999998</v>
      </c>
      <c r="F4684">
        <v>12</v>
      </c>
      <c r="G4684">
        <v>32.157802440889</v>
      </c>
      <c r="H4684">
        <v>-4.3157849974485503</v>
      </c>
      <c r="I4684">
        <v>-27.737042537897199</v>
      </c>
      <c r="J4684">
        <v>-0.117336641886528</v>
      </c>
      <c r="K4684">
        <v>11.437300497655899</v>
      </c>
      <c r="L4684">
        <v>11.0176798634424</v>
      </c>
      <c r="M4684">
        <v>66.943267162723302</v>
      </c>
      <c r="N4684">
        <v>0</v>
      </c>
      <c r="O4684">
        <v>33.3333333333333</v>
      </c>
      <c r="P4684">
        <v>55.8441558441558</v>
      </c>
    </row>
    <row r="4685" spans="1:17" hidden="1" x14ac:dyDescent="0.3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632</v>
      </c>
      <c r="E4685">
        <v>5.4509999999999996</v>
      </c>
      <c r="F4685">
        <v>18.170000000000002</v>
      </c>
      <c r="G4685">
        <v>24.000547254186401</v>
      </c>
      <c r="H4685">
        <v>-11.562769256070601</v>
      </c>
      <c r="I4685">
        <v>-10.7670868432202</v>
      </c>
      <c r="J4685">
        <v>2.2309078788455099</v>
      </c>
      <c r="K4685">
        <v>18.841556869675301</v>
      </c>
      <c r="L4685">
        <v>17.010981655990101</v>
      </c>
      <c r="M4685">
        <v>71.662269161637397</v>
      </c>
      <c r="N4685">
        <v>1.3566485993617301</v>
      </c>
      <c r="O4685">
        <v>21.078701155751201</v>
      </c>
      <c r="P4685">
        <v>69.813084112149497</v>
      </c>
      <c r="Q4685">
        <v>7.4165321355571995E-2</v>
      </c>
    </row>
    <row r="4686" spans="1:17" hidden="1" x14ac:dyDescent="0.3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130</v>
      </c>
      <c r="E4686">
        <v>5.4195500000000001</v>
      </c>
      <c r="F4686">
        <v>10.130000000000001</v>
      </c>
      <c r="G4686">
        <v>-6.5765268136713599</v>
      </c>
      <c r="H4686">
        <v>-4.2220642851711396</v>
      </c>
      <c r="I4686">
        <v>-15.576932116917201</v>
      </c>
      <c r="J4686">
        <v>-0.30425252973699102</v>
      </c>
      <c r="K4686">
        <v>10.433546159363001</v>
      </c>
      <c r="L4686">
        <v>10.168714522977901</v>
      </c>
      <c r="M4686">
        <v>40.424345388038098</v>
      </c>
      <c r="N4686">
        <v>0.93385283093312199</v>
      </c>
      <c r="O4686">
        <v>28.331688055281301</v>
      </c>
      <c r="P4686">
        <v>28.7166454891995</v>
      </c>
      <c r="Q4686">
        <v>1.1090223350296999E-2</v>
      </c>
    </row>
    <row r="4687" spans="1:17" hidden="1" x14ac:dyDescent="0.3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D4687" t="s">
        <v>46</v>
      </c>
      <c r="E4687">
        <v>5.4144399999999999</v>
      </c>
      <c r="F4687">
        <v>17.84</v>
      </c>
      <c r="G4687">
        <v>-15.565141282054601</v>
      </c>
      <c r="H4687">
        <v>-2.0935627752263302</v>
      </c>
      <c r="I4687">
        <v>-14.3402171410718</v>
      </c>
      <c r="J4687">
        <v>1.37190770450067</v>
      </c>
      <c r="K4687">
        <v>18.4115415571586</v>
      </c>
      <c r="L4687">
        <v>18.866977918970299</v>
      </c>
      <c r="M4687">
        <v>46.653754704939402</v>
      </c>
      <c r="N4687">
        <v>0.96845497818325998</v>
      </c>
      <c r="O4687">
        <v>41.2556053811659</v>
      </c>
      <c r="P4687">
        <v>37.230769230769198</v>
      </c>
      <c r="Q4687">
        <v>0.128589632209856</v>
      </c>
    </row>
    <row r="4688" spans="1:17" hidden="1" x14ac:dyDescent="0.3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709</v>
      </c>
      <c r="E4688">
        <v>5.4082145400000003</v>
      </c>
      <c r="F4688">
        <v>30.88</v>
      </c>
      <c r="G4688">
        <v>14.355667159987499</v>
      </c>
      <c r="H4688">
        <v>-4.0601939431354497</v>
      </c>
      <c r="I4688">
        <v>13.106048796997401</v>
      </c>
      <c r="J4688">
        <v>-1.15801781501803</v>
      </c>
      <c r="K4688">
        <v>30.103805563769502</v>
      </c>
      <c r="L4688">
        <v>26.577935181166001</v>
      </c>
      <c r="M4688">
        <v>52.608347411978002</v>
      </c>
      <c r="N4688">
        <v>1.0709285361336001</v>
      </c>
      <c r="O4688">
        <v>6.0880829015544</v>
      </c>
      <c r="P4688">
        <v>44.097060195986899</v>
      </c>
    </row>
    <row r="4689" spans="1:17" hidden="1" x14ac:dyDescent="0.3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E4689">
        <v>5.4001799999999998</v>
      </c>
      <c r="F4689">
        <v>0.6</v>
      </c>
      <c r="G4689">
        <v>-21.991438149029399</v>
      </c>
      <c r="H4689">
        <v>-9.1544946748679106</v>
      </c>
      <c r="I4689">
        <v>-42.022756823611402</v>
      </c>
      <c r="J4689">
        <v>-0.117336641886528</v>
      </c>
      <c r="K4689">
        <v>0.60911421680128397</v>
      </c>
      <c r="L4689">
        <v>0.68323396646666001</v>
      </c>
      <c r="M4689">
        <v>49.931478543125401</v>
      </c>
      <c r="N4689">
        <v>1.2457906309073601</v>
      </c>
      <c r="O4689">
        <v>60</v>
      </c>
      <c r="P4689">
        <v>13.207547169811299</v>
      </c>
      <c r="Q4689">
        <v>2.3054483865668999E-2</v>
      </c>
    </row>
    <row r="4690" spans="1:17" hidden="1" x14ac:dyDescent="0.3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D4690" t="s">
        <v>271</v>
      </c>
      <c r="E4690">
        <v>5.3857495999999996</v>
      </c>
      <c r="F4690">
        <v>7.48</v>
      </c>
      <c r="G4690">
        <v>-44.9495112980035</v>
      </c>
      <c r="H4690">
        <v>-12.9848936665572</v>
      </c>
      <c r="I4690">
        <v>-16.685480904188001</v>
      </c>
      <c r="J4690">
        <v>-5.0728639608191797</v>
      </c>
      <c r="K4690">
        <v>8.0097620300938193</v>
      </c>
      <c r="L4690">
        <v>8.0465746899493205</v>
      </c>
      <c r="M4690">
        <v>3.3807551966831801</v>
      </c>
      <c r="N4690">
        <v>0.70384615384615301</v>
      </c>
      <c r="O4690">
        <v>28.342245989304701</v>
      </c>
      <c r="P4690">
        <v>18.354430379746798</v>
      </c>
    </row>
    <row r="4691" spans="1:17" hidden="1" x14ac:dyDescent="0.3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412</v>
      </c>
      <c r="E4691">
        <v>5.3712</v>
      </c>
      <c r="F4691">
        <v>14.92</v>
      </c>
      <c r="G4691">
        <v>-28.045327762241101</v>
      </c>
      <c r="H4691">
        <v>-7.9932043522872602</v>
      </c>
      <c r="I4691">
        <v>-31.020389025663501</v>
      </c>
      <c r="J4691">
        <v>-4.6569785856205401</v>
      </c>
      <c r="K4691">
        <v>15.9483467133132</v>
      </c>
      <c r="L4691">
        <v>17.082230849101901</v>
      </c>
      <c r="M4691">
        <v>39.498736728770098</v>
      </c>
      <c r="N4691">
        <v>1.00080869990848</v>
      </c>
      <c r="O4691">
        <v>38.404825737265398</v>
      </c>
      <c r="P4691">
        <v>4.6283309957924201</v>
      </c>
      <c r="Q4691">
        <v>2.526505365557E-2</v>
      </c>
    </row>
    <row r="4692" spans="1:17" hidden="1" x14ac:dyDescent="0.3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709</v>
      </c>
      <c r="E4692">
        <v>5.3691015169999998</v>
      </c>
      <c r="F4692">
        <v>114.92</v>
      </c>
      <c r="G4692">
        <v>11.912466655730199</v>
      </c>
      <c r="H4692">
        <v>-2.5613990325362699</v>
      </c>
      <c r="I4692">
        <v>4.7304899296352696</v>
      </c>
      <c r="J4692">
        <v>0.77854924138737003</v>
      </c>
      <c r="K4692">
        <v>111.020576691985</v>
      </c>
      <c r="L4692">
        <v>100.66337924782</v>
      </c>
      <c r="M4692">
        <v>48.897049978633802</v>
      </c>
      <c r="N4692">
        <v>0.95194317984593402</v>
      </c>
      <c r="O4692">
        <v>1.29655412460842</v>
      </c>
      <c r="P4692">
        <v>40.146341463414601</v>
      </c>
    </row>
    <row r="4693" spans="1:17" hidden="1" x14ac:dyDescent="0.3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D4693" t="s">
        <v>549</v>
      </c>
      <c r="E4693">
        <v>5.3566728000000001</v>
      </c>
      <c r="F4693">
        <v>5.78</v>
      </c>
      <c r="G4693">
        <v>18.678178616437599</v>
      </c>
      <c r="H4693">
        <v>-9.3314589786397804</v>
      </c>
      <c r="I4693">
        <v>-22.997494136376901</v>
      </c>
      <c r="J4693">
        <v>-12.163780763802301</v>
      </c>
      <c r="K4693">
        <v>6.37915563475556</v>
      </c>
      <c r="L4693">
        <v>6.14284660997619</v>
      </c>
      <c r="M4693">
        <v>33.027394348181097</v>
      </c>
      <c r="N4693">
        <v>1.4711283398873001</v>
      </c>
      <c r="O4693">
        <v>52.422145328719701</v>
      </c>
      <c r="P4693">
        <v>95.932203389830505</v>
      </c>
      <c r="Q4693">
        <v>4.3425203064442003E-2</v>
      </c>
    </row>
    <row r="4694" spans="1:17" hidden="1" x14ac:dyDescent="0.3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D4694" t="s">
        <v>72</v>
      </c>
      <c r="E4694">
        <v>5.3533710000000001</v>
      </c>
      <c r="F4694">
        <v>5.3</v>
      </c>
      <c r="G4694">
        <v>-43.987105282965999</v>
      </c>
      <c r="H4694">
        <v>-11.4344290652451</v>
      </c>
      <c r="I4694">
        <v>-34.1100108869134</v>
      </c>
      <c r="J4694">
        <v>-0.66180125168687898</v>
      </c>
      <c r="K4694">
        <v>5.5199883675583203</v>
      </c>
      <c r="L4694">
        <v>5.9498383784181001</v>
      </c>
      <c r="M4694">
        <v>44.765564676748099</v>
      </c>
      <c r="N4694">
        <v>1.0910388696500899</v>
      </c>
      <c r="O4694">
        <v>36.981132075471599</v>
      </c>
      <c r="P4694">
        <v>8.1632653061224296</v>
      </c>
      <c r="Q4694">
        <v>3.2120032533681002E-2</v>
      </c>
    </row>
    <row r="4695" spans="1:17" hidden="1" x14ac:dyDescent="0.3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D4695" t="s">
        <v>51</v>
      </c>
      <c r="E4695">
        <v>5.3487</v>
      </c>
      <c r="F4695">
        <v>59.43</v>
      </c>
      <c r="G4695">
        <v>0.12614659673324899</v>
      </c>
      <c r="H4695">
        <v>17.904037934963402</v>
      </c>
      <c r="I4695">
        <v>4.4653384144837398</v>
      </c>
      <c r="J4695">
        <v>-8.8417359323235392</v>
      </c>
      <c r="K4695">
        <v>59.2434106870299</v>
      </c>
      <c r="L4695">
        <v>57.689804438712798</v>
      </c>
      <c r="M4695">
        <v>46.0013937540459</v>
      </c>
      <c r="N4695">
        <v>1.1036591555014199</v>
      </c>
      <c r="O4695">
        <v>25.441696113074201</v>
      </c>
      <c r="P4695">
        <v>42.552170784360698</v>
      </c>
      <c r="Q4695">
        <v>0.11604493998715</v>
      </c>
    </row>
    <row r="4696" spans="1:17" hidden="1" x14ac:dyDescent="0.3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D4696" t="s">
        <v>138</v>
      </c>
      <c r="E4696">
        <v>5.3324999999999996</v>
      </c>
      <c r="F4696">
        <v>7.11</v>
      </c>
      <c r="G4696">
        <v>-83.921252732125794</v>
      </c>
      <c r="H4696">
        <v>-7.1803683307818797</v>
      </c>
      <c r="I4696">
        <v>-60.9790035289356</v>
      </c>
      <c r="J4696">
        <v>-1.9594419050444101</v>
      </c>
      <c r="K4696">
        <v>8.0237826711179903</v>
      </c>
      <c r="L4696">
        <v>11.5991425482254</v>
      </c>
      <c r="M4696">
        <v>38.8595395205204</v>
      </c>
      <c r="N4696">
        <v>1.4201058201058201</v>
      </c>
      <c r="O4696">
        <v>219.83122362869099</v>
      </c>
      <c r="P4696">
        <v>12.5</v>
      </c>
    </row>
    <row r="4697" spans="1:17" hidden="1" x14ac:dyDescent="0.3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1381</v>
      </c>
      <c r="E4697">
        <v>5.3247600000000004</v>
      </c>
      <c r="F4697">
        <v>10.5</v>
      </c>
      <c r="G4697">
        <v>-13.160037613793</v>
      </c>
      <c r="H4697">
        <v>-8.9824516641152208</v>
      </c>
      <c r="I4697">
        <v>-19.449537741887401</v>
      </c>
      <c r="J4697">
        <v>-3.86733664188653</v>
      </c>
      <c r="K4697">
        <v>10.26408408398</v>
      </c>
      <c r="L4697">
        <v>10.4269513014418</v>
      </c>
      <c r="M4697">
        <v>51.6877580516636</v>
      </c>
      <c r="N4697">
        <v>1.64805179041068</v>
      </c>
      <c r="O4697">
        <v>19.999999999999901</v>
      </c>
      <c r="P4697">
        <v>23.529411764705799</v>
      </c>
      <c r="Q4697">
        <v>6.7863230260346005E-2</v>
      </c>
    </row>
    <row r="4698" spans="1:17" hidden="1" x14ac:dyDescent="0.3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D4698" t="s">
        <v>709</v>
      </c>
      <c r="E4698">
        <v>5.3081630099999897</v>
      </c>
      <c r="F4698">
        <v>22.12</v>
      </c>
      <c r="G4698">
        <v>12.6044660668503</v>
      </c>
      <c r="H4698">
        <v>2.8338362146726501</v>
      </c>
      <c r="I4698">
        <v>3.8339315569369101</v>
      </c>
      <c r="J4698">
        <v>2.6062221415905298</v>
      </c>
      <c r="K4698">
        <v>20.889884453224301</v>
      </c>
      <c r="L4698">
        <v>18.995651968449501</v>
      </c>
      <c r="M4698">
        <v>49.829539143146199</v>
      </c>
      <c r="N4698">
        <v>0.77304465918663401</v>
      </c>
      <c r="O4698">
        <v>7.5949367088607502</v>
      </c>
      <c r="P4698">
        <v>42.709677419354797</v>
      </c>
    </row>
    <row r="4699" spans="1:17" hidden="1" x14ac:dyDescent="0.3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D4699" t="s">
        <v>21</v>
      </c>
      <c r="E4699">
        <v>5.2915987399999898</v>
      </c>
      <c r="F4699">
        <v>3.34</v>
      </c>
      <c r="G4699">
        <v>39.2404758650259</v>
      </c>
      <c r="H4699">
        <v>11.656437224773599</v>
      </c>
      <c r="I4699">
        <v>-16.6397340492843</v>
      </c>
      <c r="J4699">
        <v>-0.71257473712462405</v>
      </c>
      <c r="K4699">
        <v>3.2208209797173701</v>
      </c>
      <c r="M4699">
        <v>81.752412358214201</v>
      </c>
      <c r="N4699">
        <v>1.8323109636217101</v>
      </c>
      <c r="O4699">
        <v>40.718562874251496</v>
      </c>
      <c r="P4699">
        <v>71.282051282051199</v>
      </c>
      <c r="Q4699">
        <v>4.6321916520504998E-2</v>
      </c>
    </row>
    <row r="4700" spans="1:17" hidden="1" x14ac:dyDescent="0.3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D4700" t="s">
        <v>389</v>
      </c>
      <c r="E4700">
        <v>5.2667999999999999</v>
      </c>
      <c r="F4700">
        <v>10.64</v>
      </c>
      <c r="G4700">
        <v>90.8297756289913</v>
      </c>
      <c r="H4700">
        <v>-16.603578045144499</v>
      </c>
      <c r="I4700">
        <v>35.986873995008096</v>
      </c>
      <c r="J4700">
        <v>-3.0690361052138901</v>
      </c>
      <c r="K4700">
        <v>11.701634918042799</v>
      </c>
      <c r="L4700">
        <v>10.636994705563501</v>
      </c>
      <c r="M4700">
        <v>17.962911219363299</v>
      </c>
      <c r="N4700">
        <v>0.47333076561520698</v>
      </c>
      <c r="O4700">
        <v>97.274436090225507</v>
      </c>
      <c r="P4700">
        <v>135.92017738359201</v>
      </c>
      <c r="Q4700">
        <v>3.3491626207744998E-2</v>
      </c>
    </row>
    <row r="4701" spans="1:17" hidden="1" x14ac:dyDescent="0.3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E4701">
        <v>5.2469999999999999</v>
      </c>
      <c r="F4701">
        <v>34.979999999999997</v>
      </c>
      <c r="G4701">
        <v>-8.4689620989189294</v>
      </c>
      <c r="H4701">
        <v>-17.272083197962601</v>
      </c>
      <c r="I4701">
        <v>-40.576328252182897</v>
      </c>
      <c r="J4701">
        <v>-14.352392366303899</v>
      </c>
      <c r="K4701">
        <v>38.8283852671943</v>
      </c>
      <c r="L4701">
        <v>37.1816881834146</v>
      </c>
      <c r="M4701">
        <v>33.591100631389601</v>
      </c>
      <c r="N4701">
        <v>1.6076413652572501</v>
      </c>
      <c r="O4701">
        <v>45.797598627787302</v>
      </c>
      <c r="P4701">
        <v>68.173076923076906</v>
      </c>
      <c r="Q4701">
        <v>4.3662834154925001E-2</v>
      </c>
    </row>
    <row r="4702" spans="1:17" hidden="1" x14ac:dyDescent="0.3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D4702" t="s">
        <v>632</v>
      </c>
      <c r="E4702">
        <v>5.1964159499999996</v>
      </c>
      <c r="F4702">
        <v>14.85</v>
      </c>
      <c r="G4702">
        <v>56.095728921188403</v>
      </c>
      <c r="H4702">
        <v>-9.0956592112850192</v>
      </c>
      <c r="I4702">
        <v>0.77944097858630801</v>
      </c>
      <c r="J4702">
        <v>5.9050723216989098</v>
      </c>
      <c r="K4702">
        <v>15.7570489330298</v>
      </c>
      <c r="L4702">
        <v>15.8248007670218</v>
      </c>
      <c r="M4702">
        <v>60.242470515236</v>
      </c>
      <c r="N4702">
        <v>0.50511065337855099</v>
      </c>
      <c r="O4702">
        <v>118.58585858585801</v>
      </c>
      <c r="P4702">
        <v>89.171974522292999</v>
      </c>
      <c r="Q4702">
        <v>0.12244068637835499</v>
      </c>
    </row>
    <row r="4703" spans="1:17" hidden="1" x14ac:dyDescent="0.3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D4703" t="s">
        <v>138</v>
      </c>
      <c r="E4703">
        <v>5.1946016000000004</v>
      </c>
      <c r="F4703">
        <v>6.97</v>
      </c>
      <c r="G4703">
        <v>-8.2890024098892692</v>
      </c>
      <c r="H4703">
        <v>-19.003667494388498</v>
      </c>
      <c r="I4703">
        <v>-11.5507434568612</v>
      </c>
      <c r="J4703">
        <v>-3.0421277282374999</v>
      </c>
      <c r="K4703">
        <v>7.6782298035336698</v>
      </c>
      <c r="L4703">
        <v>7.2844150071255003</v>
      </c>
      <c r="M4703">
        <v>18.237872717973001</v>
      </c>
      <c r="N4703">
        <v>1.5568179931944499</v>
      </c>
      <c r="O4703">
        <v>60.832137733141998</v>
      </c>
      <c r="P4703">
        <v>78.717948717948701</v>
      </c>
      <c r="Q4703">
        <v>7.0639088445872994E-2</v>
      </c>
    </row>
    <row r="4704" spans="1:17" hidden="1" x14ac:dyDescent="0.3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E4704">
        <v>5.1796800000000003</v>
      </c>
      <c r="F4704">
        <v>8</v>
      </c>
      <c r="G4704">
        <v>201.51689862925301</v>
      </c>
      <c r="H4704">
        <v>11.5933059116423</v>
      </c>
      <c r="I4704">
        <v>87.553696873445205</v>
      </c>
      <c r="J4704">
        <v>-5.7820765262795897</v>
      </c>
      <c r="K4704">
        <v>7.4554189819915404</v>
      </c>
      <c r="L4704">
        <v>5.56994507440821</v>
      </c>
      <c r="M4704">
        <v>30.9544411916869</v>
      </c>
      <c r="N4704">
        <v>0.26421441620001601</v>
      </c>
      <c r="O4704">
        <v>14.874999999999901</v>
      </c>
      <c r="P4704">
        <v>230.57851239669401</v>
      </c>
      <c r="Q4704">
        <v>5.5412086692042999E-2</v>
      </c>
    </row>
    <row r="4705" spans="1:17" hidden="1" x14ac:dyDescent="0.3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72</v>
      </c>
      <c r="E4705">
        <v>5.1584000000000003</v>
      </c>
      <c r="F4705">
        <v>5.12</v>
      </c>
      <c r="G4705">
        <v>-38.3530200699334</v>
      </c>
      <c r="H4705">
        <v>-12.074405687103701</v>
      </c>
      <c r="I4705">
        <v>-42.733096207983998</v>
      </c>
      <c r="J4705">
        <v>-1.7717484065924201</v>
      </c>
      <c r="K4705">
        <v>5.6741943660154401</v>
      </c>
      <c r="L4705">
        <v>5.8988240943868799</v>
      </c>
      <c r="M4705">
        <v>34.183896268514403</v>
      </c>
      <c r="N4705">
        <v>0.59520967460505603</v>
      </c>
      <c r="O4705">
        <v>52.1484375</v>
      </c>
      <c r="P4705">
        <v>13.7777777777777</v>
      </c>
      <c r="Q4705">
        <v>2.9643480677653E-2</v>
      </c>
    </row>
    <row r="4706" spans="1:17" hidden="1" x14ac:dyDescent="0.3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D4706" t="s">
        <v>817</v>
      </c>
      <c r="E4706">
        <v>5.1505925000000001</v>
      </c>
      <c r="F4706">
        <v>6.55</v>
      </c>
      <c r="G4706">
        <v>44.694109321668897</v>
      </c>
      <c r="H4706">
        <v>-22.4407849974485</v>
      </c>
      <c r="I4706">
        <v>-16.125919634055101</v>
      </c>
      <c r="J4706">
        <v>-5.0520245954423997</v>
      </c>
      <c r="K4706">
        <v>7.8951798007806504</v>
      </c>
      <c r="L4706">
        <v>7.0994291411114201</v>
      </c>
      <c r="M4706">
        <v>17.9160078544712</v>
      </c>
      <c r="N4706">
        <v>0.52912801484229999</v>
      </c>
      <c r="O4706">
        <v>63.9694656488549</v>
      </c>
      <c r="P4706">
        <v>115.460526315789</v>
      </c>
    </row>
    <row r="4707" spans="1:17" hidden="1" x14ac:dyDescent="0.3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D4707" t="s">
        <v>446</v>
      </c>
      <c r="E4707">
        <v>5.1345000000000001</v>
      </c>
      <c r="F4707">
        <v>4.8899999999999997</v>
      </c>
      <c r="G4707">
        <v>174.48437830405001</v>
      </c>
      <c r="H4707">
        <v>11.6046130125017</v>
      </c>
      <c r="I4707">
        <v>2.15150862724968</v>
      </c>
      <c r="J4707">
        <v>15.5154177005452</v>
      </c>
      <c r="K4707">
        <v>3.8962003840753598</v>
      </c>
      <c r="L4707">
        <v>3.1297840726517099</v>
      </c>
      <c r="M4707">
        <v>89.280813002836794</v>
      </c>
      <c r="N4707">
        <v>3.7918918918918898</v>
      </c>
      <c r="O4707">
        <v>0</v>
      </c>
      <c r="P4707">
        <v>234.93150684931501</v>
      </c>
    </row>
    <row r="4708" spans="1:17" hidden="1" x14ac:dyDescent="0.3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E4708">
        <v>5.1177000000000001</v>
      </c>
      <c r="F4708">
        <v>10.25</v>
      </c>
      <c r="G4708">
        <v>-28.050915835167899</v>
      </c>
      <c r="H4708">
        <v>-4.77763193781536</v>
      </c>
      <c r="I4708">
        <v>-13.645826834792</v>
      </c>
      <c r="J4708">
        <v>-1.0507150328489701</v>
      </c>
      <c r="K4708">
        <v>10.598684622474099</v>
      </c>
      <c r="M4708">
        <v>99.999998210623801</v>
      </c>
      <c r="O4708">
        <v>2.4390243902439002</v>
      </c>
      <c r="P4708">
        <v>0</v>
      </c>
    </row>
    <row r="4709" spans="1:17" hidden="1" x14ac:dyDescent="0.3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D4709" t="s">
        <v>549</v>
      </c>
      <c r="E4709">
        <v>5.1172599999999999</v>
      </c>
      <c r="F4709">
        <v>16.55</v>
      </c>
      <c r="G4709">
        <v>-23.6863534032667</v>
      </c>
      <c r="H4709">
        <v>-4.3157849974485503</v>
      </c>
      <c r="I4709">
        <v>-13.451328252182901</v>
      </c>
      <c r="J4709">
        <v>-0.117336641886528</v>
      </c>
      <c r="K4709">
        <v>16.549999999999901</v>
      </c>
      <c r="L4709">
        <v>16.55</v>
      </c>
      <c r="M4709">
        <v>100</v>
      </c>
      <c r="O4709">
        <v>0</v>
      </c>
      <c r="P4709">
        <v>0</v>
      </c>
    </row>
    <row r="4710" spans="1:17" hidden="1" x14ac:dyDescent="0.3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D4710" t="s">
        <v>1146</v>
      </c>
      <c r="E4710">
        <v>5.1132248999999996</v>
      </c>
      <c r="F4710">
        <v>5.13</v>
      </c>
      <c r="G4710">
        <v>91.859865084128202</v>
      </c>
      <c r="H4710">
        <v>118.23740649191301</v>
      </c>
      <c r="I4710">
        <v>138.019259983111</v>
      </c>
      <c r="J4710">
        <v>15.080901243575999</v>
      </c>
      <c r="K4710">
        <v>3.04235694087463</v>
      </c>
      <c r="L4710">
        <v>1.9840424481963199</v>
      </c>
      <c r="M4710">
        <v>92.105468380940806</v>
      </c>
      <c r="N4710">
        <v>2.0878952539829001</v>
      </c>
      <c r="O4710">
        <v>1.94931773879143</v>
      </c>
      <c r="P4710">
        <v>164.432989690721</v>
      </c>
    </row>
    <row r="4711" spans="1:17" hidden="1" x14ac:dyDescent="0.3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D4711" t="s">
        <v>97</v>
      </c>
      <c r="E4711">
        <v>5.1065231999999998</v>
      </c>
      <c r="F4711">
        <v>9.58</v>
      </c>
      <c r="G4711">
        <v>-0.86584058275392495</v>
      </c>
      <c r="H4711">
        <v>3.2846493130834702</v>
      </c>
      <c r="I4711">
        <v>4.8202766860886896</v>
      </c>
      <c r="J4711">
        <v>6.4418031430597003</v>
      </c>
      <c r="K4711">
        <v>9.1959029017621905</v>
      </c>
      <c r="L4711">
        <v>8.5402865904575496</v>
      </c>
      <c r="M4711">
        <v>46.697283469978501</v>
      </c>
      <c r="N4711">
        <v>2.1104660178900501</v>
      </c>
      <c r="O4711">
        <v>30.480167014613698</v>
      </c>
      <c r="P4711">
        <v>48.527131782945702</v>
      </c>
      <c r="Q4711">
        <v>6.8425139706267998E-2</v>
      </c>
    </row>
    <row r="4712" spans="1:17" hidden="1" x14ac:dyDescent="0.3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D4712" t="s">
        <v>286</v>
      </c>
      <c r="E4712">
        <v>5.1064352749999999</v>
      </c>
      <c r="F4712">
        <v>175.05</v>
      </c>
      <c r="G4712">
        <v>23.538205049214302</v>
      </c>
      <c r="H4712">
        <v>-4.3157849974485503</v>
      </c>
      <c r="I4712">
        <v>34.083437866654002</v>
      </c>
      <c r="J4712">
        <v>-0.117336641886528</v>
      </c>
      <c r="K4712">
        <v>165.223388075337</v>
      </c>
      <c r="L4712">
        <v>139.50131238966901</v>
      </c>
      <c r="M4712">
        <v>99.999999999866205</v>
      </c>
      <c r="N4712">
        <v>0</v>
      </c>
      <c r="O4712">
        <v>0</v>
      </c>
      <c r="P4712">
        <v>47.534766118836899</v>
      </c>
    </row>
    <row r="4713" spans="1:17" hidden="1" x14ac:dyDescent="0.3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D4713" t="s">
        <v>21</v>
      </c>
      <c r="E4713">
        <v>5.0947369</v>
      </c>
      <c r="F4713">
        <v>2.2000000000000002</v>
      </c>
      <c r="G4713">
        <v>-1.4641311810445199</v>
      </c>
      <c r="H4713">
        <v>0.44611976445621399</v>
      </c>
      <c r="I4713">
        <v>-13.903816939965701</v>
      </c>
      <c r="J4713">
        <v>4.6445681200182296</v>
      </c>
      <c r="K4713">
        <v>2.0801423254935898</v>
      </c>
      <c r="L4713">
        <v>1.89102845568345</v>
      </c>
      <c r="M4713">
        <v>99.988573876911602</v>
      </c>
      <c r="N4713">
        <v>1.1090909090909</v>
      </c>
      <c r="O4713">
        <v>0.45454545454543999</v>
      </c>
      <c r="P4713">
        <v>25</v>
      </c>
    </row>
    <row r="4714" spans="1:17" hidden="1" x14ac:dyDescent="0.3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D4714" t="s">
        <v>130</v>
      </c>
      <c r="E4714">
        <v>5.0652321599999999</v>
      </c>
      <c r="F4714">
        <v>0.3</v>
      </c>
      <c r="G4714">
        <v>-5.5931859894901201</v>
      </c>
      <c r="H4714">
        <v>-1.87035303188851</v>
      </c>
      <c r="I4714">
        <v>-12.2495918825592</v>
      </c>
      <c r="J4714">
        <v>1.0670674632677399</v>
      </c>
      <c r="K4714">
        <v>0.38104149371468099</v>
      </c>
      <c r="L4714">
        <v>0.316837459592406</v>
      </c>
      <c r="M4714">
        <v>38.332852816306797</v>
      </c>
      <c r="N4714">
        <v>1</v>
      </c>
      <c r="Q4714">
        <v>5.2048647419290002E-2</v>
      </c>
    </row>
    <row r="4715" spans="1:17" hidden="1" x14ac:dyDescent="0.3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E4715">
        <v>5.0640273850000002</v>
      </c>
      <c r="F4715">
        <v>5.05</v>
      </c>
      <c r="G4715">
        <v>19.373136681719</v>
      </c>
      <c r="H4715">
        <v>-7.1195233152055497</v>
      </c>
      <c r="I4715">
        <v>-24.854837024112701</v>
      </c>
      <c r="J4715">
        <v>3.88266335811347</v>
      </c>
      <c r="K4715">
        <v>5.1015077005345404</v>
      </c>
      <c r="L4715">
        <v>4.8977704379196298</v>
      </c>
      <c r="M4715">
        <v>43.663807823376303</v>
      </c>
      <c r="N4715">
        <v>2.6028461959496401</v>
      </c>
      <c r="O4715">
        <v>24.950495049504902</v>
      </c>
      <c r="P4715">
        <v>53.4954407294832</v>
      </c>
      <c r="Q4715">
        <v>-4.5834447554856002E-2</v>
      </c>
    </row>
    <row r="4716" spans="1:17" hidden="1" x14ac:dyDescent="0.3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D4716" t="s">
        <v>621</v>
      </c>
      <c r="E4716">
        <v>5.0563715311606101</v>
      </c>
      <c r="F4716">
        <v>16.86</v>
      </c>
      <c r="G4716">
        <v>-27.343496260409601</v>
      </c>
      <c r="H4716">
        <v>0.66553505236465305</v>
      </c>
      <c r="I4716">
        <v>-24.7144861469197</v>
      </c>
      <c r="J4716">
        <v>-0.117336641886528</v>
      </c>
      <c r="K4716">
        <v>16.6416706309742</v>
      </c>
      <c r="L4716">
        <v>19.137520865731901</v>
      </c>
      <c r="M4716">
        <v>98.301476099178998</v>
      </c>
      <c r="N4716">
        <v>1.87696778881085E-3</v>
      </c>
      <c r="O4716">
        <v>36.832740213523103</v>
      </c>
      <c r="P4716">
        <v>10.848126232741601</v>
      </c>
    </row>
    <row r="4717" spans="1:17" hidden="1" x14ac:dyDescent="0.3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138</v>
      </c>
      <c r="E4717">
        <v>5.055555</v>
      </c>
      <c r="F4717">
        <v>4.8499999999999996</v>
      </c>
      <c r="G4717">
        <v>-5.5931859894901201</v>
      </c>
      <c r="H4717">
        <v>-1.87035303188851</v>
      </c>
      <c r="I4717">
        <v>-12.2495918825592</v>
      </c>
      <c r="J4717">
        <v>1.0670674632677399</v>
      </c>
      <c r="K4717">
        <v>5.1230840222052203</v>
      </c>
      <c r="M4717">
        <v>99.999956885964906</v>
      </c>
      <c r="N4717">
        <v>1</v>
      </c>
    </row>
    <row r="4718" spans="1:17" hidden="1" x14ac:dyDescent="0.3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692</v>
      </c>
      <c r="E4718">
        <v>5.0428022099999996</v>
      </c>
      <c r="F4718">
        <v>1680.15</v>
      </c>
      <c r="G4718">
        <v>21.3354410812181</v>
      </c>
      <c r="H4718">
        <v>0.53505104248890101</v>
      </c>
      <c r="I4718">
        <v>13.7267808992817</v>
      </c>
      <c r="J4718">
        <v>3.6475443104944199</v>
      </c>
      <c r="K4718">
        <v>1789.86594482753</v>
      </c>
      <c r="L4718">
        <v>1679.1883816096799</v>
      </c>
      <c r="M4718">
        <v>39.486977299396102</v>
      </c>
      <c r="N4718">
        <v>1.67994652406417</v>
      </c>
      <c r="O4718">
        <v>24.149629497366298</v>
      </c>
      <c r="P4718">
        <v>94.012702078521897</v>
      </c>
      <c r="Q4718">
        <v>9.5667606243510006E-2</v>
      </c>
    </row>
    <row r="4719" spans="1:17" hidden="1" x14ac:dyDescent="0.3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D4719" t="s">
        <v>549</v>
      </c>
      <c r="E4719">
        <v>5.0279999999999996</v>
      </c>
      <c r="F4719">
        <v>8.3800000000000008</v>
      </c>
      <c r="G4719">
        <v>48.387568567985802</v>
      </c>
      <c r="H4719">
        <v>42.021211339547698</v>
      </c>
      <c r="I4719">
        <v>25.751329555125999</v>
      </c>
      <c r="J4719">
        <v>10.854885580335599</v>
      </c>
      <c r="K4719">
        <v>6.1061172086707796</v>
      </c>
      <c r="L4719">
        <v>5.8186356321391202</v>
      </c>
      <c r="M4719">
        <v>88.298517241594993</v>
      </c>
      <c r="N4719">
        <v>4.4683692388850504</v>
      </c>
      <c r="O4719">
        <v>0</v>
      </c>
      <c r="P4719">
        <v>104.889975550122</v>
      </c>
      <c r="Q4719">
        <v>4.8813678249687999E-2</v>
      </c>
    </row>
    <row r="4720" spans="1:17" hidden="1" x14ac:dyDescent="0.3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E4720">
        <v>5.0238407360000004</v>
      </c>
      <c r="F4720">
        <v>6.01</v>
      </c>
      <c r="G4720">
        <v>35.308355591442201</v>
      </c>
      <c r="H4720">
        <v>-22.872486028376301</v>
      </c>
      <c r="I4720">
        <v>-42.327067897153299</v>
      </c>
      <c r="J4720">
        <v>-9.8316223561722307</v>
      </c>
      <c r="K4720">
        <v>7.1822226895681798</v>
      </c>
      <c r="L4720">
        <v>6.1948974833847004</v>
      </c>
      <c r="M4720">
        <v>2.7234390237798198</v>
      </c>
      <c r="N4720">
        <v>1.0920074185286499</v>
      </c>
      <c r="O4720">
        <v>41.264559068219597</v>
      </c>
      <c r="P4720">
        <v>59.840425531914804</v>
      </c>
    </row>
    <row r="4721" spans="1:17" hidden="1" x14ac:dyDescent="0.3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D4721" t="s">
        <v>412</v>
      </c>
      <c r="E4721">
        <v>5.0041668000000001</v>
      </c>
      <c r="F4721">
        <v>16.68</v>
      </c>
      <c r="G4721">
        <v>110.58330951808099</v>
      </c>
      <c r="H4721">
        <v>-16.341101453144699</v>
      </c>
      <c r="I4721">
        <v>16.253181856681699</v>
      </c>
      <c r="J4721">
        <v>-5.9332598491140898</v>
      </c>
      <c r="K4721">
        <v>17.774159887378602</v>
      </c>
      <c r="L4721">
        <v>15.387695147840899</v>
      </c>
      <c r="M4721">
        <v>33.129406131287297</v>
      </c>
      <c r="N4721">
        <v>0.22056687367227101</v>
      </c>
      <c r="O4721">
        <v>72.961630695443603</v>
      </c>
      <c r="P4721">
        <v>134.26966292134799</v>
      </c>
    </row>
    <row r="4722" spans="1:17" hidden="1" x14ac:dyDescent="0.3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D4722" t="s">
        <v>286</v>
      </c>
      <c r="E4722">
        <v>4.9788921999999998</v>
      </c>
      <c r="F4722">
        <v>4.6100000000000003</v>
      </c>
      <c r="G4722">
        <v>194.24468107949099</v>
      </c>
      <c r="H4722">
        <v>119.49373881207499</v>
      </c>
      <c r="I4722">
        <v>151.49120048344901</v>
      </c>
      <c r="J4722">
        <v>15.361778837228901</v>
      </c>
      <c r="K4722">
        <v>2.5759272021751101</v>
      </c>
      <c r="L4722">
        <v>1.47743763031794</v>
      </c>
      <c r="M4722">
        <v>92.108646322381404</v>
      </c>
      <c r="N4722">
        <v>1.7494966262951299</v>
      </c>
      <c r="O4722">
        <v>1.9522776572667899</v>
      </c>
      <c r="P4722">
        <v>217.93103448275801</v>
      </c>
      <c r="Q4722">
        <v>0.233650433920566</v>
      </c>
    </row>
    <row r="4723" spans="1:17" hidden="1" x14ac:dyDescent="0.3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E4723">
        <v>4.9749999999999996</v>
      </c>
      <c r="F4723">
        <v>9.9499999999999993</v>
      </c>
      <c r="G4723">
        <v>-18.7285474960937</v>
      </c>
      <c r="H4723">
        <v>0.64202090972443104</v>
      </c>
      <c r="I4723">
        <v>-8.4935223450099304</v>
      </c>
      <c r="J4723">
        <v>-0.117336641886528</v>
      </c>
      <c r="K4723">
        <v>9.6920825447925196</v>
      </c>
      <c r="L4723">
        <v>9.7052829725716503</v>
      </c>
      <c r="M4723">
        <v>100</v>
      </c>
      <c r="N4723">
        <v>0</v>
      </c>
      <c r="O4723">
        <v>0</v>
      </c>
      <c r="P4723">
        <v>10.432852386237499</v>
      </c>
    </row>
    <row r="4724" spans="1:17" hidden="1" x14ac:dyDescent="0.3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D4724" t="s">
        <v>549</v>
      </c>
      <c r="E4724">
        <v>4.9530000000000003</v>
      </c>
      <c r="F4724">
        <v>16.510000000000002</v>
      </c>
      <c r="G4724">
        <v>16.228900834021299</v>
      </c>
      <c r="H4724">
        <v>8.7074708165049408</v>
      </c>
      <c r="I4724">
        <v>-8.2920925833930905</v>
      </c>
      <c r="J4724">
        <v>2.9111309535102001</v>
      </c>
      <c r="K4724">
        <v>16.310378948298698</v>
      </c>
      <c r="L4724">
        <v>14.8351162382239</v>
      </c>
      <c r="M4724">
        <v>46.264599427568498</v>
      </c>
      <c r="N4724">
        <v>0.44811380376205001</v>
      </c>
      <c r="O4724">
        <v>19.624470018170801</v>
      </c>
      <c r="P4724">
        <v>69.1598360655737</v>
      </c>
      <c r="Q4724">
        <v>3.956882346967E-2</v>
      </c>
    </row>
    <row r="4725" spans="1:17" hidden="1" x14ac:dyDescent="0.3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D4725" t="s">
        <v>109</v>
      </c>
      <c r="E4725">
        <v>4.95</v>
      </c>
      <c r="F4725">
        <v>10</v>
      </c>
      <c r="G4725">
        <v>6.1837764668631099</v>
      </c>
      <c r="H4725">
        <v>-5.2077572472007798</v>
      </c>
      <c r="I4725">
        <v>-15.8903526424268</v>
      </c>
      <c r="J4725">
        <v>7.6412840477686501</v>
      </c>
      <c r="K4725">
        <v>9.4804130371619202</v>
      </c>
      <c r="L4725">
        <v>9.6150876976049808</v>
      </c>
      <c r="M4725">
        <v>66.738144042723306</v>
      </c>
      <c r="N4725">
        <v>1.55258432004783</v>
      </c>
      <c r="O4725">
        <v>59.9</v>
      </c>
      <c r="P4725">
        <v>42.450142450142401</v>
      </c>
      <c r="Q4725">
        <v>1.8241178502791999E-2</v>
      </c>
    </row>
    <row r="4726" spans="1:17" hidden="1" x14ac:dyDescent="0.3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D4726" t="s">
        <v>46</v>
      </c>
      <c r="E4726">
        <v>4.9078384000000002</v>
      </c>
      <c r="F4726">
        <v>14.3</v>
      </c>
      <c r="G4726">
        <v>113.061255243614</v>
      </c>
      <c r="H4726">
        <v>10.0818058131886</v>
      </c>
      <c r="I4726">
        <v>-0.15376334272857201</v>
      </c>
      <c r="J4726">
        <v>-1.0507150328489701</v>
      </c>
      <c r="K4726">
        <v>12.2191544333576</v>
      </c>
      <c r="L4726">
        <v>10.096023944614601</v>
      </c>
      <c r="M4726">
        <v>0.63586995437069005</v>
      </c>
      <c r="N4726">
        <v>0</v>
      </c>
      <c r="O4726">
        <v>0.55944055944054905</v>
      </c>
      <c r="P4726">
        <v>152.65017667844501</v>
      </c>
    </row>
    <row r="4727" spans="1:17" hidden="1" x14ac:dyDescent="0.3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D4727" t="s">
        <v>549</v>
      </c>
      <c r="E4727">
        <v>4.89419</v>
      </c>
      <c r="F4727">
        <v>9.73</v>
      </c>
      <c r="G4727">
        <v>112.478695140422</v>
      </c>
      <c r="H4727">
        <v>4.9353163241373403</v>
      </c>
      <c r="I4727">
        <v>93.569948343561705</v>
      </c>
      <c r="J4727">
        <v>-3.9933056341345901</v>
      </c>
      <c r="K4727">
        <v>10.1611827005511</v>
      </c>
      <c r="L4727">
        <v>8.1976061037034604</v>
      </c>
      <c r="M4727">
        <v>17.537235985507699</v>
      </c>
      <c r="N4727">
        <v>0.207809502313508</v>
      </c>
      <c r="O4727">
        <v>20.760534429599101</v>
      </c>
      <c r="P4727">
        <v>199.38461538461499</v>
      </c>
      <c r="Q4727">
        <v>0.12347823933377899</v>
      </c>
    </row>
    <row r="4728" spans="1:17" hidden="1" x14ac:dyDescent="0.3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D4728" t="s">
        <v>1146</v>
      </c>
      <c r="E4728">
        <v>4.8789999999999996</v>
      </c>
      <c r="F4728">
        <v>2.87</v>
      </c>
      <c r="G4728">
        <v>25.0183098091684</v>
      </c>
      <c r="H4728">
        <v>-3.2848571623970102</v>
      </c>
      <c r="I4728">
        <v>-27.779686461138098</v>
      </c>
      <c r="J4728">
        <v>-2.4429180372353598</v>
      </c>
      <c r="K4728">
        <v>2.9690926324450002</v>
      </c>
      <c r="L4728">
        <v>2.9959064418758499</v>
      </c>
      <c r="M4728">
        <v>46.044118984190199</v>
      </c>
      <c r="N4728">
        <v>0.57785890161652897</v>
      </c>
      <c r="O4728">
        <v>55.052264808362303</v>
      </c>
      <c r="P4728">
        <v>67.836257309941502</v>
      </c>
      <c r="Q4728">
        <v>2.4557679667250002E-3</v>
      </c>
    </row>
    <row r="4729" spans="1:17" hidden="1" x14ac:dyDescent="0.3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D4729" t="s">
        <v>549</v>
      </c>
      <c r="E4729">
        <v>4.8787925999999997</v>
      </c>
      <c r="F4729">
        <v>14.74</v>
      </c>
      <c r="G4729">
        <v>184.03807248399801</v>
      </c>
      <c r="H4729">
        <v>-5.3896105008042499</v>
      </c>
      <c r="I4729">
        <v>-7.0253354723995196</v>
      </c>
      <c r="J4729">
        <v>-11.853863587994301</v>
      </c>
      <c r="K4729">
        <v>14.8081630653675</v>
      </c>
      <c r="L4729">
        <v>13.1706295532267</v>
      </c>
      <c r="M4729">
        <v>39.562711908169298</v>
      </c>
      <c r="N4729">
        <v>2.0021780953689698</v>
      </c>
      <c r="O4729">
        <v>35.345997286295699</v>
      </c>
      <c r="P4729">
        <v>222.53829321663</v>
      </c>
    </row>
    <row r="4730" spans="1:17" hidden="1" x14ac:dyDescent="0.3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D4730" t="s">
        <v>549</v>
      </c>
      <c r="E4730">
        <v>4.8752924999999996</v>
      </c>
      <c r="F4730">
        <v>9.75</v>
      </c>
      <c r="G4730">
        <v>22.958085326272201</v>
      </c>
      <c r="H4730">
        <v>16.152600620324101</v>
      </c>
      <c r="I4730">
        <v>19.783512642934401</v>
      </c>
      <c r="J4730">
        <v>14.5048405227065</v>
      </c>
      <c r="K4730">
        <v>7.8047260479478702</v>
      </c>
      <c r="L4730">
        <v>6.4081544634905399</v>
      </c>
      <c r="M4730">
        <v>87.876538635991395</v>
      </c>
      <c r="N4730">
        <v>1.31812553832902</v>
      </c>
      <c r="O4730">
        <v>1.3333333333333399</v>
      </c>
      <c r="P4730">
        <v>114.28571428571399</v>
      </c>
    </row>
    <row r="4731" spans="1:17" hidden="1" x14ac:dyDescent="0.3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D4731" t="s">
        <v>380</v>
      </c>
      <c r="E4731">
        <v>4.8699687000000003</v>
      </c>
      <c r="F4731">
        <v>3.35</v>
      </c>
      <c r="G4731">
        <v>-81.011194167597907</v>
      </c>
      <c r="H4731">
        <v>-18.982451664115199</v>
      </c>
      <c r="I4731">
        <v>-54.159292853952799</v>
      </c>
      <c r="J4731">
        <v>-15.906810326097</v>
      </c>
      <c r="K4731">
        <v>3.9276113863414901</v>
      </c>
      <c r="L4731">
        <v>5.0916640493926097</v>
      </c>
      <c r="M4731">
        <v>34.982664532611302</v>
      </c>
      <c r="N4731">
        <v>2.0043956043955999</v>
      </c>
      <c r="O4731">
        <v>153.73134328358199</v>
      </c>
      <c r="P4731">
        <v>4.6875</v>
      </c>
      <c r="Q4731">
        <v>5.0331153397329999E-3</v>
      </c>
    </row>
    <row r="4732" spans="1:17" hidden="1" x14ac:dyDescent="0.3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549</v>
      </c>
      <c r="E4732">
        <v>4.8646849999999997</v>
      </c>
      <c r="F4732">
        <v>6.55</v>
      </c>
      <c r="G4732">
        <v>40.0636465967332</v>
      </c>
      <c r="H4732">
        <v>19.605078311903899</v>
      </c>
      <c r="I4732">
        <v>13.4866562439411</v>
      </c>
      <c r="J4732">
        <v>4.7532874068197</v>
      </c>
      <c r="K4732">
        <v>6.29288803983364</v>
      </c>
      <c r="L4732">
        <v>5.8545629690679597</v>
      </c>
      <c r="M4732">
        <v>44.359374230116302</v>
      </c>
      <c r="N4732">
        <v>0.46914893617021203</v>
      </c>
      <c r="O4732">
        <v>50.839694656488497</v>
      </c>
      <c r="P4732">
        <v>101.53846153846099</v>
      </c>
    </row>
    <row r="4733" spans="1:17" hidden="1" x14ac:dyDescent="0.3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D4733" t="s">
        <v>412</v>
      </c>
      <c r="E4733">
        <v>4.851</v>
      </c>
      <c r="F4733">
        <v>14.7</v>
      </c>
      <c r="G4733">
        <v>-10.609430326343601</v>
      </c>
      <c r="H4733">
        <v>-36.729578100896802</v>
      </c>
      <c r="I4733">
        <v>-48.117994918849497</v>
      </c>
      <c r="J4733">
        <v>-4.9100827558761599</v>
      </c>
      <c r="K4733">
        <v>17.876624540838399</v>
      </c>
      <c r="L4733">
        <v>17.8762810062127</v>
      </c>
      <c r="M4733">
        <v>19.642347575830701</v>
      </c>
      <c r="N4733">
        <v>0.436563219948502</v>
      </c>
      <c r="O4733">
        <v>71.428571428571402</v>
      </c>
      <c r="P4733">
        <v>49.238578680202998</v>
      </c>
      <c r="Q4733">
        <v>8.4066893779532997E-2</v>
      </c>
    </row>
    <row r="4734" spans="1:17" hidden="1" x14ac:dyDescent="0.3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E4734">
        <v>4.8503821</v>
      </c>
      <c r="F4734">
        <v>8.8699999999999992</v>
      </c>
      <c r="G4734">
        <v>55.868302467178502</v>
      </c>
      <c r="H4734">
        <v>-12.341128186466401</v>
      </c>
      <c r="I4734">
        <v>4.9732378359345502</v>
      </c>
      <c r="J4734">
        <v>1.7540083873532299</v>
      </c>
      <c r="K4734">
        <v>9.0329679208561107</v>
      </c>
      <c r="L4734">
        <v>7.7998696496055802</v>
      </c>
      <c r="M4734">
        <v>55.579738040604603</v>
      </c>
      <c r="N4734">
        <v>0.25892539807995302</v>
      </c>
      <c r="O4734">
        <v>39.684329199548998</v>
      </c>
      <c r="P4734">
        <v>135.90425531914801</v>
      </c>
    </row>
    <row r="4735" spans="1:17" hidden="1" x14ac:dyDescent="0.3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D4735" t="s">
        <v>1776</v>
      </c>
      <c r="E4735">
        <v>4.8381585210000004</v>
      </c>
      <c r="F4735">
        <v>1.47</v>
      </c>
      <c r="G4735">
        <v>31.0504887019964</v>
      </c>
      <c r="H4735">
        <v>-16.291832901640099</v>
      </c>
      <c r="I4735">
        <v>33.548671747816996</v>
      </c>
      <c r="J4735">
        <v>-0.117336641886528</v>
      </c>
      <c r="K4735">
        <v>1.3387586442150301</v>
      </c>
      <c r="L4735">
        <v>1.1234960278058099</v>
      </c>
      <c r="M4735">
        <v>11.9323689406223</v>
      </c>
      <c r="N4735">
        <v>0.106170908201076</v>
      </c>
      <c r="O4735">
        <v>32.653061224489697</v>
      </c>
      <c r="P4735">
        <v>83.749999999999901</v>
      </c>
      <c r="Q4735">
        <v>6.8615977162882993E-2</v>
      </c>
    </row>
    <row r="4736" spans="1:17" hidden="1" x14ac:dyDescent="0.3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D4736" t="s">
        <v>412</v>
      </c>
      <c r="E4736">
        <v>4.8380799999999997</v>
      </c>
      <c r="F4736">
        <v>11.63</v>
      </c>
      <c r="G4736">
        <v>20.6064505669565</v>
      </c>
      <c r="H4736">
        <v>-3.40819423837263</v>
      </c>
      <c r="I4736">
        <v>-54.832376639279602</v>
      </c>
      <c r="J4736">
        <v>2.05476026705248</v>
      </c>
      <c r="K4736">
        <v>12.7938349377979</v>
      </c>
      <c r="L4736">
        <v>13.8872878551743</v>
      </c>
      <c r="M4736">
        <v>41.469993781248498</v>
      </c>
      <c r="N4736">
        <v>2.9758234646994102</v>
      </c>
      <c r="O4736">
        <v>100.94582975064399</v>
      </c>
      <c r="P4736">
        <v>52.026143790849602</v>
      </c>
      <c r="Q4736">
        <v>6.1725772771319999E-2</v>
      </c>
    </row>
    <row r="4737" spans="1:17" hidden="1" x14ac:dyDescent="0.3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D4737" t="s">
        <v>165</v>
      </c>
      <c r="E4737">
        <v>4.8364752799999904</v>
      </c>
      <c r="F4737">
        <v>5.6</v>
      </c>
      <c r="G4737">
        <v>29.738304130979799</v>
      </c>
      <c r="K4737">
        <v>5.4856592989664099</v>
      </c>
      <c r="L4737">
        <v>5.3129273959650396</v>
      </c>
      <c r="M4737">
        <v>11.3707014279082</v>
      </c>
      <c r="N4737">
        <v>1</v>
      </c>
      <c r="O4737">
        <v>29.464285714285701</v>
      </c>
      <c r="P4737">
        <v>59.999999999999901</v>
      </c>
      <c r="Q4737">
        <v>-8.5879446318412003E-2</v>
      </c>
    </row>
    <row r="4738" spans="1:17" hidden="1" x14ac:dyDescent="0.3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E4738">
        <v>4.7987539999999997</v>
      </c>
      <c r="F4738">
        <v>11.72</v>
      </c>
      <c r="G4738">
        <v>37.107814323562202</v>
      </c>
      <c r="H4738">
        <v>-4.9426484394655201</v>
      </c>
      <c r="I4738">
        <v>51.512903323937998</v>
      </c>
      <c r="J4738">
        <v>-5.9996545458104897</v>
      </c>
      <c r="M4738">
        <v>26.581327503570101</v>
      </c>
      <c r="N4738">
        <v>1.23394378613892</v>
      </c>
      <c r="O4738">
        <v>8.6177474402730301</v>
      </c>
      <c r="P4738">
        <v>62.7777777777777</v>
      </c>
    </row>
    <row r="4739" spans="1:17" hidden="1" x14ac:dyDescent="0.3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E4739">
        <v>4.7641999999999998</v>
      </c>
      <c r="F4739">
        <v>8.1999999999999993</v>
      </c>
      <c r="G4739">
        <v>50.781731703116201</v>
      </c>
      <c r="H4739">
        <v>4.5819573664292497</v>
      </c>
      <c r="I4739">
        <v>5.3892514579619899</v>
      </c>
      <c r="J4739">
        <v>-0.117336641886528</v>
      </c>
      <c r="K4739">
        <v>7.3623801193224603</v>
      </c>
      <c r="L4739">
        <v>6.4127462400334601</v>
      </c>
      <c r="M4739">
        <v>68.168583308143994</v>
      </c>
      <c r="N4739">
        <v>0.66763425253991204</v>
      </c>
      <c r="O4739">
        <v>6.0975609756097597</v>
      </c>
      <c r="P4739">
        <v>98.547215496367997</v>
      </c>
    </row>
    <row r="4740" spans="1:17" hidden="1" x14ac:dyDescent="0.3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D4740" t="s">
        <v>72</v>
      </c>
      <c r="E4740">
        <v>4.7615748</v>
      </c>
      <c r="F4740">
        <v>11.64</v>
      </c>
      <c r="G4740">
        <v>-39.945346209022098</v>
      </c>
      <c r="H4740">
        <v>-2.5766545626659498</v>
      </c>
      <c r="I4740">
        <v>-14.807260455572701</v>
      </c>
      <c r="J4740">
        <v>0.65785715656308197</v>
      </c>
      <c r="K4740">
        <v>11.706468878766101</v>
      </c>
      <c r="L4740">
        <v>12.088221217202999</v>
      </c>
      <c r="M4740">
        <v>30.6158953382701</v>
      </c>
      <c r="N4740">
        <v>0.95756219270565801</v>
      </c>
      <c r="O4740">
        <v>24.054982817869298</v>
      </c>
      <c r="P4740">
        <v>23.174603174603099</v>
      </c>
      <c r="Q4740">
        <v>-8.7843772474332005E-2</v>
      </c>
    </row>
    <row r="4741" spans="1:17" hidden="1" x14ac:dyDescent="0.3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412</v>
      </c>
      <c r="E4741">
        <v>4.7396177460000004</v>
      </c>
      <c r="F4741">
        <v>30.62</v>
      </c>
      <c r="G4741">
        <v>225.85702559216699</v>
      </c>
      <c r="H4741">
        <v>23.214410754321499</v>
      </c>
      <c r="I4741">
        <v>236.09205074325001</v>
      </c>
      <c r="J4741">
        <v>4.8535238312022502</v>
      </c>
      <c r="K4741">
        <v>23.651088915585699</v>
      </c>
      <c r="M4741">
        <v>100</v>
      </c>
      <c r="N4741">
        <v>5.1717433377996098</v>
      </c>
      <c r="O4741">
        <v>0</v>
      </c>
      <c r="P4741">
        <v>249.54337899543299</v>
      </c>
    </row>
    <row r="4742" spans="1:17" hidden="1" x14ac:dyDescent="0.3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469</v>
      </c>
      <c r="E4742">
        <v>4.6679807999999996</v>
      </c>
      <c r="F4742">
        <v>4.4800000000000004</v>
      </c>
      <c r="G4742">
        <v>-45.094423885870199</v>
      </c>
      <c r="H4742">
        <v>-14.119457840150799</v>
      </c>
      <c r="I4742">
        <v>-34.5525456867164</v>
      </c>
      <c r="J4742">
        <v>2.8422290060804398</v>
      </c>
      <c r="K4742">
        <v>5.4157344653034603</v>
      </c>
      <c r="L4742">
        <v>6.2594606115333802</v>
      </c>
      <c r="M4742">
        <v>75.802927357196495</v>
      </c>
      <c r="N4742">
        <v>1.1901684656731999</v>
      </c>
      <c r="O4742">
        <v>35.937499999999901</v>
      </c>
      <c r="P4742">
        <v>9.0024330900243292</v>
      </c>
      <c r="Q4742">
        <v>-6.5462512212063007E-2</v>
      </c>
    </row>
    <row r="4743" spans="1:17" hidden="1" x14ac:dyDescent="0.3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D4743" t="s">
        <v>72</v>
      </c>
      <c r="E4743">
        <v>4.641</v>
      </c>
      <c r="F4743">
        <v>2.73</v>
      </c>
      <c r="G4743">
        <v>-30.193202718335201</v>
      </c>
      <c r="H4743">
        <v>2.8555297435873102</v>
      </c>
      <c r="I4743">
        <v>-4.2513282521829199</v>
      </c>
      <c r="J4743">
        <v>-4.0459080704579504</v>
      </c>
      <c r="K4743">
        <v>2.5622451648685001</v>
      </c>
      <c r="L4743">
        <v>2.49202943521628</v>
      </c>
      <c r="M4743">
        <v>52.495492309887901</v>
      </c>
      <c r="N4743">
        <v>1.16102796796442</v>
      </c>
      <c r="O4743">
        <v>15.7509157509157</v>
      </c>
      <c r="P4743">
        <v>36.5</v>
      </c>
      <c r="Q4743">
        <v>3.9239083609890001E-2</v>
      </c>
    </row>
    <row r="4744" spans="1:17" hidden="1" x14ac:dyDescent="0.3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72</v>
      </c>
      <c r="E4744">
        <v>4.6299000000000001</v>
      </c>
      <c r="F4744">
        <v>2.5299999999999998</v>
      </c>
      <c r="G4744">
        <v>13.341025556773401</v>
      </c>
      <c r="H4744">
        <v>2.0893208518842101</v>
      </c>
      <c r="I4744">
        <v>14.6057723123294</v>
      </c>
      <c r="J4744">
        <v>-1.0507150328489701</v>
      </c>
      <c r="K4744">
        <v>2.0221201756730798</v>
      </c>
      <c r="L4744">
        <v>1.80158414766095</v>
      </c>
      <c r="M4744">
        <v>99.980735039794496</v>
      </c>
      <c r="N4744">
        <v>0.488618121107044</v>
      </c>
      <c r="O4744">
        <v>0</v>
      </c>
      <c r="P4744">
        <v>41.340782122904997</v>
      </c>
      <c r="Q4744">
        <v>-5.2784765411700001E-3</v>
      </c>
    </row>
    <row r="4745" spans="1:17" hidden="1" x14ac:dyDescent="0.3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E4745">
        <v>4.6248300000000002</v>
      </c>
      <c r="F4745">
        <v>0.7</v>
      </c>
      <c r="G4745">
        <v>-20.7451769326785</v>
      </c>
      <c r="H4745">
        <v>10.684215002551401</v>
      </c>
      <c r="I4745">
        <v>-25.951328252182901</v>
      </c>
      <c r="J4745">
        <v>-4.2840033085531903</v>
      </c>
      <c r="K4745">
        <v>0.67393553445322896</v>
      </c>
      <c r="L4745">
        <v>0.68605110139806502</v>
      </c>
      <c r="M4745">
        <v>47.443883284812301</v>
      </c>
      <c r="N4745">
        <v>1.53177601351946</v>
      </c>
      <c r="O4745">
        <v>32.857142857142797</v>
      </c>
      <c r="P4745">
        <v>29.629629629629601</v>
      </c>
      <c r="Q4745">
        <v>-6.0020209434773E-2</v>
      </c>
    </row>
    <row r="4746" spans="1:17" hidden="1" x14ac:dyDescent="0.3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E4746">
        <v>4.6215400000000004</v>
      </c>
      <c r="F4746">
        <v>1.54</v>
      </c>
      <c r="G4746">
        <v>-9.6122793291926794</v>
      </c>
      <c r="H4746">
        <v>-10.4955602783474</v>
      </c>
      <c r="I4746">
        <v>-32.398696673235499</v>
      </c>
      <c r="J4746">
        <v>6.2520901097058097</v>
      </c>
      <c r="K4746">
        <v>1.55735447209898</v>
      </c>
      <c r="L4746">
        <v>1.64000694498323</v>
      </c>
      <c r="M4746">
        <v>45.235983054561203</v>
      </c>
      <c r="N4746">
        <v>0.99976406704630705</v>
      </c>
      <c r="O4746">
        <v>49.350649350649299</v>
      </c>
      <c r="P4746">
        <v>37.5</v>
      </c>
      <c r="Q4746">
        <v>-0.13642958591471199</v>
      </c>
    </row>
    <row r="4747" spans="1:17" hidden="1" x14ac:dyDescent="0.3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E4747">
        <v>4.6131120000000001</v>
      </c>
      <c r="F4747">
        <v>9.0399999999999991</v>
      </c>
      <c r="G4747">
        <v>11.2390197310615</v>
      </c>
      <c r="H4747">
        <v>44.510506082363598</v>
      </c>
      <c r="I4747">
        <v>-0.16812023213280999</v>
      </c>
      <c r="J4747">
        <v>-17.992984310280299</v>
      </c>
      <c r="K4747">
        <v>8.2936423578580794</v>
      </c>
      <c r="L4747">
        <v>7.7412193736540296</v>
      </c>
      <c r="M4747">
        <v>39.956340007994797</v>
      </c>
      <c r="N4747">
        <v>4.2422240559168998</v>
      </c>
      <c r="O4747">
        <v>28.0973451327433</v>
      </c>
      <c r="P4747">
        <v>58.5964912280701</v>
      </c>
      <c r="Q4747">
        <v>3.4040169349275E-2</v>
      </c>
    </row>
    <row r="4748" spans="1:17" hidden="1" x14ac:dyDescent="0.3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119</v>
      </c>
      <c r="E4748">
        <v>4.5510000000000002</v>
      </c>
      <c r="F4748">
        <v>1.23</v>
      </c>
      <c r="G4748">
        <v>52.5909061110018</v>
      </c>
      <c r="H4748">
        <v>-0.54034380222213996</v>
      </c>
      <c r="I4748">
        <v>54.951341762376501</v>
      </c>
      <c r="J4748">
        <v>-1.0507150328489701</v>
      </c>
      <c r="K4748">
        <v>0.96419654448473502</v>
      </c>
      <c r="L4748">
        <v>0.78908324583969702</v>
      </c>
      <c r="M4748">
        <v>99.996143041068393</v>
      </c>
      <c r="N4748">
        <v>0.99255468056882601</v>
      </c>
      <c r="O4748">
        <v>0</v>
      </c>
      <c r="P4748">
        <v>115.78947368420999</v>
      </c>
      <c r="Q4748">
        <v>8.3616800882802003E-2</v>
      </c>
    </row>
    <row r="4749" spans="1:17" hidden="1" x14ac:dyDescent="0.3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D4749" t="s">
        <v>225</v>
      </c>
      <c r="E4749">
        <v>4.5449751000000003</v>
      </c>
      <c r="F4749">
        <v>11.91</v>
      </c>
      <c r="G4749">
        <v>56.495189713223397</v>
      </c>
      <c r="H4749">
        <v>14.784215002551401</v>
      </c>
      <c r="I4749">
        <v>26.996784955364198</v>
      </c>
      <c r="J4749">
        <v>11.7136492736064</v>
      </c>
      <c r="K4749">
        <v>11.1532904895702</v>
      </c>
      <c r="L4749">
        <v>10.669946891662001</v>
      </c>
      <c r="M4749">
        <v>57.326969908156201</v>
      </c>
      <c r="N4749">
        <v>0.97127582814037405</v>
      </c>
      <c r="O4749">
        <v>64.231738035264399</v>
      </c>
      <c r="P4749">
        <v>116.54545454545401</v>
      </c>
      <c r="Q4749">
        <v>4.1795476663634999E-2</v>
      </c>
    </row>
    <row r="4750" spans="1:17" hidden="1" x14ac:dyDescent="0.3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D4750" t="s">
        <v>549</v>
      </c>
      <c r="E4750">
        <v>4.5357000000000003</v>
      </c>
      <c r="F4750">
        <v>23.26</v>
      </c>
      <c r="G4750">
        <v>0.102896197584779</v>
      </c>
      <c r="H4750">
        <v>2.1373042474027</v>
      </c>
      <c r="I4750">
        <v>-12.012165583190299</v>
      </c>
      <c r="J4750">
        <v>5.6099360853861997</v>
      </c>
      <c r="K4750">
        <v>21.363370316978099</v>
      </c>
      <c r="L4750">
        <v>20.922270014751302</v>
      </c>
      <c r="M4750">
        <v>68.922527934636506</v>
      </c>
      <c r="N4750">
        <v>1.6382589021171099</v>
      </c>
      <c r="O4750">
        <v>19.6044711951848</v>
      </c>
      <c r="P4750">
        <v>51.530944625407102</v>
      </c>
      <c r="Q4750">
        <v>0.12805019822220101</v>
      </c>
    </row>
    <row r="4751" spans="1:17" hidden="1" x14ac:dyDescent="0.3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D4751" t="s">
        <v>18</v>
      </c>
      <c r="E4751">
        <v>4.5279289</v>
      </c>
      <c r="F4751">
        <v>13.31</v>
      </c>
      <c r="G4751">
        <v>165.033820132524</v>
      </c>
      <c r="H4751">
        <v>0.569951803181873</v>
      </c>
      <c r="I4751">
        <v>179.720477915217</v>
      </c>
      <c r="J4751">
        <v>4.8511176167885504</v>
      </c>
      <c r="K4751">
        <v>11.652941229902799</v>
      </c>
      <c r="L4751">
        <v>8.3410517206814401</v>
      </c>
      <c r="M4751">
        <v>99.256670704492706</v>
      </c>
      <c r="N4751">
        <v>0.381283422459893</v>
      </c>
      <c r="O4751">
        <v>0</v>
      </c>
      <c r="P4751">
        <v>193.17180616740001</v>
      </c>
    </row>
    <row r="4752" spans="1:17" hidden="1" x14ac:dyDescent="0.3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D4752" t="s">
        <v>62</v>
      </c>
      <c r="E4752">
        <v>4.52709048</v>
      </c>
      <c r="F4752">
        <v>10.199999999999999</v>
      </c>
      <c r="G4752">
        <v>46.030784699894603</v>
      </c>
      <c r="H4752">
        <v>35.601910475802399</v>
      </c>
      <c r="I4752">
        <v>33.311261675874597</v>
      </c>
      <c r="J4752">
        <v>-0.117336641886528</v>
      </c>
      <c r="K4752">
        <v>8.5103501917709803</v>
      </c>
      <c r="L4752">
        <v>7.2187985084051798</v>
      </c>
      <c r="M4752">
        <v>100</v>
      </c>
      <c r="N4752">
        <v>4.3571428571428497</v>
      </c>
      <c r="O4752">
        <v>0</v>
      </c>
      <c r="P4752">
        <v>69.717138103161403</v>
      </c>
    </row>
    <row r="4753" spans="1:17" hidden="1" x14ac:dyDescent="0.3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46</v>
      </c>
      <c r="E4753">
        <v>4.5219899999999997</v>
      </c>
      <c r="F4753">
        <v>1.93</v>
      </c>
      <c r="G4753">
        <v>5.8438479390151201</v>
      </c>
      <c r="H4753">
        <v>28.058315721975902</v>
      </c>
      <c r="I4753">
        <v>-24.099476400331</v>
      </c>
      <c r="J4753">
        <v>6.8594075441599802</v>
      </c>
      <c r="K4753">
        <v>1.53028856023895</v>
      </c>
      <c r="L4753">
        <v>1.5800034737047799</v>
      </c>
      <c r="M4753">
        <v>88.404424704474593</v>
      </c>
      <c r="N4753">
        <v>1.05468926100203</v>
      </c>
      <c r="O4753">
        <v>17.616580310880799</v>
      </c>
      <c r="P4753">
        <v>69.298245614035096</v>
      </c>
      <c r="Q4753">
        <v>-2.2037302368160001E-3</v>
      </c>
    </row>
    <row r="4754" spans="1:17" hidden="1" x14ac:dyDescent="0.3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138</v>
      </c>
      <c r="E4754">
        <v>4.5179999999999998</v>
      </c>
      <c r="F4754">
        <v>15.06</v>
      </c>
      <c r="G4754">
        <v>98.765640688313695</v>
      </c>
      <c r="H4754">
        <v>-4.2493398147242996</v>
      </c>
      <c r="I4754">
        <v>-5.10600451117572</v>
      </c>
      <c r="J4754">
        <v>-0.117336641886528</v>
      </c>
      <c r="K4754">
        <v>16.024462825936801</v>
      </c>
      <c r="L4754">
        <v>15.0855342613952</v>
      </c>
      <c r="M4754">
        <v>48.298134111787199</v>
      </c>
      <c r="N4754">
        <v>0.86446164275223103</v>
      </c>
      <c r="O4754">
        <v>124.36918990703801</v>
      </c>
      <c r="P4754">
        <v>134.57943925233599</v>
      </c>
    </row>
    <row r="4755" spans="1:17" hidden="1" x14ac:dyDescent="0.3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549</v>
      </c>
      <c r="E4755">
        <v>4.5</v>
      </c>
      <c r="F4755">
        <v>45</v>
      </c>
      <c r="G4755">
        <v>-24.018579316888001</v>
      </c>
      <c r="H4755">
        <v>0.220800368405105</v>
      </c>
      <c r="I4755">
        <v>25.4375606367059</v>
      </c>
      <c r="J4755">
        <v>6.7921170872229597</v>
      </c>
      <c r="K4755">
        <v>40.085807916382997</v>
      </c>
      <c r="L4755">
        <v>37.177468565731999</v>
      </c>
      <c r="M4755">
        <v>84.393883461621698</v>
      </c>
      <c r="N4755">
        <v>0.32219274680993898</v>
      </c>
      <c r="O4755">
        <v>34.355555555555497</v>
      </c>
      <c r="P4755">
        <v>88.758389261744895</v>
      </c>
    </row>
    <row r="4756" spans="1:17" hidden="1" x14ac:dyDescent="0.3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632</v>
      </c>
      <c r="E4756">
        <v>4.4980230600000004</v>
      </c>
      <c r="F4756">
        <v>13.8</v>
      </c>
      <c r="G4756">
        <v>-44.603258847392802</v>
      </c>
      <c r="I4756">
        <v>-3.9275187283733799</v>
      </c>
      <c r="K4756">
        <v>17.182926074637699</v>
      </c>
      <c r="L4756">
        <v>23.662368761796301</v>
      </c>
      <c r="M4756">
        <v>89.584477983611194</v>
      </c>
      <c r="N4756">
        <v>1</v>
      </c>
      <c r="O4756">
        <v>26.449275362318801</v>
      </c>
      <c r="P4756">
        <v>15</v>
      </c>
    </row>
    <row r="4757" spans="1:17" hidden="1" x14ac:dyDescent="0.3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D4757" t="s">
        <v>21</v>
      </c>
      <c r="E4757">
        <v>4.4788170000000003</v>
      </c>
      <c r="F4757">
        <v>8.1300000000000008</v>
      </c>
      <c r="G4757">
        <v>-6.03078176795559</v>
      </c>
      <c r="H4757">
        <v>-22.497603179266701</v>
      </c>
      <c r="I4757">
        <v>-11.826328252182901</v>
      </c>
      <c r="J4757">
        <v>-6.6805824652755499</v>
      </c>
      <c r="K4757">
        <v>8.5249376887081105</v>
      </c>
      <c r="L4757">
        <v>8.3650569284924892</v>
      </c>
      <c r="M4757">
        <v>44.541201981931302</v>
      </c>
      <c r="N4757">
        <v>0.66899349490846205</v>
      </c>
      <c r="O4757">
        <v>53.751537515375098</v>
      </c>
      <c r="P4757">
        <v>32.626427406198999</v>
      </c>
      <c r="Q4757">
        <v>9.8682352341386004E-2</v>
      </c>
    </row>
    <row r="4758" spans="1:17" hidden="1" x14ac:dyDescent="0.3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D4758" t="s">
        <v>1408</v>
      </c>
      <c r="E4758">
        <v>4.4766000000000004</v>
      </c>
      <c r="F4758">
        <v>3</v>
      </c>
      <c r="G4758">
        <v>-54.4110560907951</v>
      </c>
      <c r="H4758">
        <v>-9.3083762743849299</v>
      </c>
      <c r="I4758">
        <v>-33.139874453839603</v>
      </c>
      <c r="J4758">
        <v>-5.8894247102683304</v>
      </c>
      <c r="K4758">
        <v>4.21313256200113</v>
      </c>
      <c r="L4758">
        <v>5.0462164566721901</v>
      </c>
      <c r="M4758">
        <v>47.929396265743001</v>
      </c>
      <c r="N4758">
        <v>1.23234384465771</v>
      </c>
      <c r="O4758">
        <v>54.3333333333333</v>
      </c>
      <c r="P4758">
        <v>6.7615658362989199</v>
      </c>
      <c r="Q4758">
        <v>-1.8234822668177001E-2</v>
      </c>
    </row>
    <row r="4759" spans="1:17" hidden="1" x14ac:dyDescent="0.3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472</v>
      </c>
      <c r="E4759">
        <v>4.4624123999999998</v>
      </c>
      <c r="F4759">
        <v>13.59</v>
      </c>
      <c r="G4759">
        <v>6.2371647611691801</v>
      </c>
      <c r="H4759">
        <v>39.573103891440297</v>
      </c>
      <c r="I4759">
        <v>-14.254247960212099</v>
      </c>
      <c r="J4759">
        <v>15.4045188442865</v>
      </c>
      <c r="K4759">
        <v>10.2545551966508</v>
      </c>
      <c r="L4759">
        <v>10.174739761404799</v>
      </c>
      <c r="M4759">
        <v>92.680118726334996</v>
      </c>
      <c r="N4759">
        <v>2.4020114681812399</v>
      </c>
      <c r="O4759">
        <v>0.80941869021338098</v>
      </c>
      <c r="P4759">
        <v>86.932599724896804</v>
      </c>
      <c r="Q4759">
        <v>0.17070326283076101</v>
      </c>
    </row>
    <row r="4760" spans="1:17" hidden="1" x14ac:dyDescent="0.3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51</v>
      </c>
      <c r="E4760">
        <v>4.4167664469999997</v>
      </c>
      <c r="F4760">
        <v>5.27</v>
      </c>
      <c r="G4760">
        <v>-51.887988280650902</v>
      </c>
      <c r="H4760">
        <v>-4.12567092900749</v>
      </c>
      <c r="I4760">
        <v>-26.9160244754998</v>
      </c>
      <c r="J4760">
        <v>-4.9909828512728103</v>
      </c>
      <c r="K4760">
        <v>5.4416680699435798</v>
      </c>
      <c r="L4760">
        <v>5.8375773123538703</v>
      </c>
      <c r="M4760">
        <v>19.553572178607599</v>
      </c>
      <c r="N4760">
        <v>1.0163934426229499</v>
      </c>
      <c r="O4760">
        <v>39.278937381404099</v>
      </c>
      <c r="P4760">
        <v>5.3999999999999799</v>
      </c>
    </row>
    <row r="4761" spans="1:17" hidden="1" x14ac:dyDescent="0.3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130</v>
      </c>
      <c r="E4761">
        <v>4.3573556880000002</v>
      </c>
      <c r="F4761">
        <v>9.84</v>
      </c>
      <c r="G4761">
        <v>-18.558148275061601</v>
      </c>
      <c r="H4761">
        <v>5.7513290965111796</v>
      </c>
      <c r="I4761">
        <v>-3.3842141582231799</v>
      </c>
      <c r="J4761">
        <v>4.7867145308213503</v>
      </c>
      <c r="K4761">
        <v>9.0718255590160908</v>
      </c>
      <c r="L4761">
        <v>9.00956242633527</v>
      </c>
      <c r="M4761">
        <v>100</v>
      </c>
      <c r="N4761">
        <v>6.1</v>
      </c>
      <c r="O4761">
        <v>0</v>
      </c>
      <c r="P4761">
        <v>10.067114093959701</v>
      </c>
    </row>
    <row r="4762" spans="1:17" hidden="1" x14ac:dyDescent="0.3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D4762" t="s">
        <v>138</v>
      </c>
      <c r="E4762">
        <v>4.3448399999999996</v>
      </c>
      <c r="F4762">
        <v>7.29</v>
      </c>
      <c r="G4762">
        <v>-23.6863534032667</v>
      </c>
      <c r="H4762">
        <v>-4.3157849974485503</v>
      </c>
      <c r="I4762">
        <v>-13.451328252182901</v>
      </c>
      <c r="J4762">
        <v>-0.117336641886528</v>
      </c>
      <c r="K4762">
        <v>7.2899996590963001</v>
      </c>
      <c r="L4762">
        <v>7.2811398222757502</v>
      </c>
      <c r="M4762">
        <v>98.182515309086796</v>
      </c>
      <c r="O4762">
        <v>0</v>
      </c>
      <c r="P4762">
        <v>0</v>
      </c>
    </row>
    <row r="4763" spans="1:17" hidden="1" x14ac:dyDescent="0.3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E4763">
        <v>4.3388400000000003</v>
      </c>
      <c r="F4763">
        <v>10.45</v>
      </c>
      <c r="G4763">
        <v>-30.756248649492498</v>
      </c>
      <c r="H4763">
        <v>-13.110965271148601</v>
      </c>
      <c r="I4763">
        <v>-41.7834914751162</v>
      </c>
      <c r="J4763">
        <v>-2.5726487839680399</v>
      </c>
      <c r="K4763">
        <v>10.3745818159182</v>
      </c>
      <c r="L4763">
        <v>10.298289261639701</v>
      </c>
      <c r="M4763">
        <v>1.33173876902495</v>
      </c>
      <c r="N4763">
        <v>0.53646852056580696</v>
      </c>
      <c r="O4763">
        <v>43.923444976076503</v>
      </c>
      <c r="P4763">
        <v>56.906906906906897</v>
      </c>
      <c r="Q4763">
        <v>6.6103371974933003E-2</v>
      </c>
    </row>
    <row r="4764" spans="1:17" hidden="1" x14ac:dyDescent="0.3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46</v>
      </c>
      <c r="E4764">
        <v>4.2841931999999998</v>
      </c>
      <c r="F4764">
        <v>12</v>
      </c>
      <c r="G4764">
        <v>86.839962386206906</v>
      </c>
      <c r="H4764">
        <v>-4.3157849974485503</v>
      </c>
      <c r="I4764">
        <v>-10.97481245372</v>
      </c>
      <c r="J4764">
        <v>10.1978496045318</v>
      </c>
      <c r="K4764">
        <v>11.216673760053901</v>
      </c>
      <c r="L4764">
        <v>11.0082621613408</v>
      </c>
      <c r="M4764">
        <v>68.476142110041394</v>
      </c>
      <c r="N4764">
        <v>0.30427971856586999</v>
      </c>
      <c r="O4764">
        <v>24.4166666666666</v>
      </c>
      <c r="P4764">
        <v>118.181818181818</v>
      </c>
      <c r="Q4764">
        <v>3.1880929987040002E-3</v>
      </c>
    </row>
    <row r="4765" spans="1:17" hidden="1" x14ac:dyDescent="0.3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D4765" t="s">
        <v>412</v>
      </c>
      <c r="E4765">
        <v>4.2816087999999999</v>
      </c>
      <c r="F4765">
        <v>13.37</v>
      </c>
      <c r="G4765">
        <v>73.882275351754501</v>
      </c>
      <c r="H4765">
        <v>-1.1370432468781</v>
      </c>
      <c r="I4765">
        <v>97.968302384970897</v>
      </c>
      <c r="J4765">
        <v>-1.0507150328489701</v>
      </c>
      <c r="K4765">
        <v>9.9516490748413808</v>
      </c>
      <c r="L4765">
        <v>10.0324087523092</v>
      </c>
      <c r="M4765">
        <v>84.0202256741496</v>
      </c>
      <c r="N4765">
        <v>0.72164316370324899</v>
      </c>
      <c r="O4765">
        <v>5.0112191473447902</v>
      </c>
      <c r="P4765">
        <v>139.17710196779899</v>
      </c>
      <c r="Q4765">
        <v>1.7465682820731999E-2</v>
      </c>
    </row>
    <row r="4766" spans="1:17" hidden="1" x14ac:dyDescent="0.3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D4766" t="s">
        <v>46</v>
      </c>
      <c r="E4766">
        <v>4.259684</v>
      </c>
      <c r="F4766">
        <v>1.21</v>
      </c>
      <c r="G4766">
        <v>66.393528609276501</v>
      </c>
      <c r="H4766">
        <v>3.6335830154556401</v>
      </c>
      <c r="I4766">
        <v>-3.2291601681254201</v>
      </c>
      <c r="J4766">
        <v>1.60415222378819</v>
      </c>
      <c r="K4766">
        <v>0.93180349435364596</v>
      </c>
      <c r="L4766">
        <v>0.68352765203894394</v>
      </c>
      <c r="M4766">
        <v>94.548865143002601</v>
      </c>
      <c r="N4766">
        <v>0.66595660512466104</v>
      </c>
      <c r="O4766">
        <v>0.82644628099173201</v>
      </c>
      <c r="P4766">
        <v>108.620689655172</v>
      </c>
      <c r="Q4766">
        <v>0.11617075081334</v>
      </c>
    </row>
    <row r="4767" spans="1:17" hidden="1" x14ac:dyDescent="0.3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632</v>
      </c>
      <c r="E4767">
        <v>4.2410249999999996</v>
      </c>
      <c r="F4767">
        <v>5.15</v>
      </c>
      <c r="G4767">
        <v>18.972926375126601</v>
      </c>
      <c r="H4767">
        <v>-4.9230724468412603</v>
      </c>
      <c r="I4767">
        <v>-31.051328252182898</v>
      </c>
      <c r="J4767">
        <v>15.412075122819299</v>
      </c>
      <c r="K4767">
        <v>4.6608393046578804</v>
      </c>
      <c r="L4767">
        <v>4.6729925503172201</v>
      </c>
      <c r="M4767">
        <v>82.364424439520107</v>
      </c>
      <c r="N4767">
        <v>1.58993361750753</v>
      </c>
      <c r="O4767">
        <v>27.1844660194174</v>
      </c>
      <c r="P4767">
        <v>118.22033898305</v>
      </c>
      <c r="Q4767">
        <v>7.1315856382831999E-2</v>
      </c>
    </row>
    <row r="4768" spans="1:17" hidden="1" x14ac:dyDescent="0.3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D4768" t="s">
        <v>335</v>
      </c>
      <c r="E4768">
        <v>4.1771763999999996</v>
      </c>
      <c r="F4768">
        <v>5.26</v>
      </c>
      <c r="G4768">
        <v>-38.710586036546196</v>
      </c>
      <c r="H4768">
        <v>-6.3490567164873699</v>
      </c>
      <c r="I4768">
        <v>-29.9592647601194</v>
      </c>
      <c r="J4768">
        <v>-4.6218411463910298</v>
      </c>
      <c r="K4768">
        <v>5.4494213783831098</v>
      </c>
      <c r="L4768">
        <v>5.6794516368077002</v>
      </c>
      <c r="M4768">
        <v>43.019707158519999</v>
      </c>
      <c r="N4768">
        <v>0.89141738323038999</v>
      </c>
      <c r="O4768">
        <v>39.7338403041825</v>
      </c>
      <c r="P4768">
        <v>14.099783080260201</v>
      </c>
      <c r="Q4768">
        <v>7.0542740077895003E-2</v>
      </c>
    </row>
    <row r="4769" spans="1:17" hidden="1" x14ac:dyDescent="0.3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1146</v>
      </c>
      <c r="E4769">
        <v>4.1587091649999897</v>
      </c>
      <c r="F4769">
        <v>4.8099999999999996</v>
      </c>
      <c r="G4769">
        <v>22.959988060147801</v>
      </c>
      <c r="H4769">
        <v>-15.931030006522899</v>
      </c>
      <c r="I4769">
        <v>-15.8854053312904</v>
      </c>
      <c r="J4769">
        <v>4.1653186043661501</v>
      </c>
      <c r="K4769">
        <v>5.22432932814342</v>
      </c>
      <c r="L4769">
        <v>5.1995062851596598</v>
      </c>
      <c r="M4769">
        <v>37.723270088813202</v>
      </c>
      <c r="N4769">
        <v>0.57180925551565698</v>
      </c>
      <c r="O4769">
        <v>55.925155925155899</v>
      </c>
      <c r="P4769">
        <v>120.64220183486199</v>
      </c>
      <c r="Q4769">
        <v>-9.1741940425173002E-2</v>
      </c>
    </row>
    <row r="4770" spans="1:17" hidden="1" x14ac:dyDescent="0.3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E4770">
        <v>4.1328140360000001</v>
      </c>
      <c r="F4770">
        <v>4.6399999999999997</v>
      </c>
      <c r="G4770">
        <v>-67.782738945435398</v>
      </c>
      <c r="H4770">
        <v>-10.6717172008383</v>
      </c>
      <c r="I4770">
        <v>-49.715064515919103</v>
      </c>
      <c r="J4770">
        <v>-0.117336641886528</v>
      </c>
      <c r="K4770">
        <v>4.9347294177735002</v>
      </c>
      <c r="L4770">
        <v>6.1951473276594804</v>
      </c>
      <c r="M4770">
        <v>9.6645012404999995E-5</v>
      </c>
      <c r="N4770">
        <v>0.63103448275861995</v>
      </c>
      <c r="O4770">
        <v>78.879310344827601</v>
      </c>
      <c r="P4770">
        <v>22.105263157894701</v>
      </c>
    </row>
    <row r="4771" spans="1:17" hidden="1" x14ac:dyDescent="0.3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E4771">
        <v>4.1134905000000002</v>
      </c>
      <c r="F4771">
        <v>13.05</v>
      </c>
      <c r="G4771">
        <v>39.031851085511299</v>
      </c>
      <c r="H4771">
        <v>-11.991988765766701</v>
      </c>
      <c r="I4771">
        <v>29.171622567489202</v>
      </c>
      <c r="J4771">
        <v>-5.0742331936106604</v>
      </c>
      <c r="K4771">
        <v>14.4356959362431</v>
      </c>
      <c r="L4771">
        <v>12.2906682437656</v>
      </c>
      <c r="M4771">
        <v>27.7690375512658</v>
      </c>
      <c r="N4771">
        <v>0.40850754593698702</v>
      </c>
      <c r="O4771">
        <v>43.448275862068897</v>
      </c>
      <c r="P4771">
        <v>130.15873015873001</v>
      </c>
      <c r="Q4771">
        <v>-2.9117133022793E-2</v>
      </c>
    </row>
    <row r="4772" spans="1:17" hidden="1" x14ac:dyDescent="0.3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198</v>
      </c>
      <c r="E4772">
        <v>4.1134649999999997</v>
      </c>
      <c r="F4772">
        <v>40.93</v>
      </c>
      <c r="G4772">
        <v>63.979854758127097</v>
      </c>
      <c r="H4772">
        <v>16.4798750387178</v>
      </c>
      <c r="I4772">
        <v>57.090338414483703</v>
      </c>
      <c r="J4772">
        <v>19.5244544028895</v>
      </c>
      <c r="K4772">
        <v>37.127104906039001</v>
      </c>
      <c r="L4772">
        <v>31.032668130601799</v>
      </c>
      <c r="M4772">
        <v>63.501127988384397</v>
      </c>
      <c r="N4772">
        <v>0.31280549774959998</v>
      </c>
      <c r="O4772">
        <v>17.273393598827202</v>
      </c>
      <c r="P4772">
        <v>162.877328195247</v>
      </c>
      <c r="Q4772">
        <v>0.10635827155784899</v>
      </c>
    </row>
    <row r="4773" spans="1:17" hidden="1" x14ac:dyDescent="0.3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D4773" t="s">
        <v>472</v>
      </c>
      <c r="E4773">
        <v>4.109443884</v>
      </c>
      <c r="F4773">
        <v>1.26</v>
      </c>
      <c r="G4773">
        <v>8.9452255441016799</v>
      </c>
      <c r="H4773">
        <v>-18.014415134434799</v>
      </c>
      <c r="I4773">
        <v>6.5486717478170702</v>
      </c>
      <c r="J4773">
        <v>-1.67983664188652</v>
      </c>
      <c r="K4773">
        <v>1.1650015758551799</v>
      </c>
      <c r="L4773">
        <v>1.01666377074688</v>
      </c>
      <c r="M4773">
        <v>4.7504505136505601</v>
      </c>
      <c r="N4773">
        <v>1.18772218887171</v>
      </c>
      <c r="O4773">
        <v>17.460317460317398</v>
      </c>
      <c r="P4773">
        <v>68</v>
      </c>
      <c r="Q4773">
        <v>-3.6569038283472001E-2</v>
      </c>
    </row>
    <row r="4774" spans="1:17" hidden="1" x14ac:dyDescent="0.3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D4774" t="s">
        <v>46</v>
      </c>
      <c r="E4774">
        <v>4.0873350999999998</v>
      </c>
      <c r="F4774">
        <v>7.39</v>
      </c>
      <c r="G4774">
        <v>3.9791593528019802</v>
      </c>
      <c r="H4774">
        <v>43.822368062184601</v>
      </c>
      <c r="I4774">
        <v>19.070222547923901</v>
      </c>
      <c r="J4774">
        <v>20.156462781180299</v>
      </c>
      <c r="K4774">
        <v>5.2711797653397596</v>
      </c>
      <c r="L4774">
        <v>5.0838543189977496</v>
      </c>
      <c r="M4774">
        <v>87.152274173494504</v>
      </c>
      <c r="N4774">
        <v>3.1796097135486701</v>
      </c>
      <c r="O4774">
        <v>5.5480378890392297</v>
      </c>
      <c r="P4774">
        <v>111.142857142857</v>
      </c>
      <c r="Q4774">
        <v>3.8910967624560998E-2</v>
      </c>
    </row>
    <row r="4775" spans="1:17" hidden="1" x14ac:dyDescent="0.3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D4775" t="s">
        <v>1489</v>
      </c>
      <c r="E4775">
        <v>4.0744199999999999</v>
      </c>
      <c r="F4775">
        <v>2.67</v>
      </c>
      <c r="G4775">
        <v>112.59683243744099</v>
      </c>
      <c r="H4775">
        <v>93.029347745914293</v>
      </c>
      <c r="I4775">
        <v>122.831857588525</v>
      </c>
      <c r="J4775">
        <v>9.7348801068819508</v>
      </c>
      <c r="M4775">
        <v>100</v>
      </c>
      <c r="O4775">
        <v>0</v>
      </c>
      <c r="P4775">
        <v>136.283185840708</v>
      </c>
    </row>
    <row r="4776" spans="1:17" hidden="1" x14ac:dyDescent="0.3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D4776" t="s">
        <v>1146</v>
      </c>
      <c r="E4776">
        <v>4.0659388769999998</v>
      </c>
      <c r="F4776">
        <v>1.33</v>
      </c>
      <c r="G4776">
        <v>-18.961943954447801</v>
      </c>
      <c r="H4776">
        <v>0.64289268850186598</v>
      </c>
      <c r="I4776">
        <v>-8.7269188033640095</v>
      </c>
      <c r="J4776">
        <v>4.8413410440638804</v>
      </c>
      <c r="M4776">
        <v>100</v>
      </c>
      <c r="O4776">
        <v>0</v>
      </c>
      <c r="P4776">
        <v>9.9173553719008307</v>
      </c>
    </row>
    <row r="4777" spans="1:17" hidden="1" x14ac:dyDescent="0.3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632</v>
      </c>
      <c r="E4777">
        <v>4.0598794500000004</v>
      </c>
      <c r="F4777">
        <v>4.51</v>
      </c>
      <c r="G4777">
        <v>-5.0021428769509502</v>
      </c>
      <c r="H4777">
        <v>-4.9637331615954201</v>
      </c>
      <c r="I4777">
        <v>-24.6718006931278</v>
      </c>
      <c r="J4777">
        <v>-1.61626597807497</v>
      </c>
      <c r="K4777">
        <v>4.5815981424778096</v>
      </c>
      <c r="L4777">
        <v>4.5033932166423902</v>
      </c>
      <c r="M4777">
        <v>38.945268343619503</v>
      </c>
      <c r="N4777">
        <v>1.17622279924647</v>
      </c>
      <c r="O4777">
        <v>33.0376940133037</v>
      </c>
      <c r="P4777">
        <v>30.346820809248499</v>
      </c>
      <c r="Q4777">
        <v>2.9859301056627E-2</v>
      </c>
    </row>
    <row r="4778" spans="1:17" hidden="1" x14ac:dyDescent="0.3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21</v>
      </c>
      <c r="E4778">
        <v>4.0399560000000001</v>
      </c>
      <c r="F4778">
        <v>10.11</v>
      </c>
      <c r="G4778">
        <v>-41.824005225129099</v>
      </c>
      <c r="H4778">
        <v>-26.7851101508227</v>
      </c>
      <c r="I4778">
        <v>-41.749200592608403</v>
      </c>
      <c r="J4778">
        <v>-5.3656965294216699</v>
      </c>
      <c r="K4778">
        <v>11.3587630947797</v>
      </c>
      <c r="L4778">
        <v>10.4885993299762</v>
      </c>
      <c r="M4778">
        <v>1.9689873494554999</v>
      </c>
      <c r="N4778">
        <v>1.3454974439638201</v>
      </c>
      <c r="O4778">
        <v>54.500494559841698</v>
      </c>
      <c r="P4778">
        <v>44.428571428571402</v>
      </c>
      <c r="Q4778">
        <v>0.14468072174525101</v>
      </c>
    </row>
    <row r="4779" spans="1:17" hidden="1" x14ac:dyDescent="0.3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E4779">
        <v>4.0357890999999997</v>
      </c>
      <c r="F4779">
        <v>4.97</v>
      </c>
      <c r="G4779">
        <v>-41.673152083134703</v>
      </c>
      <c r="H4779">
        <v>-4.1065799765280504</v>
      </c>
      <c r="I4779">
        <v>-26.258345796042502</v>
      </c>
      <c r="J4779">
        <v>-0.73974328089068198</v>
      </c>
      <c r="K4779">
        <v>4.9788845433978297</v>
      </c>
      <c r="L4779">
        <v>5.4058022350840096</v>
      </c>
      <c r="M4779">
        <v>56.9250090792316</v>
      </c>
      <c r="N4779">
        <v>0.49089052339654599</v>
      </c>
      <c r="O4779">
        <v>59.9597585513078</v>
      </c>
      <c r="P4779">
        <v>16.9411764705882</v>
      </c>
      <c r="Q4779">
        <v>-2.4218542665984999E-2</v>
      </c>
    </row>
    <row r="4780" spans="1:17" hidden="1" x14ac:dyDescent="0.3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D4780" t="s">
        <v>405</v>
      </c>
      <c r="E4780">
        <v>4.0333712999999998</v>
      </c>
      <c r="F4780">
        <v>9.77</v>
      </c>
      <c r="G4780">
        <v>17.294887577974201</v>
      </c>
      <c r="H4780">
        <v>-4.3157849974485503</v>
      </c>
      <c r="I4780">
        <v>-8.5104045142667104</v>
      </c>
      <c r="J4780">
        <v>-0.117336641886528</v>
      </c>
      <c r="K4780">
        <v>9.32142284551845</v>
      </c>
      <c r="L4780">
        <v>8.8727236301965604</v>
      </c>
      <c r="M4780">
        <v>99.999999983441796</v>
      </c>
      <c r="N4780">
        <v>6</v>
      </c>
      <c r="O4780">
        <v>0</v>
      </c>
      <c r="P4780">
        <v>40.981240981240902</v>
      </c>
    </row>
    <row r="4781" spans="1:17" hidden="1" x14ac:dyDescent="0.3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72</v>
      </c>
      <c r="E4781">
        <v>3.9803980000000001</v>
      </c>
      <c r="F4781">
        <v>1.99</v>
      </c>
      <c r="G4781">
        <v>35.513646596733203</v>
      </c>
      <c r="H4781">
        <v>6.0103019590731703</v>
      </c>
      <c r="I4781">
        <v>15.7694509685962</v>
      </c>
      <c r="J4781">
        <v>-5.6987319907237399</v>
      </c>
      <c r="K4781">
        <v>2.05146053073523</v>
      </c>
      <c r="L4781">
        <v>1.74830162270298</v>
      </c>
      <c r="M4781">
        <v>27.246706253106002</v>
      </c>
      <c r="N4781">
        <v>0.34100239349192601</v>
      </c>
      <c r="O4781">
        <v>20.100502512562802</v>
      </c>
      <c r="P4781">
        <v>121.111111111111</v>
      </c>
      <c r="Q4781">
        <v>5.9923331840821999E-2</v>
      </c>
    </row>
    <row r="4782" spans="1:17" hidden="1" x14ac:dyDescent="0.3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E4782">
        <v>3.9706039999999998</v>
      </c>
      <c r="F4782">
        <v>45.1</v>
      </c>
      <c r="G4782">
        <v>34.559260631820898</v>
      </c>
      <c r="H4782">
        <v>-5.1731162790488998</v>
      </c>
      <c r="I4782">
        <v>44.794285782904801</v>
      </c>
      <c r="J4782">
        <v>-0.117336641886528</v>
      </c>
      <c r="K4782">
        <v>43.683074780917998</v>
      </c>
      <c r="L4782">
        <v>37.374879591799598</v>
      </c>
      <c r="M4782">
        <v>50.127975425573403</v>
      </c>
      <c r="N4782">
        <v>1.79411764705882</v>
      </c>
      <c r="O4782">
        <v>0.86474501108646495</v>
      </c>
      <c r="P4782">
        <v>75.828460038986293</v>
      </c>
    </row>
    <row r="4783" spans="1:17" hidden="1" x14ac:dyDescent="0.3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412</v>
      </c>
      <c r="E4783">
        <v>3.9655535999999998</v>
      </c>
      <c r="F4783">
        <v>7.94</v>
      </c>
      <c r="G4783">
        <v>8.6469799300665802</v>
      </c>
      <c r="H4783">
        <v>20.684215002551401</v>
      </c>
      <c r="I4783">
        <v>25.8469173618521</v>
      </c>
      <c r="J4783">
        <v>9.7510844107450492</v>
      </c>
      <c r="K4783">
        <v>7.1428353089722503</v>
      </c>
      <c r="L4783">
        <v>6.5080661474157804</v>
      </c>
      <c r="M4783">
        <v>59.228784002588</v>
      </c>
      <c r="N4783">
        <v>1.1893262721118101</v>
      </c>
      <c r="O4783">
        <v>9.3198992443324702</v>
      </c>
      <c r="P4783">
        <v>72.984749455337706</v>
      </c>
      <c r="Q4783">
        <v>6.1874835391377003E-2</v>
      </c>
    </row>
    <row r="4784" spans="1:17" hidden="1" x14ac:dyDescent="0.3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D4784" t="s">
        <v>549</v>
      </c>
      <c r="E4784">
        <v>3.9119999999999999</v>
      </c>
      <c r="F4784">
        <v>15.08</v>
      </c>
      <c r="G4784">
        <v>14.739719972227601</v>
      </c>
      <c r="H4784">
        <v>0.16321705313801699</v>
      </c>
      <c r="I4784">
        <v>10.1521947893165</v>
      </c>
      <c r="J4784">
        <v>-1.0507150328489701</v>
      </c>
      <c r="K4784">
        <v>10.9441831721453</v>
      </c>
      <c r="M4784">
        <v>100</v>
      </c>
      <c r="N4784">
        <v>0</v>
      </c>
      <c r="O4784">
        <v>0</v>
      </c>
      <c r="P4784">
        <v>40.409683426443202</v>
      </c>
    </row>
    <row r="4785" spans="1:17" hidden="1" x14ac:dyDescent="0.3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D4785" t="s">
        <v>312</v>
      </c>
      <c r="E4785">
        <v>3.901932</v>
      </c>
      <c r="F4785">
        <v>3</v>
      </c>
      <c r="K4785">
        <v>3.13914626791387</v>
      </c>
      <c r="L4785">
        <v>4.4077132628643598</v>
      </c>
      <c r="M4785">
        <v>99.841790054050605</v>
      </c>
      <c r="N4785">
        <v>1</v>
      </c>
    </row>
    <row r="4786" spans="1:17" hidden="1" x14ac:dyDescent="0.3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709</v>
      </c>
      <c r="E4786">
        <v>3.8994098080000001</v>
      </c>
      <c r="F4786">
        <v>560.04</v>
      </c>
      <c r="G4786">
        <v>4.9608797302181804</v>
      </c>
      <c r="H4786">
        <v>6.3385692811709502</v>
      </c>
      <c r="I4786">
        <v>-1.87179366499772</v>
      </c>
      <c r="J4786">
        <v>5.4127281129700799</v>
      </c>
      <c r="K4786">
        <v>517.63911359029805</v>
      </c>
      <c r="L4786">
        <v>487.05682490563601</v>
      </c>
      <c r="M4786">
        <v>60.046073572563003</v>
      </c>
      <c r="N4786">
        <v>1.4665259911536701</v>
      </c>
      <c r="O4786">
        <v>1.8480822798371399</v>
      </c>
      <c r="P4786">
        <v>33.133647125944897</v>
      </c>
      <c r="Q4786">
        <v>2.4635765917062999E-2</v>
      </c>
    </row>
    <row r="4787" spans="1:17" hidden="1" x14ac:dyDescent="0.3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1423</v>
      </c>
      <c r="E4787">
        <v>3.8993597250000001</v>
      </c>
      <c r="F4787">
        <v>8.43</v>
      </c>
      <c r="G4787">
        <v>73.276263419163101</v>
      </c>
      <c r="H4787">
        <v>-0.16394632603692999</v>
      </c>
      <c r="I4787">
        <v>-14.854837024112699</v>
      </c>
      <c r="J4787">
        <v>4.0345020295250897</v>
      </c>
      <c r="K4787">
        <v>8.1535633787472506</v>
      </c>
      <c r="L4787">
        <v>6.96157996834489</v>
      </c>
      <c r="M4787">
        <v>48.879909132819101</v>
      </c>
      <c r="N4787">
        <v>1.2885376089216101</v>
      </c>
      <c r="O4787">
        <v>11.6251482799525</v>
      </c>
      <c r="P4787">
        <v>118.39378238341899</v>
      </c>
      <c r="Q4787">
        <v>4.5440142466197E-2</v>
      </c>
    </row>
    <row r="4788" spans="1:17" hidden="1" x14ac:dyDescent="0.3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632</v>
      </c>
      <c r="E4788">
        <v>3.8820000000000001</v>
      </c>
      <c r="F4788">
        <v>60</v>
      </c>
      <c r="G4788">
        <v>89.684912599578198</v>
      </c>
      <c r="H4788">
        <v>-2.8787604835009502</v>
      </c>
      <c r="I4788">
        <v>-8.86705075523329</v>
      </c>
      <c r="J4788">
        <v>-0.117336641886528</v>
      </c>
      <c r="K4788">
        <v>52.346418058115603</v>
      </c>
      <c r="L4788">
        <v>41.764817927121499</v>
      </c>
      <c r="M4788">
        <v>99.566328599164194</v>
      </c>
      <c r="N4788">
        <v>0.63432137285491397</v>
      </c>
      <c r="O4788">
        <v>0</v>
      </c>
      <c r="P4788">
        <v>121.40221402214</v>
      </c>
      <c r="Q4788">
        <v>0.12814606291196101</v>
      </c>
    </row>
    <row r="4789" spans="1:17" hidden="1" x14ac:dyDescent="0.3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D4789" t="s">
        <v>933</v>
      </c>
      <c r="E4789">
        <v>3.8581103899999998</v>
      </c>
      <c r="F4789">
        <v>3.91</v>
      </c>
      <c r="G4789">
        <v>21.666806448034301</v>
      </c>
      <c r="H4789">
        <v>31.398500716837098</v>
      </c>
      <c r="I4789">
        <v>7.6013033267644499</v>
      </c>
      <c r="J4789">
        <v>-0.86360529860293</v>
      </c>
      <c r="K4789">
        <v>3.5478506391140701</v>
      </c>
      <c r="L4789">
        <v>3.2025598952791801</v>
      </c>
      <c r="M4789">
        <v>40.020056501108201</v>
      </c>
      <c r="N4789">
        <v>0.976377952755905</v>
      </c>
      <c r="O4789">
        <v>25.319693094629098</v>
      </c>
      <c r="P4789">
        <v>69.264069264069207</v>
      </c>
      <c r="Q4789">
        <v>2.1904594645369001E-2</v>
      </c>
    </row>
    <row r="4790" spans="1:17" hidden="1" x14ac:dyDescent="0.3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D4790" t="s">
        <v>130</v>
      </c>
      <c r="E4790">
        <v>3.8473511999999999</v>
      </c>
      <c r="F4790">
        <v>6.54</v>
      </c>
      <c r="G4790">
        <v>-65.1890367664152</v>
      </c>
      <c r="H4790">
        <v>2.7695612183324498</v>
      </c>
      <c r="I4790">
        <v>-40.296965836075501</v>
      </c>
      <c r="J4790">
        <v>9.0780656569640499</v>
      </c>
      <c r="K4790">
        <v>6.8866301061197701</v>
      </c>
      <c r="L4790">
        <v>8.0598286340178706</v>
      </c>
      <c r="M4790">
        <v>56.164033949683798</v>
      </c>
      <c r="N4790">
        <v>0.67348851419733002</v>
      </c>
      <c r="O4790">
        <v>91.131498470948003</v>
      </c>
      <c r="P4790">
        <v>11.6040955631399</v>
      </c>
      <c r="Q4790">
        <v>8.5612096165134002E-2</v>
      </c>
    </row>
    <row r="4791" spans="1:17" hidden="1" x14ac:dyDescent="0.3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46</v>
      </c>
      <c r="E4791">
        <v>3.8220930000000002</v>
      </c>
      <c r="F4791">
        <v>7.57</v>
      </c>
      <c r="G4791">
        <v>26.214636695743099</v>
      </c>
      <c r="H4791">
        <v>11.5473565266572</v>
      </c>
      <c r="I4791">
        <v>-5.1537602979625996</v>
      </c>
      <c r="J4791">
        <v>1.5197711343754099</v>
      </c>
      <c r="K4791">
        <v>7.0034192052358399</v>
      </c>
      <c r="L4791">
        <v>6.4368293231986504</v>
      </c>
      <c r="M4791">
        <v>66.592785580660504</v>
      </c>
      <c r="N4791">
        <v>1.7651983087712999</v>
      </c>
      <c r="O4791">
        <v>31.836195508586499</v>
      </c>
      <c r="P4791">
        <v>80.238095238095198</v>
      </c>
      <c r="Q4791">
        <v>7.4756498301631003E-2</v>
      </c>
    </row>
    <row r="4792" spans="1:17" hidden="1" x14ac:dyDescent="0.3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130</v>
      </c>
      <c r="E4792">
        <v>3.8156696000000001</v>
      </c>
      <c r="F4792">
        <v>7.76</v>
      </c>
      <c r="G4792">
        <v>-11.8707914436125</v>
      </c>
      <c r="H4792">
        <v>-3.24769420973159</v>
      </c>
      <c r="I4792">
        <v>-21.508200290097601</v>
      </c>
      <c r="J4792">
        <v>-3.6842156227782401</v>
      </c>
      <c r="K4792">
        <v>7.7243962509771897</v>
      </c>
      <c r="L4792">
        <v>7.6692089807055996</v>
      </c>
      <c r="M4792">
        <v>48.275828958273301</v>
      </c>
      <c r="N4792">
        <v>0.92145760167056401</v>
      </c>
      <c r="O4792">
        <v>46.649484536082397</v>
      </c>
      <c r="P4792">
        <v>21.060842433697299</v>
      </c>
      <c r="Q4792">
        <v>4.4569574145297997E-2</v>
      </c>
    </row>
    <row r="4793" spans="1:17" hidden="1" x14ac:dyDescent="0.3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2970</v>
      </c>
      <c r="E4793">
        <v>3.804462</v>
      </c>
      <c r="F4793">
        <v>23.5</v>
      </c>
      <c r="G4793">
        <v>-49.863511841312302</v>
      </c>
      <c r="H4793">
        <v>-6.7384162515408397</v>
      </c>
      <c r="I4793">
        <v>-22.3171076105391</v>
      </c>
      <c r="J4793">
        <v>-1.0507150328489701</v>
      </c>
      <c r="K4793">
        <v>28.024193593790098</v>
      </c>
      <c r="L4793">
        <v>26.7341239241761</v>
      </c>
      <c r="M4793">
        <v>6.24203432598497</v>
      </c>
      <c r="N4793">
        <v>0</v>
      </c>
      <c r="O4793">
        <v>31.9148936170212</v>
      </c>
      <c r="P4793">
        <v>0</v>
      </c>
    </row>
    <row r="4794" spans="1:17" hidden="1" x14ac:dyDescent="0.3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D4794" t="s">
        <v>72</v>
      </c>
      <c r="E4794">
        <v>3.8016115799999999</v>
      </c>
      <c r="F4794">
        <v>8.74</v>
      </c>
      <c r="G4794">
        <v>146.90188189085001</v>
      </c>
      <c r="H4794">
        <v>-12.4601148943557</v>
      </c>
      <c r="I4794">
        <v>-8.1501234329058097</v>
      </c>
      <c r="J4794">
        <v>4.5830158845529496</v>
      </c>
      <c r="K4794">
        <v>8.7732490619314198</v>
      </c>
      <c r="L4794">
        <v>7.6136509471837703</v>
      </c>
      <c r="M4794">
        <v>46.494003288134401</v>
      </c>
      <c r="N4794">
        <v>2.4258734278299001</v>
      </c>
      <c r="O4794">
        <v>43.9359267734553</v>
      </c>
      <c r="P4794">
        <v>173.12499999999901</v>
      </c>
      <c r="Q4794">
        <v>9.5203772593630998E-2</v>
      </c>
    </row>
    <row r="4795" spans="1:17" hidden="1" x14ac:dyDescent="0.3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632</v>
      </c>
      <c r="E4795">
        <v>3.79381656499999</v>
      </c>
      <c r="F4795">
        <v>24.47</v>
      </c>
      <c r="G4795">
        <v>19.496794636522502</v>
      </c>
      <c r="H4795">
        <v>-4.3157849974485503</v>
      </c>
      <c r="I4795">
        <v>-35.990106346516498</v>
      </c>
      <c r="J4795">
        <v>-0.117336641886528</v>
      </c>
      <c r="K4795">
        <v>24.674101505436699</v>
      </c>
      <c r="M4795">
        <v>3.4941471230000001E-6</v>
      </c>
      <c r="N4795">
        <v>0</v>
      </c>
      <c r="O4795">
        <v>44.748671843073097</v>
      </c>
      <c r="P4795">
        <v>43.183148039789302</v>
      </c>
    </row>
    <row r="4796" spans="1:17" hidden="1" x14ac:dyDescent="0.3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632</v>
      </c>
      <c r="E4796">
        <v>3.7753065000000001</v>
      </c>
      <c r="F4796">
        <v>6.3</v>
      </c>
      <c r="G4796">
        <v>-40.791616561161398</v>
      </c>
      <c r="H4796">
        <v>17.906437224773601</v>
      </c>
      <c r="I4796">
        <v>-32.682097482952102</v>
      </c>
      <c r="J4796">
        <v>-0.117336641886528</v>
      </c>
      <c r="K4796">
        <v>6.0018090810145397</v>
      </c>
      <c r="L4796">
        <v>7.2228803700196904</v>
      </c>
      <c r="M4796">
        <v>59.481814638907899</v>
      </c>
      <c r="N4796">
        <v>1.6608910891089099</v>
      </c>
      <c r="O4796">
        <v>29.3650793650793</v>
      </c>
      <c r="P4796">
        <v>53.658536585365802</v>
      </c>
    </row>
    <row r="4797" spans="1:17" hidden="1" x14ac:dyDescent="0.3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D4797" t="s">
        <v>46</v>
      </c>
      <c r="E4797">
        <v>3.7551427500000001</v>
      </c>
      <c r="F4797">
        <v>2.65</v>
      </c>
      <c r="G4797">
        <v>-75.938605655518998</v>
      </c>
      <c r="I4797">
        <v>-22.072017907355299</v>
      </c>
      <c r="K4797">
        <v>4.20551033348326</v>
      </c>
      <c r="L4797">
        <v>8.3203468668060196</v>
      </c>
      <c r="M4797">
        <v>7.8432681322368997E-2</v>
      </c>
      <c r="N4797">
        <v>1</v>
      </c>
      <c r="O4797">
        <v>111.320754716981</v>
      </c>
      <c r="P4797">
        <v>3.9215686274509798</v>
      </c>
      <c r="Q4797">
        <v>-3.2202925944115002E-2</v>
      </c>
    </row>
    <row r="4798" spans="1:17" hidden="1" x14ac:dyDescent="0.3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817</v>
      </c>
      <c r="E4798">
        <v>3.7147710599999999</v>
      </c>
      <c r="F4798">
        <v>75.790000000000006</v>
      </c>
      <c r="G4798">
        <v>-23.6863534032667</v>
      </c>
      <c r="H4798">
        <v>-4.3157849974485503</v>
      </c>
      <c r="I4798">
        <v>104.39862863197899</v>
      </c>
      <c r="J4798">
        <v>-0.117336641886528</v>
      </c>
      <c r="K4798">
        <v>73.293748580427305</v>
      </c>
      <c r="M4798">
        <v>100</v>
      </c>
      <c r="O4798">
        <v>0</v>
      </c>
    </row>
    <row r="4799" spans="1:17" hidden="1" x14ac:dyDescent="0.3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E4799">
        <v>3.7078405000000001</v>
      </c>
      <c r="F4799">
        <v>12.35</v>
      </c>
      <c r="G4799">
        <v>0.185261441266838</v>
      </c>
      <c r="H4799">
        <v>-24.192328207325001</v>
      </c>
      <c r="I4799">
        <v>-33.4642816200585</v>
      </c>
      <c r="J4799">
        <v>-7.4692281479536096</v>
      </c>
      <c r="K4799">
        <v>14.6239630232633</v>
      </c>
      <c r="L4799">
        <v>14.677777659510999</v>
      </c>
      <c r="M4799">
        <v>26.9025198458693</v>
      </c>
      <c r="N4799">
        <v>1.67402195710546</v>
      </c>
      <c r="O4799">
        <v>68.825910931173993</v>
      </c>
      <c r="P4799">
        <v>30.2742616033755</v>
      </c>
      <c r="Q4799">
        <v>4.6347771337623002E-2</v>
      </c>
    </row>
    <row r="4800" spans="1:17" hidden="1" x14ac:dyDescent="0.3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D4800" t="s">
        <v>168</v>
      </c>
      <c r="E4800">
        <v>3.7011975000000001</v>
      </c>
      <c r="F4800">
        <v>6.09</v>
      </c>
      <c r="G4800">
        <v>122.872351050174</v>
      </c>
      <c r="H4800">
        <v>-24.135604817268302</v>
      </c>
      <c r="I4800">
        <v>24.643909843055098</v>
      </c>
      <c r="J4800">
        <v>-8.2294310371667603</v>
      </c>
      <c r="K4800">
        <v>6.7556395503948599</v>
      </c>
      <c r="L4800">
        <v>5.3573399021577401</v>
      </c>
      <c r="M4800">
        <v>30.497009072879099</v>
      </c>
      <c r="N4800">
        <v>0.90301028064140798</v>
      </c>
      <c r="O4800">
        <v>37.931034482758598</v>
      </c>
      <c r="P4800">
        <v>164.78260869565199</v>
      </c>
      <c r="Q4800">
        <v>2.8096607765700998E-2</v>
      </c>
    </row>
    <row r="4801" spans="1:17" hidden="1" x14ac:dyDescent="0.3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E4801">
        <v>3.6907062000000002</v>
      </c>
      <c r="F4801">
        <v>4.74</v>
      </c>
      <c r="G4801">
        <v>35.374049281296998</v>
      </c>
      <c r="H4801">
        <v>52.502396820733203</v>
      </c>
      <c r="I4801">
        <v>-26.9549778872194</v>
      </c>
      <c r="J4801">
        <v>5.8037159896924297</v>
      </c>
      <c r="K4801">
        <v>3.8694604056506199</v>
      </c>
      <c r="L4801">
        <v>4.0026682929978303</v>
      </c>
      <c r="M4801">
        <v>84.476131799972705</v>
      </c>
      <c r="N4801">
        <v>1.111851810893</v>
      </c>
      <c r="O4801">
        <v>24.050632911392398</v>
      </c>
      <c r="P4801">
        <v>106.986899563318</v>
      </c>
      <c r="Q4801">
        <v>5.5960540631229003E-2</v>
      </c>
    </row>
    <row r="4802" spans="1:17" hidden="1" x14ac:dyDescent="0.3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D4802" t="s">
        <v>198</v>
      </c>
      <c r="E4802">
        <v>3.6666629999999998</v>
      </c>
      <c r="F4802">
        <v>5.18</v>
      </c>
      <c r="G4802">
        <v>-28.114397683709502</v>
      </c>
      <c r="H4802">
        <v>5.8969809599982401</v>
      </c>
      <c r="I4802">
        <v>-24.2947017461588</v>
      </c>
      <c r="J4802">
        <v>8.0246257798253602</v>
      </c>
      <c r="K4802">
        <v>4.8706350340147804</v>
      </c>
      <c r="L4802">
        <v>4.95699263389408</v>
      </c>
      <c r="M4802">
        <v>58.418772542360202</v>
      </c>
      <c r="N4802">
        <v>1.03120707624061</v>
      </c>
      <c r="O4802">
        <v>26.4478764478764</v>
      </c>
      <c r="P4802">
        <v>35.958005249343799</v>
      </c>
      <c r="Q4802">
        <v>3.6650264385667E-2</v>
      </c>
    </row>
    <row r="4803" spans="1:17" hidden="1" x14ac:dyDescent="0.3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E4803">
        <v>3.6607493999999998</v>
      </c>
      <c r="F4803">
        <v>5.61</v>
      </c>
      <c r="G4803">
        <v>146.02518505827101</v>
      </c>
      <c r="H4803">
        <v>111.410021454164</v>
      </c>
      <c r="I4803">
        <v>122.26295746210199</v>
      </c>
      <c r="J4803">
        <v>15.4334192976383</v>
      </c>
      <c r="K4803">
        <v>3.0862805827675501</v>
      </c>
      <c r="L4803">
        <v>1.7673754589803199</v>
      </c>
      <c r="M4803">
        <v>99.974662491224294</v>
      </c>
      <c r="N4803">
        <v>1.29246662621359</v>
      </c>
      <c r="O4803">
        <v>0</v>
      </c>
      <c r="P4803">
        <v>183.333333333333</v>
      </c>
    </row>
    <row r="4804" spans="1:17" hidden="1" x14ac:dyDescent="0.3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D4804" t="s">
        <v>549</v>
      </c>
      <c r="E4804">
        <v>3.66</v>
      </c>
      <c r="F4804">
        <v>3.66</v>
      </c>
      <c r="G4804">
        <v>70.994497660562999</v>
      </c>
      <c r="H4804">
        <v>-0.41606354898058101</v>
      </c>
      <c r="I4804">
        <v>6.1565148850719797</v>
      </c>
      <c r="J4804">
        <v>-4.4763110008608802</v>
      </c>
      <c r="K4804">
        <v>3.6454154930536902</v>
      </c>
      <c r="L4804">
        <v>3.0117659679681799</v>
      </c>
      <c r="M4804">
        <v>27.338636037529099</v>
      </c>
      <c r="N4804">
        <v>1.02758041447892</v>
      </c>
      <c r="O4804">
        <v>12.5683060109289</v>
      </c>
      <c r="P4804">
        <v>137.66233766233699</v>
      </c>
      <c r="Q4804">
        <v>8.3334145847772004E-2</v>
      </c>
    </row>
    <row r="4805" spans="1:17" hidden="1" x14ac:dyDescent="0.3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D4805" t="s">
        <v>632</v>
      </c>
      <c r="E4805">
        <v>3.6506641000000002</v>
      </c>
      <c r="F4805">
        <v>8.59</v>
      </c>
      <c r="G4805">
        <v>15.310410350778501</v>
      </c>
      <c r="H4805">
        <v>-5.8049029814119004</v>
      </c>
      <c r="I4805">
        <v>-30.616226998566699</v>
      </c>
      <c r="J4805">
        <v>-6.6390757723213003</v>
      </c>
      <c r="K4805">
        <v>9.0063889778572097</v>
      </c>
      <c r="L4805">
        <v>9.4258168723801692</v>
      </c>
      <c r="M4805">
        <v>40.8494098810216</v>
      </c>
      <c r="N4805">
        <v>0.52230554775129101</v>
      </c>
      <c r="O4805">
        <v>85.681024447031405</v>
      </c>
      <c r="P4805">
        <v>38.996763754045297</v>
      </c>
      <c r="Q4805">
        <v>7.5396257087294999E-2</v>
      </c>
    </row>
    <row r="4806" spans="1:17" hidden="1" x14ac:dyDescent="0.3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1423</v>
      </c>
      <c r="E4806">
        <v>3.6425595000000301</v>
      </c>
      <c r="F4806">
        <v>41</v>
      </c>
      <c r="G4806">
        <v>45.455560788152397</v>
      </c>
      <c r="H4806">
        <v>-3.9501988409776798</v>
      </c>
      <c r="I4806">
        <v>-7.3436677966963702</v>
      </c>
      <c r="J4806">
        <v>1.68736051509739</v>
      </c>
      <c r="K4806">
        <v>41.192522505303302</v>
      </c>
      <c r="L4806">
        <v>38.134796764810503</v>
      </c>
      <c r="M4806">
        <v>52.471646248896</v>
      </c>
      <c r="N4806">
        <v>1.04378996163682</v>
      </c>
      <c r="O4806">
        <v>53.609756097560897</v>
      </c>
      <c r="P4806">
        <v>79.588261060008705</v>
      </c>
      <c r="Q4806">
        <v>6.3054224138243006E-2</v>
      </c>
    </row>
    <row r="4807" spans="1:17" hidden="1" x14ac:dyDescent="0.3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62</v>
      </c>
      <c r="E4807">
        <v>3.6425380000000001</v>
      </c>
      <c r="F4807">
        <v>8.3000000000000007</v>
      </c>
      <c r="G4807">
        <v>28.892420158447401</v>
      </c>
      <c r="H4807">
        <v>0.15283582451081201</v>
      </c>
      <c r="I4807">
        <v>22.175640015613599</v>
      </c>
      <c r="J4807">
        <v>-1.0507150328489701</v>
      </c>
      <c r="K4807">
        <v>6.0747368312162804</v>
      </c>
      <c r="L4807">
        <v>4.9906736321213403</v>
      </c>
      <c r="M4807">
        <v>99.999999948249894</v>
      </c>
      <c r="N4807">
        <v>3.1316514705336598E-2</v>
      </c>
      <c r="O4807">
        <v>0</v>
      </c>
      <c r="P4807">
        <v>161.00628930817601</v>
      </c>
    </row>
    <row r="4808" spans="1:17" hidden="1" x14ac:dyDescent="0.3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62</v>
      </c>
      <c r="E4808">
        <v>3.6218655000000002</v>
      </c>
      <c r="F4808">
        <v>10.45</v>
      </c>
      <c r="G4808">
        <v>42.9803132633999</v>
      </c>
      <c r="H4808">
        <v>0.52611223575303101</v>
      </c>
      <c r="I4808">
        <v>34.147541804314201</v>
      </c>
      <c r="J4808">
        <v>-2.1487309170481201</v>
      </c>
      <c r="K4808">
        <v>10.895643996982701</v>
      </c>
      <c r="L4808">
        <v>12.4136926777671</v>
      </c>
      <c r="M4808">
        <v>29.235723721853901</v>
      </c>
      <c r="N4808">
        <v>0.30076339885428399</v>
      </c>
      <c r="O4808">
        <v>20.5741626794258</v>
      </c>
      <c r="P4808">
        <v>78.023850085178793</v>
      </c>
      <c r="Q4808">
        <v>9.7939000584210002E-3</v>
      </c>
    </row>
    <row r="4809" spans="1:17" hidden="1" x14ac:dyDescent="0.3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D4809" t="s">
        <v>51</v>
      </c>
      <c r="E4809">
        <v>3.6217199999999998</v>
      </c>
      <c r="F4809">
        <v>12</v>
      </c>
      <c r="G4809">
        <v>64.696692122635895</v>
      </c>
      <c r="H4809">
        <v>-4.3157849974485503</v>
      </c>
      <c r="I4809">
        <v>-23.2257643424084</v>
      </c>
      <c r="J4809">
        <v>-0.117336641886528</v>
      </c>
      <c r="K4809">
        <v>12.1587676131055</v>
      </c>
      <c r="L4809">
        <v>10.4630976053295</v>
      </c>
      <c r="M4809">
        <v>0.208805843141221</v>
      </c>
      <c r="N4809">
        <v>0</v>
      </c>
      <c r="O4809">
        <v>22.499999999999901</v>
      </c>
      <c r="P4809">
        <v>88.383045525902602</v>
      </c>
    </row>
    <row r="4810" spans="1:17" hidden="1" x14ac:dyDescent="0.3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D4810" t="s">
        <v>709</v>
      </c>
      <c r="E4810">
        <v>3.52154549999999</v>
      </c>
      <c r="F4810">
        <v>20100</v>
      </c>
      <c r="G4810">
        <v>-5.5931859894901201</v>
      </c>
      <c r="H4810">
        <v>-1.87035303188851</v>
      </c>
      <c r="I4810">
        <v>-12.2495918825592</v>
      </c>
      <c r="J4810">
        <v>1.0670674632677399</v>
      </c>
      <c r="K4810">
        <v>19208.7545485521</v>
      </c>
      <c r="L4810">
        <v>17019.334615027899</v>
      </c>
      <c r="M4810">
        <v>52.023657374319697</v>
      </c>
      <c r="N4810">
        <v>1</v>
      </c>
      <c r="Q4810">
        <v>0.111248485696195</v>
      </c>
    </row>
    <row r="4811" spans="1:17" hidden="1" x14ac:dyDescent="0.3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412</v>
      </c>
      <c r="E4811">
        <v>3.5150000000000001</v>
      </c>
      <c r="F4811">
        <v>7.03</v>
      </c>
      <c r="G4811">
        <v>1.84936088244754</v>
      </c>
      <c r="H4811">
        <v>-5.0007165042978601</v>
      </c>
      <c r="I4811">
        <v>-19.0889121448003</v>
      </c>
      <c r="J4811">
        <v>-0.80226814873584096</v>
      </c>
      <c r="K4811">
        <v>6.9789664718225204</v>
      </c>
      <c r="L4811">
        <v>7.1285943134202103</v>
      </c>
      <c r="M4811">
        <v>47.063169530698701</v>
      </c>
      <c r="N4811">
        <v>0.99319913163607598</v>
      </c>
      <c r="O4811">
        <v>82.361308677098094</v>
      </c>
      <c r="P4811">
        <v>46.153846153846096</v>
      </c>
      <c r="Q4811">
        <v>6.1819938678558999E-2</v>
      </c>
    </row>
    <row r="4812" spans="1:17" hidden="1" x14ac:dyDescent="0.3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D4812" t="s">
        <v>549</v>
      </c>
      <c r="E4812">
        <v>3.4913688</v>
      </c>
      <c r="F4812">
        <v>5.62</v>
      </c>
      <c r="G4812">
        <v>-23.6863534032667</v>
      </c>
      <c r="H4812">
        <v>-4.3157849974485503</v>
      </c>
      <c r="I4812">
        <v>-13.451328252182901</v>
      </c>
      <c r="J4812">
        <v>-0.117336641886528</v>
      </c>
      <c r="K4812">
        <v>5.6199995504708102</v>
      </c>
      <c r="L4812">
        <v>5.6068267457529499</v>
      </c>
      <c r="M4812">
        <v>100</v>
      </c>
      <c r="O4812">
        <v>0</v>
      </c>
      <c r="P4812">
        <v>0</v>
      </c>
    </row>
    <row r="4813" spans="1:17" hidden="1" x14ac:dyDescent="0.3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D4813" t="s">
        <v>51</v>
      </c>
      <c r="E4813">
        <v>3.480928</v>
      </c>
      <c r="F4813">
        <v>2.9</v>
      </c>
      <c r="G4813">
        <v>-0.66996345421554404</v>
      </c>
      <c r="H4813">
        <v>-11.5116386718221</v>
      </c>
      <c r="I4813">
        <v>38.219661628634498</v>
      </c>
      <c r="J4813">
        <v>-2.1221436042775399</v>
      </c>
      <c r="K4813">
        <v>2.2760084930330202</v>
      </c>
      <c r="M4813">
        <v>81.090516137162197</v>
      </c>
      <c r="N4813">
        <v>0.90748207497649402</v>
      </c>
      <c r="O4813">
        <v>8.6206896551724199</v>
      </c>
      <c r="P4813">
        <v>64.772727272727195</v>
      </c>
      <c r="Q4813">
        <v>0.12915839265200901</v>
      </c>
    </row>
    <row r="4814" spans="1:17" hidden="1" x14ac:dyDescent="0.3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D4814" t="s">
        <v>335</v>
      </c>
      <c r="E4814">
        <v>3.4610400000000001</v>
      </c>
      <c r="F4814">
        <v>22.8</v>
      </c>
      <c r="G4814">
        <v>35.754206037292597</v>
      </c>
      <c r="H4814">
        <v>32.621151939488399</v>
      </c>
      <c r="I4814">
        <v>33.645445941365402</v>
      </c>
      <c r="J4814">
        <v>4.7102495650100202</v>
      </c>
      <c r="K4814">
        <v>17.1048077461055</v>
      </c>
      <c r="M4814">
        <v>99.898758905883795</v>
      </c>
      <c r="N4814">
        <v>0.82885906040268398</v>
      </c>
      <c r="O4814">
        <v>0</v>
      </c>
      <c r="P4814">
        <v>59.440559440559397</v>
      </c>
    </row>
    <row r="4815" spans="1:17" hidden="1" x14ac:dyDescent="0.3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D4815" t="s">
        <v>549</v>
      </c>
      <c r="E4815">
        <v>3.4507732</v>
      </c>
      <c r="F4815">
        <v>5.74</v>
      </c>
      <c r="G4815">
        <v>-34.847178644088899</v>
      </c>
      <c r="H4815">
        <v>10.022368062184601</v>
      </c>
      <c r="I4815">
        <v>4.9294575299659602</v>
      </c>
      <c r="J4815">
        <v>3.1235136422871399</v>
      </c>
      <c r="K4815">
        <v>5.9939526067514697</v>
      </c>
      <c r="L4815">
        <v>6.4875416787723399</v>
      </c>
      <c r="M4815">
        <v>98.548385305379497</v>
      </c>
      <c r="N4815">
        <v>0.26810702752575699</v>
      </c>
      <c r="O4815">
        <v>10.104529616724699</v>
      </c>
      <c r="P4815">
        <v>28.125</v>
      </c>
      <c r="Q4815">
        <v>-3.9061473055412001E-2</v>
      </c>
    </row>
    <row r="4816" spans="1:17" hidden="1" x14ac:dyDescent="0.3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46</v>
      </c>
      <c r="E4816">
        <v>3.4481172</v>
      </c>
      <c r="F4816">
        <v>2.2000000000000002</v>
      </c>
      <c r="G4816">
        <v>-87.620779632774898</v>
      </c>
      <c r="H4816">
        <v>0.44611976445621399</v>
      </c>
      <c r="I4816">
        <v>-69.451328252182904</v>
      </c>
      <c r="J4816">
        <v>-12.117336641886499</v>
      </c>
      <c r="K4816">
        <v>2.25642921590092</v>
      </c>
      <c r="L4816">
        <v>3.6358005626113101</v>
      </c>
      <c r="M4816">
        <v>40.411547251432999</v>
      </c>
      <c r="N4816">
        <v>1.3174698795180699</v>
      </c>
      <c r="O4816">
        <v>177.272727272727</v>
      </c>
      <c r="P4816">
        <v>37.5</v>
      </c>
      <c r="Q4816">
        <v>-0.155199677495238</v>
      </c>
    </row>
    <row r="4817" spans="1:17" hidden="1" x14ac:dyDescent="0.3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29</v>
      </c>
      <c r="E4817">
        <v>3.439981</v>
      </c>
      <c r="F4817">
        <v>0.67</v>
      </c>
      <c r="G4817">
        <v>-15.833897880445001</v>
      </c>
      <c r="H4817">
        <v>-9.0131937815359997E-2</v>
      </c>
      <c r="I4817">
        <v>-9.7497229386881799</v>
      </c>
      <c r="J4817">
        <v>-1.0507150328489701</v>
      </c>
      <c r="K4817">
        <v>0.60117655497199995</v>
      </c>
      <c r="L4817">
        <v>0.45984916027811701</v>
      </c>
      <c r="M4817">
        <v>99.986675120655903</v>
      </c>
      <c r="N4817">
        <v>2.78941044293776</v>
      </c>
      <c r="O4817">
        <v>0</v>
      </c>
      <c r="P4817">
        <v>19.6428571428571</v>
      </c>
    </row>
    <row r="4818" spans="1:17" hidden="1" x14ac:dyDescent="0.3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D4818" t="s">
        <v>924</v>
      </c>
      <c r="E4818">
        <v>3.4204711919999999</v>
      </c>
      <c r="F4818">
        <v>7.57</v>
      </c>
      <c r="G4818">
        <v>-80.394843836990603</v>
      </c>
      <c r="H4818">
        <v>-23.0527859419221</v>
      </c>
      <c r="I4818">
        <v>-62.172786256693101</v>
      </c>
      <c r="J4818">
        <v>-1.0507150328489701</v>
      </c>
      <c r="K4818">
        <v>12.7028566299894</v>
      </c>
      <c r="L4818">
        <v>16.062225114484399</v>
      </c>
      <c r="M4818">
        <v>0.44765103000932499</v>
      </c>
      <c r="N4818">
        <v>1.2989217855512201</v>
      </c>
      <c r="O4818">
        <v>148.084544253632</v>
      </c>
      <c r="P4818">
        <v>0</v>
      </c>
      <c r="Q4818">
        <v>-5.4604572876633999E-2</v>
      </c>
    </row>
    <row r="4819" spans="1:17" hidden="1" x14ac:dyDescent="0.3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D4819" t="s">
        <v>72</v>
      </c>
      <c r="E4819">
        <v>3.4157122497302499</v>
      </c>
      <c r="F4819">
        <v>9.2899999999999991</v>
      </c>
      <c r="G4819">
        <v>30.889353751475301</v>
      </c>
      <c r="H4819">
        <v>-4.3157849974485503</v>
      </c>
      <c r="I4819">
        <v>41.124378902559101</v>
      </c>
      <c r="J4819">
        <v>-0.117336641886528</v>
      </c>
      <c r="K4819">
        <v>9.0773827278792307</v>
      </c>
      <c r="L4819">
        <v>7.6481511688373303</v>
      </c>
      <c r="M4819">
        <v>100</v>
      </c>
      <c r="N4819">
        <v>0</v>
      </c>
      <c r="O4819">
        <v>0</v>
      </c>
      <c r="P4819">
        <v>54.575707154741998</v>
      </c>
    </row>
    <row r="4820" spans="1:17" hidden="1" x14ac:dyDescent="0.3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E4820">
        <v>3.3822792599999998</v>
      </c>
      <c r="F4820">
        <v>4.66</v>
      </c>
      <c r="G4820">
        <v>-92.572869194825003</v>
      </c>
      <c r="H4820">
        <v>-14.371727878774699</v>
      </c>
      <c r="I4820">
        <v>-50.429365315458398</v>
      </c>
      <c r="J4820">
        <v>-1.0507150328489701</v>
      </c>
      <c r="K4820">
        <v>6.1346324207698801</v>
      </c>
      <c r="L4820">
        <v>8.7829585728742892</v>
      </c>
      <c r="M4820">
        <v>0.90060524736952596</v>
      </c>
      <c r="N4820">
        <v>3.51181186327715</v>
      </c>
      <c r="O4820">
        <v>288.62660944205999</v>
      </c>
      <c r="P4820">
        <v>0</v>
      </c>
      <c r="Q4820">
        <v>3.3904136993082999E-2</v>
      </c>
    </row>
    <row r="4821" spans="1:17" hidden="1" x14ac:dyDescent="0.3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709</v>
      </c>
      <c r="E4821">
        <v>3.3721852499999998</v>
      </c>
      <c r="F4821">
        <v>2792.8</v>
      </c>
      <c r="G4821">
        <v>3.8970179992001301</v>
      </c>
      <c r="H4821">
        <v>2.09564866876977</v>
      </c>
      <c r="I4821">
        <v>3.0123915142891402</v>
      </c>
      <c r="J4821">
        <v>1.79404920407869</v>
      </c>
      <c r="K4821">
        <v>2628.3352261974801</v>
      </c>
      <c r="L4821">
        <v>2415.2539644623198</v>
      </c>
      <c r="M4821">
        <v>62.239883768519803</v>
      </c>
      <c r="N4821">
        <v>0.67827442827442797</v>
      </c>
      <c r="O4821">
        <v>1.97651102835862</v>
      </c>
      <c r="P4821">
        <v>34.683641975308603</v>
      </c>
      <c r="Q4821">
        <v>1.8760771011537999E-2</v>
      </c>
    </row>
    <row r="4822" spans="1:17" hidden="1" x14ac:dyDescent="0.3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D4822" t="s">
        <v>130</v>
      </c>
      <c r="E4822">
        <v>3.3647722</v>
      </c>
      <c r="F4822">
        <v>7.78</v>
      </c>
      <c r="G4822">
        <v>-61.084062077571097</v>
      </c>
      <c r="H4822">
        <v>-20.374179158032401</v>
      </c>
      <c r="I4822">
        <v>-41.280641795782103</v>
      </c>
      <c r="J4822">
        <v>-6.72986564420669</v>
      </c>
      <c r="K4822">
        <v>9.2360660669513397</v>
      </c>
      <c r="L4822">
        <v>10.552063198383401</v>
      </c>
      <c r="M4822">
        <v>17.708749284597001</v>
      </c>
      <c r="N4822">
        <v>0.568216857048362</v>
      </c>
      <c r="O4822">
        <v>156.55526992287901</v>
      </c>
      <c r="P4822">
        <v>27.540983606557301</v>
      </c>
      <c r="Q4822">
        <v>2.3119911374678E-2</v>
      </c>
    </row>
    <row r="4823" spans="1:17" hidden="1" x14ac:dyDescent="0.3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D4823" t="s">
        <v>1776</v>
      </c>
      <c r="E4823">
        <v>3.3415609000000002</v>
      </c>
      <c r="F4823">
        <v>6.47</v>
      </c>
      <c r="G4823">
        <v>26.778762875803</v>
      </c>
      <c r="H4823">
        <v>-1.45409978282216</v>
      </c>
      <c r="I4823">
        <v>61.413536612681902</v>
      </c>
      <c r="J4823">
        <v>-0.117336641886528</v>
      </c>
      <c r="K4823">
        <v>5.6675943359381202</v>
      </c>
      <c r="L4823">
        <v>4.7996329999187299</v>
      </c>
      <c r="M4823">
        <v>57.856060947393999</v>
      </c>
      <c r="N4823">
        <v>0.56225470155355595</v>
      </c>
      <c r="O4823">
        <v>6.1823802163833097</v>
      </c>
      <c r="P4823">
        <v>100.931677018633</v>
      </c>
      <c r="Q4823">
        <v>8.7137511902942E-2</v>
      </c>
    </row>
    <row r="4824" spans="1:17" hidden="1" x14ac:dyDescent="0.3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D4824" t="s">
        <v>632</v>
      </c>
      <c r="E4824">
        <v>3.2987500000000001</v>
      </c>
      <c r="F4824">
        <v>3.77</v>
      </c>
      <c r="G4824">
        <v>-31.735133891071602</v>
      </c>
      <c r="H4824">
        <v>15.684215002551401</v>
      </c>
      <c r="I4824">
        <v>-18.2493080501627</v>
      </c>
      <c r="J4824">
        <v>10.8070331060126</v>
      </c>
      <c r="K4824">
        <v>3.6349073127989402</v>
      </c>
      <c r="L4824">
        <v>4.2516497211633197</v>
      </c>
      <c r="M4824">
        <v>51.862727220647201</v>
      </c>
      <c r="N4824">
        <v>0.830334253593217</v>
      </c>
      <c r="O4824">
        <v>49.6021220159151</v>
      </c>
      <c r="P4824">
        <v>39.114391143911398</v>
      </c>
      <c r="Q4824">
        <v>6.6931935135270001E-2</v>
      </c>
    </row>
    <row r="4825" spans="1:17" hidden="1" x14ac:dyDescent="0.3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D4825" t="s">
        <v>335</v>
      </c>
      <c r="E4825">
        <v>3.263123395</v>
      </c>
      <c r="F4825">
        <v>6.35</v>
      </c>
      <c r="G4825">
        <v>-17.8530200699334</v>
      </c>
      <c r="H4825">
        <v>-2.2257528431077098</v>
      </c>
      <c r="I4825">
        <v>-20.750598325175599</v>
      </c>
      <c r="J4825">
        <v>-1.66772423878576</v>
      </c>
      <c r="K4825">
        <v>6.2041792961005404</v>
      </c>
      <c r="L4825">
        <v>6.3133490760595503</v>
      </c>
      <c r="M4825">
        <v>49.2456193652583</v>
      </c>
      <c r="N4825">
        <v>1.1916159982149801</v>
      </c>
      <c r="O4825">
        <v>20.4724409448818</v>
      </c>
      <c r="P4825">
        <v>23.781676413255301</v>
      </c>
      <c r="Q4825">
        <v>-1.9872206448761E-2</v>
      </c>
    </row>
    <row r="4826" spans="1:17" hidden="1" x14ac:dyDescent="0.3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E4826">
        <v>3.2380173000000001</v>
      </c>
      <c r="F4826">
        <v>4.33</v>
      </c>
      <c r="G4826">
        <v>-29.233437841743299</v>
      </c>
      <c r="H4826">
        <v>-17.091856990893898</v>
      </c>
      <c r="I4826">
        <v>-9.8597222290153201</v>
      </c>
      <c r="J4826">
        <v>-2.7173816995156499</v>
      </c>
      <c r="K4826">
        <v>4.1228392068793296</v>
      </c>
      <c r="L4826">
        <v>5.3113024478578099</v>
      </c>
      <c r="M4826">
        <v>74.372415850473601</v>
      </c>
      <c r="N4826">
        <v>1.7958495920539199</v>
      </c>
      <c r="O4826">
        <v>18.2448036951501</v>
      </c>
      <c r="P4826">
        <v>70.472440944881896</v>
      </c>
      <c r="Q4826">
        <v>-1.6230972143721999E-2</v>
      </c>
    </row>
    <row r="4827" spans="1:17" hidden="1" x14ac:dyDescent="0.3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86</v>
      </c>
      <c r="E4827">
        <v>3.2333340000000002</v>
      </c>
      <c r="F4827">
        <v>7.8</v>
      </c>
      <c r="G4827">
        <v>63.8136465967332</v>
      </c>
      <c r="H4827">
        <v>-5.6212680261691803</v>
      </c>
      <c r="I4827">
        <v>-22.858993757409301</v>
      </c>
      <c r="J4827">
        <v>-3.0698398511291498</v>
      </c>
      <c r="K4827">
        <v>7.69584248862322</v>
      </c>
      <c r="L4827">
        <v>7.4080330137713197</v>
      </c>
      <c r="M4827">
        <v>51.118098439523799</v>
      </c>
      <c r="N4827">
        <v>1.2346616714318499</v>
      </c>
      <c r="O4827">
        <v>28.4615384615384</v>
      </c>
      <c r="P4827">
        <v>122.222222222222</v>
      </c>
      <c r="Q4827">
        <v>0.14667856056300799</v>
      </c>
    </row>
    <row r="4828" spans="1:17" hidden="1" x14ac:dyDescent="0.3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632</v>
      </c>
      <c r="E4828">
        <v>3.2286930850000002</v>
      </c>
      <c r="F4828">
        <v>1.02</v>
      </c>
      <c r="G4828">
        <v>15.9967032124511</v>
      </c>
      <c r="H4828">
        <v>3.7330063600569798</v>
      </c>
      <c r="I4828">
        <v>-3.8964534012080998</v>
      </c>
      <c r="J4828">
        <v>-1.0507150328489701</v>
      </c>
      <c r="K4828">
        <v>0.92706928223107599</v>
      </c>
      <c r="L4828">
        <v>0.72799680255064803</v>
      </c>
      <c r="M4828">
        <v>99.150344906876001</v>
      </c>
      <c r="N4828">
        <v>0.30114320096269498</v>
      </c>
      <c r="O4828">
        <v>0</v>
      </c>
      <c r="P4828">
        <v>43.661971830985898</v>
      </c>
    </row>
    <row r="4829" spans="1:17" hidden="1" x14ac:dyDescent="0.3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E4829">
        <v>3.2114331170702899</v>
      </c>
      <c r="F4829">
        <v>15.25</v>
      </c>
      <c r="G4829">
        <v>-51.067305784219101</v>
      </c>
      <c r="H4829">
        <v>-9.5952881030386195</v>
      </c>
      <c r="I4829">
        <v>-6.8824952682556004</v>
      </c>
      <c r="J4829">
        <v>-0.117336641886528</v>
      </c>
      <c r="K4829">
        <v>14.8261908982363</v>
      </c>
      <c r="L4829">
        <v>15.3197706627694</v>
      </c>
      <c r="M4829">
        <v>52.0677046831699</v>
      </c>
      <c r="N4829">
        <v>0.50833333333333297</v>
      </c>
      <c r="O4829">
        <v>86.885245901639294</v>
      </c>
      <c r="P4829">
        <v>42.124883504193797</v>
      </c>
    </row>
    <row r="4830" spans="1:17" hidden="1" x14ac:dyDescent="0.3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412</v>
      </c>
      <c r="E4830">
        <v>3.2032943999999999</v>
      </c>
      <c r="F4830">
        <v>8.4600000000000009</v>
      </c>
      <c r="G4830">
        <v>12.326508333067601</v>
      </c>
      <c r="H4830">
        <v>-9.2596052221676395</v>
      </c>
      <c r="I4830">
        <v>-19.451328252182901</v>
      </c>
      <c r="J4830">
        <v>-0.117336641886528</v>
      </c>
      <c r="K4830">
        <v>8.5200594281216802</v>
      </c>
      <c r="L4830">
        <v>7.9272713721811003</v>
      </c>
      <c r="M4830">
        <v>20.171589802924402</v>
      </c>
      <c r="N4830">
        <v>0</v>
      </c>
      <c r="O4830">
        <v>7.56501182033095</v>
      </c>
      <c r="P4830">
        <v>96.287703016241295</v>
      </c>
    </row>
    <row r="4831" spans="1:17" hidden="1" x14ac:dyDescent="0.3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472</v>
      </c>
      <c r="E4831">
        <v>3.1536</v>
      </c>
      <c r="F4831">
        <v>2.19</v>
      </c>
      <c r="G4831">
        <v>-3.3566830735964199</v>
      </c>
      <c r="H4831">
        <v>-2.0935627752263302</v>
      </c>
      <c r="I4831">
        <v>-18.233936947835002</v>
      </c>
      <c r="J4831">
        <v>5.8734467682517097</v>
      </c>
      <c r="K4831">
        <v>2.22835920040131</v>
      </c>
      <c r="L4831">
        <v>2.1439182720389001</v>
      </c>
      <c r="M4831">
        <v>40.003187006644097</v>
      </c>
      <c r="N4831">
        <v>0.56214653166467499</v>
      </c>
      <c r="O4831">
        <v>20.547945205479401</v>
      </c>
      <c r="P4831">
        <v>56.428571428571402</v>
      </c>
      <c r="Q4831">
        <v>6.8395439817216006E-2</v>
      </c>
    </row>
    <row r="4832" spans="1:17" hidden="1" x14ac:dyDescent="0.3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D4832" t="s">
        <v>709</v>
      </c>
      <c r="E4832">
        <v>3.13730683</v>
      </c>
      <c r="F4832">
        <v>84.63</v>
      </c>
      <c r="G4832">
        <v>27.871669519369298</v>
      </c>
      <c r="H4832">
        <v>2.18797440104768</v>
      </c>
      <c r="I4832">
        <v>6.2008702491602001</v>
      </c>
      <c r="J4832">
        <v>2.6890018122080499</v>
      </c>
      <c r="K4832">
        <v>79.469494001563106</v>
      </c>
      <c r="L4832">
        <v>71.308242793138405</v>
      </c>
      <c r="M4832">
        <v>50.818864179380903</v>
      </c>
      <c r="N4832">
        <v>1.32717183703452</v>
      </c>
      <c r="O4832">
        <v>2.8004253810705402</v>
      </c>
      <c r="P4832">
        <v>59.318524096385502</v>
      </c>
      <c r="Q4832">
        <v>1.4865976829215E-2</v>
      </c>
    </row>
    <row r="4833" spans="1:17" hidden="1" x14ac:dyDescent="0.3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549</v>
      </c>
      <c r="E4833">
        <v>3.1238001118785701</v>
      </c>
      <c r="F4833">
        <v>3.13</v>
      </c>
      <c r="G4833">
        <v>-23.6863534032667</v>
      </c>
      <c r="H4833">
        <v>-4.3157849974485503</v>
      </c>
      <c r="I4833">
        <v>-13.451328252182901</v>
      </c>
      <c r="J4833">
        <v>-0.117336641886528</v>
      </c>
      <c r="K4833">
        <v>3.1299999951970499</v>
      </c>
      <c r="L4833">
        <v>3.12989881861255</v>
      </c>
      <c r="M4833">
        <v>100</v>
      </c>
      <c r="O4833">
        <v>0</v>
      </c>
      <c r="P4833">
        <v>0</v>
      </c>
    </row>
    <row r="4834" spans="1:17" hidden="1" x14ac:dyDescent="0.3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E4834">
        <v>3.0584878999999998</v>
      </c>
      <c r="F4834">
        <v>37.700000000000003</v>
      </c>
      <c r="G4834">
        <v>-68.237022619327902</v>
      </c>
      <c r="H4834">
        <v>-2.88990391055051</v>
      </c>
      <c r="I4834">
        <v>22.4045276036729</v>
      </c>
      <c r="J4834">
        <v>-0.117336641886528</v>
      </c>
      <c r="K4834">
        <v>36.189156772245099</v>
      </c>
      <c r="L4834">
        <v>40.098434700437899</v>
      </c>
      <c r="M4834">
        <v>62.452258755387497</v>
      </c>
      <c r="N4834">
        <v>1.38636363636363</v>
      </c>
      <c r="O4834">
        <v>157.294429708222</v>
      </c>
      <c r="P4834">
        <v>45.559845559845499</v>
      </c>
      <c r="Q4834">
        <v>-3.5714432354596003E-2</v>
      </c>
    </row>
    <row r="4835" spans="1:17" hidden="1" x14ac:dyDescent="0.3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138</v>
      </c>
      <c r="E4835">
        <v>3.0325500000000001</v>
      </c>
      <c r="F4835">
        <v>8.7899999999999991</v>
      </c>
      <c r="G4835">
        <v>-76.906151168035194</v>
      </c>
      <c r="H4835">
        <v>-3.5148696656407599</v>
      </c>
      <c r="I4835">
        <v>-50.665613966468598</v>
      </c>
      <c r="J4835">
        <v>0.91477344985658904</v>
      </c>
      <c r="K4835">
        <v>9.1659790108076997</v>
      </c>
      <c r="L4835">
        <v>11.428426542171</v>
      </c>
      <c r="M4835">
        <v>50.154489247431698</v>
      </c>
      <c r="N4835">
        <v>0.69504220753176704</v>
      </c>
      <c r="O4835">
        <v>113.76564277588101</v>
      </c>
      <c r="P4835">
        <v>11.2658227848101</v>
      </c>
      <c r="Q4835">
        <v>-6.4736153557590007E-2</v>
      </c>
    </row>
    <row r="4836" spans="1:17" hidden="1" x14ac:dyDescent="0.3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D4836" t="s">
        <v>109</v>
      </c>
      <c r="E4836">
        <v>3.0079349999999998</v>
      </c>
      <c r="F4836">
        <v>348</v>
      </c>
      <c r="G4836">
        <v>793.30969402756295</v>
      </c>
      <c r="H4836">
        <v>81.068621413852696</v>
      </c>
      <c r="I4836">
        <v>-13.264197116440799</v>
      </c>
      <c r="J4836">
        <v>5.9771907212975401</v>
      </c>
      <c r="K4836">
        <v>261.00300845284602</v>
      </c>
      <c r="L4836">
        <v>253.80219576610099</v>
      </c>
      <c r="M4836">
        <v>4.3324220454509996E-3</v>
      </c>
      <c r="N4836">
        <v>0.30725611445555501</v>
      </c>
      <c r="O4836">
        <v>95.114942528735597</v>
      </c>
      <c r="P4836">
        <v>827.011188066062</v>
      </c>
    </row>
    <row r="4837" spans="1:17" hidden="1" x14ac:dyDescent="0.3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  <c r="D4837" t="s">
        <v>549</v>
      </c>
      <c r="E4837">
        <v>2.9933882440000001</v>
      </c>
      <c r="F4837">
        <v>13.46</v>
      </c>
      <c r="G4837">
        <v>-23.6863534032667</v>
      </c>
      <c r="H4837">
        <v>-4.3157849974485503</v>
      </c>
      <c r="I4837">
        <v>-13.451328252182901</v>
      </c>
      <c r="J4837">
        <v>-0.117336641886528</v>
      </c>
      <c r="K4837">
        <v>13.4599975179979</v>
      </c>
      <c r="L4837">
        <v>13.331374083089001</v>
      </c>
      <c r="M4837">
        <v>100</v>
      </c>
      <c r="O4837">
        <v>0</v>
      </c>
      <c r="P4837">
        <v>0</v>
      </c>
    </row>
    <row r="4838" spans="1:17" hidden="1" x14ac:dyDescent="0.3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72</v>
      </c>
      <c r="E4838">
        <v>2.9925000000000002</v>
      </c>
      <c r="F4838">
        <v>1.33</v>
      </c>
      <c r="G4838">
        <v>8.6734708892187999</v>
      </c>
      <c r="H4838">
        <v>2.5394412329163401</v>
      </c>
      <c r="I4838">
        <v>23.078559889594601</v>
      </c>
      <c r="J4838">
        <v>1.27486636249986</v>
      </c>
      <c r="K4838">
        <v>1.1686044218679901</v>
      </c>
      <c r="L4838">
        <v>1.46124852258196</v>
      </c>
      <c r="M4838">
        <v>72.884004378299593</v>
      </c>
      <c r="N4838">
        <v>0.66525276578855896</v>
      </c>
      <c r="O4838">
        <v>2.2556390977443499</v>
      </c>
      <c r="P4838">
        <v>56.470588235294102</v>
      </c>
      <c r="Q4838">
        <v>-0.14251550390298501</v>
      </c>
    </row>
    <row r="4839" spans="1:17" hidden="1" x14ac:dyDescent="0.3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D4839" t="s">
        <v>632</v>
      </c>
      <c r="E4839">
        <v>2.9866529303917599</v>
      </c>
      <c r="F4839">
        <v>2.62</v>
      </c>
      <c r="G4839">
        <v>-26.649316366229701</v>
      </c>
      <c r="H4839">
        <v>-2.3702597056197399</v>
      </c>
      <c r="I4839">
        <v>-35.008214479727798</v>
      </c>
      <c r="J4839">
        <v>-0.117336641886528</v>
      </c>
      <c r="K4839">
        <v>2.6696075474891501</v>
      </c>
      <c r="L4839">
        <v>2.5278355613787999</v>
      </c>
      <c r="M4839">
        <v>70.002221847097303</v>
      </c>
      <c r="N4839">
        <v>1.33953635073332</v>
      </c>
      <c r="O4839">
        <v>30.152671755725098</v>
      </c>
      <c r="P4839">
        <v>8.7136929460580799</v>
      </c>
    </row>
    <row r="4840" spans="1:17" hidden="1" x14ac:dyDescent="0.3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D4840" t="s">
        <v>371</v>
      </c>
      <c r="E4840">
        <v>2.9621070719999998</v>
      </c>
      <c r="F4840">
        <v>2.76</v>
      </c>
      <c r="G4840">
        <v>-25.465712833871699</v>
      </c>
      <c r="H4840">
        <v>-12.252292933956401</v>
      </c>
      <c r="I4840">
        <v>-11.2291060299607</v>
      </c>
      <c r="J4840">
        <v>-4.7225997997812597</v>
      </c>
      <c r="K4840">
        <v>3.2285389804872402</v>
      </c>
      <c r="L4840">
        <v>3.2344279478852198</v>
      </c>
      <c r="M4840">
        <v>32.089360364540497</v>
      </c>
      <c r="N4840">
        <v>0.466476256768944</v>
      </c>
      <c r="O4840">
        <v>94.565217391304301</v>
      </c>
      <c r="P4840">
        <v>76.923076923076806</v>
      </c>
    </row>
    <row r="4841" spans="1:17" hidden="1" x14ac:dyDescent="0.3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546</v>
      </c>
      <c r="E4841">
        <v>2.951025</v>
      </c>
      <c r="F4841">
        <v>1.5</v>
      </c>
      <c r="G4841">
        <v>-23.6863534032667</v>
      </c>
      <c r="H4841">
        <v>6.7953261136625498</v>
      </c>
      <c r="I4841">
        <v>-13.451328252182901</v>
      </c>
      <c r="J4841">
        <v>-3.34314309349943</v>
      </c>
      <c r="K4841">
        <v>1.44963134264974</v>
      </c>
      <c r="L4841">
        <v>1.5758404023335899</v>
      </c>
      <c r="M4841">
        <v>56.435187728856903</v>
      </c>
      <c r="N4841">
        <v>0.74920518886434695</v>
      </c>
      <c r="O4841">
        <v>62</v>
      </c>
      <c r="P4841">
        <v>29.310344827586199</v>
      </c>
      <c r="Q4841">
        <v>-1.6794432736174002E-2</v>
      </c>
    </row>
    <row r="4842" spans="1:17" hidden="1" x14ac:dyDescent="0.3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  <c r="D4842" t="s">
        <v>1489</v>
      </c>
      <c r="E4842">
        <v>2.9498098000000001</v>
      </c>
      <c r="F4842">
        <v>3.22</v>
      </c>
      <c r="G4842">
        <v>0.111286545784455</v>
      </c>
      <c r="H4842">
        <v>-0.232177392360815</v>
      </c>
      <c r="I4842">
        <v>49.735125546160297</v>
      </c>
      <c r="J4842">
        <v>2.8202527090865002</v>
      </c>
      <c r="K4842">
        <v>2.5538437994710099</v>
      </c>
      <c r="M4842">
        <v>72.602206848020401</v>
      </c>
      <c r="N4842">
        <v>0.99996732132936805</v>
      </c>
      <c r="O4842">
        <v>0</v>
      </c>
      <c r="P4842">
        <v>69.473684210526301</v>
      </c>
    </row>
    <row r="4843" spans="1:17" hidden="1" x14ac:dyDescent="0.3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  <c r="D4843" t="s">
        <v>412</v>
      </c>
      <c r="E4843">
        <v>2.919</v>
      </c>
      <c r="F4843">
        <v>145.94999999999999</v>
      </c>
      <c r="G4843">
        <v>969.57207356302501</v>
      </c>
      <c r="H4843">
        <v>24.820651031572801</v>
      </c>
      <c r="I4843">
        <v>744.06923579012005</v>
      </c>
      <c r="J4843">
        <v>5.9895335871210804</v>
      </c>
      <c r="K4843">
        <v>111.066694986399</v>
      </c>
      <c r="L4843">
        <v>61.480274709663803</v>
      </c>
      <c r="M4843">
        <v>100</v>
      </c>
      <c r="N4843">
        <v>0.57399999999999995</v>
      </c>
      <c r="O4843">
        <v>0</v>
      </c>
      <c r="P4843">
        <v>993.25842696629195</v>
      </c>
    </row>
    <row r="4844" spans="1:17" hidden="1" x14ac:dyDescent="0.3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  <c r="D4844" t="s">
        <v>51</v>
      </c>
      <c r="E4844">
        <v>2.9153310000000001</v>
      </c>
      <c r="F4844">
        <v>7.1</v>
      </c>
      <c r="G4844">
        <v>66.741960665025601</v>
      </c>
      <c r="H4844">
        <v>9.6814147856719907E-2</v>
      </c>
      <c r="I4844">
        <v>-9.8363030252682702</v>
      </c>
      <c r="J4844">
        <v>-1.0507150328489701</v>
      </c>
      <c r="K4844">
        <v>5.7499145014642501</v>
      </c>
      <c r="L4844">
        <v>5.1597929323377301</v>
      </c>
      <c r="M4844">
        <v>99.374589082173401</v>
      </c>
      <c r="N4844">
        <v>1.4240362811791301</v>
      </c>
      <c r="O4844">
        <v>3.5211267605633698</v>
      </c>
      <c r="P4844">
        <v>154.480286738351</v>
      </c>
      <c r="Q4844">
        <v>0.107106790938523</v>
      </c>
    </row>
    <row r="4845" spans="1:17" hidden="1" x14ac:dyDescent="0.3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  <c r="D4845" t="s">
        <v>295</v>
      </c>
      <c r="E4845">
        <v>2.9142907359999999</v>
      </c>
      <c r="F4845">
        <v>1.93</v>
      </c>
      <c r="G4845">
        <v>10.2455295035309</v>
      </c>
      <c r="H4845">
        <v>4.46149849696722</v>
      </c>
      <c r="I4845">
        <v>-25.487096676061899</v>
      </c>
      <c r="J4845">
        <v>2.02620804407408</v>
      </c>
      <c r="K4845">
        <v>1.9640335869015999</v>
      </c>
      <c r="L4845">
        <v>2.26926611400568</v>
      </c>
      <c r="M4845">
        <v>41.235494516736402</v>
      </c>
      <c r="N4845">
        <v>1.32445619605626</v>
      </c>
      <c r="O4845">
        <v>68.393782383419605</v>
      </c>
      <c r="P4845">
        <v>36.879432624113399</v>
      </c>
      <c r="Q4845">
        <v>-0.129514269588593</v>
      </c>
    </row>
    <row r="4846" spans="1:17" hidden="1" x14ac:dyDescent="0.3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  <c r="E4846">
        <v>2.8783485</v>
      </c>
      <c r="F4846">
        <v>18.18</v>
      </c>
      <c r="G4846">
        <v>-18.720995435599299</v>
      </c>
      <c r="H4846">
        <v>-4.3157849974485503</v>
      </c>
      <c r="I4846">
        <v>-13.451328252182901</v>
      </c>
      <c r="J4846">
        <v>-0.117336641886528</v>
      </c>
      <c r="K4846">
        <v>18.177765721465001</v>
      </c>
      <c r="L4846">
        <v>17.9323462050648</v>
      </c>
      <c r="M4846">
        <v>100</v>
      </c>
      <c r="O4846">
        <v>0</v>
      </c>
      <c r="P4846">
        <v>4.9653579676674298</v>
      </c>
    </row>
    <row r="4847" spans="1:17" hidden="1" x14ac:dyDescent="0.3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  <c r="D4847" t="s">
        <v>72</v>
      </c>
      <c r="E4847">
        <v>2.8451119999999999</v>
      </c>
      <c r="F4847">
        <v>2.84</v>
      </c>
      <c r="G4847">
        <v>-18.889305432787001</v>
      </c>
      <c r="H4847">
        <v>52.590292350617702</v>
      </c>
      <c r="I4847">
        <v>-8.6542802817032101</v>
      </c>
      <c r="J4847">
        <v>-0.117336641886528</v>
      </c>
      <c r="M4847">
        <v>100</v>
      </c>
      <c r="O4847">
        <v>0</v>
      </c>
      <c r="P4847">
        <v>4.7970479704797002</v>
      </c>
    </row>
    <row r="4848" spans="1:17" hidden="1" x14ac:dyDescent="0.3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  <c r="D4848" t="s">
        <v>549</v>
      </c>
      <c r="E4848">
        <v>2.823</v>
      </c>
      <c r="F4848">
        <v>9.41</v>
      </c>
      <c r="G4848">
        <v>41.982660681240297</v>
      </c>
      <c r="H4848">
        <v>-4.3157849974485503</v>
      </c>
      <c r="I4848">
        <v>40.810966829784299</v>
      </c>
      <c r="J4848">
        <v>-0.117336641886528</v>
      </c>
      <c r="K4848">
        <v>9.2128153561766393</v>
      </c>
      <c r="L4848">
        <v>7.7216105809109798</v>
      </c>
      <c r="M4848">
        <v>99.992037052364694</v>
      </c>
      <c r="O4848">
        <v>0</v>
      </c>
      <c r="P4848">
        <v>65.669014084506998</v>
      </c>
    </row>
    <row r="4849" spans="1:17" hidden="1" x14ac:dyDescent="0.3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  <c r="D4849" t="s">
        <v>709</v>
      </c>
      <c r="E4849">
        <v>2.7862319549999999</v>
      </c>
      <c r="F4849">
        <v>267.3</v>
      </c>
      <c r="G4849">
        <v>2.82223668618377</v>
      </c>
      <c r="H4849">
        <v>2.5616262300138501</v>
      </c>
      <c r="I4849">
        <v>1.84867606132266</v>
      </c>
      <c r="J4849">
        <v>2.33558610991542</v>
      </c>
      <c r="K4849">
        <v>255.02013604516901</v>
      </c>
      <c r="L4849">
        <v>236.51361680690201</v>
      </c>
      <c r="M4849">
        <v>60.128846353450299</v>
      </c>
      <c r="N4849">
        <v>0.50412323599273401</v>
      </c>
      <c r="O4849">
        <v>1.5712682379348899</v>
      </c>
      <c r="P4849">
        <v>51.875</v>
      </c>
      <c r="Q4849">
        <v>3.1679578910440001E-2</v>
      </c>
    </row>
    <row r="4850" spans="1:17" hidden="1" x14ac:dyDescent="0.3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  <c r="D4850" t="s">
        <v>412</v>
      </c>
      <c r="E4850">
        <v>2.7767963999999998</v>
      </c>
      <c r="F4850">
        <v>8.1199999999999992</v>
      </c>
      <c r="G4850">
        <v>-3.7454375982445902</v>
      </c>
      <c r="H4850">
        <v>-23.810734492398002</v>
      </c>
      <c r="I4850">
        <v>-23.9254186601211</v>
      </c>
      <c r="J4850">
        <v>5.86670591130496</v>
      </c>
      <c r="K4850">
        <v>8.8385742556076199</v>
      </c>
      <c r="L4850">
        <v>8.8026144682366496</v>
      </c>
      <c r="M4850">
        <v>56.974725808315803</v>
      </c>
      <c r="N4850">
        <v>2.6556388774972102</v>
      </c>
      <c r="O4850">
        <v>58.128078817734</v>
      </c>
      <c r="P4850">
        <v>42.706502636203801</v>
      </c>
      <c r="Q4850">
        <v>5.0496185057253E-2</v>
      </c>
    </row>
    <row r="4851" spans="1:17" hidden="1" x14ac:dyDescent="0.3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  <c r="D4851" t="s">
        <v>632</v>
      </c>
      <c r="E4851">
        <v>2.7644431200000001</v>
      </c>
      <c r="F4851">
        <v>6.92</v>
      </c>
      <c r="G4851">
        <v>41.075551358638002</v>
      </c>
      <c r="H4851">
        <v>-4.3157849974485503</v>
      </c>
      <c r="I4851">
        <v>12.366853565998801</v>
      </c>
      <c r="J4851">
        <v>-0.117336641886528</v>
      </c>
      <c r="K4851">
        <v>6.36119785811354</v>
      </c>
      <c r="M4851">
        <v>99.598262172721206</v>
      </c>
      <c r="N4851">
        <v>3.2884902840059702</v>
      </c>
      <c r="O4851">
        <v>4.9132947976878496</v>
      </c>
      <c r="P4851">
        <v>73</v>
      </c>
    </row>
    <row r="4852" spans="1:17" hidden="1" x14ac:dyDescent="0.3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  <c r="D4852" t="s">
        <v>62</v>
      </c>
      <c r="E4852">
        <v>2.7623650350000002</v>
      </c>
      <c r="F4852">
        <v>2.69</v>
      </c>
      <c r="G4852">
        <v>-23.313219074908499</v>
      </c>
      <c r="H4852">
        <v>-5.3949216880960202</v>
      </c>
      <c r="I4852">
        <v>-28.324745973701901</v>
      </c>
      <c r="J4852">
        <v>-5.9392544501057003</v>
      </c>
      <c r="K4852">
        <v>2.8063739341975098</v>
      </c>
      <c r="L4852">
        <v>3.0339911984952201</v>
      </c>
      <c r="M4852">
        <v>43.308184069348997</v>
      </c>
      <c r="N4852">
        <v>0.91727931992115297</v>
      </c>
      <c r="O4852">
        <v>66.914498141263905</v>
      </c>
      <c r="P4852">
        <v>5.4901960784313699</v>
      </c>
      <c r="Q4852">
        <v>-0.15292160176293601</v>
      </c>
    </row>
    <row r="4853" spans="1:17" hidden="1" x14ac:dyDescent="0.3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  <c r="D4853" t="s">
        <v>1146</v>
      </c>
      <c r="E4853">
        <v>2.761491688</v>
      </c>
      <c r="F4853">
        <v>1.84</v>
      </c>
      <c r="G4853">
        <v>-42.787080571332602</v>
      </c>
      <c r="H4853">
        <v>6.1419082920696804</v>
      </c>
      <c r="I4853">
        <v>-27.246609613657</v>
      </c>
      <c r="J4853">
        <v>-2.5813272777469298</v>
      </c>
      <c r="K4853">
        <v>2.02011685083087</v>
      </c>
      <c r="L4853">
        <v>2.2323494094268401</v>
      </c>
      <c r="M4853">
        <v>35.417129125965602</v>
      </c>
      <c r="N4853">
        <v>0.68479168748619701</v>
      </c>
      <c r="O4853">
        <v>46.739130434782602</v>
      </c>
      <c r="P4853">
        <v>13.580246913580201</v>
      </c>
      <c r="Q4853">
        <v>-6.832089990371E-3</v>
      </c>
    </row>
    <row r="4854" spans="1:17" hidden="1" x14ac:dyDescent="0.3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  <c r="D4854" t="s">
        <v>549</v>
      </c>
      <c r="E4854">
        <v>2.7591076999999999</v>
      </c>
      <c r="F4854">
        <v>4.21</v>
      </c>
      <c r="G4854">
        <v>131.037353618955</v>
      </c>
      <c r="H4854">
        <v>0.20989923425446499</v>
      </c>
      <c r="I4854">
        <v>145.44244261933099</v>
      </c>
      <c r="J4854">
        <v>-1.0507150328489701</v>
      </c>
      <c r="M4854">
        <v>100</v>
      </c>
      <c r="N4854">
        <v>2.1589418926781798</v>
      </c>
      <c r="O4854">
        <v>0</v>
      </c>
      <c r="P4854">
        <v>168.15286624203799</v>
      </c>
    </row>
    <row r="4855" spans="1:17" hidden="1" x14ac:dyDescent="0.3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549</v>
      </c>
      <c r="E4855">
        <v>2.7518400000000001</v>
      </c>
      <c r="F4855">
        <v>4.41</v>
      </c>
      <c r="G4855">
        <v>-32.945612662526003</v>
      </c>
      <c r="H4855">
        <v>-18.0734852027873</v>
      </c>
      <c r="I4855">
        <v>-15.451328252182901</v>
      </c>
      <c r="J4855">
        <v>-0.59127029117561702</v>
      </c>
      <c r="K4855">
        <v>4.6886655599371698</v>
      </c>
      <c r="L4855">
        <v>4.8005489697109498</v>
      </c>
      <c r="M4855">
        <v>55.500226061775898</v>
      </c>
      <c r="N4855">
        <v>3.8004810865333098</v>
      </c>
      <c r="O4855">
        <v>85.260770975056602</v>
      </c>
      <c r="P4855">
        <v>20.491803278688501</v>
      </c>
      <c r="Q4855">
        <v>0.11842870194444099</v>
      </c>
    </row>
    <row r="4856" spans="1:17" hidden="1" x14ac:dyDescent="0.3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  <c r="D4856" t="s">
        <v>549</v>
      </c>
      <c r="E4856">
        <v>2.7504900000000001</v>
      </c>
      <c r="F4856">
        <v>9.15</v>
      </c>
      <c r="G4856">
        <v>23.839840467353</v>
      </c>
      <c r="H4856">
        <v>1.42391844978154</v>
      </c>
      <c r="I4856">
        <v>-16.934977546623099</v>
      </c>
      <c r="J4856">
        <v>-1.0507150328489701</v>
      </c>
      <c r="K4856">
        <v>8.1032006728328891</v>
      </c>
      <c r="L4856">
        <v>7.9615286412981003</v>
      </c>
      <c r="M4856">
        <v>41.002991500248903</v>
      </c>
      <c r="N4856">
        <v>1.556968607635</v>
      </c>
      <c r="O4856">
        <v>14.7540983606557</v>
      </c>
      <c r="P4856">
        <v>52.754590984974897</v>
      </c>
      <c r="Q4856">
        <v>1.9207056284916001E-2</v>
      </c>
    </row>
    <row r="4857" spans="1:17" hidden="1" x14ac:dyDescent="0.3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D4857" t="s">
        <v>405</v>
      </c>
      <c r="E4857">
        <v>2.7066286800000001</v>
      </c>
      <c r="F4857">
        <v>1.47</v>
      </c>
      <c r="G4857">
        <v>-32.945612662526003</v>
      </c>
      <c r="H4857">
        <v>-1.41723427281086</v>
      </c>
      <c r="I4857">
        <v>-31.784661585516201</v>
      </c>
      <c r="J4857">
        <v>0.59188321626950002</v>
      </c>
      <c r="K4857">
        <v>1.4805420660533199</v>
      </c>
      <c r="L4857">
        <v>1.5410774372884199</v>
      </c>
      <c r="M4857">
        <v>46.830870846302098</v>
      </c>
      <c r="N4857">
        <v>0.845683293754668</v>
      </c>
      <c r="O4857">
        <v>34.6938775510204</v>
      </c>
      <c r="P4857">
        <v>28.947368421052602</v>
      </c>
      <c r="Q4857">
        <v>-6.1564856968918003E-2</v>
      </c>
    </row>
    <row r="4858" spans="1:17" hidden="1" x14ac:dyDescent="0.3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D4858" t="s">
        <v>549</v>
      </c>
      <c r="E4858">
        <v>2.6956533333333299</v>
      </c>
      <c r="F4858">
        <v>13.77</v>
      </c>
      <c r="G4858">
        <v>-23.6863534032667</v>
      </c>
      <c r="H4858">
        <v>-4.3157849974485503</v>
      </c>
      <c r="I4858">
        <v>-13.451328252182901</v>
      </c>
      <c r="J4858">
        <v>-0.117336641886528</v>
      </c>
      <c r="K4858">
        <v>13.769997588876601</v>
      </c>
      <c r="L4858">
        <v>13.732107570392399</v>
      </c>
      <c r="M4858">
        <v>100</v>
      </c>
      <c r="O4858">
        <v>0</v>
      </c>
      <c r="P4858">
        <v>0</v>
      </c>
    </row>
    <row r="4859" spans="1:17" hidden="1" x14ac:dyDescent="0.3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D4859" t="s">
        <v>72</v>
      </c>
      <c r="E4859">
        <v>2.6850138000000001</v>
      </c>
      <c r="F4859">
        <v>8.1300000000000008</v>
      </c>
      <c r="G4859">
        <v>-23.6863534032667</v>
      </c>
      <c r="H4859">
        <v>-4.3157849974485503</v>
      </c>
      <c r="I4859">
        <v>-13.451328252182901</v>
      </c>
      <c r="J4859">
        <v>-0.117336641886528</v>
      </c>
      <c r="K4859">
        <v>8.1299999707742305</v>
      </c>
      <c r="L4859">
        <v>8.1293655608192399</v>
      </c>
      <c r="M4859">
        <v>100</v>
      </c>
      <c r="O4859">
        <v>0</v>
      </c>
      <c r="P4859">
        <v>0</v>
      </c>
    </row>
    <row r="4860" spans="1:17" hidden="1" x14ac:dyDescent="0.3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D4860" t="s">
        <v>130</v>
      </c>
      <c r="E4860">
        <v>2.6585560399999899</v>
      </c>
      <c r="F4860">
        <v>7.69</v>
      </c>
      <c r="G4860">
        <v>9.0060435510384007</v>
      </c>
      <c r="H4860">
        <v>-18.845627248483499</v>
      </c>
      <c r="I4860">
        <v>-14.046163960792899</v>
      </c>
      <c r="J4860">
        <v>3.6635706814367301</v>
      </c>
      <c r="K4860">
        <v>8.8977952060780403</v>
      </c>
      <c r="L4860">
        <v>7.9157219705999102</v>
      </c>
      <c r="M4860">
        <v>65.0831973362464</v>
      </c>
      <c r="N4860">
        <v>2.8987210911576802</v>
      </c>
      <c r="O4860">
        <v>50.195058517555204</v>
      </c>
      <c r="P4860">
        <v>89.876543209876502</v>
      </c>
      <c r="Q4860">
        <v>6.9934491975563007E-2</v>
      </c>
    </row>
    <row r="4861" spans="1:17" hidden="1" x14ac:dyDescent="0.3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222</v>
      </c>
      <c r="E4861">
        <v>2.64594</v>
      </c>
      <c r="F4861">
        <v>4.18</v>
      </c>
      <c r="G4861">
        <v>-66.426079430664004</v>
      </c>
      <c r="H4861">
        <v>0.446119764456197</v>
      </c>
      <c r="I4861">
        <v>-1.9846615855162599</v>
      </c>
      <c r="J4861">
        <v>4.6445681200182198</v>
      </c>
      <c r="K4861">
        <v>3.8904434534458399</v>
      </c>
      <c r="L4861">
        <v>4.4122798713999503</v>
      </c>
      <c r="M4861">
        <v>71.518716908574305</v>
      </c>
      <c r="N4861">
        <v>1.2</v>
      </c>
      <c r="O4861">
        <v>74.641148325358799</v>
      </c>
      <c r="P4861">
        <v>25.149700598802301</v>
      </c>
    </row>
    <row r="4862" spans="1:17" hidden="1" x14ac:dyDescent="0.3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E4862">
        <v>2.6349399999999998</v>
      </c>
      <c r="F4862">
        <v>4.0599999999999996</v>
      </c>
      <c r="G4862">
        <v>26.684016967103499</v>
      </c>
      <c r="H4862">
        <v>-17.191321478135201</v>
      </c>
      <c r="I4862">
        <v>-31.431126231980901</v>
      </c>
      <c r="J4862">
        <v>4.79222408162767</v>
      </c>
      <c r="K4862">
        <v>4.2964350075532698</v>
      </c>
      <c r="L4862">
        <v>4.0986241362804998</v>
      </c>
      <c r="M4862">
        <v>34.869337904787102</v>
      </c>
      <c r="N4862">
        <v>0.232824427480916</v>
      </c>
      <c r="O4862">
        <v>48.522167487684698</v>
      </c>
      <c r="P4862">
        <v>87.096774193548299</v>
      </c>
    </row>
    <row r="4863" spans="1:17" hidden="1" x14ac:dyDescent="0.3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D4863" t="s">
        <v>335</v>
      </c>
      <c r="E4863">
        <v>2.6179439000000002</v>
      </c>
      <c r="F4863">
        <v>2.42</v>
      </c>
      <c r="G4863">
        <v>16.682977722255</v>
      </c>
      <c r="H4863">
        <v>-1.5727175910607901E-2</v>
      </c>
      <c r="I4863">
        <v>15.4366962267885</v>
      </c>
      <c r="J4863">
        <v>-1.0507150328489701</v>
      </c>
      <c r="K4863">
        <v>1.8380425253150601</v>
      </c>
      <c r="L4863">
        <v>1.42917914237998</v>
      </c>
      <c r="M4863">
        <v>99.999999999999602</v>
      </c>
      <c r="N4863">
        <v>1.3323659411225</v>
      </c>
      <c r="O4863">
        <v>0</v>
      </c>
      <c r="P4863">
        <v>49.382716049382601</v>
      </c>
      <c r="Q4863">
        <v>8.3044440962110999E-2</v>
      </c>
    </row>
    <row r="4864" spans="1:17" hidden="1" x14ac:dyDescent="0.3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E4864">
        <v>2.61588485</v>
      </c>
      <c r="F4864">
        <v>1.37</v>
      </c>
      <c r="G4864">
        <v>-25.8292105461238</v>
      </c>
      <c r="H4864">
        <v>-15.802271483935</v>
      </c>
      <c r="I4864">
        <v>-18.9685696314932</v>
      </c>
      <c r="J4864">
        <v>-7.2095352234468004</v>
      </c>
      <c r="K4864">
        <v>1.5547678953983</v>
      </c>
      <c r="L4864">
        <v>1.5152661419525699</v>
      </c>
      <c r="M4864">
        <v>38.112111514118801</v>
      </c>
      <c r="N4864">
        <v>2.38890779822915</v>
      </c>
      <c r="O4864">
        <v>68.613138686131293</v>
      </c>
      <c r="P4864">
        <v>42.7083333333333</v>
      </c>
      <c r="Q4864">
        <v>-9.9650528667020004E-3</v>
      </c>
    </row>
    <row r="4865" spans="1:17" hidden="1" x14ac:dyDescent="0.3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D4865" t="s">
        <v>46</v>
      </c>
      <c r="E4865">
        <v>2.6087514999999999</v>
      </c>
      <c r="F4865">
        <v>1.51</v>
      </c>
      <c r="G4865">
        <v>28.411669198845601</v>
      </c>
      <c r="H4865">
        <v>13.255154947430499</v>
      </c>
      <c r="I4865">
        <v>23.556554117588799</v>
      </c>
      <c r="J4865">
        <v>1.0769445416190999</v>
      </c>
      <c r="K4865">
        <v>1.19838659102998</v>
      </c>
      <c r="L4865">
        <v>1.26783452273484</v>
      </c>
      <c r="M4865">
        <v>99.997189961370395</v>
      </c>
      <c r="N4865">
        <v>1.5040855872947001</v>
      </c>
      <c r="O4865">
        <v>0</v>
      </c>
      <c r="P4865">
        <v>65.934065934065899</v>
      </c>
      <c r="Q4865">
        <v>9.9892673025684997E-2</v>
      </c>
    </row>
    <row r="4866" spans="1:17" hidden="1" x14ac:dyDescent="0.3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D4866" t="s">
        <v>72</v>
      </c>
      <c r="E4866">
        <v>2.5273368</v>
      </c>
      <c r="F4866">
        <v>16.11</v>
      </c>
      <c r="G4866">
        <v>-12.352559346597699</v>
      </c>
      <c r="H4866">
        <v>3.0842150025514399</v>
      </c>
      <c r="I4866">
        <v>-20.0600239043568</v>
      </c>
      <c r="J4866">
        <v>-1.1007416818373501</v>
      </c>
      <c r="K4866">
        <v>15.774202104720001</v>
      </c>
      <c r="L4866">
        <v>15.8411318135648</v>
      </c>
      <c r="M4866">
        <v>55.983188191246398</v>
      </c>
      <c r="N4866">
        <v>0.13478260869565201</v>
      </c>
      <c r="O4866">
        <v>17.939168218497802</v>
      </c>
      <c r="P4866">
        <v>23.923076923076898</v>
      </c>
    </row>
    <row r="4867" spans="1:17" hidden="1" x14ac:dyDescent="0.3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D4867" t="s">
        <v>405</v>
      </c>
      <c r="E4867">
        <v>2.5071699999999999</v>
      </c>
      <c r="F4867">
        <v>7.13</v>
      </c>
      <c r="G4867">
        <v>12.776638487532001</v>
      </c>
      <c r="H4867">
        <v>-9.3291714291138899</v>
      </c>
      <c r="I4867">
        <v>33.0671093518283</v>
      </c>
      <c r="J4867">
        <v>-1.0507150328489701</v>
      </c>
      <c r="K4867">
        <v>5.78653143149341</v>
      </c>
      <c r="L4867">
        <v>5.0989508558733503</v>
      </c>
      <c r="M4867">
        <v>52.7055568987032</v>
      </c>
      <c r="N4867">
        <v>0</v>
      </c>
      <c r="O4867">
        <v>5.8906030855539999</v>
      </c>
      <c r="P4867">
        <v>102.556818181818</v>
      </c>
    </row>
    <row r="4868" spans="1:17" hidden="1" x14ac:dyDescent="0.3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D4868" t="s">
        <v>412</v>
      </c>
      <c r="E4868">
        <v>2.50595422912424</v>
      </c>
      <c r="F4868">
        <v>8.33</v>
      </c>
      <c r="G4868">
        <v>-23.6863534032667</v>
      </c>
      <c r="H4868">
        <v>-4.3157849974485503</v>
      </c>
      <c r="I4868">
        <v>-13.451328252182901</v>
      </c>
      <c r="J4868">
        <v>-0.117336641886528</v>
      </c>
      <c r="K4868">
        <v>8.3299999999999894</v>
      </c>
      <c r="L4868">
        <v>8.3299999999999894</v>
      </c>
      <c r="M4868">
        <v>50</v>
      </c>
      <c r="O4868">
        <v>0</v>
      </c>
      <c r="P4868">
        <v>0</v>
      </c>
    </row>
    <row r="4869" spans="1:17" hidden="1" x14ac:dyDescent="0.3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D4869" t="s">
        <v>632</v>
      </c>
      <c r="E4869">
        <v>2.5025556276588099</v>
      </c>
      <c r="F4869">
        <v>12.52</v>
      </c>
      <c r="G4869">
        <v>-23.925397227967899</v>
      </c>
      <c r="H4869">
        <v>-4.3157849974485503</v>
      </c>
      <c r="I4869">
        <v>-13.451328252182901</v>
      </c>
      <c r="J4869">
        <v>-0.117336641886528</v>
      </c>
      <c r="K4869">
        <v>12.519995930443701</v>
      </c>
      <c r="L4869">
        <v>12.5647302412236</v>
      </c>
      <c r="M4869">
        <v>55.887715274265297</v>
      </c>
      <c r="O4869">
        <v>0.23961661341853599</v>
      </c>
      <c r="P4869">
        <v>4.94551550712489</v>
      </c>
    </row>
    <row r="4870" spans="1:17" hidden="1" x14ac:dyDescent="0.3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D4870" t="s">
        <v>632</v>
      </c>
      <c r="E4870">
        <v>2.4750000000000001</v>
      </c>
      <c r="F4870">
        <v>4.95</v>
      </c>
      <c r="G4870">
        <v>8.1138203295682292</v>
      </c>
      <c r="H4870">
        <v>9.5249418116848603E-2</v>
      </c>
      <c r="I4870">
        <v>15.658202469237199</v>
      </c>
      <c r="J4870">
        <v>-1.0507150328489701</v>
      </c>
      <c r="K4870">
        <v>3.7541091983165402</v>
      </c>
      <c r="L4870">
        <v>2.6999387029228901</v>
      </c>
      <c r="M4870">
        <v>99.999999999501</v>
      </c>
      <c r="N4870">
        <v>1.0873451532168099</v>
      </c>
      <c r="O4870">
        <v>0</v>
      </c>
      <c r="P4870">
        <v>40.625</v>
      </c>
      <c r="Q4870">
        <v>0.12625051906832499</v>
      </c>
    </row>
    <row r="4871" spans="1:17" hidden="1" x14ac:dyDescent="0.3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E4871">
        <v>2.4222385599999998</v>
      </c>
      <c r="F4871">
        <v>3.22</v>
      </c>
      <c r="G4871">
        <v>-23.771229277000302</v>
      </c>
      <c r="H4871">
        <v>-3.1699148960147099</v>
      </c>
      <c r="I4871">
        <v>5.4017922128269804</v>
      </c>
      <c r="J4871">
        <v>0.88476883811876395</v>
      </c>
      <c r="K4871">
        <v>3.28898669995213</v>
      </c>
      <c r="M4871">
        <v>93.020306887865303</v>
      </c>
      <c r="N4871">
        <v>0.54249434754521897</v>
      </c>
      <c r="O4871">
        <v>0</v>
      </c>
      <c r="P4871">
        <v>23.371647509578501</v>
      </c>
    </row>
    <row r="4872" spans="1:17" hidden="1" x14ac:dyDescent="0.3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97</v>
      </c>
      <c r="E4872">
        <v>2.402568</v>
      </c>
      <c r="F4872">
        <v>2.94</v>
      </c>
      <c r="G4872">
        <v>0.51029405651405901</v>
      </c>
      <c r="H4872">
        <v>-5.1002125829766598</v>
      </c>
      <c r="I4872">
        <v>-29.141969425906701</v>
      </c>
      <c r="J4872">
        <v>-1.0507150328489701</v>
      </c>
      <c r="K4872">
        <v>3.1856456407091698</v>
      </c>
      <c r="L4872">
        <v>3.7276976518725902</v>
      </c>
      <c r="M4872">
        <v>17.407464422924299</v>
      </c>
      <c r="N4872">
        <v>1.19805079319911</v>
      </c>
      <c r="O4872">
        <v>62.585034013605402</v>
      </c>
      <c r="P4872">
        <v>47.738693467336603</v>
      </c>
      <c r="Q4872">
        <v>-2.4006037977516E-2</v>
      </c>
    </row>
    <row r="4873" spans="1:17" hidden="1" x14ac:dyDescent="0.3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D4873" t="s">
        <v>119</v>
      </c>
      <c r="E4873">
        <v>2.356717175</v>
      </c>
      <c r="F4873">
        <v>162.65</v>
      </c>
      <c r="G4873">
        <v>45.7407299300665</v>
      </c>
      <c r="H4873">
        <v>-2.80907029060283</v>
      </c>
      <c r="I4873">
        <v>-0.53914498248490195</v>
      </c>
      <c r="J4873">
        <v>9.46540734679804</v>
      </c>
      <c r="K4873">
        <v>148.76978874078301</v>
      </c>
      <c r="L4873">
        <v>130.77262964967699</v>
      </c>
      <c r="M4873">
        <v>73.944573219727303</v>
      </c>
      <c r="N4873">
        <v>0.57186665182546703</v>
      </c>
      <c r="O4873">
        <v>13.1263449123885</v>
      </c>
      <c r="P4873">
        <v>171.038160306615</v>
      </c>
      <c r="Q4873">
        <v>3.7264463807013003E-2</v>
      </c>
    </row>
    <row r="4874" spans="1:17" hidden="1" x14ac:dyDescent="0.3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632</v>
      </c>
      <c r="E4874">
        <v>2.3485</v>
      </c>
      <c r="F4874">
        <v>7.7</v>
      </c>
      <c r="G4874">
        <v>42.452307288142499</v>
      </c>
      <c r="H4874">
        <v>64.082017184991599</v>
      </c>
      <c r="I4874">
        <v>31.8578021260859</v>
      </c>
      <c r="J4874">
        <v>-1.0507150328489701</v>
      </c>
      <c r="K4874">
        <v>5.4205823901919796</v>
      </c>
      <c r="L4874">
        <v>4.95473221580502</v>
      </c>
      <c r="M4874">
        <v>77.549325755653996</v>
      </c>
      <c r="N4874">
        <v>1.7292928487939601</v>
      </c>
      <c r="O4874">
        <v>5.1948051948051903</v>
      </c>
      <c r="P4874">
        <v>129.166666666666</v>
      </c>
      <c r="Q4874">
        <v>2.7202820787587002E-2</v>
      </c>
    </row>
    <row r="4875" spans="1:17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D4875" t="s">
        <v>46</v>
      </c>
      <c r="E4875">
        <v>2.34178631999999</v>
      </c>
      <c r="F4875">
        <v>2.4</v>
      </c>
      <c r="G4875">
        <v>-5.5931859894901201</v>
      </c>
      <c r="H4875">
        <v>-1.87035303188851</v>
      </c>
      <c r="I4875">
        <v>-12.2495918825592</v>
      </c>
      <c r="J4875">
        <v>1.0670674632677399</v>
      </c>
      <c r="K4875">
        <v>1.7400020759405499</v>
      </c>
      <c r="L4875">
        <v>1.26157303085244</v>
      </c>
      <c r="M4875">
        <v>79.607056726233907</v>
      </c>
      <c r="N4875">
        <v>1</v>
      </c>
      <c r="Q4875">
        <v>-3.5149089750809E-2</v>
      </c>
    </row>
    <row r="4876" spans="1:17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46</v>
      </c>
      <c r="E4876">
        <v>2.2983612181383499</v>
      </c>
      <c r="F4876">
        <v>24.48</v>
      </c>
      <c r="G4876">
        <v>3.8136465967332498</v>
      </c>
      <c r="H4876">
        <v>-4.3157849974485503</v>
      </c>
      <c r="I4876">
        <v>-8.47705724017605</v>
      </c>
      <c r="J4876">
        <v>-0.117336641886528</v>
      </c>
      <c r="K4876">
        <v>24.428532278541699</v>
      </c>
      <c r="L4876">
        <v>23.3062008753767</v>
      </c>
      <c r="M4876">
        <v>100</v>
      </c>
      <c r="O4876">
        <v>0</v>
      </c>
      <c r="P4876">
        <v>27.5</v>
      </c>
    </row>
    <row r="4877" spans="1:17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266</v>
      </c>
      <c r="E4877">
        <v>2.2678451000000002</v>
      </c>
      <c r="F4877">
        <v>3.31</v>
      </c>
      <c r="G4877">
        <v>-18.939517960228699</v>
      </c>
      <c r="H4877">
        <v>-4.3157849974485503</v>
      </c>
      <c r="I4877">
        <v>-8.7044928091449396</v>
      </c>
      <c r="J4877">
        <v>-0.117336641886528</v>
      </c>
      <c r="K4877">
        <v>3.2525734199413101</v>
      </c>
      <c r="L4877">
        <v>3.1920060568316799</v>
      </c>
      <c r="M4877">
        <v>50</v>
      </c>
      <c r="O4877">
        <v>0</v>
      </c>
      <c r="P4877">
        <v>4.7468354430379698</v>
      </c>
    </row>
    <row r="4878" spans="1:17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472</v>
      </c>
      <c r="E4878">
        <v>2.2530000000000001</v>
      </c>
      <c r="F4878">
        <v>45.06</v>
      </c>
      <c r="G4878">
        <v>21.922568481585301</v>
      </c>
      <c r="H4878">
        <v>0.20838856544651899</v>
      </c>
      <c r="I4878">
        <v>10.223397317527199</v>
      </c>
      <c r="J4878">
        <v>-1.0507150328489701</v>
      </c>
      <c r="K4878">
        <v>33.914604187329203</v>
      </c>
      <c r="L4878">
        <v>23.232606371901099</v>
      </c>
      <c r="M4878">
        <v>100</v>
      </c>
      <c r="N4878">
        <v>2.0851970181043602</v>
      </c>
      <c r="O4878">
        <v>0</v>
      </c>
      <c r="P4878">
        <v>47.5925319358008</v>
      </c>
    </row>
    <row r="4879" spans="1:17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E4879">
        <v>2.2430983119999999</v>
      </c>
      <c r="F4879">
        <v>3.76</v>
      </c>
      <c r="G4879">
        <v>288.70074337092598</v>
      </c>
      <c r="H4879">
        <v>1.5997079602979201</v>
      </c>
      <c r="I4879">
        <v>145.85901657540299</v>
      </c>
      <c r="J4879">
        <v>-0.117336641886528</v>
      </c>
      <c r="K4879">
        <v>3.4150013065901499</v>
      </c>
      <c r="L4879">
        <v>2.2624024253742201</v>
      </c>
      <c r="M4879">
        <v>99.999999987781294</v>
      </c>
      <c r="N4879">
        <v>0</v>
      </c>
      <c r="O4879">
        <v>0</v>
      </c>
      <c r="P4879">
        <v>362.07228915662603</v>
      </c>
    </row>
    <row r="4880" spans="1:17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412</v>
      </c>
      <c r="E4880">
        <v>2.2418999999999998</v>
      </c>
      <c r="F4880">
        <v>4.7699999999999996</v>
      </c>
      <c r="G4880">
        <v>383.760455107371</v>
      </c>
      <c r="H4880">
        <v>147.29711822835699</v>
      </c>
      <c r="I4880">
        <v>393.99548025845502</v>
      </c>
      <c r="J4880">
        <v>5.0512026839561504</v>
      </c>
      <c r="M4880">
        <v>100</v>
      </c>
      <c r="O4880">
        <v>0</v>
      </c>
      <c r="P4880">
        <v>407.44680851063799</v>
      </c>
    </row>
    <row r="4881" spans="1:17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709</v>
      </c>
      <c r="E4881">
        <v>2.2099980540000002</v>
      </c>
      <c r="F4881">
        <v>70.5</v>
      </c>
      <c r="G4881">
        <v>38.085101392511099</v>
      </c>
      <c r="H4881">
        <v>-6.59987744237353</v>
      </c>
      <c r="I4881">
        <v>10.799641081620299</v>
      </c>
      <c r="J4881">
        <v>-2.90071703720723</v>
      </c>
      <c r="K4881">
        <v>70.581288127106703</v>
      </c>
      <c r="L4881">
        <v>61.156007281704198</v>
      </c>
      <c r="M4881">
        <v>42.618677459081702</v>
      </c>
      <c r="N4881">
        <v>1.1789414603644399</v>
      </c>
      <c r="O4881">
        <v>7.9432624113474999</v>
      </c>
      <c r="P4881">
        <v>65.105386416861805</v>
      </c>
    </row>
    <row r="4882" spans="1:17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232</v>
      </c>
      <c r="E4882">
        <v>2.1842478000000001</v>
      </c>
      <c r="F4882">
        <v>1.26</v>
      </c>
      <c r="G4882">
        <v>-18.8903024372663</v>
      </c>
      <c r="H4882">
        <v>-10.0407898325522</v>
      </c>
      <c r="I4882">
        <v>-7.9861859292495199</v>
      </c>
      <c r="J4882">
        <v>-1.0507150328489701</v>
      </c>
      <c r="K4882">
        <v>1.19217552435737</v>
      </c>
      <c r="L4882">
        <v>0.96975152414598098</v>
      </c>
      <c r="M4882">
        <v>1.93617448515496</v>
      </c>
      <c r="N4882">
        <v>1.44874558151564</v>
      </c>
      <c r="O4882">
        <v>5.55555555555555</v>
      </c>
      <c r="P4882">
        <v>17.757009345794302</v>
      </c>
    </row>
    <row r="4883" spans="1:17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549</v>
      </c>
      <c r="E4883">
        <v>2.1650564000000001</v>
      </c>
      <c r="F4883">
        <v>6.98</v>
      </c>
      <c r="G4883">
        <v>-23.6863534032667</v>
      </c>
      <c r="H4883">
        <v>-4.3157849974485503</v>
      </c>
      <c r="I4883">
        <v>-13.451328252182901</v>
      </c>
      <c r="J4883">
        <v>-0.117336641886528</v>
      </c>
      <c r="K4883">
        <v>6.9799959162615899</v>
      </c>
      <c r="L4883">
        <v>6.95088785937424</v>
      </c>
      <c r="M4883">
        <v>99.999996303717197</v>
      </c>
      <c r="O4883">
        <v>0</v>
      </c>
      <c r="P4883">
        <v>0</v>
      </c>
    </row>
    <row r="4884" spans="1:17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21</v>
      </c>
      <c r="E4884">
        <v>2.13</v>
      </c>
      <c r="F4884">
        <v>6</v>
      </c>
      <c r="G4884">
        <v>64.2034542673034</v>
      </c>
      <c r="H4884">
        <v>-0.77763193781536799</v>
      </c>
      <c r="I4884">
        <v>9.2170532570036592</v>
      </c>
      <c r="J4884">
        <v>3.9034134075179798</v>
      </c>
      <c r="K4884">
        <v>4.5553987871033703</v>
      </c>
      <c r="L4884">
        <v>3.7862197346845798</v>
      </c>
      <c r="M4884">
        <v>99.206248418157003</v>
      </c>
      <c r="N4884">
        <v>1.1557490599643701</v>
      </c>
      <c r="O4884">
        <v>0</v>
      </c>
      <c r="P4884">
        <v>93.548387096774107</v>
      </c>
    </row>
    <row r="4885" spans="1:17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405</v>
      </c>
      <c r="E4885">
        <v>2.1006300000000002</v>
      </c>
      <c r="F4885">
        <v>7</v>
      </c>
      <c r="G4885">
        <v>-8.9322550426110006</v>
      </c>
      <c r="H4885">
        <v>-0.93343205627207504</v>
      </c>
      <c r="I4885">
        <v>-34.975991929312897</v>
      </c>
      <c r="J4885">
        <v>-6.0075642188610798</v>
      </c>
      <c r="K4885">
        <v>7.3947655973478996</v>
      </c>
      <c r="L4885">
        <v>7.3284318607101602</v>
      </c>
      <c r="M4885">
        <v>40.3912768427004</v>
      </c>
      <c r="N4885">
        <v>1.30853222626508</v>
      </c>
      <c r="O4885">
        <v>33.571428571428498</v>
      </c>
      <c r="P4885">
        <v>33.079847908745201</v>
      </c>
      <c r="Q4885">
        <v>3.4155023820762E-2</v>
      </c>
    </row>
    <row r="4886" spans="1:17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21</v>
      </c>
      <c r="E4886">
        <v>2.08</v>
      </c>
      <c r="F4886">
        <v>16.64</v>
      </c>
      <c r="G4886">
        <v>-18.702126273929199</v>
      </c>
      <c r="H4886">
        <v>0.66844213188899204</v>
      </c>
      <c r="I4886">
        <v>-8.4671011228453708</v>
      </c>
      <c r="J4886">
        <v>-0.117336641886528</v>
      </c>
      <c r="K4886">
        <v>16.1511922253442</v>
      </c>
      <c r="L4886">
        <v>15.934608809691801</v>
      </c>
      <c r="M4886">
        <v>100</v>
      </c>
      <c r="N4886">
        <v>0</v>
      </c>
      <c r="O4886">
        <v>0</v>
      </c>
      <c r="P4886">
        <v>4.9842271293375404</v>
      </c>
    </row>
    <row r="4887" spans="1:17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412</v>
      </c>
      <c r="E4887">
        <v>2.0541</v>
      </c>
      <c r="F4887">
        <v>4.0999999999999996</v>
      </c>
      <c r="G4887">
        <v>-23.6863534032667</v>
      </c>
      <c r="H4887">
        <v>-4.3157849974485503</v>
      </c>
      <c r="I4887">
        <v>-13.451328252182901</v>
      </c>
      <c r="J4887">
        <v>-0.117336641886528</v>
      </c>
      <c r="K4887">
        <v>4.0999894912076602</v>
      </c>
      <c r="L4887">
        <v>4.0886193991773299</v>
      </c>
      <c r="M4887">
        <v>99.806682354411805</v>
      </c>
      <c r="O4887">
        <v>0</v>
      </c>
      <c r="P4887">
        <v>0</v>
      </c>
    </row>
    <row r="4888" spans="1:17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286</v>
      </c>
      <c r="E4888">
        <v>1.976</v>
      </c>
      <c r="F4888">
        <v>61.75</v>
      </c>
      <c r="G4888">
        <v>-23.6863534032667</v>
      </c>
      <c r="H4888">
        <v>-4.3157849974485503</v>
      </c>
      <c r="I4888">
        <v>-13.451328252182901</v>
      </c>
      <c r="J4888">
        <v>-0.117336641886528</v>
      </c>
      <c r="K4888">
        <v>61.75</v>
      </c>
      <c r="L4888">
        <v>61.75</v>
      </c>
      <c r="M4888">
        <v>50</v>
      </c>
      <c r="O4888">
        <v>0</v>
      </c>
      <c r="P4888">
        <v>0</v>
      </c>
    </row>
    <row r="4889" spans="1:17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89</v>
      </c>
      <c r="E4889">
        <v>1.95423462</v>
      </c>
      <c r="F4889">
        <v>7.9</v>
      </c>
      <c r="K4889">
        <v>7.7408079907778697</v>
      </c>
      <c r="M4889">
        <v>57.238046106161903</v>
      </c>
      <c r="N4889">
        <v>1</v>
      </c>
    </row>
    <row r="4890" spans="1:17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924</v>
      </c>
      <c r="E4890">
        <v>1.9468433999999999</v>
      </c>
      <c r="F4890">
        <v>3.93</v>
      </c>
      <c r="G4890">
        <v>24.0580074989888</v>
      </c>
      <c r="H4890">
        <v>0.484215002551451</v>
      </c>
      <c r="I4890">
        <v>8.9785782898731608</v>
      </c>
      <c r="J4890">
        <v>-0.117336641886528</v>
      </c>
      <c r="K4890">
        <v>3.75438312030504</v>
      </c>
      <c r="L4890">
        <v>3.3676198308990699</v>
      </c>
      <c r="M4890">
        <v>99.758189427494898</v>
      </c>
      <c r="N4890">
        <v>0</v>
      </c>
      <c r="O4890">
        <v>0</v>
      </c>
      <c r="P4890">
        <v>47.7443609022556</v>
      </c>
    </row>
    <row r="4891" spans="1:17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549</v>
      </c>
      <c r="E4891">
        <v>1.9104384000000001</v>
      </c>
      <c r="F4891">
        <v>25.8</v>
      </c>
      <c r="G4891">
        <v>83.5425622593838</v>
      </c>
      <c r="H4891">
        <v>58.255103471360499</v>
      </c>
      <c r="I4891">
        <v>65.715338414483696</v>
      </c>
      <c r="J4891">
        <v>15.577730622687399</v>
      </c>
      <c r="K4891">
        <v>16.3961586199278</v>
      </c>
      <c r="M4891">
        <v>100</v>
      </c>
      <c r="N4891">
        <v>1.0318559556786699</v>
      </c>
      <c r="O4891">
        <v>0</v>
      </c>
      <c r="P4891">
        <v>107.22891566265</v>
      </c>
    </row>
    <row r="4892" spans="1:17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E4892">
        <v>1.8997286</v>
      </c>
      <c r="F4892">
        <v>6.49</v>
      </c>
      <c r="G4892">
        <v>7.5949236094394799</v>
      </c>
      <c r="H4892">
        <v>6.8894718081239995E-2</v>
      </c>
      <c r="I4892">
        <v>4.2155525924236503</v>
      </c>
      <c r="J4892">
        <v>-1.0507150328489701</v>
      </c>
      <c r="K4892">
        <v>4.9769963764038501</v>
      </c>
      <c r="M4892">
        <v>100</v>
      </c>
      <c r="N4892">
        <v>0</v>
      </c>
      <c r="O4892">
        <v>0</v>
      </c>
      <c r="P4892">
        <v>33.264887063655003</v>
      </c>
    </row>
    <row r="4893" spans="1:17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109</v>
      </c>
      <c r="E4893">
        <v>1.8560696000000001</v>
      </c>
      <c r="F4893">
        <v>6.16</v>
      </c>
      <c r="G4893">
        <v>18.592331627751602</v>
      </c>
      <c r="H4893">
        <v>-18.8359873754811</v>
      </c>
      <c r="I4893">
        <v>-12.5469257358909</v>
      </c>
      <c r="J4893">
        <v>-1.0507150328489701</v>
      </c>
      <c r="K4893">
        <v>5.40398633681371</v>
      </c>
      <c r="L4893">
        <v>4.8104955597985901</v>
      </c>
      <c r="M4893">
        <v>5.983378595332E-3</v>
      </c>
      <c r="N4893">
        <v>2.35541078537821</v>
      </c>
      <c r="O4893">
        <v>22.727272727272702</v>
      </c>
      <c r="P4893">
        <v>62.105263157894697</v>
      </c>
      <c r="Q4893">
        <v>4.5557426944786997E-2</v>
      </c>
    </row>
    <row r="4894" spans="1:17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D4894" t="s">
        <v>335</v>
      </c>
      <c r="E4894">
        <v>1.8527400000000001</v>
      </c>
      <c r="F4894">
        <v>8.76</v>
      </c>
      <c r="G4894">
        <v>-51.116771964853797</v>
      </c>
      <c r="H4894">
        <v>7.65623049604707</v>
      </c>
      <c r="I4894">
        <v>-59.399865572845002</v>
      </c>
      <c r="J4894">
        <v>-1.0507150328489701</v>
      </c>
      <c r="K4894">
        <v>9.2300833284935102</v>
      </c>
      <c r="L4894">
        <v>5.6414725441074003</v>
      </c>
      <c r="M4894">
        <v>96.085186299810402</v>
      </c>
      <c r="N4894">
        <v>2.293298176225</v>
      </c>
      <c r="O4894">
        <v>122.602739726027</v>
      </c>
      <c r="P4894">
        <v>21.8358831710709</v>
      </c>
    </row>
    <row r="4895" spans="1:17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D4895" t="s">
        <v>51</v>
      </c>
      <c r="E4895">
        <v>1.8383872000000001</v>
      </c>
      <c r="F4895">
        <v>4.16</v>
      </c>
      <c r="G4895">
        <v>102.90146511721299</v>
      </c>
      <c r="H4895">
        <v>-17.202481637214099</v>
      </c>
      <c r="I4895">
        <v>49.3528861639209</v>
      </c>
      <c r="J4895">
        <v>-1.0507150328489701</v>
      </c>
      <c r="K4895">
        <v>3.1481125418545801</v>
      </c>
      <c r="M4895">
        <v>0.158954926320931</v>
      </c>
      <c r="N4895">
        <v>0.212026674398376</v>
      </c>
      <c r="O4895">
        <v>32.692307692307601</v>
      </c>
      <c r="P4895">
        <v>152.12121212121201</v>
      </c>
      <c r="Q4895">
        <v>0.173109245957175</v>
      </c>
    </row>
    <row r="4896" spans="1:17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709</v>
      </c>
      <c r="E4896">
        <v>1.7649299939999901</v>
      </c>
      <c r="F4896">
        <v>4531.74</v>
      </c>
      <c r="G4896">
        <v>-21.3899703251247</v>
      </c>
      <c r="K4896">
        <v>4523.2196314963803</v>
      </c>
      <c r="L4896">
        <v>4345.2923176734603</v>
      </c>
      <c r="M4896">
        <v>66.2688689774686</v>
      </c>
      <c r="N4896">
        <v>1</v>
      </c>
      <c r="O4896">
        <v>4.3749200086500899</v>
      </c>
      <c r="P4896">
        <v>2.2963830781420098</v>
      </c>
      <c r="Q4896">
        <v>7.1969087878504007E-2</v>
      </c>
    </row>
    <row r="4897" spans="1:17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549</v>
      </c>
      <c r="E4897">
        <v>1.7184999999999999</v>
      </c>
      <c r="F4897">
        <v>37.880000000000003</v>
      </c>
      <c r="G4897">
        <v>14.834487584360099</v>
      </c>
      <c r="H4897">
        <v>-4.77763193781536</v>
      </c>
      <c r="I4897">
        <v>10.1843079764264</v>
      </c>
      <c r="J4897">
        <v>-1.0507150328489701</v>
      </c>
      <c r="K4897">
        <v>30.562820004148801</v>
      </c>
      <c r="M4897">
        <v>100</v>
      </c>
      <c r="N4897">
        <v>0</v>
      </c>
      <c r="O4897">
        <v>0</v>
      </c>
      <c r="P4897">
        <v>40.504451038575603</v>
      </c>
    </row>
    <row r="4898" spans="1:17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D4898" t="s">
        <v>21</v>
      </c>
      <c r="E4898">
        <v>1.6015999999999999</v>
      </c>
      <c r="F4898">
        <v>0.44</v>
      </c>
      <c r="G4898">
        <v>-23.6863534032667</v>
      </c>
      <c r="H4898">
        <v>-4.3157849974485503</v>
      </c>
      <c r="I4898">
        <v>-13.451328252182901</v>
      </c>
      <c r="J4898">
        <v>-0.117336641886528</v>
      </c>
      <c r="K4898">
        <v>0.43999997396648599</v>
      </c>
      <c r="L4898">
        <v>0.43923709938133598</v>
      </c>
      <c r="M4898">
        <v>100</v>
      </c>
      <c r="O4898">
        <v>0</v>
      </c>
      <c r="P4898">
        <v>0</v>
      </c>
    </row>
    <row r="4899" spans="1:17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549</v>
      </c>
      <c r="E4899">
        <v>1.5473912000000001</v>
      </c>
      <c r="F4899">
        <v>2.14</v>
      </c>
      <c r="G4899">
        <v>-0.52376462380618305</v>
      </c>
      <c r="H4899">
        <v>-0.16224732243074499</v>
      </c>
      <c r="I4899">
        <v>14.617478487336699</v>
      </c>
      <c r="J4899">
        <v>-1.0507150328489701</v>
      </c>
      <c r="K4899">
        <v>1.75669452781938</v>
      </c>
      <c r="L4899">
        <v>1.3468613885716001</v>
      </c>
      <c r="M4899">
        <v>99.999999956459703</v>
      </c>
      <c r="N4899">
        <v>1.2146892655367201</v>
      </c>
      <c r="O4899">
        <v>0</v>
      </c>
      <c r="P4899">
        <v>42.6666666666666</v>
      </c>
    </row>
    <row r="4900" spans="1:17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D4900" t="s">
        <v>632</v>
      </c>
      <c r="E4900">
        <v>1.5193308000000001</v>
      </c>
      <c r="F4900">
        <v>4.42</v>
      </c>
      <c r="G4900">
        <v>45.662305600564601</v>
      </c>
      <c r="H4900">
        <v>-4.3157849974485503</v>
      </c>
      <c r="I4900">
        <v>47.862540360955698</v>
      </c>
      <c r="J4900">
        <v>-0.117336641886528</v>
      </c>
      <c r="K4900">
        <v>4.3118105814584498</v>
      </c>
      <c r="L4900">
        <v>3.5079853409436001</v>
      </c>
      <c r="M4900">
        <v>100</v>
      </c>
      <c r="O4900">
        <v>0</v>
      </c>
      <c r="P4900">
        <v>69.348659003831401</v>
      </c>
    </row>
    <row r="4901" spans="1:17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E4901">
        <v>1.4592000000000001</v>
      </c>
      <c r="F4901">
        <v>7.68</v>
      </c>
      <c r="G4901">
        <v>132.915895131643</v>
      </c>
      <c r="H4901">
        <v>0.14040084906987299</v>
      </c>
      <c r="I4901">
        <v>9.8707722338574602</v>
      </c>
      <c r="J4901">
        <v>-1.0507150328489701</v>
      </c>
      <c r="K4901">
        <v>4.9430135697156201</v>
      </c>
      <c r="L4901">
        <v>3.0839267941513899</v>
      </c>
      <c r="M4901">
        <v>99.999969111859201</v>
      </c>
      <c r="N4901">
        <v>0.78903760356915198</v>
      </c>
      <c r="O4901">
        <v>0</v>
      </c>
      <c r="P4901">
        <v>158.58585858585801</v>
      </c>
      <c r="Q4901">
        <v>9.1254202949359001E-2</v>
      </c>
    </row>
    <row r="4902" spans="1:17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138</v>
      </c>
      <c r="E4902">
        <v>1.3824000000000001</v>
      </c>
      <c r="F4902">
        <v>11.52</v>
      </c>
      <c r="G4902">
        <v>-23.6863534032667</v>
      </c>
      <c r="H4902">
        <v>-4.3157849974485503</v>
      </c>
      <c r="I4902">
        <v>-13.451328252182901</v>
      </c>
      <c r="J4902">
        <v>-0.117336641886528</v>
      </c>
      <c r="K4902">
        <v>11.5199999999999</v>
      </c>
      <c r="L4902">
        <v>11.52</v>
      </c>
      <c r="M4902">
        <v>50</v>
      </c>
      <c r="O4902">
        <v>0</v>
      </c>
      <c r="P4902">
        <v>0</v>
      </c>
    </row>
    <row r="4903" spans="1:17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122</v>
      </c>
      <c r="E4903">
        <v>1.37832452449136</v>
      </c>
      <c r="F4903">
        <v>13.12</v>
      </c>
      <c r="G4903">
        <v>-23.6863534032667</v>
      </c>
      <c r="H4903">
        <v>-4.3157849974485503</v>
      </c>
      <c r="I4903">
        <v>-13.451328252182901</v>
      </c>
      <c r="J4903">
        <v>-0.117336641886528</v>
      </c>
      <c r="K4903">
        <v>13.12</v>
      </c>
      <c r="L4903">
        <v>13.1199999999999</v>
      </c>
      <c r="M4903">
        <v>50</v>
      </c>
      <c r="O4903">
        <v>0</v>
      </c>
      <c r="P4903">
        <v>0</v>
      </c>
    </row>
    <row r="4904" spans="1:17" hidden="1" x14ac:dyDescent="0.3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621</v>
      </c>
      <c r="E4904">
        <v>1.3188</v>
      </c>
      <c r="F4904">
        <v>18.84</v>
      </c>
      <c r="G4904">
        <v>-23.6863534032667</v>
      </c>
      <c r="H4904">
        <v>-4.3157849974485503</v>
      </c>
      <c r="I4904">
        <v>-13.451328252182901</v>
      </c>
      <c r="J4904">
        <v>-0.117336641886528</v>
      </c>
      <c r="K4904">
        <v>18.8399701639445</v>
      </c>
      <c r="L4904">
        <v>18.7384730353035</v>
      </c>
      <c r="M4904">
        <v>100</v>
      </c>
      <c r="O4904">
        <v>0</v>
      </c>
      <c r="P4904">
        <v>0</v>
      </c>
    </row>
    <row r="4905" spans="1:17" hidden="1" x14ac:dyDescent="0.3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1146</v>
      </c>
      <c r="E4905">
        <v>1.2757499999999999</v>
      </c>
      <c r="F4905">
        <v>85.05</v>
      </c>
      <c r="G4905">
        <v>-44.6803153168756</v>
      </c>
      <c r="H4905">
        <v>-4.3157849974485503</v>
      </c>
      <c r="I4905">
        <v>-27.106150587208301</v>
      </c>
      <c r="J4905">
        <v>-0.117336641886528</v>
      </c>
      <c r="K4905">
        <v>85.311439330284799</v>
      </c>
      <c r="L4905">
        <v>90.177246566457598</v>
      </c>
      <c r="M4905">
        <v>3.8134211653962402</v>
      </c>
      <c r="O4905">
        <v>26.5726043503821</v>
      </c>
      <c r="P4905">
        <v>0</v>
      </c>
    </row>
    <row r="4906" spans="1:17" hidden="1" x14ac:dyDescent="0.3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E4906">
        <v>1.2705</v>
      </c>
      <c r="F4906">
        <v>10.5</v>
      </c>
      <c r="G4906">
        <v>-23.6863534032667</v>
      </c>
      <c r="H4906">
        <v>-4.3157849974485503</v>
      </c>
      <c r="I4906">
        <v>-13.451328252182901</v>
      </c>
      <c r="J4906">
        <v>-0.117336641886528</v>
      </c>
      <c r="K4906">
        <v>10.4999999791709</v>
      </c>
      <c r="L4906">
        <v>10.499574173809</v>
      </c>
      <c r="M4906">
        <v>100</v>
      </c>
      <c r="O4906">
        <v>0</v>
      </c>
      <c r="P4906">
        <v>0</v>
      </c>
    </row>
    <row r="4907" spans="1:17" hidden="1" x14ac:dyDescent="0.3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72</v>
      </c>
      <c r="E4907">
        <v>1.2510239999999999</v>
      </c>
      <c r="F4907">
        <v>10.050000000000001</v>
      </c>
      <c r="G4907">
        <v>-23.6863534032667</v>
      </c>
      <c r="H4907">
        <v>-4.3157849974485503</v>
      </c>
      <c r="I4907">
        <v>-13.451328252182901</v>
      </c>
      <c r="J4907">
        <v>-0.117336641886528</v>
      </c>
      <c r="K4907">
        <v>10.050000000000001</v>
      </c>
      <c r="L4907">
        <v>10.049999999999899</v>
      </c>
      <c r="M4907">
        <v>50</v>
      </c>
      <c r="O4907">
        <v>0</v>
      </c>
      <c r="P4907">
        <v>0</v>
      </c>
    </row>
    <row r="4908" spans="1:17" hidden="1" x14ac:dyDescent="0.3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72</v>
      </c>
      <c r="E4908">
        <v>1.143</v>
      </c>
      <c r="F4908">
        <v>3.81</v>
      </c>
      <c r="G4908">
        <v>-23.6863534032667</v>
      </c>
      <c r="H4908">
        <v>-4.3157849974485503</v>
      </c>
      <c r="I4908">
        <v>-13.451328252182901</v>
      </c>
      <c r="J4908">
        <v>-0.117336641886528</v>
      </c>
      <c r="K4908">
        <v>3.8099999615751998</v>
      </c>
      <c r="L4908">
        <v>3.8091404586746598</v>
      </c>
      <c r="M4908">
        <v>100</v>
      </c>
      <c r="O4908">
        <v>0</v>
      </c>
      <c r="P4908">
        <v>0</v>
      </c>
    </row>
    <row r="4909" spans="1:17" hidden="1" x14ac:dyDescent="0.3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72</v>
      </c>
      <c r="E4909">
        <v>1.132288</v>
      </c>
      <c r="F4909">
        <v>46.44</v>
      </c>
      <c r="G4909">
        <v>-5.7629146548352104</v>
      </c>
      <c r="H4909">
        <v>-4.77763193781536</v>
      </c>
      <c r="I4909">
        <v>4.45902287982587</v>
      </c>
      <c r="J4909">
        <v>-1.0507150328489701</v>
      </c>
      <c r="K4909">
        <v>39.012163428753198</v>
      </c>
      <c r="M4909">
        <v>99.998347797893004</v>
      </c>
      <c r="N4909">
        <v>0.22916666666666599</v>
      </c>
      <c r="O4909">
        <v>0</v>
      </c>
      <c r="P4909">
        <v>47.898089171974497</v>
      </c>
    </row>
    <row r="4910" spans="1:17" hidden="1" x14ac:dyDescent="0.3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E4910">
        <v>1.129</v>
      </c>
      <c r="F4910">
        <v>11.29</v>
      </c>
      <c r="G4910">
        <v>46.343767078660903</v>
      </c>
      <c r="H4910">
        <v>0.60986556017225901</v>
      </c>
      <c r="I4910">
        <v>56.5787922297447</v>
      </c>
      <c r="J4910">
        <v>-0.117336641886528</v>
      </c>
      <c r="K4910">
        <v>10.7015608673446</v>
      </c>
      <c r="L4910">
        <v>8.40468746815759</v>
      </c>
      <c r="M4910">
        <v>100</v>
      </c>
      <c r="N4910">
        <v>0</v>
      </c>
      <c r="O4910">
        <v>0</v>
      </c>
      <c r="P4910">
        <v>70.030120481927696</v>
      </c>
    </row>
    <row r="4911" spans="1:17" hidden="1" x14ac:dyDescent="0.3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232</v>
      </c>
      <c r="E4911">
        <v>1.1070489240000001</v>
      </c>
      <c r="F4911">
        <v>65.069999999999993</v>
      </c>
      <c r="G4911">
        <v>371.80710076596699</v>
      </c>
      <c r="H4911">
        <v>35.862259144553498</v>
      </c>
      <c r="I4911">
        <v>318.80782878475901</v>
      </c>
      <c r="J4911">
        <v>-1.0507150328489701</v>
      </c>
      <c r="K4911">
        <v>34.8482752125391</v>
      </c>
      <c r="L4911">
        <v>17.000559586454401</v>
      </c>
      <c r="M4911">
        <v>100</v>
      </c>
      <c r="N4911">
        <v>0.38016528925619802</v>
      </c>
      <c r="O4911">
        <v>0</v>
      </c>
      <c r="P4911">
        <v>397.47706422018302</v>
      </c>
    </row>
    <row r="4912" spans="1:17" hidden="1" x14ac:dyDescent="0.3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632</v>
      </c>
      <c r="E4912">
        <v>1.0733211024003799</v>
      </c>
      <c r="F4912">
        <v>1.95</v>
      </c>
      <c r="K4912">
        <v>2.2159995707425302</v>
      </c>
      <c r="M4912" s="1">
        <v>2.4459774300000002E-7</v>
      </c>
      <c r="N4912">
        <v>1</v>
      </c>
    </row>
    <row r="4913" spans="1:17" hidden="1" x14ac:dyDescent="0.3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D4913" t="s">
        <v>62</v>
      </c>
      <c r="E4913">
        <v>1.0683750000000001</v>
      </c>
      <c r="F4913">
        <v>2.5</v>
      </c>
      <c r="G4913">
        <v>-14.062820597072699</v>
      </c>
      <c r="H4913">
        <v>-0.175121477564323</v>
      </c>
      <c r="I4913">
        <v>-9.6388581936770894</v>
      </c>
      <c r="J4913">
        <v>-1.0507150328489701</v>
      </c>
      <c r="K4913">
        <v>2.1441689553018102</v>
      </c>
      <c r="M4913">
        <v>98.542049079298295</v>
      </c>
      <c r="N4913">
        <v>5.4222984630248499E-4</v>
      </c>
      <c r="O4913">
        <v>0</v>
      </c>
      <c r="P4913">
        <v>14.678899082568799</v>
      </c>
    </row>
    <row r="4914" spans="1:17" hidden="1" x14ac:dyDescent="0.3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46</v>
      </c>
      <c r="E4914">
        <v>0.97624999999999995</v>
      </c>
      <c r="F4914">
        <v>3.55</v>
      </c>
      <c r="G4914">
        <v>23.489700411330599</v>
      </c>
      <c r="H4914">
        <v>10.1090994537703</v>
      </c>
      <c r="I4914">
        <v>-4.6582678472330903</v>
      </c>
      <c r="J4914">
        <v>-1.0507150328489701</v>
      </c>
      <c r="K4914">
        <v>3.16888394084808</v>
      </c>
      <c r="L4914">
        <v>2.9675797781220599</v>
      </c>
      <c r="M4914">
        <v>79.483614479345704</v>
      </c>
      <c r="N4914">
        <v>0.668808413119093</v>
      </c>
      <c r="O4914">
        <v>31.267605633802798</v>
      </c>
      <c r="P4914">
        <v>77.499999999999901</v>
      </c>
      <c r="Q4914">
        <v>2.4918477967632999E-2</v>
      </c>
    </row>
    <row r="4915" spans="1:17" hidden="1" x14ac:dyDescent="0.3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D4915" t="s">
        <v>286</v>
      </c>
      <c r="E4915">
        <v>0.93840000000000001</v>
      </c>
      <c r="F4915">
        <v>0.92</v>
      </c>
      <c r="G4915">
        <v>2.10781432356224</v>
      </c>
      <c r="H4915">
        <v>-4.77763193781536</v>
      </c>
      <c r="I4915">
        <v>6.6838434948782499</v>
      </c>
      <c r="J4915">
        <v>-1.0507150328489701</v>
      </c>
      <c r="K4915">
        <v>0.75216125845903203</v>
      </c>
      <c r="L4915">
        <v>0.50441511084201396</v>
      </c>
      <c r="M4915">
        <v>99.996259876719094</v>
      </c>
      <c r="N4915">
        <v>0.739620104219196</v>
      </c>
      <c r="O4915">
        <v>0</v>
      </c>
      <c r="P4915">
        <v>39.393939393939398</v>
      </c>
    </row>
    <row r="4916" spans="1:17" hidden="1" x14ac:dyDescent="0.3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D4916" t="s">
        <v>46</v>
      </c>
      <c r="E4916">
        <v>0.93283125</v>
      </c>
      <c r="F4916">
        <v>57.85</v>
      </c>
      <c r="G4916">
        <v>-23.6863534032667</v>
      </c>
      <c r="H4916">
        <v>-4.3157849974485503</v>
      </c>
      <c r="I4916">
        <v>-13.451328252182901</v>
      </c>
      <c r="J4916">
        <v>-0.117336641886528</v>
      </c>
      <c r="K4916">
        <v>57.849919704053796</v>
      </c>
      <c r="L4916">
        <v>57.577613316035801</v>
      </c>
      <c r="M4916">
        <v>100</v>
      </c>
      <c r="O4916">
        <v>0</v>
      </c>
      <c r="P4916">
        <v>0</v>
      </c>
    </row>
    <row r="4917" spans="1:17" hidden="1" x14ac:dyDescent="0.3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D4917" t="s">
        <v>168</v>
      </c>
      <c r="E4917">
        <v>0.92903103284561495</v>
      </c>
      <c r="F4917">
        <v>9.5</v>
      </c>
      <c r="G4917">
        <v>-23.6863534032667</v>
      </c>
      <c r="H4917">
        <v>-4.3157849974485503</v>
      </c>
      <c r="I4917">
        <v>-13.451328252182901</v>
      </c>
      <c r="K4917">
        <v>9.5</v>
      </c>
      <c r="L4917">
        <v>9.5</v>
      </c>
      <c r="M4917">
        <v>50</v>
      </c>
      <c r="O4917">
        <v>0</v>
      </c>
      <c r="P4917">
        <v>0</v>
      </c>
    </row>
    <row r="4918" spans="1:17" hidden="1" x14ac:dyDescent="0.3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D4918" t="s">
        <v>549</v>
      </c>
      <c r="E4918">
        <v>0.86460657346542202</v>
      </c>
      <c r="F4918">
        <v>11.02</v>
      </c>
      <c r="G4918">
        <v>-23.6863534032667</v>
      </c>
      <c r="H4918">
        <v>-4.3157849974485503</v>
      </c>
      <c r="I4918">
        <v>-13.451328252182901</v>
      </c>
      <c r="J4918">
        <v>-0.117336641886528</v>
      </c>
      <c r="K4918">
        <v>11.0199999407793</v>
      </c>
      <c r="L4918">
        <v>11.018714425870501</v>
      </c>
      <c r="M4918">
        <v>100</v>
      </c>
      <c r="O4918">
        <v>0</v>
      </c>
      <c r="P4918">
        <v>0</v>
      </c>
    </row>
    <row r="4919" spans="1:17" hidden="1" x14ac:dyDescent="0.3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D4919" t="s">
        <v>621</v>
      </c>
      <c r="E4919">
        <v>0.73349999999999704</v>
      </c>
      <c r="F4919">
        <v>4.8899999999999997</v>
      </c>
      <c r="G4919">
        <v>-23.6863534032667</v>
      </c>
      <c r="H4919">
        <v>-4.3157849974485503</v>
      </c>
      <c r="I4919">
        <v>-13.451328252182901</v>
      </c>
      <c r="K4919">
        <v>4.8899999999999899</v>
      </c>
      <c r="L4919">
        <v>4.8899999999999801</v>
      </c>
      <c r="M4919">
        <v>50</v>
      </c>
      <c r="O4919">
        <v>0</v>
      </c>
      <c r="P4919">
        <v>0</v>
      </c>
    </row>
    <row r="4920" spans="1:17" hidden="1" x14ac:dyDescent="0.3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D4920" t="s">
        <v>198</v>
      </c>
      <c r="E4920">
        <v>0.72540000000000004</v>
      </c>
      <c r="F4920">
        <v>8.06</v>
      </c>
      <c r="G4920">
        <v>57.437242102351199</v>
      </c>
      <c r="H4920">
        <v>0.63213166921812403</v>
      </c>
      <c r="I4920">
        <v>43.3580102692178</v>
      </c>
      <c r="J4920">
        <v>-0.117336641886528</v>
      </c>
      <c r="K4920">
        <v>7.2790861687287602</v>
      </c>
      <c r="L4920">
        <v>5.8389454524850599</v>
      </c>
      <c r="M4920">
        <v>100</v>
      </c>
      <c r="N4920">
        <v>0.26956521739130401</v>
      </c>
      <c r="O4920">
        <v>0</v>
      </c>
      <c r="P4920">
        <v>81.123595505617899</v>
      </c>
    </row>
    <row r="4921" spans="1:17" hidden="1" x14ac:dyDescent="0.3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D4921" t="s">
        <v>97</v>
      </c>
      <c r="E4921">
        <v>0.72519999999999996</v>
      </c>
      <c r="F4921">
        <v>29.6</v>
      </c>
      <c r="G4921">
        <v>-25.669963454215502</v>
      </c>
      <c r="H4921">
        <v>-4.77763193781536</v>
      </c>
      <c r="I4921">
        <v>-11.2648744538396</v>
      </c>
      <c r="J4921">
        <v>-1.0507150328489701</v>
      </c>
      <c r="K4921">
        <v>29.599999999999898</v>
      </c>
      <c r="M4921">
        <v>50</v>
      </c>
      <c r="O4921">
        <v>0</v>
      </c>
      <c r="P4921">
        <v>0</v>
      </c>
    </row>
    <row r="4922" spans="1:17" hidden="1" x14ac:dyDescent="0.3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E4922">
        <v>0.66086999999999996</v>
      </c>
      <c r="F4922">
        <v>10.5</v>
      </c>
      <c r="G4922">
        <v>-23.6863534032667</v>
      </c>
      <c r="H4922">
        <v>-4.3157849974485503</v>
      </c>
      <c r="I4922">
        <v>-13.451328252182901</v>
      </c>
      <c r="J4922">
        <v>-0.117336641886528</v>
      </c>
      <c r="K4922">
        <v>9.9391146140898794</v>
      </c>
      <c r="M4922">
        <v>50</v>
      </c>
      <c r="O4922">
        <v>0</v>
      </c>
    </row>
    <row r="4923" spans="1:17" hidden="1" x14ac:dyDescent="0.3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D4923" t="s">
        <v>709</v>
      </c>
      <c r="E4923">
        <v>0.62861604399999904</v>
      </c>
      <c r="F4923">
        <v>35.57</v>
      </c>
      <c r="G4923">
        <v>38.5115490135139</v>
      </c>
      <c r="H4923">
        <v>-6.0933233761181</v>
      </c>
      <c r="I4923">
        <v>10.8323894277611</v>
      </c>
      <c r="J4923">
        <v>-1.9477538693427801</v>
      </c>
      <c r="K4923">
        <v>35.497161424057197</v>
      </c>
      <c r="L4923">
        <v>30.86205243066</v>
      </c>
      <c r="M4923">
        <v>21.949362773198501</v>
      </c>
      <c r="N4923">
        <v>0.95255568276541902</v>
      </c>
      <c r="O4923">
        <v>9.6148439696373398</v>
      </c>
      <c r="P4923">
        <v>63.917050691244199</v>
      </c>
    </row>
    <row r="4924" spans="1:17" hidden="1" x14ac:dyDescent="0.3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21</v>
      </c>
      <c r="E4924">
        <v>0.58799999999999997</v>
      </c>
      <c r="F4924">
        <v>1.68</v>
      </c>
      <c r="G4924">
        <v>-1.2255190097711099</v>
      </c>
      <c r="H4924">
        <v>-4.77763193781536</v>
      </c>
      <c r="I4924">
        <v>4.5971945116775403</v>
      </c>
      <c r="J4924">
        <v>-1.0507150328489701</v>
      </c>
      <c r="K4924">
        <v>1.42552296765954</v>
      </c>
      <c r="M4924">
        <v>99.999999999480096</v>
      </c>
      <c r="N4924">
        <v>4.0177862474193998E-2</v>
      </c>
      <c r="O4924">
        <v>0</v>
      </c>
      <c r="P4924">
        <v>44.827586206896498</v>
      </c>
    </row>
    <row r="4925" spans="1:17" hidden="1" x14ac:dyDescent="0.3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109</v>
      </c>
      <c r="E4925">
        <v>0.49906499999999998</v>
      </c>
      <c r="F4925">
        <v>20.37</v>
      </c>
      <c r="G4925">
        <v>-13.459080675994</v>
      </c>
      <c r="H4925">
        <v>0.68421500255145995</v>
      </c>
      <c r="I4925">
        <v>-8.4513282521829005</v>
      </c>
      <c r="J4925">
        <v>-0.117336641886528</v>
      </c>
      <c r="K4925">
        <v>19.814413412147399</v>
      </c>
      <c r="L4925">
        <v>19.2525770844493</v>
      </c>
      <c r="M4925">
        <v>100</v>
      </c>
      <c r="N4925">
        <v>0</v>
      </c>
      <c r="O4925">
        <v>0</v>
      </c>
      <c r="P4925">
        <v>10.2272727272727</v>
      </c>
    </row>
    <row r="4926" spans="1:17" hidden="1" x14ac:dyDescent="0.3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D4926" t="s">
        <v>138</v>
      </c>
      <c r="E4926">
        <v>0.49402200000000002</v>
      </c>
      <c r="F4926">
        <v>4.1100000000000003</v>
      </c>
      <c r="G4926">
        <v>-23.6863534032667</v>
      </c>
      <c r="H4926">
        <v>-4.3157849974485503</v>
      </c>
      <c r="I4926">
        <v>-13.451328252182901</v>
      </c>
      <c r="J4926">
        <v>-0.117336641886528</v>
      </c>
      <c r="K4926">
        <v>4.1099999576995501</v>
      </c>
      <c r="L4926">
        <v>4.1090817327646496</v>
      </c>
      <c r="M4926">
        <v>100</v>
      </c>
      <c r="O4926">
        <v>0</v>
      </c>
      <c r="P4926">
        <v>0</v>
      </c>
    </row>
    <row r="4927" spans="1:17" hidden="1" x14ac:dyDescent="0.3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E4927">
        <v>0.38200000000000001</v>
      </c>
      <c r="F4927">
        <v>9.5500000000000007</v>
      </c>
      <c r="G4927">
        <v>-23.6863534032667</v>
      </c>
      <c r="H4927">
        <v>-4.3157849974485503</v>
      </c>
      <c r="I4927">
        <v>-13.451328252182901</v>
      </c>
      <c r="J4927">
        <v>-0.117336641886528</v>
      </c>
      <c r="K4927">
        <v>9.5499986674040205</v>
      </c>
      <c r="L4927">
        <v>9.5256187797138399</v>
      </c>
      <c r="M4927">
        <v>100</v>
      </c>
      <c r="O4927">
        <v>0</v>
      </c>
      <c r="P4927">
        <v>0</v>
      </c>
    </row>
    <row r="4928" spans="1:17" hidden="1" x14ac:dyDescent="0.3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46</v>
      </c>
      <c r="E4928">
        <v>0.36780000000000002</v>
      </c>
      <c r="F4928">
        <v>12.26</v>
      </c>
      <c r="G4928">
        <v>168.21840850149499</v>
      </c>
      <c r="H4928">
        <v>0.64996842720898296</v>
      </c>
      <c r="I4928">
        <v>178.45343365257801</v>
      </c>
      <c r="J4928">
        <v>-0.117336641886528</v>
      </c>
      <c r="K4928">
        <v>11.2073216768063</v>
      </c>
      <c r="M4928">
        <v>100</v>
      </c>
      <c r="N4928">
        <v>0</v>
      </c>
      <c r="O4928">
        <v>0</v>
      </c>
      <c r="P4928">
        <v>191.90476190476099</v>
      </c>
    </row>
    <row r="4929" spans="1:16" hidden="1" x14ac:dyDescent="0.3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D4929" t="s">
        <v>549</v>
      </c>
      <c r="E4929">
        <v>0.36536371200000001</v>
      </c>
      <c r="F4929">
        <v>3.84</v>
      </c>
      <c r="G4929">
        <v>-23.6863534032667</v>
      </c>
      <c r="H4929">
        <v>-4.3157849974485503</v>
      </c>
      <c r="I4929">
        <v>-13.451328252182901</v>
      </c>
      <c r="J4929">
        <v>-0.117336641886528</v>
      </c>
      <c r="K4929">
        <v>3.83999177941942</v>
      </c>
      <c r="L4929">
        <v>3.81932968408961</v>
      </c>
      <c r="M4929">
        <v>100</v>
      </c>
      <c r="O4929">
        <v>0</v>
      </c>
      <c r="P4929">
        <v>0</v>
      </c>
    </row>
    <row r="4930" spans="1:16" hidden="1" x14ac:dyDescent="0.3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D4930" t="s">
        <v>412</v>
      </c>
      <c r="E4930">
        <v>0.35678500000000002</v>
      </c>
      <c r="F4930">
        <v>7.15</v>
      </c>
      <c r="G4930">
        <v>-23.6863534032667</v>
      </c>
      <c r="H4930">
        <v>-4.3157849974485503</v>
      </c>
      <c r="I4930">
        <v>-13.451328252182901</v>
      </c>
      <c r="J4930">
        <v>-0.117336641886528</v>
      </c>
      <c r="K4930">
        <v>7.1499999215518804</v>
      </c>
      <c r="L4930">
        <v>7.1483473706713596</v>
      </c>
      <c r="M4930">
        <v>100</v>
      </c>
      <c r="O4930">
        <v>0</v>
      </c>
      <c r="P4930">
        <v>0</v>
      </c>
    </row>
    <row r="4931" spans="1:16" hidden="1" x14ac:dyDescent="0.3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D4931" t="s">
        <v>109</v>
      </c>
      <c r="E4931">
        <v>0.34499999999999997</v>
      </c>
      <c r="F4931">
        <v>3.45</v>
      </c>
      <c r="G4931">
        <v>-13.813741938298501</v>
      </c>
      <c r="H4931">
        <v>-4.3157849974485503</v>
      </c>
      <c r="I4931">
        <v>-13.451328252182901</v>
      </c>
      <c r="J4931">
        <v>-0.117336641886528</v>
      </c>
      <c r="K4931">
        <v>3.4498080240743398</v>
      </c>
      <c r="L4931">
        <v>3.40630456398954</v>
      </c>
      <c r="M4931">
        <v>100</v>
      </c>
      <c r="O4931">
        <v>0</v>
      </c>
      <c r="P4931">
        <v>9.8726114649681591</v>
      </c>
    </row>
    <row r="4932" spans="1:16" hidden="1" x14ac:dyDescent="0.3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D4932" t="s">
        <v>632</v>
      </c>
      <c r="E4932">
        <v>0.33499999999999802</v>
      </c>
      <c r="F4932">
        <v>1</v>
      </c>
      <c r="G4932">
        <v>-14.8449732899431</v>
      </c>
      <c r="H4932">
        <v>-4.2627840798750798</v>
      </c>
      <c r="I4932">
        <v>-17.738252227332602</v>
      </c>
      <c r="J4932">
        <v>-0.68487498968562099</v>
      </c>
      <c r="M4932">
        <v>50</v>
      </c>
      <c r="N4932">
        <v>1</v>
      </c>
    </row>
    <row r="4933" spans="1:16" hidden="1" x14ac:dyDescent="0.3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D4933" t="s">
        <v>412</v>
      </c>
      <c r="E4933">
        <v>0.28151999999999999</v>
      </c>
      <c r="F4933">
        <v>11.73</v>
      </c>
      <c r="G4933">
        <v>107.219158407756</v>
      </c>
      <c r="H4933">
        <v>-4.3157849974485503</v>
      </c>
      <c r="I4933">
        <v>-13.451328252182901</v>
      </c>
      <c r="J4933">
        <v>-0.117336641886528</v>
      </c>
      <c r="K4933">
        <v>11.7135817663158</v>
      </c>
      <c r="L4933">
        <v>10.3167627930791</v>
      </c>
      <c r="M4933">
        <v>99.999262565895194</v>
      </c>
      <c r="O4933">
        <v>0</v>
      </c>
      <c r="P4933">
        <v>263.15789473684202</v>
      </c>
    </row>
    <row r="4934" spans="1:16" hidden="1" x14ac:dyDescent="0.3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335</v>
      </c>
      <c r="E4934">
        <v>0.22970760000000001</v>
      </c>
      <c r="F4934">
        <v>2.14</v>
      </c>
      <c r="G4934">
        <v>-18.784392618952999</v>
      </c>
      <c r="H4934">
        <v>0.58617578686517702</v>
      </c>
      <c r="I4934">
        <v>-8.5493674678691907</v>
      </c>
      <c r="J4934">
        <v>-0.117336641886528</v>
      </c>
      <c r="K4934">
        <v>2.09683377980256</v>
      </c>
      <c r="L4934">
        <v>2.0588642982040102</v>
      </c>
      <c r="M4934">
        <v>100</v>
      </c>
      <c r="N4934">
        <v>0</v>
      </c>
      <c r="O4934">
        <v>0</v>
      </c>
      <c r="P4934">
        <v>4.9019607843137303</v>
      </c>
    </row>
    <row r="4935" spans="1:16" hidden="1" x14ac:dyDescent="0.3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E4935">
        <v>0.21</v>
      </c>
      <c r="F4935">
        <v>0.63</v>
      </c>
      <c r="G4935">
        <v>0.33003654578445202</v>
      </c>
      <c r="H4935">
        <v>0.22236806218464</v>
      </c>
      <c r="I4935">
        <v>1.2351255461602899</v>
      </c>
      <c r="J4935">
        <v>-1.0507150328489701</v>
      </c>
      <c r="K4935">
        <v>0.50537289547253095</v>
      </c>
      <c r="M4935">
        <v>100</v>
      </c>
      <c r="N4935">
        <v>0</v>
      </c>
      <c r="O4935">
        <v>0</v>
      </c>
      <c r="P4935">
        <v>26</v>
      </c>
    </row>
    <row r="4936" spans="1:16" hidden="1" x14ac:dyDescent="0.3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D4936" t="s">
        <v>72</v>
      </c>
      <c r="E4936">
        <v>0.205176</v>
      </c>
      <c r="F4936">
        <v>1.03</v>
      </c>
      <c r="G4936">
        <v>-23.6863534032667</v>
      </c>
      <c r="H4936">
        <v>-4.3157849974485503</v>
      </c>
      <c r="I4936">
        <v>-13.451328252182901</v>
      </c>
      <c r="J4936">
        <v>-0.117336641886528</v>
      </c>
      <c r="K4936">
        <v>1.02999999519705</v>
      </c>
      <c r="L4936">
        <v>1.02989881861253</v>
      </c>
      <c r="M4936">
        <v>100</v>
      </c>
      <c r="O4936">
        <v>0</v>
      </c>
      <c r="P4936">
        <v>0</v>
      </c>
    </row>
    <row r="4937" spans="1:16" hidden="1" x14ac:dyDescent="0.3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D4937" t="s">
        <v>924</v>
      </c>
      <c r="E4937">
        <v>0.20382</v>
      </c>
      <c r="F4937">
        <v>2.58</v>
      </c>
      <c r="G4937">
        <v>-23.6863534032667</v>
      </c>
      <c r="H4937">
        <v>-4.3157849974485503</v>
      </c>
      <c r="I4937">
        <v>-13.451328252182901</v>
      </c>
      <c r="K4937">
        <v>2.5799999999999899</v>
      </c>
      <c r="L4937">
        <v>2.5799999999999899</v>
      </c>
      <c r="M4937">
        <v>50</v>
      </c>
      <c r="O4937">
        <v>0</v>
      </c>
      <c r="P4937">
        <v>0</v>
      </c>
    </row>
    <row r="4938" spans="1:16" hidden="1" x14ac:dyDescent="0.3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E4938">
        <v>0.20249999999999899</v>
      </c>
      <c r="F4938">
        <v>0.6</v>
      </c>
      <c r="G4938">
        <v>-14.5588523431044</v>
      </c>
      <c r="H4938">
        <v>-4.77763193781536</v>
      </c>
      <c r="I4938">
        <v>-7.8165985917707204</v>
      </c>
      <c r="J4938">
        <v>-1.0507150328489701</v>
      </c>
      <c r="K4938">
        <v>0.50878727170217797</v>
      </c>
      <c r="M4938">
        <v>100</v>
      </c>
      <c r="N4938">
        <v>0</v>
      </c>
      <c r="O4938">
        <v>0</v>
      </c>
      <c r="P4938">
        <v>11.111111111111001</v>
      </c>
    </row>
    <row r="4939" spans="1:16" hidden="1" x14ac:dyDescent="0.3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E4939">
        <v>0.20069999999999999</v>
      </c>
      <c r="F4939">
        <v>21.07</v>
      </c>
      <c r="G4939">
        <v>-23.6863534032667</v>
      </c>
      <c r="H4939">
        <v>-4.3157849974485503</v>
      </c>
      <c r="I4939">
        <v>27.015338414483701</v>
      </c>
      <c r="J4939">
        <v>-0.117336641886528</v>
      </c>
      <c r="K4939">
        <v>19.262963544163998</v>
      </c>
      <c r="M4939">
        <v>100</v>
      </c>
      <c r="N4939">
        <v>0</v>
      </c>
      <c r="O4939">
        <v>0</v>
      </c>
    </row>
    <row r="4940" spans="1:16" hidden="1" x14ac:dyDescent="0.3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E4940">
        <v>0.17280000000000001</v>
      </c>
      <c r="F4940">
        <v>1.44</v>
      </c>
      <c r="G4940">
        <v>-89.236592637716498</v>
      </c>
      <c r="H4940">
        <v>-4.3157849974485503</v>
      </c>
      <c r="I4940">
        <v>-79.001567486632595</v>
      </c>
      <c r="K4940">
        <v>1.51599561782055</v>
      </c>
      <c r="L4940">
        <v>2.56737409726624</v>
      </c>
      <c r="M4940">
        <v>100</v>
      </c>
      <c r="O4940">
        <v>190.277777777777</v>
      </c>
      <c r="P4940">
        <v>71.428571428571402</v>
      </c>
    </row>
    <row r="4941" spans="1:16" hidden="1" x14ac:dyDescent="0.3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D4941" t="s">
        <v>232</v>
      </c>
      <c r="E4941">
        <v>0.124319999999998</v>
      </c>
      <c r="F4941">
        <v>5.18</v>
      </c>
      <c r="G4941">
        <v>-23.6863534032667</v>
      </c>
      <c r="H4941">
        <v>-4.3157849974485503</v>
      </c>
      <c r="I4941">
        <v>-13.451328252182901</v>
      </c>
      <c r="J4941">
        <v>-0.117336641886528</v>
      </c>
      <c r="K4941">
        <v>5.18</v>
      </c>
      <c r="L4941">
        <v>5.1799999999999899</v>
      </c>
      <c r="M4941">
        <v>100</v>
      </c>
      <c r="O4941">
        <v>0</v>
      </c>
      <c r="P4941">
        <v>0</v>
      </c>
    </row>
    <row r="4942" spans="1:16" hidden="1" x14ac:dyDescent="0.3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232</v>
      </c>
      <c r="E4942">
        <v>0.114264</v>
      </c>
      <c r="F4942">
        <v>12</v>
      </c>
      <c r="G4942">
        <v>-23.6863534032667</v>
      </c>
      <c r="H4942">
        <v>-4.3157849974485503</v>
      </c>
      <c r="I4942">
        <v>-13.451328252182901</v>
      </c>
      <c r="J4942">
        <v>-0.117336641886528</v>
      </c>
      <c r="K4942">
        <v>12</v>
      </c>
      <c r="L4942">
        <v>12</v>
      </c>
      <c r="M4942">
        <v>50</v>
      </c>
      <c r="O4942">
        <v>0</v>
      </c>
      <c r="P4942">
        <v>0</v>
      </c>
    </row>
    <row r="4943" spans="1:16" hidden="1" x14ac:dyDescent="0.3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D4943" t="s">
        <v>130</v>
      </c>
      <c r="E4943">
        <v>0.105825</v>
      </c>
      <c r="F4943">
        <v>4.25</v>
      </c>
      <c r="G4943">
        <v>-23.6863534032667</v>
      </c>
      <c r="H4943">
        <v>-4.3157849974485503</v>
      </c>
      <c r="I4943">
        <v>-13.451328252182901</v>
      </c>
      <c r="J4943">
        <v>-0.117336641886528</v>
      </c>
      <c r="K4943">
        <v>4.2499999884635198</v>
      </c>
      <c r="L4943">
        <v>4.2497495634812603</v>
      </c>
      <c r="M4943">
        <v>100</v>
      </c>
      <c r="O4943">
        <v>0</v>
      </c>
      <c r="P4943">
        <v>0</v>
      </c>
    </row>
    <row r="4944" spans="1:16" hidden="1" x14ac:dyDescent="0.3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168</v>
      </c>
      <c r="E4944">
        <v>9.7919999999999993E-2</v>
      </c>
      <c r="F4944">
        <v>2.04</v>
      </c>
      <c r="G4944">
        <v>-3.68635340326674</v>
      </c>
      <c r="H4944">
        <v>0.29959961793606699</v>
      </c>
      <c r="I4944">
        <v>6.5486717478170799</v>
      </c>
      <c r="J4944">
        <v>-0.117336641886528</v>
      </c>
      <c r="K4944">
        <v>1.95249754315199</v>
      </c>
      <c r="L4944">
        <v>1.80366937425458</v>
      </c>
      <c r="M4944">
        <v>100</v>
      </c>
      <c r="N4944">
        <v>0</v>
      </c>
      <c r="O4944">
        <v>0</v>
      </c>
      <c r="P4944">
        <v>19.999999999999901</v>
      </c>
    </row>
    <row r="4945" spans="1:17" hidden="1" x14ac:dyDescent="0.3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412</v>
      </c>
      <c r="E4945">
        <v>9.7884604062407093E-2</v>
      </c>
      <c r="F4945">
        <v>4.63</v>
      </c>
      <c r="G4945">
        <v>-7.9363534032667502</v>
      </c>
      <c r="H4945">
        <v>-4.3157849974485503</v>
      </c>
      <c r="I4945">
        <v>2.2986717478170702</v>
      </c>
      <c r="J4945">
        <v>-0.117336641886528</v>
      </c>
      <c r="K4945">
        <v>4.3883732790866699</v>
      </c>
      <c r="L4945">
        <v>4.1342515899372403</v>
      </c>
      <c r="M4945">
        <v>50</v>
      </c>
      <c r="N4945">
        <v>0</v>
      </c>
      <c r="O4945">
        <v>0</v>
      </c>
      <c r="P4945">
        <v>15.749999999999901</v>
      </c>
    </row>
    <row r="4946" spans="1:17" hidden="1" x14ac:dyDescent="0.3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D4946" t="s">
        <v>549</v>
      </c>
      <c r="E4946">
        <v>9.1329431639917899E-2</v>
      </c>
      <c r="F4946">
        <v>4.55</v>
      </c>
      <c r="G4946">
        <v>-23.6863534032667</v>
      </c>
      <c r="H4946">
        <v>-4.3157849974485503</v>
      </c>
      <c r="I4946">
        <v>-13.451328252182901</v>
      </c>
      <c r="J4946">
        <v>-0.117336641886528</v>
      </c>
      <c r="K4946">
        <v>4.55</v>
      </c>
      <c r="L4946">
        <v>4.5499999999999803</v>
      </c>
      <c r="M4946">
        <v>50</v>
      </c>
      <c r="O4946">
        <v>0</v>
      </c>
      <c r="P4946">
        <v>0</v>
      </c>
    </row>
    <row r="4947" spans="1:17" hidden="1" x14ac:dyDescent="0.3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D4947" t="s">
        <v>130</v>
      </c>
      <c r="E4947">
        <v>9.0601812000000004E-2</v>
      </c>
      <c r="F4947">
        <v>0.44</v>
      </c>
      <c r="G4947">
        <v>-13.6863534032667</v>
      </c>
      <c r="H4947">
        <v>-4.3157849974485503</v>
      </c>
      <c r="I4947">
        <v>-13.451328252182901</v>
      </c>
      <c r="J4947">
        <v>-0.117336641886528</v>
      </c>
      <c r="K4947">
        <v>0.43998749543201798</v>
      </c>
      <c r="L4947">
        <v>0.43408953246910598</v>
      </c>
      <c r="M4947">
        <v>50</v>
      </c>
      <c r="O4947">
        <v>0</v>
      </c>
      <c r="P4947">
        <v>9.9999999999999805</v>
      </c>
    </row>
    <row r="4948" spans="1:17" hidden="1" x14ac:dyDescent="0.3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621</v>
      </c>
      <c r="E4948">
        <v>8.9298000000000002E-2</v>
      </c>
      <c r="F4948">
        <v>38.74</v>
      </c>
      <c r="G4948">
        <v>-18.699903538768002</v>
      </c>
      <c r="H4948">
        <v>-4.3157849974485503</v>
      </c>
      <c r="I4948">
        <v>-13.451328252182901</v>
      </c>
      <c r="J4948">
        <v>-0.117336641886528</v>
      </c>
      <c r="K4948">
        <v>38.739304516159201</v>
      </c>
      <c r="L4948">
        <v>38.4557562955656</v>
      </c>
      <c r="M4948">
        <v>50</v>
      </c>
      <c r="O4948">
        <v>0</v>
      </c>
      <c r="P4948">
        <v>4.9864498644986499</v>
      </c>
    </row>
    <row r="4949" spans="1:17" hidden="1" x14ac:dyDescent="0.3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E4949">
        <v>8.1900000000000001E-2</v>
      </c>
      <c r="F4949">
        <v>0.13</v>
      </c>
      <c r="G4949">
        <v>-23.6863534032667</v>
      </c>
      <c r="H4949">
        <v>-4.3157849974485503</v>
      </c>
      <c r="I4949">
        <v>-13.451328252182901</v>
      </c>
      <c r="J4949">
        <v>-0.117336641886528</v>
      </c>
      <c r="K4949">
        <v>0.12999999999999901</v>
      </c>
      <c r="L4949">
        <v>0.12999999999999901</v>
      </c>
      <c r="M4949">
        <v>50</v>
      </c>
      <c r="O4949">
        <v>0</v>
      </c>
      <c r="P4949">
        <v>0</v>
      </c>
    </row>
    <row r="4950" spans="1:17" hidden="1" x14ac:dyDescent="0.3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549</v>
      </c>
      <c r="E4950">
        <v>7.0599999999999996E-2</v>
      </c>
      <c r="F4950">
        <v>3.53</v>
      </c>
      <c r="G4950">
        <v>-13.7175060512418</v>
      </c>
      <c r="H4950">
        <v>0.43198948326360398</v>
      </c>
      <c r="I4950">
        <v>-8.7035537714707605</v>
      </c>
      <c r="J4950">
        <v>-0.117336641886528</v>
      </c>
      <c r="K4950">
        <v>3.4578828575726801</v>
      </c>
      <c r="L4950">
        <v>3.45428219351369</v>
      </c>
      <c r="M4950">
        <v>100</v>
      </c>
      <c r="N4950">
        <v>0</v>
      </c>
      <c r="O4950">
        <v>0</v>
      </c>
      <c r="P4950">
        <v>9.9688473520249197</v>
      </c>
    </row>
    <row r="4951" spans="1:17" hidden="1" x14ac:dyDescent="0.3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405</v>
      </c>
      <c r="E4951">
        <v>5.2079951999999999E-2</v>
      </c>
      <c r="F4951">
        <v>1.78</v>
      </c>
      <c r="G4951">
        <v>168.116925285257</v>
      </c>
      <c r="H4951">
        <v>0.39009735549262903</v>
      </c>
      <c r="I4951">
        <v>18.400523599668901</v>
      </c>
      <c r="J4951">
        <v>-0.117336641886528</v>
      </c>
      <c r="K4951">
        <v>1.67076782933955</v>
      </c>
      <c r="L4951">
        <v>1.3470852176871599</v>
      </c>
      <c r="M4951">
        <v>100</v>
      </c>
      <c r="N4951">
        <v>0</v>
      </c>
      <c r="O4951">
        <v>0</v>
      </c>
      <c r="P4951">
        <v>191.80327868852399</v>
      </c>
    </row>
    <row r="4952" spans="1:17" hidden="1" x14ac:dyDescent="0.3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D4952" t="s">
        <v>182</v>
      </c>
      <c r="E4952">
        <v>5.1029999999999999E-2</v>
      </c>
      <c r="F4952">
        <v>22.68</v>
      </c>
      <c r="G4952">
        <v>-92.010375749635401</v>
      </c>
      <c r="H4952">
        <v>-4.3157849974485503</v>
      </c>
      <c r="I4952">
        <v>-13.451328252182901</v>
      </c>
      <c r="J4952">
        <v>-0.117336641886528</v>
      </c>
      <c r="K4952">
        <v>22.860025009817399</v>
      </c>
      <c r="L4952">
        <v>34.7312409671298</v>
      </c>
      <c r="M4952">
        <v>0</v>
      </c>
      <c r="O4952">
        <v>215.69664902998201</v>
      </c>
      <c r="P4952">
        <v>4.9999999999999796</v>
      </c>
    </row>
    <row r="4953" spans="1:17" hidden="1" x14ac:dyDescent="0.3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138</v>
      </c>
      <c r="E4953">
        <v>2.6800000000000001E-2</v>
      </c>
      <c r="F4953">
        <v>1.34</v>
      </c>
      <c r="G4953">
        <v>-23.6863534032667</v>
      </c>
      <c r="H4953">
        <v>-4.3157849974485503</v>
      </c>
      <c r="I4953">
        <v>-13.451328252182901</v>
      </c>
      <c r="J4953">
        <v>-0.117336641886528</v>
      </c>
      <c r="K4953">
        <v>1.3399999930780999</v>
      </c>
      <c r="L4953">
        <v>1.3398497380887699</v>
      </c>
      <c r="M4953">
        <v>100</v>
      </c>
      <c r="O4953">
        <v>0</v>
      </c>
      <c r="P4953">
        <v>0</v>
      </c>
    </row>
    <row r="4954" spans="1:17" hidden="1" x14ac:dyDescent="0.3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130</v>
      </c>
      <c r="E4954">
        <v>2.4500000000000001E-2</v>
      </c>
      <c r="F4954">
        <v>0.05</v>
      </c>
      <c r="G4954">
        <v>-23.6863534032667</v>
      </c>
      <c r="H4954">
        <v>-4.3157849974485503</v>
      </c>
      <c r="I4954">
        <v>136.548671747817</v>
      </c>
      <c r="J4954">
        <v>-0.117336641886528</v>
      </c>
      <c r="K4954">
        <v>4.2866248167045998E-2</v>
      </c>
      <c r="M4954">
        <v>100</v>
      </c>
      <c r="N4954">
        <v>0</v>
      </c>
      <c r="O4954">
        <v>0</v>
      </c>
    </row>
    <row r="4955" spans="1:17" hidden="1" x14ac:dyDescent="0.3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E4955">
        <v>4.9799999999999996E-4</v>
      </c>
      <c r="F4955">
        <v>0.02</v>
      </c>
      <c r="G4955">
        <v>-23.6863534032667</v>
      </c>
      <c r="H4955">
        <v>-4.3157849974485503</v>
      </c>
      <c r="I4955">
        <v>-13.451328252182901</v>
      </c>
      <c r="J4955">
        <v>-0.117336641886528</v>
      </c>
      <c r="K4955">
        <v>0.02</v>
      </c>
      <c r="L4955">
        <v>0.02</v>
      </c>
      <c r="M4955">
        <v>50</v>
      </c>
      <c r="O4955">
        <v>0</v>
      </c>
      <c r="P4955">
        <v>0</v>
      </c>
    </row>
    <row r="4956" spans="1:17" hidden="1" x14ac:dyDescent="0.3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D4956" t="s">
        <v>1300</v>
      </c>
      <c r="E4956">
        <v>0</v>
      </c>
      <c r="F4956">
        <v>1236.57</v>
      </c>
      <c r="G4956">
        <v>-16.199652662680499</v>
      </c>
      <c r="H4956">
        <v>-3.49961519491425</v>
      </c>
      <c r="I4956">
        <v>-8.8398872085810698</v>
      </c>
      <c r="J4956">
        <v>2.7930804409148802E-2</v>
      </c>
      <c r="K4956">
        <v>1225.6072181624299</v>
      </c>
      <c r="L4956">
        <v>1197.9471856889299</v>
      </c>
      <c r="M4956">
        <v>36.382996971611497</v>
      </c>
      <c r="N4956">
        <v>0.79439310453400502</v>
      </c>
      <c r="O4956">
        <v>2.1373638370654402</v>
      </c>
      <c r="P4956">
        <v>7.9031413612565302</v>
      </c>
      <c r="Q4956">
        <v>-0.13193077695746</v>
      </c>
    </row>
    <row r="4957" spans="1:17" hidden="1" x14ac:dyDescent="0.3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D4957" t="s">
        <v>1300</v>
      </c>
      <c r="E4957">
        <v>0</v>
      </c>
      <c r="F4957">
        <v>1223.1099999999999</v>
      </c>
      <c r="G4957">
        <v>-16.668241582459999</v>
      </c>
      <c r="H4957">
        <v>-3.7406001165939902</v>
      </c>
      <c r="I4957">
        <v>-9.7214596202254704</v>
      </c>
      <c r="J4957">
        <v>-5.6024563407067803E-2</v>
      </c>
      <c r="K4957">
        <v>1214.7608528425301</v>
      </c>
      <c r="L4957">
        <v>1188.9839226153999</v>
      </c>
      <c r="M4957">
        <v>36.058663394519002</v>
      </c>
      <c r="N4957">
        <v>1.2206658619699799</v>
      </c>
      <c r="O4957">
        <v>13.8491223193335</v>
      </c>
      <c r="P4957">
        <v>9.0601872492197693</v>
      </c>
      <c r="Q4957">
        <v>-0.13333261542483699</v>
      </c>
    </row>
    <row r="4958" spans="1:17" hidden="1" x14ac:dyDescent="0.3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D4958" t="s">
        <v>709</v>
      </c>
      <c r="E4958">
        <v>0</v>
      </c>
      <c r="F4958">
        <v>53.13</v>
      </c>
      <c r="G4958">
        <v>-8.3718593285174201</v>
      </c>
      <c r="H4958">
        <v>0.698792262026662</v>
      </c>
      <c r="I4958">
        <v>1.1542499526964101</v>
      </c>
      <c r="J4958">
        <v>1.29032101577112</v>
      </c>
      <c r="K4958">
        <v>51.709275809087202</v>
      </c>
      <c r="L4958">
        <v>48.463259017372799</v>
      </c>
      <c r="M4958">
        <v>37.853305265548997</v>
      </c>
      <c r="N4958">
        <v>0.77131531531637199</v>
      </c>
      <c r="O4958">
        <v>4.4607566346696403</v>
      </c>
      <c r="P4958">
        <v>24.5487364620938</v>
      </c>
      <c r="Q4958">
        <v>7.2054511565187995E-2</v>
      </c>
    </row>
    <row r="4959" spans="1:17" hidden="1" x14ac:dyDescent="0.3">
      <c r="A4959" t="s">
        <v>10073</v>
      </c>
      <c r="B4959" t="s">
        <v>10074</v>
      </c>
      <c r="C4959" t="str">
        <f>IFERROR(VLOOKUP(Table1[[#This Row],[Ticker]],[1]!Table1[[Symbol]:[Industry]],2,FALSE),"-")</f>
        <v>-</v>
      </c>
      <c r="D4959" t="s">
        <v>709</v>
      </c>
      <c r="E4959">
        <v>0</v>
      </c>
      <c r="F4959">
        <v>25.99</v>
      </c>
      <c r="G4959">
        <v>-11.742519143887799</v>
      </c>
      <c r="H4959">
        <v>0.520346097675352</v>
      </c>
      <c r="I4959">
        <v>-2.9261315692146099</v>
      </c>
      <c r="J4959">
        <v>-7.9197816562342302E-2</v>
      </c>
      <c r="K4959">
        <v>25.351139824241599</v>
      </c>
      <c r="L4959">
        <v>24.038620164749599</v>
      </c>
      <c r="M4959">
        <v>42.1652590342811</v>
      </c>
      <c r="N4959">
        <v>0.99352483630825505</v>
      </c>
      <c r="O4959">
        <v>3.4243939976914302</v>
      </c>
      <c r="P4959">
        <v>18.947368421052602</v>
      </c>
      <c r="Q4959">
        <v>-2.5629607369169999E-2</v>
      </c>
    </row>
    <row r="4960" spans="1:17" hidden="1" x14ac:dyDescent="0.3">
      <c r="A4960" t="s">
        <v>10075</v>
      </c>
      <c r="B4960" t="s">
        <v>10076</v>
      </c>
      <c r="C4960" t="str">
        <f>IFERROR(VLOOKUP(Table1[[#This Row],[Ticker]],[1]!Table1[[Symbol]:[Industry]],2,FALSE),"-")</f>
        <v>-</v>
      </c>
      <c r="D4960" t="s">
        <v>709</v>
      </c>
      <c r="E4960">
        <v>0</v>
      </c>
      <c r="F4960">
        <v>21.43</v>
      </c>
      <c r="G4960">
        <v>28.742695604486201</v>
      </c>
      <c r="H4960">
        <v>-1.6534776644265901</v>
      </c>
      <c r="I4960">
        <v>4.9203023266946797</v>
      </c>
      <c r="J4960">
        <v>0.43161120806773001</v>
      </c>
      <c r="K4960">
        <v>20.802040252288499</v>
      </c>
      <c r="L4960">
        <v>18.391058265556701</v>
      </c>
      <c r="M4960">
        <v>39.917065374287702</v>
      </c>
      <c r="N4960">
        <v>1.09346740451881</v>
      </c>
      <c r="O4960">
        <v>6.71955202986467</v>
      </c>
      <c r="P4960">
        <v>53.5430250053736</v>
      </c>
      <c r="Q4960">
        <v>8.1438948753974005E-2</v>
      </c>
    </row>
    <row r="4961" spans="1:17" hidden="1" x14ac:dyDescent="0.3">
      <c r="A4961" t="s">
        <v>10077</v>
      </c>
      <c r="B4961" t="s">
        <v>10078</v>
      </c>
      <c r="C4961" t="str">
        <f>IFERROR(VLOOKUP(Table1[[#This Row],[Ticker]],[1]!Table1[[Symbol]:[Industry]],2,FALSE),"-")</f>
        <v>-</v>
      </c>
      <c r="D4961" t="s">
        <v>709</v>
      </c>
      <c r="E4961">
        <v>0</v>
      </c>
      <c r="F4961">
        <v>29.55</v>
      </c>
      <c r="G4961">
        <v>25.322773720932702</v>
      </c>
      <c r="H4961">
        <v>-1.7691409926894299E-2</v>
      </c>
      <c r="I4961">
        <v>6.7341356108340999</v>
      </c>
      <c r="J4961">
        <v>1.16169398753117</v>
      </c>
      <c r="K4961">
        <v>28.5308521846266</v>
      </c>
      <c r="L4961">
        <v>25.558687147841301</v>
      </c>
      <c r="M4961">
        <v>46.770192321881197</v>
      </c>
      <c r="N4961">
        <v>1.01464826442298</v>
      </c>
      <c r="O4961">
        <v>9.8138747884940898</v>
      </c>
      <c r="P4961">
        <v>51.421983089930798</v>
      </c>
      <c r="Q4961">
        <v>-1.7638996257211999E-2</v>
      </c>
    </row>
    <row r="4962" spans="1:17" hidden="1" x14ac:dyDescent="0.3">
      <c r="A4962" t="s">
        <v>10079</v>
      </c>
      <c r="B4962" t="s">
        <v>10080</v>
      </c>
      <c r="C4962" t="str">
        <f>IFERROR(VLOOKUP(Table1[[#This Row],[Ticker]],[1]!Table1[[Symbol]:[Industry]],2,FALSE),"-")</f>
        <v>-</v>
      </c>
      <c r="D4962" t="s">
        <v>709</v>
      </c>
      <c r="E4962">
        <v>0</v>
      </c>
      <c r="F4962">
        <v>42.57</v>
      </c>
      <c r="G4962">
        <v>6.1002319625869204</v>
      </c>
      <c r="H4962">
        <v>12.458756534374499</v>
      </c>
      <c r="I4962">
        <v>-4.4372437451406501</v>
      </c>
      <c r="J4962">
        <v>6.7171069801218497</v>
      </c>
      <c r="K4962">
        <v>38.451869447556803</v>
      </c>
      <c r="L4962">
        <v>36.522246595461901</v>
      </c>
      <c r="M4962">
        <v>42.372329352446798</v>
      </c>
      <c r="N4962">
        <v>1.4938589979166199</v>
      </c>
      <c r="O4962">
        <v>2.0906741836974301</v>
      </c>
      <c r="P4962">
        <v>50.957446808510603</v>
      </c>
      <c r="Q4962">
        <v>2.6969867049001998E-2</v>
      </c>
    </row>
    <row r="4963" spans="1:17" hidden="1" x14ac:dyDescent="0.3">
      <c r="A4963" t="s">
        <v>10081</v>
      </c>
      <c r="B4963" t="s">
        <v>10082</v>
      </c>
      <c r="C4963" t="str">
        <f>IFERROR(VLOOKUP(Table1[[#This Row],[Ticker]],[1]!Table1[[Symbol]:[Industry]],2,FALSE),"-")</f>
        <v>-</v>
      </c>
      <c r="D4963" t="s">
        <v>709</v>
      </c>
      <c r="E4963">
        <v>0</v>
      </c>
      <c r="F4963">
        <v>38.54</v>
      </c>
      <c r="G4963">
        <v>11.827008059461701</v>
      </c>
      <c r="H4963">
        <v>-0.73012762693061894</v>
      </c>
      <c r="I4963">
        <v>3.7627836699581798</v>
      </c>
      <c r="J4963">
        <v>0.73603806719026998</v>
      </c>
      <c r="K4963">
        <v>37.1661321145627</v>
      </c>
      <c r="L4963">
        <v>33.753998538161603</v>
      </c>
      <c r="M4963">
        <v>37.855201331873801</v>
      </c>
      <c r="N4963">
        <v>0.69165711886113901</v>
      </c>
      <c r="O4963">
        <v>2.1795537104307199</v>
      </c>
      <c r="P4963">
        <v>59.2561983471074</v>
      </c>
      <c r="Q4963">
        <v>5.8879591037521002E-2</v>
      </c>
    </row>
    <row r="4964" spans="1:17" hidden="1" x14ac:dyDescent="0.3">
      <c r="A4964" t="s">
        <v>10083</v>
      </c>
      <c r="B4964" t="s">
        <v>10084</v>
      </c>
      <c r="C4964" t="str">
        <f>IFERROR(VLOOKUP(Table1[[#This Row],[Ticker]],[1]!Table1[[Symbol]:[Industry]],2,FALSE),"-")</f>
        <v>-</v>
      </c>
      <c r="D4964" t="s">
        <v>709</v>
      </c>
      <c r="E4964">
        <v>0</v>
      </c>
      <c r="F4964">
        <v>52.96</v>
      </c>
      <c r="G4964">
        <v>-8.4557180681927697</v>
      </c>
      <c r="H4964">
        <v>-8.7951761981735793E-2</v>
      </c>
      <c r="I4964">
        <v>1.2551911326990299</v>
      </c>
      <c r="J4964">
        <v>5.1963583847112402E-2</v>
      </c>
      <c r="K4964">
        <v>51.544410341432503</v>
      </c>
      <c r="L4964">
        <v>48.310017479872798</v>
      </c>
      <c r="M4964">
        <v>38.548106434567202</v>
      </c>
      <c r="N4964">
        <v>0.42868836756297701</v>
      </c>
      <c r="O4964">
        <v>2.9078549848942501</v>
      </c>
      <c r="P4964">
        <v>25.3491124260355</v>
      </c>
      <c r="Q4964">
        <v>-3.9160773297699998E-4</v>
      </c>
    </row>
    <row r="4965" spans="1:17" hidden="1" x14ac:dyDescent="0.3">
      <c r="A4965" t="s">
        <v>10085</v>
      </c>
      <c r="B4965" t="s">
        <v>10086</v>
      </c>
      <c r="C4965" t="str">
        <f>IFERROR(VLOOKUP(Table1[[#This Row],[Ticker]],[1]!Table1[[Symbol]:[Industry]],2,FALSE),"-")</f>
        <v>-</v>
      </c>
      <c r="D4965" t="s">
        <v>709</v>
      </c>
      <c r="E4965">
        <v>0</v>
      </c>
      <c r="F4965">
        <v>157.16999999999999</v>
      </c>
      <c r="G4965">
        <v>13.018874047372501</v>
      </c>
      <c r="H4965">
        <v>4.3542198039781601</v>
      </c>
      <c r="I4965">
        <v>4.1380777032263198</v>
      </c>
      <c r="J4965">
        <v>3.2965014782179201</v>
      </c>
      <c r="K4965">
        <v>147.55613585239399</v>
      </c>
      <c r="L4965">
        <v>135.39363136972401</v>
      </c>
      <c r="M4965">
        <v>34.574083232051997</v>
      </c>
      <c r="N4965">
        <v>0.73581827727238003</v>
      </c>
      <c r="O4965">
        <v>1.8896736018324001</v>
      </c>
      <c r="P4965">
        <v>42.868830106353897</v>
      </c>
      <c r="Q4965">
        <v>3.8010026247456002E-2</v>
      </c>
    </row>
    <row r="4966" spans="1:17" hidden="1" x14ac:dyDescent="0.3">
      <c r="A4966" t="s">
        <v>10087</v>
      </c>
      <c r="B4966" t="s">
        <v>10088</v>
      </c>
      <c r="C4966" t="str">
        <f>IFERROR(VLOOKUP(Table1[[#This Row],[Ticker]],[1]!Table1[[Symbol]:[Industry]],2,FALSE),"-")</f>
        <v>-</v>
      </c>
      <c r="D4966" t="s">
        <v>543</v>
      </c>
      <c r="E4966">
        <v>0</v>
      </c>
      <c r="F4966">
        <v>89.25</v>
      </c>
      <c r="G4966">
        <v>-29.041602607932699</v>
      </c>
      <c r="H4966">
        <v>-16.092373220860299</v>
      </c>
      <c r="I4966">
        <v>-18.251328252182901</v>
      </c>
      <c r="J4966">
        <v>-0.85597300552289801</v>
      </c>
      <c r="K4966">
        <v>92.599999957860305</v>
      </c>
      <c r="L4966">
        <v>97.618673451291201</v>
      </c>
      <c r="M4966">
        <v>70.236447926634199</v>
      </c>
      <c r="N4966">
        <v>0.576959652486987</v>
      </c>
      <c r="O4966">
        <v>48.235294117647001</v>
      </c>
      <c r="P4966">
        <v>35.145366444578997</v>
      </c>
      <c r="Q4966">
        <v>0.14567341613641299</v>
      </c>
    </row>
    <row r="4967" spans="1:17" hidden="1" x14ac:dyDescent="0.3">
      <c r="A4967" t="s">
        <v>10089</v>
      </c>
      <c r="B4967" t="s">
        <v>10090</v>
      </c>
      <c r="C4967" t="str">
        <f>IFERROR(VLOOKUP(Table1[[#This Row],[Ticker]],[1]!Table1[[Symbol]:[Industry]],2,FALSE),"-")</f>
        <v>-</v>
      </c>
      <c r="D4967" t="s">
        <v>709</v>
      </c>
      <c r="E4967">
        <v>0</v>
      </c>
      <c r="F4967">
        <v>272</v>
      </c>
      <c r="G4967">
        <v>6.3016991654309704</v>
      </c>
      <c r="H4967">
        <v>0.14262087644440499</v>
      </c>
      <c r="I4967">
        <v>2.13104543582965</v>
      </c>
      <c r="J4967">
        <v>0.46941943522998902</v>
      </c>
      <c r="K4967">
        <v>263.17303613627001</v>
      </c>
      <c r="L4967">
        <v>241.47423417876101</v>
      </c>
      <c r="M4967">
        <v>38.8935273072047</v>
      </c>
      <c r="N4967">
        <v>0.47380047715825702</v>
      </c>
      <c r="O4967">
        <v>4.3014705882352899</v>
      </c>
      <c r="P4967">
        <v>35.491905354918998</v>
      </c>
      <c r="Q4967">
        <v>1.8802390589823002E-2</v>
      </c>
    </row>
    <row r="4968" spans="1:17" hidden="1" x14ac:dyDescent="0.3">
      <c r="A4968" t="s">
        <v>10091</v>
      </c>
      <c r="B4968" t="s">
        <v>10092</v>
      </c>
      <c r="C4968" t="str">
        <f>IFERROR(VLOOKUP(Table1[[#This Row],[Ticker]],[1]!Table1[[Symbol]:[Industry]],2,FALSE),"-")</f>
        <v>-</v>
      </c>
      <c r="D4968" t="s">
        <v>232</v>
      </c>
      <c r="E4968">
        <v>0</v>
      </c>
      <c r="F4968">
        <v>1507.55</v>
      </c>
      <c r="G4968">
        <v>-5.3348211736084101</v>
      </c>
      <c r="H4968">
        <v>-6.5695710337037001</v>
      </c>
      <c r="I4968">
        <v>-19.288305141626999</v>
      </c>
      <c r="J4968">
        <v>-2.6587230878254902</v>
      </c>
      <c r="K4968">
        <v>1546.52526417384</v>
      </c>
      <c r="L4968">
        <v>1509.0217432309601</v>
      </c>
      <c r="M4968">
        <v>62.226032105996701</v>
      </c>
      <c r="N4968">
        <v>0.56671741414344701</v>
      </c>
      <c r="O4968">
        <v>44.273821763788902</v>
      </c>
      <c r="P4968">
        <v>29.3423705546737</v>
      </c>
      <c r="Q4968">
        <v>6.3467078324692006E-2</v>
      </c>
    </row>
    <row r="4969" spans="1:17" hidden="1" x14ac:dyDescent="0.3">
      <c r="A4969" t="s">
        <v>10093</v>
      </c>
      <c r="B4969" t="s">
        <v>10094</v>
      </c>
      <c r="C4969" t="str">
        <f>IFERROR(VLOOKUP(Table1[[#This Row],[Ticker]],[1]!Table1[[Symbol]:[Industry]],2,FALSE),"-")</f>
        <v>-</v>
      </c>
      <c r="D4969" t="s">
        <v>709</v>
      </c>
      <c r="E4969">
        <v>0</v>
      </c>
      <c r="F4969">
        <v>268.58</v>
      </c>
      <c r="G4969">
        <v>1.0663058005977999</v>
      </c>
      <c r="H4969">
        <v>0.87362658460392595</v>
      </c>
      <c r="I4969">
        <v>0.30073646341572902</v>
      </c>
      <c r="J4969">
        <v>1.4149576785090801</v>
      </c>
      <c r="K4969">
        <v>257.15625970350902</v>
      </c>
      <c r="L4969">
        <v>239.04441338001399</v>
      </c>
      <c r="M4969">
        <v>30.520322535784199</v>
      </c>
      <c r="N4969">
        <v>0.32002241352962102</v>
      </c>
      <c r="O4969">
        <v>8.71993447017649</v>
      </c>
      <c r="P4969">
        <v>31.9803439803439</v>
      </c>
      <c r="Q4969">
        <v>1.6721317295981999E-2</v>
      </c>
    </row>
    <row r="4970" spans="1:17" hidden="1" x14ac:dyDescent="0.3">
      <c r="A4970" t="s">
        <v>10095</v>
      </c>
      <c r="B4970" t="s">
        <v>10096</v>
      </c>
      <c r="C4970" t="str">
        <f>IFERROR(VLOOKUP(Table1[[#This Row],[Ticker]],[1]!Table1[[Symbol]:[Industry]],2,FALSE),"-")</f>
        <v>-</v>
      </c>
      <c r="D4970" t="s">
        <v>709</v>
      </c>
      <c r="E4970">
        <v>0</v>
      </c>
      <c r="F4970">
        <v>724.41</v>
      </c>
      <c r="G4970">
        <v>37.918518769133101</v>
      </c>
      <c r="H4970">
        <v>-3.2363982853531499</v>
      </c>
      <c r="I4970">
        <v>17.162425308813699</v>
      </c>
      <c r="J4970">
        <v>-1.6834242100710699</v>
      </c>
      <c r="K4970">
        <v>710.337045616507</v>
      </c>
      <c r="L4970">
        <v>609.79239851524903</v>
      </c>
      <c r="M4970">
        <v>33.773001793398997</v>
      </c>
      <c r="N4970">
        <v>0.95265376779678901</v>
      </c>
      <c r="O4970">
        <v>4.6341160392595304</v>
      </c>
      <c r="P4970">
        <v>68.07656612529</v>
      </c>
      <c r="Q4970">
        <v>3.7138248543373997E-2</v>
      </c>
    </row>
    <row r="4971" spans="1:17" hidden="1" x14ac:dyDescent="0.3">
      <c r="A4971" t="s">
        <v>10097</v>
      </c>
      <c r="B4971" t="s">
        <v>10098</v>
      </c>
      <c r="C4971" t="str">
        <f>IFERROR(VLOOKUP(Table1[[#This Row],[Ticker]],[1]!Table1[[Symbol]:[Industry]],2,FALSE),"-")</f>
        <v>-</v>
      </c>
      <c r="D4971" t="s">
        <v>709</v>
      </c>
      <c r="E4971">
        <v>0</v>
      </c>
      <c r="F4971">
        <v>261.23</v>
      </c>
      <c r="G4971">
        <v>1.3878589878086001</v>
      </c>
      <c r="H4971">
        <v>1.5724266275863099</v>
      </c>
      <c r="I4971">
        <v>-4.5283411363091703</v>
      </c>
      <c r="J4971">
        <v>1.52319873096242</v>
      </c>
      <c r="K4971">
        <v>250.791238823545</v>
      </c>
      <c r="L4971">
        <v>233.01800983930301</v>
      </c>
      <c r="M4971">
        <v>38.590708796903002</v>
      </c>
      <c r="N4971">
        <v>0.65462633254326597</v>
      </c>
      <c r="O4971">
        <v>5.2673888910155604</v>
      </c>
      <c r="P4971">
        <v>31.2713567839196</v>
      </c>
      <c r="Q4971">
        <v>1.5258138167479E-2</v>
      </c>
    </row>
    <row r="4972" spans="1:17" hidden="1" x14ac:dyDescent="0.3">
      <c r="A4972" t="s">
        <v>10099</v>
      </c>
      <c r="B4972" t="s">
        <v>10100</v>
      </c>
      <c r="C4972" t="str">
        <f>IFERROR(VLOOKUP(Table1[[#This Row],[Ticker]],[1]!Table1[[Symbol]:[Industry]],2,FALSE),"-")</f>
        <v>-</v>
      </c>
      <c r="D4972" t="s">
        <v>709</v>
      </c>
      <c r="E4972">
        <v>0</v>
      </c>
      <c r="F4972">
        <v>267.04000000000002</v>
      </c>
      <c r="G4972">
        <v>-11.607112238152901</v>
      </c>
      <c r="H4972">
        <v>1.9584962768327301</v>
      </c>
      <c r="I4972">
        <v>-2.5865464196591401</v>
      </c>
      <c r="J4972">
        <v>1.7748673287619501</v>
      </c>
      <c r="K4972">
        <v>259.71842582945402</v>
      </c>
      <c r="L4972">
        <v>246.26332025349899</v>
      </c>
      <c r="M4972">
        <v>43.6990592984979</v>
      </c>
      <c r="N4972">
        <v>0.728690473811474</v>
      </c>
      <c r="O4972">
        <v>2.9471240263630998</v>
      </c>
      <c r="P4972">
        <v>19.028303989302401</v>
      </c>
      <c r="Q4972">
        <v>-2.6504851824225999E-2</v>
      </c>
    </row>
    <row r="4973" spans="1:17" hidden="1" x14ac:dyDescent="0.3">
      <c r="A4973" t="s">
        <v>10101</v>
      </c>
      <c r="B4973" t="s">
        <v>10102</v>
      </c>
      <c r="C4973" t="str">
        <f>IFERROR(VLOOKUP(Table1[[#This Row],[Ticker]],[1]!Table1[[Symbol]:[Industry]],2,FALSE),"-")</f>
        <v>-</v>
      </c>
      <c r="D4973" t="s">
        <v>709</v>
      </c>
      <c r="E4973">
        <v>0</v>
      </c>
      <c r="F4973">
        <v>266.05</v>
      </c>
      <c r="G4973">
        <v>1.8823754758889599</v>
      </c>
      <c r="H4973">
        <v>-0.386388887707242</v>
      </c>
      <c r="I4973">
        <v>0.94433756886021403</v>
      </c>
      <c r="J4973">
        <v>0.591856319278522</v>
      </c>
      <c r="K4973">
        <v>254.79492535424899</v>
      </c>
      <c r="L4973">
        <v>235.84703091786801</v>
      </c>
      <c r="M4973">
        <v>39.772223044646402</v>
      </c>
      <c r="N4973">
        <v>0.29852160792421301</v>
      </c>
      <c r="O4973">
        <v>5.4726555158804704</v>
      </c>
      <c r="P4973">
        <v>1160.7212244704499</v>
      </c>
      <c r="Q4973">
        <v>-4.0451341168239998E-3</v>
      </c>
    </row>
    <row r="4974" spans="1:17" hidden="1" x14ac:dyDescent="0.3">
      <c r="A4974" t="s">
        <v>10103</v>
      </c>
      <c r="B4974" t="s">
        <v>10104</v>
      </c>
      <c r="C4974" t="str">
        <f>IFERROR(VLOOKUP(Table1[[#This Row],[Ticker]],[1]!Table1[[Symbol]:[Industry]],2,FALSE),"-")</f>
        <v>-</v>
      </c>
      <c r="D4974" t="s">
        <v>237</v>
      </c>
      <c r="E4974">
        <v>0</v>
      </c>
      <c r="F4974">
        <v>162</v>
      </c>
      <c r="G4974">
        <v>11.3136465967332</v>
      </c>
      <c r="H4974">
        <v>5.1436744620108996</v>
      </c>
      <c r="I4974">
        <v>-7.49972589770287</v>
      </c>
      <c r="J4974">
        <v>-0.117336641886528</v>
      </c>
      <c r="K4974">
        <v>148.707515148466</v>
      </c>
      <c r="L4974">
        <v>144.901211076843</v>
      </c>
      <c r="M4974">
        <v>50</v>
      </c>
      <c r="N4974">
        <v>1.22</v>
      </c>
      <c r="O4974">
        <v>0</v>
      </c>
      <c r="P4974">
        <v>62</v>
      </c>
    </row>
    <row r="4975" spans="1:17" hidden="1" x14ac:dyDescent="0.3">
      <c r="A4975" t="s">
        <v>10105</v>
      </c>
      <c r="B4975" t="s">
        <v>10106</v>
      </c>
      <c r="C4975" t="str">
        <f>IFERROR(VLOOKUP(Table1[[#This Row],[Ticker]],[1]!Table1[[Symbol]:[Industry]],2,FALSE),"-")</f>
        <v>-</v>
      </c>
      <c r="D4975" t="s">
        <v>709</v>
      </c>
      <c r="E4975">
        <v>0</v>
      </c>
      <c r="F4975">
        <v>874.54</v>
      </c>
      <c r="G4975">
        <v>28.938428446645901</v>
      </c>
      <c r="H4975">
        <v>-4.1358398807091499</v>
      </c>
      <c r="I4975">
        <v>10.3475449394028</v>
      </c>
      <c r="J4975">
        <v>-0.59107965864630496</v>
      </c>
      <c r="K4975">
        <v>850.903179645573</v>
      </c>
      <c r="L4975">
        <v>747.53138559271497</v>
      </c>
      <c r="M4975">
        <v>37.3388535311583</v>
      </c>
      <c r="N4975">
        <v>1.5754244139046001</v>
      </c>
      <c r="O4975">
        <v>5.7698904566972402</v>
      </c>
      <c r="P4975">
        <v>87.051375283398102</v>
      </c>
      <c r="Q4975">
        <v>2.6632969630870001E-2</v>
      </c>
    </row>
    <row r="4976" spans="1:17" hidden="1" x14ac:dyDescent="0.3">
      <c r="A4976" t="s">
        <v>10107</v>
      </c>
      <c r="B4976" t="s">
        <v>10108</v>
      </c>
      <c r="C4976" t="str">
        <f>IFERROR(VLOOKUP(Table1[[#This Row],[Ticker]],[1]!Table1[[Symbol]:[Industry]],2,FALSE),"-")</f>
        <v>-</v>
      </c>
      <c r="D4976" t="s">
        <v>709</v>
      </c>
      <c r="E4976">
        <v>0</v>
      </c>
      <c r="F4976">
        <v>862.7</v>
      </c>
      <c r="G4976">
        <v>-2.4133168681303099</v>
      </c>
      <c r="H4976">
        <v>0.723680697754848</v>
      </c>
      <c r="I4976">
        <v>-8.7333508424702402E-2</v>
      </c>
      <c r="J4976">
        <v>-0.117336641886528</v>
      </c>
      <c r="K4976">
        <v>831.61691784742595</v>
      </c>
      <c r="L4976">
        <v>774.97918217459699</v>
      </c>
      <c r="M4976">
        <v>43.617668529781398</v>
      </c>
      <c r="N4976">
        <v>3.8499732905982902</v>
      </c>
      <c r="O4976">
        <v>14.7559986090181</v>
      </c>
      <c r="P4976">
        <v>40.276422764227597</v>
      </c>
      <c r="Q4976">
        <v>3.5665262196414999E-2</v>
      </c>
    </row>
    <row r="4977" spans="1:17" hidden="1" x14ac:dyDescent="0.3">
      <c r="A4977" t="s">
        <v>10109</v>
      </c>
      <c r="B4977" t="s">
        <v>10110</v>
      </c>
      <c r="C4977" t="str">
        <f>IFERROR(VLOOKUP(Table1[[#This Row],[Ticker]],[1]!Table1[[Symbol]:[Industry]],2,FALSE),"-")</f>
        <v>-</v>
      </c>
      <c r="D4977" t="s">
        <v>709</v>
      </c>
      <c r="E4977">
        <v>0</v>
      </c>
      <c r="F4977">
        <v>281.66000000000003</v>
      </c>
      <c r="G4977">
        <v>6.6876514106566098</v>
      </c>
      <c r="H4977">
        <v>2.1354647210833102</v>
      </c>
      <c r="I4977">
        <v>2.9467211733894501</v>
      </c>
      <c r="J4977">
        <v>2.8483958976807502</v>
      </c>
      <c r="K4977">
        <v>271.03985417561597</v>
      </c>
      <c r="L4977">
        <v>248.65798477180999</v>
      </c>
      <c r="M4977">
        <v>36.174903309900898</v>
      </c>
      <c r="N4977">
        <v>1.0495670515097599</v>
      </c>
      <c r="O4977">
        <v>4.9953845061421598</v>
      </c>
      <c r="P4977">
        <v>60.480884280098003</v>
      </c>
      <c r="Q4977">
        <v>1.2902501101542001E-2</v>
      </c>
    </row>
    <row r="4978" spans="1:17" hidden="1" x14ac:dyDescent="0.3">
      <c r="A4978" t="s">
        <v>10111</v>
      </c>
      <c r="B4978" t="s">
        <v>10112</v>
      </c>
      <c r="C4978" t="str">
        <f>IFERROR(VLOOKUP(Table1[[#This Row],[Ticker]],[1]!Table1[[Symbol]:[Industry]],2,FALSE),"-")</f>
        <v>-</v>
      </c>
      <c r="D4978" t="s">
        <v>709</v>
      </c>
      <c r="E4978">
        <v>0</v>
      </c>
      <c r="F4978">
        <v>908.6</v>
      </c>
      <c r="G4978">
        <v>-0.92912137427151997</v>
      </c>
      <c r="H4978">
        <v>0.115666523181213</v>
      </c>
      <c r="I4978">
        <v>0.10805733229921199</v>
      </c>
      <c r="J4978">
        <v>3.7259728366840101</v>
      </c>
      <c r="K4978">
        <v>871.17663588393305</v>
      </c>
      <c r="L4978">
        <v>812.52724332956097</v>
      </c>
      <c r="M4978">
        <v>36.216852662223999</v>
      </c>
      <c r="N4978">
        <v>0.74718408618258003</v>
      </c>
      <c r="O4978">
        <v>1.25247633722209</v>
      </c>
      <c r="P4978">
        <v>28.879432624113399</v>
      </c>
      <c r="Q4978">
        <v>1.1367808071405999E-2</v>
      </c>
    </row>
    <row r="4979" spans="1:17" hidden="1" x14ac:dyDescent="0.3">
      <c r="A4979" t="s">
        <v>10113</v>
      </c>
      <c r="B4979" t="s">
        <v>10114</v>
      </c>
      <c r="C4979" t="str">
        <f>IFERROR(VLOOKUP(Table1[[#This Row],[Ticker]],[1]!Table1[[Symbol]:[Industry]],2,FALSE),"-")</f>
        <v>-</v>
      </c>
      <c r="D4979" t="s">
        <v>709</v>
      </c>
      <c r="E4979">
        <v>0</v>
      </c>
      <c r="F4979">
        <v>876.81</v>
      </c>
      <c r="G4979">
        <v>-2.2932841374593802</v>
      </c>
      <c r="H4979">
        <v>1.17707214540858</v>
      </c>
      <c r="I4979">
        <v>-0.65222363632331504</v>
      </c>
      <c r="J4979">
        <v>1.7214479215170599</v>
      </c>
      <c r="K4979">
        <v>844.58178746331805</v>
      </c>
      <c r="L4979">
        <v>787.92584996400501</v>
      </c>
      <c r="M4979">
        <v>37.423081017166801</v>
      </c>
      <c r="N4979">
        <v>1.35340552021103</v>
      </c>
      <c r="O4979">
        <v>1.78716027417571</v>
      </c>
      <c r="P4979">
        <v>28.538130002638699</v>
      </c>
      <c r="Q4979">
        <v>2.5475784075280001E-3</v>
      </c>
    </row>
    <row r="4980" spans="1:17" hidden="1" x14ac:dyDescent="0.3">
      <c r="A4980" t="s">
        <v>10115</v>
      </c>
      <c r="B4980" t="s">
        <v>10116</v>
      </c>
      <c r="C4980" t="str">
        <f>IFERROR(VLOOKUP(Table1[[#This Row],[Ticker]],[1]!Table1[[Symbol]:[Industry]],2,FALSE),"-")</f>
        <v>-</v>
      </c>
      <c r="D4980" t="s">
        <v>709</v>
      </c>
      <c r="E4980">
        <v>0</v>
      </c>
      <c r="F4980">
        <v>263.43</v>
      </c>
      <c r="G4980">
        <v>-11.6361619953552</v>
      </c>
      <c r="H4980">
        <v>1.1388325842715199</v>
      </c>
      <c r="I4980">
        <v>-2.7013072314144</v>
      </c>
      <c r="J4980">
        <v>-0.12485968119442301</v>
      </c>
      <c r="K4980">
        <v>256.50235220994801</v>
      </c>
      <c r="L4980">
        <v>243.23978566039099</v>
      </c>
      <c r="M4980">
        <v>45.289626408737497</v>
      </c>
      <c r="N4980">
        <v>0.42179526906548198</v>
      </c>
      <c r="O4980">
        <v>2.31180958888508</v>
      </c>
      <c r="P4980">
        <v>19.199095022624402</v>
      </c>
    </row>
    <row r="4981" spans="1:17" hidden="1" x14ac:dyDescent="0.3">
      <c r="A4981" t="s">
        <v>10117</v>
      </c>
      <c r="B4981" t="s">
        <v>10118</v>
      </c>
      <c r="C4981" t="str">
        <f>IFERROR(VLOOKUP(Table1[[#This Row],[Ticker]],[1]!Table1[[Symbol]:[Industry]],2,FALSE),"-")</f>
        <v>-</v>
      </c>
      <c r="D4981" t="s">
        <v>709</v>
      </c>
      <c r="E4981">
        <v>0</v>
      </c>
      <c r="F4981">
        <v>425.42</v>
      </c>
      <c r="G4981">
        <v>5.8411097559099598</v>
      </c>
      <c r="H4981">
        <v>11.3418969432522</v>
      </c>
      <c r="I4981">
        <v>-4.7733361714573999</v>
      </c>
      <c r="J4981">
        <v>5.9617733704743996</v>
      </c>
      <c r="K4981">
        <v>384.59835507771197</v>
      </c>
      <c r="L4981">
        <v>365.439774962206</v>
      </c>
      <c r="M4981">
        <v>43.691570787736502</v>
      </c>
      <c r="N4981">
        <v>1.2222124025788601</v>
      </c>
      <c r="O4981">
        <v>1.7841192233557199</v>
      </c>
      <c r="P4981">
        <v>38.0875097377304</v>
      </c>
    </row>
    <row r="4982" spans="1:17" hidden="1" x14ac:dyDescent="0.3">
      <c r="A4982" t="s">
        <v>10119</v>
      </c>
      <c r="B4982" t="s">
        <v>10120</v>
      </c>
      <c r="C4982" t="str">
        <f>IFERROR(VLOOKUP(Table1[[#This Row],[Ticker]],[1]!Table1[[Symbol]:[Industry]],2,FALSE),"-")</f>
        <v>-</v>
      </c>
      <c r="D4982" t="s">
        <v>709</v>
      </c>
      <c r="E4982">
        <v>0</v>
      </c>
      <c r="F4982">
        <v>533.36</v>
      </c>
      <c r="G4982">
        <v>-8.3278587563542406</v>
      </c>
      <c r="H4982">
        <v>-0.716733943385642</v>
      </c>
      <c r="I4982">
        <v>1.5514748009888499</v>
      </c>
      <c r="J4982">
        <v>0.64428941097706205</v>
      </c>
      <c r="K4982">
        <v>518.21514373252501</v>
      </c>
      <c r="L4982">
        <v>485.541269695366</v>
      </c>
      <c r="M4982">
        <v>38.951823625668403</v>
      </c>
      <c r="N4982">
        <v>0.28281464896849501</v>
      </c>
      <c r="O4982">
        <v>2.0323983800810002</v>
      </c>
      <c r="P4982">
        <v>24.733395696912901</v>
      </c>
    </row>
    <row r="4983" spans="1:17" hidden="1" x14ac:dyDescent="0.3">
      <c r="A4983" t="s">
        <v>10121</v>
      </c>
      <c r="B4983" t="s">
        <v>10122</v>
      </c>
      <c r="C4983" t="str">
        <f>IFERROR(VLOOKUP(Table1[[#This Row],[Ticker]],[1]!Table1[[Symbol]:[Industry]],2,FALSE),"-")</f>
        <v>-</v>
      </c>
      <c r="D4983" t="s">
        <v>1300</v>
      </c>
      <c r="E4983">
        <v>0</v>
      </c>
      <c r="F4983">
        <v>123.19</v>
      </c>
      <c r="G4983">
        <v>-16.359292939771301</v>
      </c>
      <c r="H4983">
        <v>-3.1073009461496301</v>
      </c>
      <c r="I4983">
        <v>-9.5461325706714497</v>
      </c>
      <c r="J4983">
        <v>2.0401606612418299</v>
      </c>
      <c r="K4983">
        <v>121.93063584840201</v>
      </c>
      <c r="L4983">
        <v>119.40362928645</v>
      </c>
      <c r="M4983">
        <v>42.831285615245399</v>
      </c>
      <c r="N4983">
        <v>2.3734866291121102</v>
      </c>
      <c r="O4983">
        <v>2.2810293043266499</v>
      </c>
      <c r="P4983">
        <v>7.4675041437669103</v>
      </c>
    </row>
    <row r="4984" spans="1:17" hidden="1" x14ac:dyDescent="0.3">
      <c r="A4984" t="s">
        <v>10123</v>
      </c>
      <c r="B4984" t="s">
        <v>10124</v>
      </c>
      <c r="C4984" t="str">
        <f>IFERROR(VLOOKUP(Table1[[#This Row],[Ticker]],[1]!Table1[[Symbol]:[Industry]],2,FALSE),"-")</f>
        <v>-</v>
      </c>
      <c r="D4984" t="s">
        <v>709</v>
      </c>
      <c r="E4984">
        <v>0</v>
      </c>
      <c r="F4984">
        <v>41.08</v>
      </c>
      <c r="G4984">
        <v>5.9035519595092696</v>
      </c>
      <c r="H4984">
        <v>0.12921751385230901</v>
      </c>
      <c r="I4984">
        <v>1.2332055278282299</v>
      </c>
      <c r="J4984">
        <v>0.85377285070877496</v>
      </c>
      <c r="K4984">
        <v>39.632224235680503</v>
      </c>
      <c r="L4984">
        <v>36.6069569020542</v>
      </c>
      <c r="M4984">
        <v>40.246772189485696</v>
      </c>
      <c r="N4984">
        <v>0.99820119350945602</v>
      </c>
      <c r="O4984">
        <v>2.2395326192794398</v>
      </c>
      <c r="P4984">
        <v>32.773109243697398</v>
      </c>
    </row>
    <row r="4985" spans="1:17" hidden="1" x14ac:dyDescent="0.3">
      <c r="A4985" t="s">
        <v>10125</v>
      </c>
      <c r="B4985" t="s">
        <v>10126</v>
      </c>
      <c r="C4985" t="str">
        <f>IFERROR(VLOOKUP(Table1[[#This Row],[Ticker]],[1]!Table1[[Symbol]:[Industry]],2,FALSE),"-")</f>
        <v>-</v>
      </c>
      <c r="D4985" t="s">
        <v>1300</v>
      </c>
      <c r="E4985">
        <v>0</v>
      </c>
      <c r="F4985">
        <v>56.38</v>
      </c>
      <c r="G4985">
        <v>-16.295877212790501</v>
      </c>
      <c r="H4985">
        <v>-3.61447228390782</v>
      </c>
      <c r="I4985">
        <v>-9.4099922123231501</v>
      </c>
      <c r="J4985">
        <v>0.96569584908820305</v>
      </c>
      <c r="K4985">
        <v>55.696278558572203</v>
      </c>
      <c r="L4985">
        <v>54.5392497390052</v>
      </c>
      <c r="M4985">
        <v>51.453169897924603</v>
      </c>
      <c r="N4985">
        <v>0.52734911888694302</v>
      </c>
      <c r="O4985">
        <v>3.2280950691734702</v>
      </c>
      <c r="P4985">
        <v>7.8836586299273002</v>
      </c>
    </row>
    <row r="4986" spans="1:17" hidden="1" x14ac:dyDescent="0.3">
      <c r="A4986" t="s">
        <v>10127</v>
      </c>
      <c r="B4986" t="s">
        <v>10128</v>
      </c>
      <c r="C4986" t="str">
        <f>IFERROR(VLOOKUP(Table1[[#This Row],[Ticker]],[1]!Table1[[Symbol]:[Industry]],2,FALSE),"-")</f>
        <v>-</v>
      </c>
      <c r="D4986" t="s">
        <v>632</v>
      </c>
      <c r="M4986">
        <v>50</v>
      </c>
    </row>
    <row r="4987" spans="1:17" hidden="1" x14ac:dyDescent="0.3">
      <c r="A4987" t="s">
        <v>10129</v>
      </c>
      <c r="B4987" t="s">
        <v>10130</v>
      </c>
      <c r="C4987" t="str">
        <f>IFERROR(VLOOKUP(Table1[[#This Row],[Ticker]],[1]!Table1[[Symbol]:[Industry]],2,FALSE),"-")</f>
        <v>-</v>
      </c>
    </row>
    <row r="4988" spans="1:17" hidden="1" x14ac:dyDescent="0.3">
      <c r="A4988" t="s">
        <v>10131</v>
      </c>
      <c r="B4988" t="s">
        <v>10132</v>
      </c>
      <c r="C4988" t="str">
        <f>IFERROR(VLOOKUP(Table1[[#This Row],[Ticker]],[1]!Table1[[Symbol]:[Industry]],2,FALSE),"-")</f>
        <v>-</v>
      </c>
      <c r="D4988" t="s">
        <v>621</v>
      </c>
      <c r="F4988">
        <v>250</v>
      </c>
      <c r="G4988">
        <v>-5.5931859894901201</v>
      </c>
      <c r="H4988">
        <v>-1.87035303188851</v>
      </c>
      <c r="I4988">
        <v>-12.2495918825592</v>
      </c>
      <c r="J4988">
        <v>1.0670674632677399</v>
      </c>
      <c r="N4988">
        <v>1</v>
      </c>
    </row>
    <row r="4989" spans="1:17" hidden="1" x14ac:dyDescent="0.3">
      <c r="A4989" t="s">
        <v>10133</v>
      </c>
      <c r="B4989" t="s">
        <v>10134</v>
      </c>
      <c r="C4989" t="str">
        <f>IFERROR(VLOOKUP(Table1[[#This Row],[Ticker]],[1]!Table1[[Symbol]:[Industry]],2,FALSE),"-")</f>
        <v>-</v>
      </c>
      <c r="F4989">
        <v>10.28</v>
      </c>
      <c r="G4989">
        <v>-5.5931859894901201</v>
      </c>
      <c r="H4989">
        <v>-1.87035303188851</v>
      </c>
      <c r="I4989">
        <v>-12.2495918825592</v>
      </c>
      <c r="J4989">
        <v>1.0670674632677399</v>
      </c>
    </row>
    <row r="4990" spans="1:17" hidden="1" x14ac:dyDescent="0.3">
      <c r="A4990" t="s">
        <v>10135</v>
      </c>
      <c r="B4990" t="s">
        <v>10136</v>
      </c>
      <c r="C4990" t="str">
        <f>IFERROR(VLOOKUP(Table1[[#This Row],[Ticker]],[1]!Table1[[Symbol]:[Industry]],2,FALSE),"-")</f>
        <v>-</v>
      </c>
      <c r="F4990">
        <v>1.1499999999999999</v>
      </c>
      <c r="G4990">
        <v>-5.5931859894901201</v>
      </c>
      <c r="H4990">
        <v>-1.87035303188851</v>
      </c>
      <c r="I4990">
        <v>-12.2495918825592</v>
      </c>
      <c r="J4990">
        <v>1.0670674632677399</v>
      </c>
    </row>
    <row r="4991" spans="1:17" hidden="1" x14ac:dyDescent="0.3">
      <c r="A4991" t="s">
        <v>10137</v>
      </c>
      <c r="B4991" t="s">
        <v>10138</v>
      </c>
      <c r="C4991" t="str">
        <f>IFERROR(VLOOKUP(Table1[[#This Row],[Ticker]],[1]!Table1[[Symbol]:[Industry]],2,FALSE),"-")</f>
        <v>-</v>
      </c>
      <c r="D4991" t="s">
        <v>130</v>
      </c>
      <c r="F4991">
        <v>94.44</v>
      </c>
      <c r="G4991">
        <v>10.233102070357701</v>
      </c>
      <c r="H4991">
        <v>2.66505881498533</v>
      </c>
      <c r="I4991">
        <v>-19.011328252182899</v>
      </c>
      <c r="J4991">
        <v>17.3407278742425</v>
      </c>
      <c r="K4991">
        <v>85.053154748294205</v>
      </c>
      <c r="L4991">
        <v>86.102522032115303</v>
      </c>
      <c r="N4991">
        <v>0.67446148135823103</v>
      </c>
      <c r="O4991">
        <v>33.153324862346402</v>
      </c>
      <c r="P4991">
        <v>66.355469438083404</v>
      </c>
    </row>
    <row r="4992" spans="1:17" hidden="1" x14ac:dyDescent="0.3">
      <c r="A4992" t="s">
        <v>10139</v>
      </c>
      <c r="B4992" t="s">
        <v>10140</v>
      </c>
      <c r="C4992" t="str">
        <f>IFERROR(VLOOKUP(Table1[[#This Row],[Ticker]],[1]!Table1[[Symbol]:[Industry]],2,FALSE),"-")</f>
        <v>-</v>
      </c>
    </row>
    <row r="4993" spans="1:16" hidden="1" x14ac:dyDescent="0.3">
      <c r="A4993" t="s">
        <v>10141</v>
      </c>
      <c r="B4993" t="s">
        <v>10142</v>
      </c>
      <c r="C4993" t="str">
        <f>IFERROR(VLOOKUP(Table1[[#This Row],[Ticker]],[1]!Table1[[Symbol]:[Industry]],2,FALSE),"-")</f>
        <v>-</v>
      </c>
    </row>
    <row r="4994" spans="1:16" hidden="1" x14ac:dyDescent="0.3">
      <c r="A4994" t="s">
        <v>10143</v>
      </c>
      <c r="B4994" t="s">
        <v>10144</v>
      </c>
      <c r="C4994" t="str">
        <f>IFERROR(VLOOKUP(Table1[[#This Row],[Ticker]],[1]!Table1[[Symbol]:[Industry]],2,FALSE),"-")</f>
        <v>-</v>
      </c>
    </row>
    <row r="4995" spans="1:16" hidden="1" x14ac:dyDescent="0.3">
      <c r="A4995" t="s">
        <v>10145</v>
      </c>
      <c r="B4995" t="s">
        <v>10146</v>
      </c>
      <c r="C4995" t="str">
        <f>IFERROR(VLOOKUP(Table1[[#This Row],[Ticker]],[1]!Table1[[Symbol]:[Industry]],2,FALSE),"-")</f>
        <v>-</v>
      </c>
    </row>
    <row r="4996" spans="1:16" hidden="1" x14ac:dyDescent="0.3">
      <c r="A4996" t="s">
        <v>10147</v>
      </c>
      <c r="B4996" t="s">
        <v>10148</v>
      </c>
      <c r="C4996" t="str">
        <f>IFERROR(VLOOKUP(Table1[[#This Row],[Ticker]],[1]!Table1[[Symbol]:[Industry]],2,FALSE),"-")</f>
        <v>-</v>
      </c>
    </row>
    <row r="4997" spans="1:16" hidden="1" x14ac:dyDescent="0.3">
      <c r="A4997" t="s">
        <v>10149</v>
      </c>
      <c r="B4997" t="s">
        <v>10150</v>
      </c>
      <c r="C4997" t="str">
        <f>IFERROR(VLOOKUP(Table1[[#This Row],[Ticker]],[1]!Table1[[Symbol]:[Industry]],2,FALSE),"-")</f>
        <v>-</v>
      </c>
    </row>
    <row r="4998" spans="1:16" hidden="1" x14ac:dyDescent="0.3">
      <c r="A4998" t="s">
        <v>10151</v>
      </c>
      <c r="B4998" t="s">
        <v>10152</v>
      </c>
      <c r="C4998" t="str">
        <f>IFERROR(VLOOKUP(Table1[[#This Row],[Ticker]],[1]!Table1[[Symbol]:[Industry]],2,FALSE),"-")</f>
        <v>-</v>
      </c>
    </row>
    <row r="4999" spans="1:16" hidden="1" x14ac:dyDescent="0.3">
      <c r="A4999" t="s">
        <v>10153</v>
      </c>
      <c r="B4999" t="s">
        <v>10154</v>
      </c>
      <c r="C4999" t="str">
        <f>IFERROR(VLOOKUP(Table1[[#This Row],[Ticker]],[1]!Table1[[Symbol]:[Industry]],2,FALSE),"-")</f>
        <v>-</v>
      </c>
    </row>
    <row r="5000" spans="1:16" hidden="1" x14ac:dyDescent="0.3">
      <c r="A5000" t="s">
        <v>10155</v>
      </c>
      <c r="B5000" t="s">
        <v>10156</v>
      </c>
      <c r="C5000" t="str">
        <f>IFERROR(VLOOKUP(Table1[[#This Row],[Ticker]],[1]!Table1[[Symbol]:[Industry]],2,FALSE),"-")</f>
        <v>-</v>
      </c>
      <c r="D5000" t="s">
        <v>549</v>
      </c>
      <c r="F5000">
        <v>0</v>
      </c>
      <c r="G5000">
        <v>-23.6863534032667</v>
      </c>
      <c r="M5000">
        <v>50</v>
      </c>
    </row>
    <row r="5001" spans="1:16" hidden="1" x14ac:dyDescent="0.3">
      <c r="A5001" t="s">
        <v>10157</v>
      </c>
      <c r="B5001" t="s">
        <v>10158</v>
      </c>
      <c r="C5001" t="str">
        <f>IFERROR(VLOOKUP(Table1[[#This Row],[Ticker]],[1]!Table1[[Symbol]:[Industry]],2,FALSE),"-")</f>
        <v>-</v>
      </c>
      <c r="D5001" t="s">
        <v>138</v>
      </c>
    </row>
    <row r="5002" spans="1:16" hidden="1" x14ac:dyDescent="0.3">
      <c r="A5002" t="s">
        <v>10159</v>
      </c>
      <c r="B5002" t="s">
        <v>10160</v>
      </c>
      <c r="C5002" t="str">
        <f>IFERROR(VLOOKUP(Table1[[#This Row],[Ticker]],[1]!Table1[[Symbol]:[Industry]],2,FALSE),"-")</f>
        <v>-</v>
      </c>
      <c r="F5002">
        <v>0.8</v>
      </c>
      <c r="G5002">
        <v>-23.6863534032667</v>
      </c>
      <c r="H5002">
        <v>2.0944714128078399</v>
      </c>
      <c r="I5002">
        <v>-20.4280724382294</v>
      </c>
      <c r="J5002">
        <v>-3.6057087349097801</v>
      </c>
      <c r="K5002">
        <v>0.80348639691895496</v>
      </c>
      <c r="L5002">
        <v>0.82908681460640099</v>
      </c>
      <c r="N5002">
        <v>1.32683078594685</v>
      </c>
      <c r="O5002">
        <v>21.249999999999901</v>
      </c>
      <c r="P5002">
        <v>63.265306122448898</v>
      </c>
    </row>
    <row r="5003" spans="1:16" hidden="1" x14ac:dyDescent="0.3">
      <c r="A5003" t="s">
        <v>10161</v>
      </c>
      <c r="B5003" t="s">
        <v>10162</v>
      </c>
      <c r="C5003" t="str">
        <f>IFERROR(VLOOKUP(Table1[[#This Row],[Ticker]],[1]!Table1[[Symbol]:[Industry]],2,FALSE),"-")</f>
        <v>-</v>
      </c>
      <c r="D5003" t="s">
        <v>130</v>
      </c>
      <c r="F5003">
        <v>0</v>
      </c>
      <c r="G5003">
        <v>-23.6863534032667</v>
      </c>
      <c r="M5003">
        <v>50</v>
      </c>
    </row>
    <row r="5004" spans="1:16" hidden="1" x14ac:dyDescent="0.3">
      <c r="A5004" t="s">
        <v>10163</v>
      </c>
      <c r="B5004" t="s">
        <v>10164</v>
      </c>
      <c r="C5004" t="str">
        <f>IFERROR(VLOOKUP(Table1[[#This Row],[Ticker]],[1]!Table1[[Symbol]:[Industry]],2,FALSE),"-")</f>
        <v>-</v>
      </c>
      <c r="F5004">
        <v>0</v>
      </c>
      <c r="G5004">
        <v>-23.6863534032667</v>
      </c>
      <c r="M5004">
        <v>50</v>
      </c>
    </row>
    <row r="5005" spans="1:16" hidden="1" x14ac:dyDescent="0.3">
      <c r="A5005" t="s">
        <v>10165</v>
      </c>
      <c r="B5005" t="s">
        <v>10166</v>
      </c>
      <c r="C5005" t="str">
        <f>IFERROR(VLOOKUP(Table1[[#This Row],[Ticker]],[1]!Table1[[Symbol]:[Industry]],2,FALSE),"-")</f>
        <v>-</v>
      </c>
      <c r="D5005" t="s">
        <v>412</v>
      </c>
      <c r="F5005">
        <v>0</v>
      </c>
      <c r="G5005">
        <v>-23.6863534032667</v>
      </c>
      <c r="M5005">
        <v>50</v>
      </c>
    </row>
    <row r="5006" spans="1:16" hidden="1" x14ac:dyDescent="0.3">
      <c r="A5006" t="s">
        <v>10167</v>
      </c>
      <c r="B5006" t="s">
        <v>10168</v>
      </c>
      <c r="C5006" t="str">
        <f>IFERROR(VLOOKUP(Table1[[#This Row],[Ticker]],[1]!Table1[[Symbol]:[Industry]],2,FALSE),"-")</f>
        <v>-</v>
      </c>
      <c r="D5006" t="s">
        <v>549</v>
      </c>
    </row>
    <row r="5007" spans="1:16" hidden="1" x14ac:dyDescent="0.3">
      <c r="A5007" t="s">
        <v>10169</v>
      </c>
      <c r="B5007" t="s">
        <v>10170</v>
      </c>
      <c r="C5007" t="str">
        <f>IFERROR(VLOOKUP(Table1[[#This Row],[Ticker]],[1]!Table1[[Symbol]:[Industry]],2,FALSE),"-")</f>
        <v>-</v>
      </c>
      <c r="D5007" t="s">
        <v>266</v>
      </c>
    </row>
    <row r="5008" spans="1:16" hidden="1" x14ac:dyDescent="0.3">
      <c r="A5008" t="s">
        <v>10171</v>
      </c>
      <c r="B5008" t="s">
        <v>10172</v>
      </c>
      <c r="C5008" t="str">
        <f>IFERROR(VLOOKUP(Table1[[#This Row],[Ticker]],[1]!Table1[[Symbol]:[Industry]],2,FALSE),"-")</f>
        <v>-</v>
      </c>
      <c r="D5008" t="s">
        <v>138</v>
      </c>
      <c r="F5008">
        <v>0</v>
      </c>
      <c r="G5008">
        <v>-23.6863534032667</v>
      </c>
    </row>
    <row r="5009" spans="1:16" hidden="1" x14ac:dyDescent="0.3">
      <c r="A5009" t="s">
        <v>10173</v>
      </c>
      <c r="B5009" t="s">
        <v>10174</v>
      </c>
      <c r="C5009" t="str">
        <f>IFERROR(VLOOKUP(Table1[[#This Row],[Ticker]],[1]!Table1[[Symbol]:[Industry]],2,FALSE),"-")</f>
        <v>-</v>
      </c>
      <c r="D5009" t="s">
        <v>632</v>
      </c>
      <c r="F5009">
        <v>0</v>
      </c>
      <c r="G5009">
        <v>-23.6863534032667</v>
      </c>
      <c r="M5009">
        <v>50</v>
      </c>
    </row>
    <row r="5010" spans="1:16" hidden="1" x14ac:dyDescent="0.3">
      <c r="A5010" t="s">
        <v>10175</v>
      </c>
      <c r="B5010" t="s">
        <v>10176</v>
      </c>
      <c r="C5010" t="str">
        <f>IFERROR(VLOOKUP(Table1[[#This Row],[Ticker]],[1]!Table1[[Symbol]:[Industry]],2,FALSE),"-")</f>
        <v>-</v>
      </c>
      <c r="F5010">
        <v>0</v>
      </c>
      <c r="G5010">
        <v>-23.6863534032667</v>
      </c>
      <c r="M5010">
        <v>50</v>
      </c>
    </row>
    <row r="5011" spans="1:16" hidden="1" x14ac:dyDescent="0.3">
      <c r="A5011" t="s">
        <v>10177</v>
      </c>
      <c r="B5011" t="s">
        <v>10178</v>
      </c>
      <c r="C5011" t="str">
        <f>IFERROR(VLOOKUP(Table1[[#This Row],[Ticker]],[1]!Table1[[Symbol]:[Industry]],2,FALSE),"-")</f>
        <v>-</v>
      </c>
      <c r="D5011" t="s">
        <v>632</v>
      </c>
      <c r="F5011">
        <v>0</v>
      </c>
      <c r="G5011">
        <v>-23.6863534032667</v>
      </c>
      <c r="M5011">
        <v>50</v>
      </c>
    </row>
    <row r="5012" spans="1:16" hidden="1" x14ac:dyDescent="0.3">
      <c r="A5012" t="s">
        <v>10179</v>
      </c>
      <c r="B5012" t="s">
        <v>10180</v>
      </c>
      <c r="C5012" t="str">
        <f>IFERROR(VLOOKUP(Table1[[#This Row],[Ticker]],[1]!Table1[[Symbol]:[Industry]],2,FALSE),"-")</f>
        <v>-</v>
      </c>
      <c r="D5012" t="s">
        <v>109</v>
      </c>
      <c r="F5012">
        <v>0</v>
      </c>
      <c r="G5012">
        <v>-23.6863534032667</v>
      </c>
      <c r="M5012">
        <v>50</v>
      </c>
    </row>
    <row r="5013" spans="1:16" hidden="1" x14ac:dyDescent="0.3">
      <c r="A5013" t="s">
        <v>10181</v>
      </c>
      <c r="B5013" t="s">
        <v>10182</v>
      </c>
      <c r="C5013" t="str">
        <f>IFERROR(VLOOKUP(Table1[[#This Row],[Ticker]],[1]!Table1[[Symbol]:[Industry]],2,FALSE),"-")</f>
        <v>-</v>
      </c>
      <c r="D5013" t="s">
        <v>632</v>
      </c>
      <c r="F5013">
        <v>0</v>
      </c>
      <c r="G5013">
        <v>-23.6863534032667</v>
      </c>
      <c r="M5013">
        <v>50</v>
      </c>
    </row>
    <row r="5014" spans="1:16" hidden="1" x14ac:dyDescent="0.3">
      <c r="A5014" t="s">
        <v>10183</v>
      </c>
      <c r="B5014" t="s">
        <v>10184</v>
      </c>
      <c r="C5014" t="str">
        <f>IFERROR(VLOOKUP(Table1[[#This Row],[Ticker]],[1]!Table1[[Symbol]:[Industry]],2,FALSE),"-")</f>
        <v>-</v>
      </c>
      <c r="F5014">
        <v>0</v>
      </c>
      <c r="G5014">
        <v>-23.6863534032667</v>
      </c>
      <c r="M5014">
        <v>50</v>
      </c>
    </row>
    <row r="5015" spans="1:16" hidden="1" x14ac:dyDescent="0.3">
      <c r="A5015" t="s">
        <v>10185</v>
      </c>
      <c r="B5015" t="s">
        <v>10186</v>
      </c>
      <c r="C5015" t="str">
        <f>IFERROR(VLOOKUP(Table1[[#This Row],[Ticker]],[1]!Table1[[Symbol]:[Industry]],2,FALSE),"-")</f>
        <v>-</v>
      </c>
      <c r="F5015">
        <v>0</v>
      </c>
      <c r="G5015">
        <v>-23.6863534032667</v>
      </c>
      <c r="M5015">
        <v>50</v>
      </c>
    </row>
    <row r="5016" spans="1:16" hidden="1" x14ac:dyDescent="0.3">
      <c r="A5016" t="s">
        <v>10187</v>
      </c>
      <c r="B5016" t="s">
        <v>10188</v>
      </c>
      <c r="C5016" t="str">
        <f>IFERROR(VLOOKUP(Table1[[#This Row],[Ticker]],[1]!Table1[[Symbol]:[Industry]],2,FALSE),"-")</f>
        <v>-</v>
      </c>
      <c r="D5016" t="s">
        <v>46</v>
      </c>
      <c r="F5016">
        <v>0</v>
      </c>
      <c r="G5016">
        <v>-23.6863534032667</v>
      </c>
      <c r="M5016">
        <v>50</v>
      </c>
    </row>
    <row r="5017" spans="1:16" hidden="1" x14ac:dyDescent="0.3">
      <c r="A5017" t="s">
        <v>10189</v>
      </c>
      <c r="B5017" t="s">
        <v>10190</v>
      </c>
      <c r="C5017" t="str">
        <f>IFERROR(VLOOKUP(Table1[[#This Row],[Ticker]],[1]!Table1[[Symbol]:[Industry]],2,FALSE),"-")</f>
        <v>-</v>
      </c>
      <c r="F5017">
        <v>9</v>
      </c>
      <c r="G5017">
        <v>-9.9502246723883392</v>
      </c>
      <c r="H5017">
        <v>1.7306277852290901</v>
      </c>
      <c r="I5017">
        <v>-11.570190621216501</v>
      </c>
      <c r="J5017">
        <v>0.45143758765778003</v>
      </c>
      <c r="N5017">
        <v>1</v>
      </c>
    </row>
    <row r="5018" spans="1:16" hidden="1" x14ac:dyDescent="0.3">
      <c r="A5018" t="s">
        <v>10191</v>
      </c>
      <c r="B5018" t="s">
        <v>10192</v>
      </c>
      <c r="C5018" t="str">
        <f>IFERROR(VLOOKUP(Table1[[#This Row],[Ticker]],[1]!Table1[[Symbol]:[Industry]],2,FALSE),"-")</f>
        <v>-</v>
      </c>
      <c r="D5018" t="s">
        <v>692</v>
      </c>
    </row>
    <row r="5019" spans="1:16" hidden="1" x14ac:dyDescent="0.3">
      <c r="A5019" t="s">
        <v>10193</v>
      </c>
      <c r="B5019" t="s">
        <v>10194</v>
      </c>
      <c r="C5019" t="str">
        <f>IFERROR(VLOOKUP(Table1[[#This Row],[Ticker]],[1]!Table1[[Symbol]:[Industry]],2,FALSE),"-")</f>
        <v>-</v>
      </c>
      <c r="F5019">
        <v>0</v>
      </c>
      <c r="G5019">
        <v>-23.6863534032667</v>
      </c>
      <c r="M5019">
        <v>50</v>
      </c>
    </row>
    <row r="5020" spans="1:16" hidden="1" x14ac:dyDescent="0.3">
      <c r="A5020" t="s">
        <v>10195</v>
      </c>
      <c r="B5020" t="s">
        <v>10196</v>
      </c>
      <c r="C5020" t="str">
        <f>IFERROR(VLOOKUP(Table1[[#This Row],[Ticker]],[1]!Table1[[Symbol]:[Industry]],2,FALSE),"-")</f>
        <v>-</v>
      </c>
      <c r="D5020" t="s">
        <v>72</v>
      </c>
      <c r="F5020">
        <v>0</v>
      </c>
      <c r="G5020">
        <v>-23.6863534032667</v>
      </c>
      <c r="M5020">
        <v>50</v>
      </c>
    </row>
    <row r="5021" spans="1:16" hidden="1" x14ac:dyDescent="0.3">
      <c r="A5021" t="s">
        <v>10197</v>
      </c>
      <c r="B5021" t="s">
        <v>10198</v>
      </c>
      <c r="C5021" t="str">
        <f>IFERROR(VLOOKUP(Table1[[#This Row],[Ticker]],[1]!Table1[[Symbol]:[Industry]],2,FALSE),"-")</f>
        <v>-</v>
      </c>
      <c r="D5021" t="s">
        <v>222</v>
      </c>
      <c r="F5021">
        <v>0</v>
      </c>
      <c r="G5021">
        <v>-23.6863534032667</v>
      </c>
      <c r="M5021">
        <v>50</v>
      </c>
    </row>
    <row r="5022" spans="1:16" hidden="1" x14ac:dyDescent="0.3">
      <c r="A5022" t="s">
        <v>10199</v>
      </c>
      <c r="B5022" t="s">
        <v>10200</v>
      </c>
      <c r="C5022" t="str">
        <f>IFERROR(VLOOKUP(Table1[[#This Row],[Ticker]],[1]!Table1[[Symbol]:[Industry]],2,FALSE),"-")</f>
        <v>-</v>
      </c>
      <c r="D5022" t="s">
        <v>412</v>
      </c>
      <c r="F5022">
        <v>0</v>
      </c>
      <c r="G5022">
        <v>-23.6863534032667</v>
      </c>
      <c r="M5022">
        <v>50</v>
      </c>
    </row>
    <row r="5023" spans="1:16" hidden="1" x14ac:dyDescent="0.3">
      <c r="A5023" t="s">
        <v>10201</v>
      </c>
      <c r="B5023" t="s">
        <v>10202</v>
      </c>
      <c r="C5023" t="str">
        <f>IFERROR(VLOOKUP(Table1[[#This Row],[Ticker]],[1]!Table1[[Symbol]:[Industry]],2,FALSE),"-")</f>
        <v>-</v>
      </c>
      <c r="D5023" t="s">
        <v>109</v>
      </c>
      <c r="F5023">
        <v>0</v>
      </c>
      <c r="G5023">
        <v>-23.6863534032667</v>
      </c>
      <c r="M5023">
        <v>50</v>
      </c>
    </row>
    <row r="5024" spans="1:16" hidden="1" x14ac:dyDescent="0.3">
      <c r="A5024" t="s">
        <v>10203</v>
      </c>
      <c r="B5024" t="s">
        <v>10204</v>
      </c>
      <c r="C5024" t="str">
        <f>IFERROR(VLOOKUP(Table1[[#This Row],[Ticker]],[1]!Table1[[Symbol]:[Industry]],2,FALSE),"-")</f>
        <v>-</v>
      </c>
      <c r="F5024">
        <v>20.399999999999999</v>
      </c>
      <c r="G5024">
        <v>-24.657227189674501</v>
      </c>
      <c r="H5024">
        <v>0.39307576204511702</v>
      </c>
      <c r="I5024">
        <v>-26.2718410726957</v>
      </c>
      <c r="J5024">
        <v>-5.9032136350528104</v>
      </c>
      <c r="K5024">
        <v>19.8897560030662</v>
      </c>
      <c r="L5024">
        <v>20.357779166834799</v>
      </c>
      <c r="N5024">
        <v>2.02187856328392</v>
      </c>
      <c r="O5024">
        <v>39.656862745098003</v>
      </c>
      <c r="P5024">
        <v>28.301886792452802</v>
      </c>
    </row>
    <row r="5025" spans="1:13" hidden="1" x14ac:dyDescent="0.3">
      <c r="A5025" t="s">
        <v>10205</v>
      </c>
      <c r="B5025" t="s">
        <v>10206</v>
      </c>
      <c r="C5025" t="str">
        <f>IFERROR(VLOOKUP(Table1[[#This Row],[Ticker]],[1]!Table1[[Symbol]:[Industry]],2,FALSE),"-")</f>
        <v>-</v>
      </c>
      <c r="D5025" t="s">
        <v>1146</v>
      </c>
    </row>
    <row r="5026" spans="1:13" hidden="1" x14ac:dyDescent="0.3">
      <c r="A5026" t="s">
        <v>10207</v>
      </c>
      <c r="B5026" t="s">
        <v>10208</v>
      </c>
      <c r="C5026" t="str">
        <f>IFERROR(VLOOKUP(Table1[[#This Row],[Ticker]],[1]!Table1[[Symbol]:[Industry]],2,FALSE),"-")</f>
        <v>-</v>
      </c>
      <c r="F5026">
        <v>0</v>
      </c>
      <c r="G5026">
        <v>-23.6863534032667</v>
      </c>
      <c r="M5026">
        <v>50</v>
      </c>
    </row>
    <row r="5027" spans="1:13" hidden="1" x14ac:dyDescent="0.3">
      <c r="A5027" t="s">
        <v>10209</v>
      </c>
      <c r="B5027" t="s">
        <v>10210</v>
      </c>
      <c r="C5027" t="str">
        <f>IFERROR(VLOOKUP(Table1[[#This Row],[Ticker]],[1]!Table1[[Symbol]:[Industry]],2,FALSE),"-")</f>
        <v>-</v>
      </c>
      <c r="D5027" t="s">
        <v>549</v>
      </c>
      <c r="F5027">
        <v>0</v>
      </c>
      <c r="G5027">
        <v>-23.6863534032667</v>
      </c>
      <c r="M5027">
        <v>50</v>
      </c>
    </row>
    <row r="5028" spans="1:13" hidden="1" x14ac:dyDescent="0.3">
      <c r="A5028" t="s">
        <v>10211</v>
      </c>
      <c r="B5028" t="s">
        <v>10212</v>
      </c>
      <c r="C5028" t="str">
        <f>IFERROR(VLOOKUP(Table1[[#This Row],[Ticker]],[1]!Table1[[Symbol]:[Industry]],2,FALSE),"-")</f>
        <v>-</v>
      </c>
      <c r="D5028" t="s">
        <v>549</v>
      </c>
      <c r="F5028">
        <v>0</v>
      </c>
      <c r="G5028">
        <v>-23.6863534032667</v>
      </c>
      <c r="M5028">
        <v>50</v>
      </c>
    </row>
    <row r="5029" spans="1:13" hidden="1" x14ac:dyDescent="0.3">
      <c r="A5029" t="s">
        <v>10213</v>
      </c>
      <c r="B5029" t="s">
        <v>10214</v>
      </c>
      <c r="C5029" t="str">
        <f>IFERROR(VLOOKUP(Table1[[#This Row],[Ticker]],[1]!Table1[[Symbol]:[Industry]],2,FALSE),"-")</f>
        <v>-</v>
      </c>
      <c r="F5029">
        <v>0</v>
      </c>
      <c r="G5029">
        <v>-23.6863534032667</v>
      </c>
      <c r="M5029">
        <v>50</v>
      </c>
    </row>
    <row r="5030" spans="1:13" hidden="1" x14ac:dyDescent="0.3">
      <c r="A5030" t="s">
        <v>10215</v>
      </c>
      <c r="B5030" t="s">
        <v>10216</v>
      </c>
      <c r="C5030" t="str">
        <f>IFERROR(VLOOKUP(Table1[[#This Row],[Ticker]],[1]!Table1[[Symbol]:[Industry]],2,FALSE),"-")</f>
        <v>-</v>
      </c>
      <c r="F5030">
        <v>0</v>
      </c>
      <c r="G5030">
        <v>-23.6863534032667</v>
      </c>
      <c r="M5030">
        <v>50</v>
      </c>
    </row>
    <row r="5031" spans="1:13" hidden="1" x14ac:dyDescent="0.3">
      <c r="A5031" t="s">
        <v>10217</v>
      </c>
      <c r="B5031" t="s">
        <v>10218</v>
      </c>
      <c r="C5031" t="str">
        <f>IFERROR(VLOOKUP(Table1[[#This Row],[Ticker]],[1]!Table1[[Symbol]:[Industry]],2,FALSE),"-")</f>
        <v>-</v>
      </c>
      <c r="D5031" t="s">
        <v>72</v>
      </c>
      <c r="F5031">
        <v>0</v>
      </c>
      <c r="G5031">
        <v>-23.6863534032667</v>
      </c>
      <c r="M5031">
        <v>50</v>
      </c>
    </row>
    <row r="5032" spans="1:13" hidden="1" x14ac:dyDescent="0.3">
      <c r="A5032" t="s">
        <v>10219</v>
      </c>
      <c r="B5032" t="s">
        <v>10220</v>
      </c>
      <c r="C5032" t="str">
        <f>IFERROR(VLOOKUP(Table1[[#This Row],[Ticker]],[1]!Table1[[Symbol]:[Industry]],2,FALSE),"-")</f>
        <v>-</v>
      </c>
      <c r="D5032" t="s">
        <v>21</v>
      </c>
      <c r="F5032">
        <v>0</v>
      </c>
      <c r="G5032">
        <v>-25.669963454215502</v>
      </c>
      <c r="M5032">
        <v>50</v>
      </c>
    </row>
    <row r="5033" spans="1:13" hidden="1" x14ac:dyDescent="0.3">
      <c r="A5033" t="s">
        <v>10221</v>
      </c>
      <c r="B5033" t="s">
        <v>10222</v>
      </c>
      <c r="C5033" t="str">
        <f>IFERROR(VLOOKUP(Table1[[#This Row],[Ticker]],[1]!Table1[[Symbol]:[Industry]],2,FALSE),"-")</f>
        <v>-</v>
      </c>
      <c r="D5033" t="s">
        <v>51</v>
      </c>
      <c r="F5033">
        <v>0</v>
      </c>
      <c r="G5033">
        <v>-23.6863534032667</v>
      </c>
      <c r="M5033">
        <v>50</v>
      </c>
    </row>
    <row r="5034" spans="1:13" hidden="1" x14ac:dyDescent="0.3">
      <c r="A5034" t="s">
        <v>10223</v>
      </c>
      <c r="B5034" t="s">
        <v>10224</v>
      </c>
      <c r="C5034" t="str">
        <f>IFERROR(VLOOKUP(Table1[[#This Row],[Ticker]],[1]!Table1[[Symbol]:[Industry]],2,FALSE),"-")</f>
        <v>-</v>
      </c>
      <c r="F5034">
        <v>0</v>
      </c>
      <c r="G5034">
        <v>-23.6863534032667</v>
      </c>
      <c r="M5034">
        <v>50</v>
      </c>
    </row>
    <row r="5035" spans="1:13" hidden="1" x14ac:dyDescent="0.3">
      <c r="A5035" t="s">
        <v>10225</v>
      </c>
      <c r="B5035" t="s">
        <v>10226</v>
      </c>
      <c r="C5035" t="str">
        <f>IFERROR(VLOOKUP(Table1[[#This Row],[Ticker]],[1]!Table1[[Symbol]:[Industry]],2,FALSE),"-")</f>
        <v>-</v>
      </c>
      <c r="D5035" t="s">
        <v>549</v>
      </c>
      <c r="F5035">
        <v>0</v>
      </c>
      <c r="G5035">
        <v>-23.6863534032667</v>
      </c>
      <c r="M5035">
        <v>50</v>
      </c>
    </row>
    <row r="5036" spans="1:13" hidden="1" x14ac:dyDescent="0.3">
      <c r="A5036" t="s">
        <v>10227</v>
      </c>
      <c r="B5036" t="s">
        <v>10228</v>
      </c>
      <c r="C5036" t="str">
        <f>IFERROR(VLOOKUP(Table1[[#This Row],[Ticker]],[1]!Table1[[Symbol]:[Industry]],2,FALSE),"-")</f>
        <v>-</v>
      </c>
      <c r="D5036" t="s">
        <v>109</v>
      </c>
      <c r="F5036">
        <v>0</v>
      </c>
      <c r="G5036">
        <v>-23.6863534032667</v>
      </c>
    </row>
    <row r="5037" spans="1:13" hidden="1" x14ac:dyDescent="0.3">
      <c r="A5037" t="s">
        <v>10229</v>
      </c>
      <c r="B5037" t="s">
        <v>10230</v>
      </c>
      <c r="C5037" t="str">
        <f>IFERROR(VLOOKUP(Table1[[#This Row],[Ticker]],[1]!Table1[[Symbol]:[Industry]],2,FALSE),"-")</f>
        <v>-</v>
      </c>
      <c r="D5037" t="s">
        <v>549</v>
      </c>
      <c r="F5037">
        <v>0</v>
      </c>
      <c r="G5037">
        <v>-23.6863534032667</v>
      </c>
      <c r="M5037">
        <v>50</v>
      </c>
    </row>
    <row r="5038" spans="1:13" hidden="1" x14ac:dyDescent="0.3">
      <c r="A5038" t="s">
        <v>10231</v>
      </c>
      <c r="B5038" t="s">
        <v>10232</v>
      </c>
      <c r="C5038" t="str">
        <f>IFERROR(VLOOKUP(Table1[[#This Row],[Ticker]],[1]!Table1[[Symbol]:[Industry]],2,FALSE),"-")</f>
        <v>-</v>
      </c>
      <c r="D5038" t="s">
        <v>138</v>
      </c>
      <c r="F5038">
        <v>0</v>
      </c>
      <c r="G5038">
        <v>-23.6863534032667</v>
      </c>
      <c r="M5038">
        <v>50</v>
      </c>
    </row>
    <row r="5039" spans="1:13" hidden="1" x14ac:dyDescent="0.3">
      <c r="A5039" t="s">
        <v>10233</v>
      </c>
      <c r="B5039" t="s">
        <v>10234</v>
      </c>
      <c r="C5039" t="str">
        <f>IFERROR(VLOOKUP(Table1[[#This Row],[Ticker]],[1]!Table1[[Symbol]:[Industry]],2,FALSE),"-")</f>
        <v>-</v>
      </c>
      <c r="D5039" t="s">
        <v>138</v>
      </c>
      <c r="F5039">
        <v>0</v>
      </c>
      <c r="G5039">
        <v>-23.6863534032667</v>
      </c>
      <c r="M5039">
        <v>50</v>
      </c>
    </row>
    <row r="5040" spans="1:13" hidden="1" x14ac:dyDescent="0.3">
      <c r="A5040" t="s">
        <v>10235</v>
      </c>
      <c r="B5040" t="s">
        <v>10236</v>
      </c>
      <c r="C5040" t="str">
        <f>IFERROR(VLOOKUP(Table1[[#This Row],[Ticker]],[1]!Table1[[Symbol]:[Industry]],2,FALSE),"-")</f>
        <v>-</v>
      </c>
      <c r="D5040" t="s">
        <v>549</v>
      </c>
      <c r="F5040">
        <v>0</v>
      </c>
      <c r="G5040">
        <v>-23.6863534032667</v>
      </c>
      <c r="M5040">
        <v>50</v>
      </c>
    </row>
    <row r="5041" spans="1:14" hidden="1" x14ac:dyDescent="0.3">
      <c r="A5041" t="s">
        <v>10237</v>
      </c>
      <c r="B5041" t="s">
        <v>10238</v>
      </c>
      <c r="C5041" t="str">
        <f>IFERROR(VLOOKUP(Table1[[#This Row],[Ticker]],[1]!Table1[[Symbol]:[Industry]],2,FALSE),"-")</f>
        <v>-</v>
      </c>
      <c r="F5041">
        <v>0</v>
      </c>
      <c r="G5041">
        <v>-23.6863534032667</v>
      </c>
      <c r="M5041">
        <v>50</v>
      </c>
    </row>
    <row r="5042" spans="1:14" hidden="1" x14ac:dyDescent="0.3">
      <c r="A5042" t="s">
        <v>10239</v>
      </c>
      <c r="B5042" t="s">
        <v>10240</v>
      </c>
      <c r="C5042" t="str">
        <f>IFERROR(VLOOKUP(Table1[[#This Row],[Ticker]],[1]!Table1[[Symbol]:[Industry]],2,FALSE),"-")</f>
        <v>-</v>
      </c>
      <c r="D5042" t="s">
        <v>412</v>
      </c>
      <c r="F5042">
        <v>0</v>
      </c>
      <c r="G5042">
        <v>-23.6863534032667</v>
      </c>
      <c r="M5042">
        <v>50</v>
      </c>
    </row>
    <row r="5043" spans="1:14" hidden="1" x14ac:dyDescent="0.3">
      <c r="A5043" t="s">
        <v>10241</v>
      </c>
      <c r="B5043" t="s">
        <v>10242</v>
      </c>
      <c r="C5043" t="str">
        <f>IFERROR(VLOOKUP(Table1[[#This Row],[Ticker]],[1]!Table1[[Symbol]:[Industry]],2,FALSE),"-")</f>
        <v>-</v>
      </c>
      <c r="D5043" t="s">
        <v>549</v>
      </c>
      <c r="F5043">
        <v>0</v>
      </c>
      <c r="G5043">
        <v>-23.6863534032667</v>
      </c>
    </row>
    <row r="5044" spans="1:14" hidden="1" x14ac:dyDescent="0.3">
      <c r="A5044" t="s">
        <v>10243</v>
      </c>
      <c r="B5044" t="s">
        <v>10244</v>
      </c>
      <c r="C5044" t="str">
        <f>IFERROR(VLOOKUP(Table1[[#This Row],[Ticker]],[1]!Table1[[Symbol]:[Industry]],2,FALSE),"-")</f>
        <v>-</v>
      </c>
      <c r="F5044">
        <v>0</v>
      </c>
      <c r="G5044">
        <v>-23.6863534032667</v>
      </c>
      <c r="M5044">
        <v>50</v>
      </c>
    </row>
    <row r="5045" spans="1:14" hidden="1" x14ac:dyDescent="0.3">
      <c r="A5045" t="s">
        <v>10245</v>
      </c>
      <c r="B5045" t="s">
        <v>10246</v>
      </c>
      <c r="C5045" t="str">
        <f>IFERROR(VLOOKUP(Table1[[#This Row],[Ticker]],[1]!Table1[[Symbol]:[Industry]],2,FALSE),"-")</f>
        <v>-</v>
      </c>
      <c r="D5045" t="s">
        <v>549</v>
      </c>
      <c r="F5045">
        <v>0</v>
      </c>
      <c r="G5045">
        <v>-23.6863534032667</v>
      </c>
      <c r="M5045">
        <v>50</v>
      </c>
    </row>
    <row r="5046" spans="1:14" hidden="1" x14ac:dyDescent="0.3">
      <c r="A5046" t="s">
        <v>10247</v>
      </c>
      <c r="B5046" t="s">
        <v>10248</v>
      </c>
      <c r="C5046" t="str">
        <f>IFERROR(VLOOKUP(Table1[[#This Row],[Ticker]],[1]!Table1[[Symbol]:[Industry]],2,FALSE),"-")</f>
        <v>-</v>
      </c>
      <c r="D5046" t="s">
        <v>109</v>
      </c>
      <c r="F5046">
        <v>0</v>
      </c>
      <c r="G5046">
        <v>-23.6863534032667</v>
      </c>
      <c r="M5046">
        <v>50</v>
      </c>
    </row>
    <row r="5047" spans="1:14" hidden="1" x14ac:dyDescent="0.3">
      <c r="A5047" t="s">
        <v>10249</v>
      </c>
      <c r="B5047" t="s">
        <v>10250</v>
      </c>
      <c r="C5047" t="str">
        <f>IFERROR(VLOOKUP(Table1[[#This Row],[Ticker]],[1]!Table1[[Symbol]:[Industry]],2,FALSE),"-")</f>
        <v>-</v>
      </c>
      <c r="D5047" t="s">
        <v>62</v>
      </c>
      <c r="F5047">
        <v>0</v>
      </c>
      <c r="G5047">
        <v>-23.6863534032667</v>
      </c>
      <c r="M5047">
        <v>50</v>
      </c>
    </row>
    <row r="5048" spans="1:14" hidden="1" x14ac:dyDescent="0.3">
      <c r="A5048" t="s">
        <v>10251</v>
      </c>
      <c r="B5048" t="s">
        <v>10252</v>
      </c>
      <c r="C5048" t="str">
        <f>IFERROR(VLOOKUP(Table1[[#This Row],[Ticker]],[1]!Table1[[Symbol]:[Industry]],2,FALSE),"-")</f>
        <v>-</v>
      </c>
      <c r="D5048" t="s">
        <v>621</v>
      </c>
      <c r="F5048">
        <v>0</v>
      </c>
      <c r="G5048">
        <v>-23.6863534032667</v>
      </c>
      <c r="M5048">
        <v>50</v>
      </c>
    </row>
    <row r="5049" spans="1:14" hidden="1" x14ac:dyDescent="0.3">
      <c r="A5049" t="s">
        <v>10253</v>
      </c>
      <c r="B5049" t="s">
        <v>10254</v>
      </c>
      <c r="C5049" t="str">
        <f>IFERROR(VLOOKUP(Table1[[#This Row],[Ticker]],[1]!Table1[[Symbol]:[Industry]],2,FALSE),"-")</f>
        <v>-</v>
      </c>
      <c r="D5049" t="s">
        <v>232</v>
      </c>
      <c r="F5049">
        <v>0</v>
      </c>
      <c r="G5049">
        <v>-23.6863534032667</v>
      </c>
      <c r="M5049">
        <v>50</v>
      </c>
    </row>
    <row r="5050" spans="1:14" hidden="1" x14ac:dyDescent="0.3">
      <c r="A5050" t="s">
        <v>10255</v>
      </c>
      <c r="B5050" t="s">
        <v>10256</v>
      </c>
      <c r="C5050" t="str">
        <f>IFERROR(VLOOKUP(Table1[[#This Row],[Ticker]],[1]!Table1[[Symbol]:[Industry]],2,FALSE),"-")</f>
        <v>-</v>
      </c>
      <c r="D5050" t="s">
        <v>232</v>
      </c>
      <c r="F5050">
        <v>0</v>
      </c>
      <c r="G5050">
        <v>-23.6863534032667</v>
      </c>
      <c r="M5050">
        <v>50</v>
      </c>
    </row>
    <row r="5051" spans="1:14" hidden="1" x14ac:dyDescent="0.3">
      <c r="A5051" t="s">
        <v>10257</v>
      </c>
      <c r="B5051" t="s">
        <v>10258</v>
      </c>
      <c r="C5051" t="str">
        <f>IFERROR(VLOOKUP(Table1[[#This Row],[Ticker]],[1]!Table1[[Symbol]:[Industry]],2,FALSE),"-")</f>
        <v>-</v>
      </c>
      <c r="F5051">
        <v>0</v>
      </c>
      <c r="G5051">
        <v>-23.6863534032667</v>
      </c>
      <c r="M5051">
        <v>50</v>
      </c>
    </row>
    <row r="5052" spans="1:14" hidden="1" x14ac:dyDescent="0.3">
      <c r="A5052" t="s">
        <v>10259</v>
      </c>
      <c r="B5052" t="s">
        <v>10260</v>
      </c>
      <c r="C5052" t="str">
        <f>IFERROR(VLOOKUP(Table1[[#This Row],[Ticker]],[1]!Table1[[Symbol]:[Industry]],2,FALSE),"-")</f>
        <v>-</v>
      </c>
      <c r="F5052">
        <v>25.5</v>
      </c>
      <c r="G5052">
        <v>-9.9502246723883392</v>
      </c>
      <c r="H5052">
        <v>1.7306277852290901</v>
      </c>
      <c r="I5052">
        <v>-11.570190621216501</v>
      </c>
      <c r="J5052">
        <v>0.45143758765778003</v>
      </c>
      <c r="N5052">
        <v>1</v>
      </c>
    </row>
    <row r="5053" spans="1:14" hidden="1" x14ac:dyDescent="0.3">
      <c r="A5053" t="s">
        <v>10261</v>
      </c>
      <c r="B5053" t="s">
        <v>10262</v>
      </c>
      <c r="C5053" t="str">
        <f>IFERROR(VLOOKUP(Table1[[#This Row],[Ticker]],[1]!Table1[[Symbol]:[Industry]],2,FALSE),"-")</f>
        <v>-</v>
      </c>
      <c r="F5053">
        <v>0</v>
      </c>
      <c r="G5053">
        <v>-23.6863534032667</v>
      </c>
      <c r="M5053">
        <v>50</v>
      </c>
    </row>
    <row r="5054" spans="1:14" hidden="1" x14ac:dyDescent="0.3">
      <c r="A5054" t="s">
        <v>10263</v>
      </c>
      <c r="B5054" t="s">
        <v>10264</v>
      </c>
      <c r="C5054" t="str">
        <f>IFERROR(VLOOKUP(Table1[[#This Row],[Ticker]],[1]!Table1[[Symbol]:[Industry]],2,FALSE),"-")</f>
        <v>-</v>
      </c>
      <c r="D5054" t="s">
        <v>335</v>
      </c>
      <c r="F5054">
        <v>0</v>
      </c>
      <c r="G5054">
        <v>-23.6863534032667</v>
      </c>
      <c r="M5054">
        <v>50</v>
      </c>
    </row>
    <row r="5055" spans="1:14" hidden="1" x14ac:dyDescent="0.3">
      <c r="A5055" t="s">
        <v>10265</v>
      </c>
      <c r="B5055" t="s">
        <v>10266</v>
      </c>
      <c r="C5055" t="str">
        <f>IFERROR(VLOOKUP(Table1[[#This Row],[Ticker]],[1]!Table1[[Symbol]:[Industry]],2,FALSE),"-")</f>
        <v>-</v>
      </c>
      <c r="D5055" t="s">
        <v>271</v>
      </c>
      <c r="F5055">
        <v>0</v>
      </c>
      <c r="G5055">
        <v>-23.6863534032667</v>
      </c>
      <c r="M5055">
        <v>50</v>
      </c>
    </row>
    <row r="5056" spans="1:14" hidden="1" x14ac:dyDescent="0.3">
      <c r="A5056" t="s">
        <v>10267</v>
      </c>
      <c r="B5056" t="s">
        <v>10268</v>
      </c>
      <c r="C5056" t="str">
        <f>IFERROR(VLOOKUP(Table1[[#This Row],[Ticker]],[1]!Table1[[Symbol]:[Industry]],2,FALSE),"-")</f>
        <v>-</v>
      </c>
      <c r="D5056" t="s">
        <v>46</v>
      </c>
    </row>
    <row r="5057" spans="1:16" hidden="1" x14ac:dyDescent="0.3">
      <c r="A5057" t="s">
        <v>27</v>
      </c>
      <c r="B5057" t="s">
        <v>10269</v>
      </c>
      <c r="C5057" t="str">
        <f>IFERROR(VLOOKUP(Table1[[#This Row],[Ticker]],[1]!Table1[[Symbol]:[Industry]],2,FALSE),"-")</f>
        <v>-</v>
      </c>
      <c r="D5057" t="s">
        <v>29</v>
      </c>
      <c r="F5057">
        <v>1062.3</v>
      </c>
      <c r="G5057">
        <v>101.020151091709</v>
      </c>
      <c r="H5057">
        <v>-2.9304832834311698</v>
      </c>
      <c r="I5057">
        <v>33.315734472326596</v>
      </c>
      <c r="J5057">
        <v>4.3386118800545299</v>
      </c>
      <c r="K5057">
        <v>1001.88062645049</v>
      </c>
      <c r="L5057">
        <v>808.56151013196995</v>
      </c>
      <c r="N5057">
        <v>0.636872932787795</v>
      </c>
      <c r="O5057">
        <v>10.769085945589699</v>
      </c>
      <c r="P5057">
        <v>132.450765864332</v>
      </c>
    </row>
    <row r="5058" spans="1:16" hidden="1" x14ac:dyDescent="0.3">
      <c r="A5058" t="s">
        <v>10270</v>
      </c>
      <c r="B5058" t="s">
        <v>10271</v>
      </c>
      <c r="C5058" t="str">
        <f>IFERROR(VLOOKUP(Table1[[#This Row],[Ticker]],[1]!Table1[[Symbol]:[Industry]],2,FALSE),"-")</f>
        <v>-</v>
      </c>
      <c r="F5058">
        <v>115.95</v>
      </c>
      <c r="G5058">
        <v>53.066695377221002</v>
      </c>
      <c r="H5058">
        <v>0.12961854161058101</v>
      </c>
      <c r="I5058">
        <v>-10.9314343529786</v>
      </c>
      <c r="J5058">
        <v>-4.6538257937602898</v>
      </c>
      <c r="K5058">
        <v>113.97157102182599</v>
      </c>
      <c r="L5058">
        <v>91.910437870719306</v>
      </c>
      <c r="N5058">
        <v>0.54005513669673</v>
      </c>
      <c r="O5058">
        <v>14.5752479517033</v>
      </c>
      <c r="P5058">
        <v>89.770867430441896</v>
      </c>
    </row>
    <row r="5059" spans="1:16" hidden="1" x14ac:dyDescent="0.3">
      <c r="A5059" t="s">
        <v>10272</v>
      </c>
      <c r="B5059" t="s">
        <v>10273</v>
      </c>
      <c r="C5059" t="str">
        <f>IFERROR(VLOOKUP(Table1[[#This Row],[Ticker]],[1]!Table1[[Symbol]:[Industry]],2,FALSE),"-")</f>
        <v>-</v>
      </c>
      <c r="F5059">
        <v>0</v>
      </c>
      <c r="G5059">
        <v>-23.6863534032667</v>
      </c>
      <c r="M5059">
        <v>50</v>
      </c>
    </row>
    <row r="5060" spans="1:16" hidden="1" x14ac:dyDescent="0.3">
      <c r="A5060" t="s">
        <v>10274</v>
      </c>
      <c r="B5060" t="s">
        <v>10275</v>
      </c>
      <c r="C5060" t="str">
        <f>IFERROR(VLOOKUP(Table1[[#This Row],[Ticker]],[1]!Table1[[Symbol]:[Industry]],2,FALSE),"-")</f>
        <v>-</v>
      </c>
      <c r="D5060" t="s">
        <v>46</v>
      </c>
    </row>
    <row r="5061" spans="1:16" hidden="1" x14ac:dyDescent="0.3">
      <c r="A5061" t="s">
        <v>10276</v>
      </c>
      <c r="B5061" t="s">
        <v>10277</v>
      </c>
      <c r="C5061" t="str">
        <f>IFERROR(VLOOKUP(Table1[[#This Row],[Ticker]],[1]!Table1[[Symbol]:[Industry]],2,FALSE),"-")</f>
        <v>-</v>
      </c>
      <c r="D5061" t="s">
        <v>89</v>
      </c>
      <c r="F5061">
        <v>100.9</v>
      </c>
      <c r="G5061">
        <v>-23.6863534032667</v>
      </c>
      <c r="H5061">
        <v>-5.1998714414564002</v>
      </c>
      <c r="I5061">
        <v>-14.3354146961907</v>
      </c>
      <c r="J5061">
        <v>-0.117336641886528</v>
      </c>
      <c r="K5061">
        <v>90.887933488376405</v>
      </c>
      <c r="N5061">
        <v>0</v>
      </c>
      <c r="O5061">
        <v>0.89197224975221501</v>
      </c>
    </row>
    <row r="5062" spans="1:16" hidden="1" x14ac:dyDescent="0.3">
      <c r="A5062" t="s">
        <v>10278</v>
      </c>
      <c r="B5062" t="s">
        <v>10279</v>
      </c>
      <c r="C5062" t="str">
        <f>IFERROR(VLOOKUP(Table1[[#This Row],[Ticker]],[1]!Table1[[Symbol]:[Industry]],2,FALSE),"-")</f>
        <v>-</v>
      </c>
      <c r="D5062" t="s">
        <v>709</v>
      </c>
      <c r="F5062">
        <v>25.14</v>
      </c>
      <c r="G5062">
        <v>5.1706430088296003</v>
      </c>
      <c r="H5062">
        <v>-1.86893381413527</v>
      </c>
      <c r="I5062">
        <v>-3.2365101899295099</v>
      </c>
      <c r="J5062">
        <v>-0.117336641886528</v>
      </c>
      <c r="K5062">
        <v>24.479235133918699</v>
      </c>
      <c r="L5062">
        <v>22.6481822118085</v>
      </c>
      <c r="N5062">
        <v>0.55274814670715899</v>
      </c>
      <c r="O5062">
        <v>2.38663484486871</v>
      </c>
      <c r="P5062">
        <v>52.363636363636303</v>
      </c>
    </row>
    <row r="5063" spans="1:16" hidden="1" x14ac:dyDescent="0.3">
      <c r="A5063" t="s">
        <v>10280</v>
      </c>
      <c r="B5063" t="s">
        <v>10281</v>
      </c>
      <c r="C5063" t="str">
        <f>IFERROR(VLOOKUP(Table1[[#This Row],[Ticker]],[1]!Table1[[Symbol]:[Industry]],2,FALSE),"-")</f>
        <v>-</v>
      </c>
      <c r="D5063" t="s">
        <v>709</v>
      </c>
      <c r="F5063">
        <v>88.02</v>
      </c>
      <c r="G5063">
        <v>-6.7473338735736403</v>
      </c>
      <c r="H5063">
        <v>-1.8237143132618701</v>
      </c>
      <c r="I5063">
        <v>10.7303873234378</v>
      </c>
      <c r="J5063">
        <v>-0.85238875378998502</v>
      </c>
      <c r="K5063">
        <v>87.329716801247201</v>
      </c>
      <c r="L5063">
        <v>79.293063676661703</v>
      </c>
      <c r="N5063">
        <v>1.15578919842439</v>
      </c>
      <c r="O5063">
        <v>6.85071574642126</v>
      </c>
      <c r="P5063">
        <v>30.612850571301301</v>
      </c>
    </row>
    <row r="5064" spans="1:16" hidden="1" x14ac:dyDescent="0.3">
      <c r="A5064" t="s">
        <v>10282</v>
      </c>
      <c r="B5064" t="s">
        <v>10283</v>
      </c>
      <c r="C5064" t="str">
        <f>IFERROR(VLOOKUP(Table1[[#This Row],[Ticker]],[1]!Table1[[Symbol]:[Industry]],2,FALSE),"-")</f>
        <v>-</v>
      </c>
      <c r="D5064" t="s">
        <v>1300</v>
      </c>
      <c r="F5064">
        <v>233.45</v>
      </c>
      <c r="G5064">
        <v>-16.397415492517101</v>
      </c>
      <c r="H5064">
        <v>-3.6038108874161798</v>
      </c>
      <c r="I5064">
        <v>-8.9526711349045005</v>
      </c>
      <c r="J5064">
        <v>0.31295595708076901</v>
      </c>
      <c r="K5064">
        <v>231.04254655765001</v>
      </c>
      <c r="L5064">
        <v>224.402089813391</v>
      </c>
      <c r="N5064">
        <v>0.96770342314896696</v>
      </c>
      <c r="O5064">
        <v>2.14178624973193E-2</v>
      </c>
      <c r="P5064">
        <v>8.0737002916531697</v>
      </c>
    </row>
    <row r="5065" spans="1:16" hidden="1" x14ac:dyDescent="0.3">
      <c r="A5065" t="s">
        <v>10284</v>
      </c>
      <c r="B5065" t="s">
        <v>10285</v>
      </c>
      <c r="C5065" t="str">
        <f>IFERROR(VLOOKUP(Table1[[#This Row],[Ticker]],[1]!Table1[[Symbol]:[Industry]],2,FALSE),"-")</f>
        <v>-</v>
      </c>
      <c r="D5065" t="s">
        <v>709</v>
      </c>
      <c r="F5065">
        <v>1129.3800000000001</v>
      </c>
      <c r="G5065">
        <v>-16.224604145445301</v>
      </c>
      <c r="H5065">
        <v>-3.4256223217820398</v>
      </c>
      <c r="I5065">
        <v>-8.8703909518523307</v>
      </c>
      <c r="J5065">
        <v>-0.118221597638739</v>
      </c>
      <c r="K5065">
        <v>1122.45244799441</v>
      </c>
      <c r="L5065">
        <v>1095.4421419871501</v>
      </c>
      <c r="N5065">
        <v>0.50743099188139695</v>
      </c>
      <c r="O5065">
        <v>11.7958525916874</v>
      </c>
      <c r="P5065">
        <v>31.5235999021765</v>
      </c>
    </row>
    <row r="5066" spans="1:16" hidden="1" x14ac:dyDescent="0.3">
      <c r="A5066" t="s">
        <v>10286</v>
      </c>
      <c r="B5066" t="s">
        <v>10287</v>
      </c>
      <c r="C5066" t="str">
        <f>IFERROR(VLOOKUP(Table1[[#This Row],[Ticker]],[1]!Table1[[Symbol]:[Industry]],2,FALSE),"-")</f>
        <v>-</v>
      </c>
      <c r="D5066" t="s">
        <v>709</v>
      </c>
      <c r="F5066">
        <v>92.54</v>
      </c>
      <c r="G5066">
        <v>26.516535738106398</v>
      </c>
      <c r="H5066">
        <v>-1.8079480068529401</v>
      </c>
      <c r="I5066">
        <v>6.0167843220489603</v>
      </c>
      <c r="J5066">
        <v>0.99152357775308297</v>
      </c>
      <c r="K5066">
        <v>91.369477580044901</v>
      </c>
      <c r="L5066">
        <v>81.559811002888907</v>
      </c>
      <c r="N5066">
        <v>0.60400202992818397</v>
      </c>
      <c r="O5066">
        <v>3.2310352280094898</v>
      </c>
      <c r="P5066">
        <v>52.958677685950398</v>
      </c>
    </row>
    <row r="5067" spans="1:16" hidden="1" x14ac:dyDescent="0.3">
      <c r="A5067" t="s">
        <v>10288</v>
      </c>
      <c r="B5067" t="s">
        <v>10289</v>
      </c>
      <c r="C5067" t="str">
        <f>IFERROR(VLOOKUP(Table1[[#This Row],[Ticker]],[1]!Table1[[Symbol]:[Industry]],2,FALSE),"-")</f>
        <v>-</v>
      </c>
      <c r="D5067" t="s">
        <v>709</v>
      </c>
      <c r="F5067">
        <v>52.87</v>
      </c>
      <c r="G5067">
        <v>-8.6515405225008699</v>
      </c>
      <c r="H5067">
        <v>3.6016333228561201</v>
      </c>
      <c r="I5067">
        <v>1.20926597900336</v>
      </c>
      <c r="J5067">
        <v>1.44840567088465</v>
      </c>
      <c r="K5067">
        <v>51.511801792418602</v>
      </c>
      <c r="L5067">
        <v>48.2376921507853</v>
      </c>
      <c r="N5067">
        <v>0.153878642642683</v>
      </c>
      <c r="O5067">
        <v>11.4431624739928</v>
      </c>
      <c r="P5067">
        <v>46.292197011621397</v>
      </c>
    </row>
    <row r="5068" spans="1:16" hidden="1" x14ac:dyDescent="0.3">
      <c r="A5068" t="s">
        <v>10290</v>
      </c>
      <c r="B5068" t="s">
        <v>10291</v>
      </c>
      <c r="C5068" t="str">
        <f>IFERROR(VLOOKUP(Table1[[#This Row],[Ticker]],[1]!Table1[[Symbol]:[Industry]],2,FALSE),"-")</f>
        <v>-</v>
      </c>
      <c r="D5068" t="s">
        <v>1300</v>
      </c>
      <c r="F5068">
        <v>999.99</v>
      </c>
      <c r="G5068">
        <v>-23.6883533832669</v>
      </c>
      <c r="H5068">
        <v>-4.3167849974485497</v>
      </c>
      <c r="I5068">
        <v>-13.4523282521829</v>
      </c>
      <c r="J5068">
        <v>-0.119336621886726</v>
      </c>
      <c r="K5068">
        <v>999.99770528849001</v>
      </c>
      <c r="L5068">
        <v>999.99862131823897</v>
      </c>
      <c r="N5068">
        <v>1.09242467454911</v>
      </c>
      <c r="O5068">
        <v>4.5000450004500001</v>
      </c>
      <c r="P5068">
        <v>9.9099099099109106E-2</v>
      </c>
    </row>
    <row r="5069" spans="1:16" hidden="1" x14ac:dyDescent="0.3">
      <c r="A5069" t="s">
        <v>10292</v>
      </c>
      <c r="B5069" t="s">
        <v>10293</v>
      </c>
      <c r="C5069" t="str">
        <f>IFERROR(VLOOKUP(Table1[[#This Row],[Ticker]],[1]!Table1[[Symbol]:[Industry]],2,FALSE),"-")</f>
        <v>-</v>
      </c>
      <c r="D5069" t="s">
        <v>709</v>
      </c>
      <c r="F5069">
        <v>172.98</v>
      </c>
      <c r="G5069">
        <v>32.4468716170419</v>
      </c>
      <c r="H5069">
        <v>-1.2390412179485299</v>
      </c>
      <c r="I5069">
        <v>4.9551335179587603</v>
      </c>
      <c r="J5069">
        <v>-0.67948178776319301</v>
      </c>
      <c r="K5069">
        <v>167.93944794794101</v>
      </c>
      <c r="L5069">
        <v>147.340732839802</v>
      </c>
      <c r="N5069">
        <v>0.99808956584092201</v>
      </c>
      <c r="O5069">
        <v>5.7925771765522098</v>
      </c>
      <c r="P5069">
        <v>59.575645756457497</v>
      </c>
    </row>
    <row r="5070" spans="1:16" hidden="1" x14ac:dyDescent="0.3">
      <c r="A5070" t="s">
        <v>10294</v>
      </c>
      <c r="B5070" t="s">
        <v>10295</v>
      </c>
      <c r="C5070" t="str">
        <f>IFERROR(VLOOKUP(Table1[[#This Row],[Ticker]],[1]!Table1[[Symbol]:[Industry]],2,FALSE),"-")</f>
        <v>-</v>
      </c>
      <c r="D5070" t="s">
        <v>709</v>
      </c>
      <c r="F5070">
        <v>21.13</v>
      </c>
      <c r="G5070">
        <v>29.262894964514999</v>
      </c>
      <c r="H5070">
        <v>-3.1331927552536598</v>
      </c>
      <c r="I5070">
        <v>6.4011958544534897</v>
      </c>
      <c r="J5070">
        <v>-7.0563957134416197E-2</v>
      </c>
      <c r="K5070">
        <v>20.4032891102195</v>
      </c>
      <c r="L5070">
        <v>17.941065456146202</v>
      </c>
      <c r="N5070">
        <v>0.84634610219371298</v>
      </c>
      <c r="O5070">
        <v>6.4363464268812001</v>
      </c>
      <c r="P5070">
        <v>55.3775495546573</v>
      </c>
    </row>
    <row r="5071" spans="1:16" hidden="1" x14ac:dyDescent="0.3">
      <c r="A5071" t="s">
        <v>10296</v>
      </c>
      <c r="B5071" t="s">
        <v>10297</v>
      </c>
      <c r="C5071" t="str">
        <f>IFERROR(VLOOKUP(Table1[[#This Row],[Ticker]],[1]!Table1[[Symbol]:[Industry]],2,FALSE),"-")</f>
        <v>-</v>
      </c>
      <c r="D5071" t="s">
        <v>709</v>
      </c>
      <c r="F5071">
        <v>38.29</v>
      </c>
      <c r="G5071">
        <v>18.286208702777</v>
      </c>
      <c r="H5071">
        <v>13.100881669218101</v>
      </c>
      <c r="I5071">
        <v>9.5489929813538605</v>
      </c>
      <c r="J5071">
        <v>14.4044731657536</v>
      </c>
      <c r="K5071">
        <v>35.753702069326501</v>
      </c>
      <c r="L5071">
        <v>32.270702815300403</v>
      </c>
      <c r="N5071">
        <v>2.10539886300583</v>
      </c>
      <c r="O5071">
        <v>15.9571689736223</v>
      </c>
      <c r="P5071">
        <v>47.269230769230703</v>
      </c>
    </row>
    <row r="5072" spans="1:16" hidden="1" x14ac:dyDescent="0.3">
      <c r="A5072" t="s">
        <v>10298</v>
      </c>
      <c r="B5072" t="s">
        <v>10299</v>
      </c>
      <c r="C5072" t="str">
        <f>IFERROR(VLOOKUP(Table1[[#This Row],[Ticker]],[1]!Table1[[Symbol]:[Industry]],2,FALSE),"-")</f>
        <v>-</v>
      </c>
      <c r="D5072" t="s">
        <v>1615</v>
      </c>
      <c r="F5072">
        <v>73.39</v>
      </c>
      <c r="G5072">
        <v>-0.96060089490553502</v>
      </c>
      <c r="H5072">
        <v>-0.72128906933846704</v>
      </c>
      <c r="I5072">
        <v>3.8600528219858701</v>
      </c>
      <c r="J5072">
        <v>1.34030912268993</v>
      </c>
      <c r="K5072">
        <v>71.382498942237106</v>
      </c>
      <c r="L5072">
        <v>66.771391080696105</v>
      </c>
      <c r="N5072">
        <v>2.3297111489496398</v>
      </c>
      <c r="O5072">
        <v>11.7318435754189</v>
      </c>
      <c r="P5072">
        <v>30.8199643493761</v>
      </c>
    </row>
    <row r="5073" spans="1:16" hidden="1" x14ac:dyDescent="0.3">
      <c r="A5073" t="s">
        <v>10300</v>
      </c>
      <c r="B5073" t="s">
        <v>10301</v>
      </c>
      <c r="C5073" t="str">
        <f>IFERROR(VLOOKUP(Table1[[#This Row],[Ticker]],[1]!Table1[[Symbol]:[Industry]],2,FALSE),"-")</f>
        <v>-</v>
      </c>
      <c r="D5073" t="s">
        <v>709</v>
      </c>
      <c r="F5073">
        <v>999.99</v>
      </c>
      <c r="G5073">
        <v>-23.6883533832669</v>
      </c>
      <c r="H5073">
        <v>-4.3157849974485503</v>
      </c>
      <c r="I5073">
        <v>-13.4533282321831</v>
      </c>
      <c r="J5073">
        <v>-0.11833663188662701</v>
      </c>
      <c r="K5073">
        <v>999.99778541226601</v>
      </c>
      <c r="L5073">
        <v>999.99838046657601</v>
      </c>
      <c r="N5073">
        <v>1.5563833183654601</v>
      </c>
      <c r="O5073">
        <v>3.0010300103000902</v>
      </c>
      <c r="P5073">
        <v>0.59856746207396205</v>
      </c>
    </row>
    <row r="5074" spans="1:16" hidden="1" x14ac:dyDescent="0.3">
      <c r="A5074" t="s">
        <v>10302</v>
      </c>
      <c r="B5074" t="s">
        <v>10303</v>
      </c>
      <c r="C5074" t="str">
        <f>IFERROR(VLOOKUP(Table1[[#This Row],[Ticker]],[1]!Table1[[Symbol]:[Industry]],2,FALSE),"-")</f>
        <v>-</v>
      </c>
      <c r="D5074" t="s">
        <v>709</v>
      </c>
      <c r="F5074">
        <v>73.650000000000006</v>
      </c>
      <c r="G5074">
        <v>41.070093588137198</v>
      </c>
      <c r="H5074">
        <v>-5.9344190282420604</v>
      </c>
      <c r="I5074">
        <v>9.9155059186713501</v>
      </c>
      <c r="J5074">
        <v>1.97197101890822</v>
      </c>
      <c r="K5074">
        <v>73.5565246946298</v>
      </c>
      <c r="L5074">
        <v>64.942439622566198</v>
      </c>
      <c r="N5074">
        <v>1.0027975288698701</v>
      </c>
      <c r="O5074">
        <v>17.7189409368635</v>
      </c>
      <c r="P5074">
        <v>67.044681333635694</v>
      </c>
    </row>
    <row r="5075" spans="1:16" hidden="1" x14ac:dyDescent="0.3">
      <c r="A5075" t="s">
        <v>10304</v>
      </c>
      <c r="B5075" t="s">
        <v>10305</v>
      </c>
      <c r="C5075" t="str">
        <f>IFERROR(VLOOKUP(Table1[[#This Row],[Ticker]],[1]!Table1[[Symbol]:[Industry]],2,FALSE),"-")</f>
        <v>-</v>
      </c>
      <c r="D5075" t="s">
        <v>709</v>
      </c>
      <c r="F5075">
        <v>81.99</v>
      </c>
      <c r="G5075">
        <v>-1.73186879817975</v>
      </c>
      <c r="H5075">
        <v>4.1994709708905296</v>
      </c>
      <c r="I5075">
        <v>-0.37726950166576501</v>
      </c>
      <c r="J5075">
        <v>4.48517381836451</v>
      </c>
      <c r="K5075">
        <v>78.556895647441294</v>
      </c>
      <c r="L5075">
        <v>73.170347325130805</v>
      </c>
      <c r="N5075">
        <v>0.81713060878154997</v>
      </c>
      <c r="O5075">
        <v>3.6711794121234198</v>
      </c>
      <c r="P5075">
        <v>30.246227164416101</v>
      </c>
    </row>
    <row r="5076" spans="1:16" hidden="1" x14ac:dyDescent="0.3">
      <c r="A5076" t="s">
        <v>10306</v>
      </c>
      <c r="B5076" t="s">
        <v>10307</v>
      </c>
      <c r="C5076" t="str">
        <f>IFERROR(VLOOKUP(Table1[[#This Row],[Ticker]],[1]!Table1[[Symbol]:[Industry]],2,FALSE),"-")</f>
        <v>-</v>
      </c>
      <c r="D5076" t="s">
        <v>709</v>
      </c>
      <c r="F5076">
        <v>198.27</v>
      </c>
      <c r="G5076">
        <v>8.7762334486840707</v>
      </c>
      <c r="H5076">
        <v>0.27886585071462</v>
      </c>
      <c r="I5076">
        <v>0.60838526101963197</v>
      </c>
      <c r="J5076">
        <v>1.4644300854229499</v>
      </c>
      <c r="K5076">
        <v>190.51515502151199</v>
      </c>
      <c r="L5076">
        <v>174.646496808807</v>
      </c>
      <c r="N5076">
        <v>0.93805346268964795</v>
      </c>
      <c r="O5076">
        <v>2.9959146618247798</v>
      </c>
      <c r="P5076">
        <v>40.537283810603903</v>
      </c>
    </row>
    <row r="5077" spans="1:16" hidden="1" x14ac:dyDescent="0.3">
      <c r="A5077" t="s">
        <v>10308</v>
      </c>
      <c r="B5077" t="s">
        <v>10309</v>
      </c>
      <c r="C5077" t="str">
        <f>IFERROR(VLOOKUP(Table1[[#This Row],[Ticker]],[1]!Table1[[Symbol]:[Industry]],2,FALSE),"-")</f>
        <v>-</v>
      </c>
      <c r="F5077">
        <v>0</v>
      </c>
      <c r="G5077">
        <v>-23.6863534032667</v>
      </c>
    </row>
    <row r="5078" spans="1:16" hidden="1" x14ac:dyDescent="0.3">
      <c r="A5078" t="s">
        <v>10310</v>
      </c>
      <c r="B5078" t="s">
        <v>10311</v>
      </c>
      <c r="C5078" t="str">
        <f>IFERROR(VLOOKUP(Table1[[#This Row],[Ticker]],[1]!Table1[[Symbol]:[Industry]],2,FALSE),"-")</f>
        <v>-</v>
      </c>
      <c r="D5078" t="s">
        <v>1300</v>
      </c>
      <c r="F5078">
        <v>26.46</v>
      </c>
      <c r="G5078">
        <v>-14.8422563238755</v>
      </c>
      <c r="H5078">
        <v>-5.0327661295240196</v>
      </c>
      <c r="I5078">
        <v>-8.5761796196026499</v>
      </c>
      <c r="J5078">
        <v>-1.02129144414642</v>
      </c>
      <c r="K5078">
        <v>26.249305678306801</v>
      </c>
      <c r="L5078">
        <v>25.622892966119899</v>
      </c>
      <c r="N5078">
        <v>0.63155468823797101</v>
      </c>
      <c r="O5078">
        <v>12.6228269085411</v>
      </c>
      <c r="P5078">
        <v>11.69269734065</v>
      </c>
    </row>
    <row r="5079" spans="1:16" hidden="1" x14ac:dyDescent="0.3">
      <c r="A5079" t="s">
        <v>10312</v>
      </c>
      <c r="B5079" t="s">
        <v>10313</v>
      </c>
      <c r="C5079" t="str">
        <f>IFERROR(VLOOKUP(Table1[[#This Row],[Ticker]],[1]!Table1[[Symbol]:[Industry]],2,FALSE),"-")</f>
        <v>-</v>
      </c>
      <c r="D5079" t="s">
        <v>709</v>
      </c>
      <c r="F5079">
        <v>90.33</v>
      </c>
      <c r="G5079">
        <v>-3.72619404071694</v>
      </c>
      <c r="H5079">
        <v>-1.85448641185996</v>
      </c>
      <c r="I5079">
        <v>13.434470315031501</v>
      </c>
      <c r="J5079">
        <v>-1.4154806178547601</v>
      </c>
      <c r="K5079">
        <v>89.088094978871894</v>
      </c>
      <c r="L5079">
        <v>80.651921606542302</v>
      </c>
      <c r="N5079">
        <v>1.2505345723963901</v>
      </c>
      <c r="O5079">
        <v>6.2769843905679101</v>
      </c>
      <c r="P5079">
        <v>32.838235294117602</v>
      </c>
    </row>
    <row r="5080" spans="1:16" hidden="1" x14ac:dyDescent="0.3">
      <c r="A5080" t="s">
        <v>10314</v>
      </c>
      <c r="B5080" t="s">
        <v>10315</v>
      </c>
      <c r="C5080" t="str">
        <f>IFERROR(VLOOKUP(Table1[[#This Row],[Ticker]],[1]!Table1[[Symbol]:[Industry]],2,FALSE),"-")</f>
        <v>-</v>
      </c>
      <c r="D5080" t="s">
        <v>1615</v>
      </c>
      <c r="F5080">
        <v>73.39</v>
      </c>
      <c r="G5080">
        <v>-0.75503012018467697</v>
      </c>
      <c r="H5080">
        <v>-0.35748101097158003</v>
      </c>
      <c r="I5080">
        <v>5.4181242907389997</v>
      </c>
      <c r="J5080">
        <v>1.25628973173984</v>
      </c>
      <c r="K5080">
        <v>71.418747604655294</v>
      </c>
      <c r="L5080">
        <v>66.6352122970181</v>
      </c>
      <c r="N5080">
        <v>1.9744645649897701</v>
      </c>
      <c r="O5080">
        <v>3.0930644501975602</v>
      </c>
      <c r="P5080">
        <v>33.436363636363602</v>
      </c>
    </row>
    <row r="5081" spans="1:16" hidden="1" x14ac:dyDescent="0.3">
      <c r="A5081" t="s">
        <v>10316</v>
      </c>
      <c r="B5081" t="s">
        <v>10317</v>
      </c>
      <c r="C5081" t="str">
        <f>IFERROR(VLOOKUP(Table1[[#This Row],[Ticker]],[1]!Table1[[Symbol]:[Industry]],2,FALSE),"-")</f>
        <v>-</v>
      </c>
      <c r="F5081">
        <v>339.8</v>
      </c>
      <c r="G5081">
        <v>93.924917810309907</v>
      </c>
      <c r="H5081">
        <v>60.839346267467903</v>
      </c>
      <c r="I5081">
        <v>30.8067910430834</v>
      </c>
      <c r="J5081">
        <v>-4.00622553077541</v>
      </c>
      <c r="K5081">
        <v>286.00678672584701</v>
      </c>
      <c r="L5081">
        <v>241.56253932502901</v>
      </c>
      <c r="N5081">
        <v>1.0446722143292</v>
      </c>
      <c r="O5081">
        <v>26.309593878752199</v>
      </c>
      <c r="P5081">
        <v>119.225806451612</v>
      </c>
    </row>
    <row r="5082" spans="1:16" hidden="1" x14ac:dyDescent="0.3">
      <c r="A5082" t="s">
        <v>10318</v>
      </c>
      <c r="B5082" t="s">
        <v>10319</v>
      </c>
      <c r="C5082" t="str">
        <f>IFERROR(VLOOKUP(Table1[[#This Row],[Ticker]],[1]!Table1[[Symbol]:[Industry]],2,FALSE),"-")</f>
        <v>-</v>
      </c>
      <c r="D5082" t="s">
        <v>709</v>
      </c>
      <c r="F5082">
        <v>88.63</v>
      </c>
      <c r="G5082">
        <v>-6.4198807914646796</v>
      </c>
      <c r="H5082">
        <v>-2.0546783050272399</v>
      </c>
      <c r="I5082">
        <v>10.6803244088814</v>
      </c>
      <c r="J5082">
        <v>-1.69213979149282</v>
      </c>
      <c r="K5082">
        <v>87.680367545170597</v>
      </c>
      <c r="L5082">
        <v>79.830491137341795</v>
      </c>
      <c r="N5082">
        <v>0.62934091187645502</v>
      </c>
      <c r="O5082">
        <v>6.7922825228477999</v>
      </c>
      <c r="P5082">
        <v>30.319070724893301</v>
      </c>
    </row>
    <row r="5083" spans="1:16" hidden="1" x14ac:dyDescent="0.3">
      <c r="A5083" t="s">
        <v>10320</v>
      </c>
      <c r="B5083" t="s">
        <v>10321</v>
      </c>
      <c r="C5083" t="str">
        <f>IFERROR(VLOOKUP(Table1[[#This Row],[Ticker]],[1]!Table1[[Symbol]:[Industry]],2,FALSE),"-")</f>
        <v>-</v>
      </c>
      <c r="F5083">
        <v>0</v>
      </c>
      <c r="G5083">
        <v>-23.6863534032667</v>
      </c>
    </row>
    <row r="5084" spans="1:16" hidden="1" x14ac:dyDescent="0.3">
      <c r="A5084" t="s">
        <v>10322</v>
      </c>
      <c r="B5084" t="s">
        <v>10323</v>
      </c>
      <c r="C5084" t="str">
        <f>IFERROR(VLOOKUP(Table1[[#This Row],[Ticker]],[1]!Table1[[Symbol]:[Industry]],2,FALSE),"-")</f>
        <v>-</v>
      </c>
    </row>
    <row r="5085" spans="1:16" hidden="1" x14ac:dyDescent="0.3">
      <c r="A5085" t="s">
        <v>10324</v>
      </c>
      <c r="B5085" t="s">
        <v>10325</v>
      </c>
      <c r="C5085" t="str">
        <f>IFERROR(VLOOKUP(Table1[[#This Row],[Ticker]],[1]!Table1[[Symbol]:[Industry]],2,FALSE),"-")</f>
        <v>-</v>
      </c>
      <c r="D5085" t="s">
        <v>709</v>
      </c>
      <c r="F5085">
        <v>40.53</v>
      </c>
      <c r="G5085">
        <v>6.0511626018548901</v>
      </c>
      <c r="H5085">
        <v>8.4732927400827798</v>
      </c>
      <c r="I5085">
        <v>-5.2270291867623602</v>
      </c>
      <c r="J5085">
        <v>5.4092535562365098</v>
      </c>
      <c r="K5085">
        <v>36.649648979604798</v>
      </c>
      <c r="L5085">
        <v>34.724710713543701</v>
      </c>
      <c r="N5085">
        <v>0.38938848745583299</v>
      </c>
      <c r="O5085">
        <v>4.0463853935356502</v>
      </c>
      <c r="P5085">
        <v>39.758620689655103</v>
      </c>
    </row>
    <row r="5086" spans="1:16" hidden="1" x14ac:dyDescent="0.3">
      <c r="A5086" t="s">
        <v>10326</v>
      </c>
      <c r="B5086" t="s">
        <v>10327</v>
      </c>
      <c r="C5086" t="str">
        <f>IFERROR(VLOOKUP(Table1[[#This Row],[Ticker]],[1]!Table1[[Symbol]:[Industry]],2,FALSE),"-")</f>
        <v>-</v>
      </c>
      <c r="D5086" t="s">
        <v>709</v>
      </c>
      <c r="F5086">
        <v>526.26</v>
      </c>
      <c r="G5086">
        <v>-18.189600937546199</v>
      </c>
      <c r="H5086">
        <v>-9.3602253325856893E-2</v>
      </c>
      <c r="I5086">
        <v>1.6008131526836</v>
      </c>
      <c r="J5086">
        <v>-0.14005875049820801</v>
      </c>
      <c r="K5086">
        <v>511.402993409506</v>
      </c>
      <c r="L5086">
        <v>478.858602372147</v>
      </c>
      <c r="N5086">
        <v>0.45177986048449098</v>
      </c>
      <c r="O5086">
        <v>5.1286436362254397</v>
      </c>
      <c r="P5086">
        <v>25.002375296912099</v>
      </c>
    </row>
    <row r="5087" spans="1:16" hidden="1" x14ac:dyDescent="0.3">
      <c r="A5087" t="s">
        <v>10328</v>
      </c>
      <c r="B5087" t="s">
        <v>10329</v>
      </c>
      <c r="C5087" t="str">
        <f>IFERROR(VLOOKUP(Table1[[#This Row],[Ticker]],[1]!Table1[[Symbol]:[Industry]],2,FALSE),"-")</f>
        <v>-</v>
      </c>
      <c r="D5087" t="s">
        <v>1300</v>
      </c>
      <c r="F5087">
        <v>999.99</v>
      </c>
      <c r="G5087">
        <v>-23.6863534032667</v>
      </c>
      <c r="H5087">
        <v>-4.3157849974485503</v>
      </c>
      <c r="I5087">
        <v>-13.451328252182901</v>
      </c>
      <c r="J5087">
        <v>-0.116336631886429</v>
      </c>
      <c r="K5087">
        <v>999.99027261469598</v>
      </c>
      <c r="L5087">
        <v>999.99050231450701</v>
      </c>
      <c r="N5087">
        <v>2.1130028727761099</v>
      </c>
      <c r="O5087">
        <v>1.8010180101801101</v>
      </c>
      <c r="P5087">
        <v>0.23957497995188401</v>
      </c>
    </row>
    <row r="5088" spans="1:16" hidden="1" x14ac:dyDescent="0.3">
      <c r="A5088" t="s">
        <v>10330</v>
      </c>
      <c r="B5088" t="s">
        <v>10331</v>
      </c>
      <c r="C5088" t="str">
        <f>IFERROR(VLOOKUP(Table1[[#This Row],[Ticker]],[1]!Table1[[Symbol]:[Industry]],2,FALSE),"-")</f>
        <v>-</v>
      </c>
      <c r="D5088" t="s">
        <v>709</v>
      </c>
      <c r="F5088">
        <v>73.459999999999994</v>
      </c>
      <c r="G5088">
        <v>39.848820238763501</v>
      </c>
      <c r="H5088">
        <v>-5.3425885712583803</v>
      </c>
      <c r="I5088">
        <v>10.4690496155633</v>
      </c>
      <c r="J5088">
        <v>1.83321280866292</v>
      </c>
      <c r="K5088">
        <v>73.048496437526893</v>
      </c>
      <c r="L5088">
        <v>63.738970347790698</v>
      </c>
      <c r="N5088">
        <v>0.31367957693598297</v>
      </c>
      <c r="O5088">
        <v>12.8505309011707</v>
      </c>
      <c r="P5088">
        <v>67.258652094717604</v>
      </c>
    </row>
    <row r="5089" spans="1:16" hidden="1" x14ac:dyDescent="0.3">
      <c r="A5089" t="s">
        <v>10332</v>
      </c>
      <c r="B5089" t="s">
        <v>10333</v>
      </c>
      <c r="C5089" t="str">
        <f>IFERROR(VLOOKUP(Table1[[#This Row],[Ticker]],[1]!Table1[[Symbol]:[Industry]],2,FALSE),"-")</f>
        <v>-</v>
      </c>
      <c r="D5089" t="s">
        <v>709</v>
      </c>
      <c r="F5089">
        <v>26.1</v>
      </c>
      <c r="G5089">
        <v>-30.571833246292002</v>
      </c>
      <c r="H5089">
        <v>0.71990096607246101</v>
      </c>
      <c r="I5089">
        <v>-3.83352060833578</v>
      </c>
      <c r="J5089">
        <v>0.29964592066085299</v>
      </c>
      <c r="K5089">
        <v>25.492716512085899</v>
      </c>
      <c r="L5089">
        <v>24.285496253469201</v>
      </c>
      <c r="N5089">
        <v>0.123261019713768</v>
      </c>
      <c r="O5089">
        <v>18.7739463601532</v>
      </c>
      <c r="P5089">
        <v>19.999999999999901</v>
      </c>
    </row>
    <row r="5090" spans="1:16" hidden="1" x14ac:dyDescent="0.3">
      <c r="A5090" t="s">
        <v>10334</v>
      </c>
      <c r="B5090" t="s">
        <v>10335</v>
      </c>
      <c r="C5090" t="str">
        <f>IFERROR(VLOOKUP(Table1[[#This Row],[Ticker]],[1]!Table1[[Symbol]:[Industry]],2,FALSE),"-")</f>
        <v>-</v>
      </c>
      <c r="D5090" t="s">
        <v>709</v>
      </c>
      <c r="F5090">
        <v>81.45</v>
      </c>
      <c r="G5090">
        <v>-21.246408742217799</v>
      </c>
      <c r="H5090">
        <v>0.79398519127914502</v>
      </c>
      <c r="I5090">
        <v>-0.43620406736259199</v>
      </c>
      <c r="J5090">
        <v>0.93178703128060103</v>
      </c>
      <c r="K5090">
        <v>78.197819851771996</v>
      </c>
      <c r="L5090">
        <v>72.752577495137501</v>
      </c>
      <c r="N5090">
        <v>0.349871184836615</v>
      </c>
      <c r="O5090">
        <v>1.90300798035605</v>
      </c>
      <c r="P5090">
        <v>29.224178962398799</v>
      </c>
    </row>
    <row r="5091" spans="1:16" hidden="1" x14ac:dyDescent="0.3">
      <c r="A5091" t="s">
        <v>10336</v>
      </c>
      <c r="B5091" t="s">
        <v>10337</v>
      </c>
      <c r="C5091" t="str">
        <f>IFERROR(VLOOKUP(Table1[[#This Row],[Ticker]],[1]!Table1[[Symbol]:[Industry]],2,FALSE),"-")</f>
        <v>-</v>
      </c>
      <c r="D5091" t="s">
        <v>709</v>
      </c>
      <c r="F5091">
        <v>21.92</v>
      </c>
      <c r="G5091">
        <v>13.751730489140201</v>
      </c>
      <c r="H5091">
        <v>1.1551950215809501</v>
      </c>
      <c r="I5091">
        <v>3.6802310082638199</v>
      </c>
      <c r="J5091">
        <v>1.4401530511964</v>
      </c>
      <c r="K5091">
        <v>20.726666286349801</v>
      </c>
      <c r="L5091">
        <v>18.758026262482598</v>
      </c>
      <c r="N5091">
        <v>0.95171240510794197</v>
      </c>
      <c r="O5091">
        <v>3.5583941605839202</v>
      </c>
      <c r="P5091">
        <v>39.7959183673469</v>
      </c>
    </row>
    <row r="5092" spans="1:16" hidden="1" x14ac:dyDescent="0.3">
      <c r="A5092" t="s">
        <v>10338</v>
      </c>
      <c r="B5092" t="s">
        <v>10339</v>
      </c>
      <c r="C5092" t="str">
        <f>IFERROR(VLOOKUP(Table1[[#This Row],[Ticker]],[1]!Table1[[Symbol]:[Industry]],2,FALSE),"-")</f>
        <v>-</v>
      </c>
      <c r="D5092" t="s">
        <v>1300</v>
      </c>
      <c r="F5092">
        <v>999.99</v>
      </c>
      <c r="G5092">
        <v>-23.6883533832669</v>
      </c>
      <c r="H5092">
        <v>-4.3157849974485503</v>
      </c>
      <c r="I5092">
        <v>-13.4533282321831</v>
      </c>
      <c r="J5092">
        <v>-0.118336641886527</v>
      </c>
      <c r="K5092">
        <v>999.99994896838302</v>
      </c>
      <c r="L5092">
        <v>1000.03272842909</v>
      </c>
      <c r="N5092">
        <v>0.34719322773477002</v>
      </c>
      <c r="O5092">
        <v>2.0010200102000999</v>
      </c>
      <c r="P5092">
        <v>2.03979591836733</v>
      </c>
    </row>
    <row r="5093" spans="1:16" hidden="1" x14ac:dyDescent="0.3">
      <c r="A5093" t="s">
        <v>10340</v>
      </c>
      <c r="B5093" t="s">
        <v>10341</v>
      </c>
      <c r="C5093" t="str">
        <f>IFERROR(VLOOKUP(Table1[[#This Row],[Ticker]],[1]!Table1[[Symbol]:[Industry]],2,FALSE),"-")</f>
        <v>-</v>
      </c>
      <c r="D5093" t="s">
        <v>1010</v>
      </c>
      <c r="F5093">
        <v>220.22</v>
      </c>
      <c r="G5093">
        <v>-23.6863534032667</v>
      </c>
      <c r="I5093">
        <v>-13.451328252182901</v>
      </c>
      <c r="O5093">
        <v>0</v>
      </c>
      <c r="P5093">
        <v>0</v>
      </c>
    </row>
    <row r="5094" spans="1:16" hidden="1" x14ac:dyDescent="0.3">
      <c r="A5094" t="s">
        <v>10342</v>
      </c>
      <c r="B5094" t="s">
        <v>10343</v>
      </c>
      <c r="C5094" t="str">
        <f>IFERROR(VLOOKUP(Table1[[#This Row],[Ticker]],[1]!Table1[[Symbol]:[Industry]],2,FALSE),"-")</f>
        <v>-</v>
      </c>
      <c r="D5094" t="s">
        <v>709</v>
      </c>
      <c r="F5094">
        <v>209.25</v>
      </c>
      <c r="G5094">
        <v>14.898983374003199</v>
      </c>
      <c r="H5094">
        <v>-6.03113038456027</v>
      </c>
      <c r="I5094">
        <v>4.8425266859142102</v>
      </c>
      <c r="J5094">
        <v>-1.2782299236246</v>
      </c>
      <c r="K5094">
        <v>203.61776812141201</v>
      </c>
      <c r="L5094">
        <v>178.896403289566</v>
      </c>
      <c r="N5094">
        <v>1.41964568413117</v>
      </c>
      <c r="O5094">
        <v>3.70370370370369</v>
      </c>
      <c r="P5094">
        <v>47.806738715829603</v>
      </c>
    </row>
    <row r="5095" spans="1:16" hidden="1" x14ac:dyDescent="0.3">
      <c r="A5095" t="s">
        <v>10344</v>
      </c>
      <c r="B5095" t="s">
        <v>10345</v>
      </c>
      <c r="C5095" t="str">
        <f>IFERROR(VLOOKUP(Table1[[#This Row],[Ticker]],[1]!Table1[[Symbol]:[Industry]],2,FALSE),"-")</f>
        <v>-</v>
      </c>
      <c r="D5095" t="s">
        <v>709</v>
      </c>
      <c r="F5095">
        <v>247.19</v>
      </c>
      <c r="G5095">
        <v>-0.63278908626157104</v>
      </c>
      <c r="H5095">
        <v>0.90024743909323701</v>
      </c>
      <c r="I5095">
        <v>0.84033070842369795</v>
      </c>
      <c r="J5095">
        <v>1.56429601117469</v>
      </c>
      <c r="K5095">
        <v>238.33879272358601</v>
      </c>
      <c r="L5095">
        <v>219.41479244683001</v>
      </c>
      <c r="N5095">
        <v>0.45583168017940301</v>
      </c>
      <c r="O5095">
        <v>13.645374003802701</v>
      </c>
      <c r="P5095">
        <v>30.788359788359699</v>
      </c>
    </row>
    <row r="5096" spans="1:16" hidden="1" x14ac:dyDescent="0.3">
      <c r="A5096" t="s">
        <v>10346</v>
      </c>
      <c r="B5096" t="s">
        <v>10347</v>
      </c>
      <c r="C5096" t="str">
        <f>IFERROR(VLOOKUP(Table1[[#This Row],[Ticker]],[1]!Table1[[Symbol]:[Industry]],2,FALSE),"-")</f>
        <v>-</v>
      </c>
      <c r="D5096" t="s">
        <v>709</v>
      </c>
      <c r="F5096">
        <v>23.13</v>
      </c>
      <c r="G5096">
        <v>8.8637898632088898</v>
      </c>
      <c r="H5096">
        <v>-0.920723269053492</v>
      </c>
      <c r="I5096">
        <v>4.55887582944972</v>
      </c>
      <c r="J5096">
        <v>0.74287841187690895</v>
      </c>
      <c r="K5096">
        <v>22.293734600339</v>
      </c>
      <c r="N5096">
        <v>1.1967170664206299</v>
      </c>
      <c r="O5096">
        <v>5.92304366623432</v>
      </c>
      <c r="P5096">
        <v>41.901840490797497</v>
      </c>
    </row>
    <row r="5097" spans="1:16" hidden="1" x14ac:dyDescent="0.3">
      <c r="A5097" t="s">
        <v>10348</v>
      </c>
      <c r="B5097" t="s">
        <v>10349</v>
      </c>
      <c r="C5097" t="str">
        <f>IFERROR(VLOOKUP(Table1[[#This Row],[Ticker]],[1]!Table1[[Symbol]:[Industry]],2,FALSE),"-")</f>
        <v>-</v>
      </c>
      <c r="D5097" t="s">
        <v>709</v>
      </c>
      <c r="F5097">
        <v>81.38</v>
      </c>
      <c r="G5097">
        <v>-0.99677101219182496</v>
      </c>
      <c r="H5097">
        <v>1.17843836583771</v>
      </c>
      <c r="I5097">
        <v>-0.203346064595951</v>
      </c>
      <c r="J5097">
        <v>1.77974953294298</v>
      </c>
      <c r="K5097">
        <v>78.254537389907796</v>
      </c>
      <c r="N5097">
        <v>0.91721331685587304</v>
      </c>
      <c r="O5097">
        <v>1.1304988940771601</v>
      </c>
      <c r="P5097">
        <v>30.6889352818371</v>
      </c>
    </row>
    <row r="5098" spans="1:16" hidden="1" x14ac:dyDescent="0.3">
      <c r="A5098" t="s">
        <v>10350</v>
      </c>
      <c r="B5098" t="s">
        <v>10351</v>
      </c>
      <c r="C5098" t="str">
        <f>IFERROR(VLOOKUP(Table1[[#This Row],[Ticker]],[1]!Table1[[Symbol]:[Industry]],2,FALSE),"-")</f>
        <v>-</v>
      </c>
      <c r="F5098">
        <v>101.75</v>
      </c>
      <c r="G5098">
        <v>-23.931451442482398</v>
      </c>
      <c r="H5098">
        <v>-4.3157849974485503</v>
      </c>
      <c r="I5098">
        <v>-13.451328252182901</v>
      </c>
      <c r="J5098">
        <v>-0.117336641886528</v>
      </c>
      <c r="K5098">
        <v>101.750048258615</v>
      </c>
      <c r="O5098">
        <v>0.24570024570025301</v>
      </c>
      <c r="P5098">
        <v>0</v>
      </c>
    </row>
    <row r="5099" spans="1:16" hidden="1" x14ac:dyDescent="0.3">
      <c r="A5099" t="s">
        <v>10352</v>
      </c>
      <c r="B5099" t="s">
        <v>10353</v>
      </c>
      <c r="C5099" t="str">
        <f>IFERROR(VLOOKUP(Table1[[#This Row],[Ticker]],[1]!Table1[[Symbol]:[Industry]],2,FALSE),"-")</f>
        <v>-</v>
      </c>
      <c r="D5099" t="s">
        <v>709</v>
      </c>
      <c r="F5099">
        <v>27.47</v>
      </c>
      <c r="G5099">
        <v>40.7062258905692</v>
      </c>
      <c r="H5099">
        <v>-3.1101112385833001</v>
      </c>
      <c r="I5099">
        <v>14.078848163787301</v>
      </c>
      <c r="J5099">
        <v>-1.6356251166967399</v>
      </c>
      <c r="K5099">
        <v>26.9530814099036</v>
      </c>
      <c r="N5099">
        <v>1.62434469997086</v>
      </c>
      <c r="O5099">
        <v>6.4433927921368799</v>
      </c>
      <c r="P5099">
        <v>65.881642512077306</v>
      </c>
    </row>
    <row r="5100" spans="1:16" hidden="1" x14ac:dyDescent="0.3">
      <c r="A5100" t="s">
        <v>10354</v>
      </c>
      <c r="B5100" t="s">
        <v>10355</v>
      </c>
      <c r="C5100" t="str">
        <f>IFERROR(VLOOKUP(Table1[[#This Row],[Ticker]],[1]!Table1[[Symbol]:[Industry]],2,FALSE),"-")</f>
        <v>-</v>
      </c>
      <c r="D5100" t="s">
        <v>709</v>
      </c>
      <c r="F5100">
        <v>40.619999999999997</v>
      </c>
      <c r="G5100">
        <v>8.0257088535425805</v>
      </c>
      <c r="H5100">
        <v>13.2152183847386</v>
      </c>
      <c r="I5100">
        <v>-3.8452839996195198</v>
      </c>
      <c r="J5100">
        <v>7.9417460220160301</v>
      </c>
      <c r="K5100">
        <v>36.648868338599002</v>
      </c>
      <c r="N5100">
        <v>4.7786722237747501</v>
      </c>
      <c r="O5100">
        <v>12.0137863121615</v>
      </c>
      <c r="P5100">
        <v>33.618421052631497</v>
      </c>
    </row>
    <row r="5101" spans="1:16" hidden="1" x14ac:dyDescent="0.3">
      <c r="A5101" t="s">
        <v>10356</v>
      </c>
      <c r="B5101" t="s">
        <v>10357</v>
      </c>
      <c r="C5101" t="str">
        <f>IFERROR(VLOOKUP(Table1[[#This Row],[Ticker]],[1]!Table1[[Symbol]:[Industry]],2,FALSE),"-")</f>
        <v>-</v>
      </c>
      <c r="D5101" t="s">
        <v>1300</v>
      </c>
      <c r="F5101">
        <v>999.99</v>
      </c>
      <c r="G5101">
        <v>-23.6863534032667</v>
      </c>
      <c r="H5101">
        <v>-4.31778497744875</v>
      </c>
      <c r="I5101">
        <v>-13.4523282521829</v>
      </c>
      <c r="J5101">
        <v>-0.119336621886726</v>
      </c>
      <c r="K5101">
        <v>999.99948732887594</v>
      </c>
      <c r="N5101">
        <v>2.6670919838201401</v>
      </c>
      <c r="O5101">
        <v>2.0000200001923899E-3</v>
      </c>
      <c r="P5101">
        <v>0.50150753768845002</v>
      </c>
    </row>
    <row r="5102" spans="1:16" hidden="1" x14ac:dyDescent="0.3">
      <c r="A5102" t="s">
        <v>10358</v>
      </c>
      <c r="B5102" t="s">
        <v>10359</v>
      </c>
      <c r="C5102" t="str">
        <f>IFERROR(VLOOKUP(Table1[[#This Row],[Ticker]],[1]!Table1[[Symbol]:[Industry]],2,FALSE),"-")</f>
        <v>-</v>
      </c>
      <c r="D5102" t="s">
        <v>1615</v>
      </c>
      <c r="F5102">
        <v>75.8</v>
      </c>
      <c r="G5102">
        <v>-7.0709687878821299</v>
      </c>
      <c r="H5102">
        <v>-0.57174143039613501</v>
      </c>
      <c r="I5102">
        <v>4.7092329325403597</v>
      </c>
      <c r="J5102">
        <v>1.95901968765131</v>
      </c>
      <c r="K5102">
        <v>73.747409255930407</v>
      </c>
      <c r="N5102">
        <v>0.85842008417289395</v>
      </c>
      <c r="O5102">
        <v>1.3852242744063199</v>
      </c>
      <c r="P5102">
        <v>42.749529190207099</v>
      </c>
    </row>
    <row r="5103" spans="1:16" hidden="1" x14ac:dyDescent="0.3">
      <c r="A5103" t="s">
        <v>10360</v>
      </c>
      <c r="B5103" t="s">
        <v>10361</v>
      </c>
      <c r="C5103" t="str">
        <f>IFERROR(VLOOKUP(Table1[[#This Row],[Ticker]],[1]!Table1[[Symbol]:[Industry]],2,FALSE),"-")</f>
        <v>-</v>
      </c>
      <c r="D5103" t="s">
        <v>709</v>
      </c>
      <c r="F5103">
        <v>91.15</v>
      </c>
      <c r="G5103">
        <v>-5.5398854836296803</v>
      </c>
      <c r="H5103">
        <v>-2.3404215527698198</v>
      </c>
      <c r="I5103">
        <v>10.6635954950937</v>
      </c>
      <c r="J5103">
        <v>-2.4659019978907701</v>
      </c>
      <c r="K5103">
        <v>90.207790434840206</v>
      </c>
      <c r="N5103">
        <v>0.847332377928118</v>
      </c>
      <c r="O5103">
        <v>7.4821722435545599</v>
      </c>
      <c r="P5103">
        <v>28.906802432470599</v>
      </c>
    </row>
    <row r="5104" spans="1:16" hidden="1" x14ac:dyDescent="0.3">
      <c r="A5104" t="s">
        <v>10362</v>
      </c>
      <c r="B5104" t="s">
        <v>10363</v>
      </c>
      <c r="C5104" t="str">
        <f>IFERROR(VLOOKUP(Table1[[#This Row],[Ticker]],[1]!Table1[[Symbol]:[Industry]],2,FALSE),"-")</f>
        <v>-</v>
      </c>
      <c r="D5104" t="s">
        <v>1615</v>
      </c>
      <c r="F5104">
        <v>73.7</v>
      </c>
      <c r="G5104">
        <v>-4.7194446058494703</v>
      </c>
      <c r="H5104">
        <v>0.61379246734018</v>
      </c>
      <c r="I5104">
        <v>5.2282208621487998</v>
      </c>
      <c r="J5104">
        <v>1.1743016993779201</v>
      </c>
      <c r="K5104">
        <v>71.338383706290301</v>
      </c>
      <c r="N5104">
        <v>0.31728296597650502</v>
      </c>
      <c r="O5104">
        <v>2.5780189959294399</v>
      </c>
      <c r="P5104">
        <v>36.481481481481403</v>
      </c>
    </row>
    <row r="5105" spans="1:16" hidden="1" x14ac:dyDescent="0.3">
      <c r="A5105" t="s">
        <v>10364</v>
      </c>
      <c r="B5105" t="s">
        <v>10365</v>
      </c>
      <c r="C5105" t="str">
        <f>IFERROR(VLOOKUP(Table1[[#This Row],[Ticker]],[1]!Table1[[Symbol]:[Industry]],2,FALSE),"-")</f>
        <v>-</v>
      </c>
      <c r="D5105" t="s">
        <v>225</v>
      </c>
      <c r="F5105">
        <v>100.5</v>
      </c>
      <c r="G5105">
        <v>-23.1863534032667</v>
      </c>
      <c r="I5105">
        <v>-12.951328252182901</v>
      </c>
      <c r="N5105">
        <v>1.7777777777777699</v>
      </c>
      <c r="O5105">
        <v>6.4676616915422898</v>
      </c>
      <c r="P5105">
        <v>0.49999999999998901</v>
      </c>
    </row>
    <row r="5106" spans="1:16" hidden="1" x14ac:dyDescent="0.3">
      <c r="A5106" t="s">
        <v>10366</v>
      </c>
      <c r="B5106" t="s">
        <v>10367</v>
      </c>
      <c r="C5106" t="str">
        <f>IFERROR(VLOOKUP(Table1[[#This Row],[Ticker]],[1]!Table1[[Symbol]:[Industry]],2,FALSE),"-")</f>
        <v>-</v>
      </c>
      <c r="D5106" t="s">
        <v>1615</v>
      </c>
      <c r="F5106">
        <v>7.31</v>
      </c>
      <c r="G5106">
        <v>-20.7286069243935</v>
      </c>
      <c r="H5106">
        <v>-0.65896361910818901</v>
      </c>
      <c r="I5106">
        <v>3.5086717478170701</v>
      </c>
      <c r="J5106">
        <v>1.39781487326499</v>
      </c>
      <c r="K5106">
        <v>7.1422315835399903</v>
      </c>
      <c r="N5106">
        <v>1.0765222447979099</v>
      </c>
      <c r="O5106">
        <v>16.279069767441801</v>
      </c>
      <c r="P5106">
        <v>21.8333333333333</v>
      </c>
    </row>
    <row r="5107" spans="1:16" hidden="1" x14ac:dyDescent="0.3">
      <c r="A5107" t="s">
        <v>10368</v>
      </c>
      <c r="B5107" t="s">
        <v>10369</v>
      </c>
      <c r="C5107" t="str">
        <f>IFERROR(VLOOKUP(Table1[[#This Row],[Ticker]],[1]!Table1[[Symbol]:[Industry]],2,FALSE),"-")</f>
        <v>-</v>
      </c>
      <c r="D5107" t="s">
        <v>709</v>
      </c>
      <c r="F5107">
        <v>8.82</v>
      </c>
      <c r="G5107">
        <v>-14.527937561682499</v>
      </c>
      <c r="H5107">
        <v>-2.8418620949542301</v>
      </c>
      <c r="I5107">
        <v>10.5993046592094</v>
      </c>
      <c r="J5107">
        <v>-1.8736483872213201</v>
      </c>
      <c r="K5107">
        <v>8.73648581344899</v>
      </c>
      <c r="N5107">
        <v>0.84540496623138495</v>
      </c>
      <c r="O5107">
        <v>17.006802721088398</v>
      </c>
      <c r="P5107">
        <v>30.860534124629002</v>
      </c>
    </row>
    <row r="5108" spans="1:16" hidden="1" x14ac:dyDescent="0.3">
      <c r="A5108" t="s">
        <v>10370</v>
      </c>
      <c r="B5108" t="s">
        <v>10371</v>
      </c>
      <c r="C5108" t="str">
        <f>IFERROR(VLOOKUP(Table1[[#This Row],[Ticker]],[1]!Table1[[Symbol]:[Industry]],2,FALSE),"-")</f>
        <v>-</v>
      </c>
      <c r="D5108" t="s">
        <v>1300</v>
      </c>
      <c r="F5108">
        <v>103.34</v>
      </c>
      <c r="G5108">
        <v>-20.573202335615498</v>
      </c>
      <c r="H5108">
        <v>-3.7709849196199801</v>
      </c>
      <c r="I5108">
        <v>-10.3381771845317</v>
      </c>
      <c r="J5108">
        <v>-1.0913643509375601E-3</v>
      </c>
      <c r="K5108">
        <v>102.692575665096</v>
      </c>
      <c r="N5108">
        <v>1.07160861459152</v>
      </c>
      <c r="O5108">
        <v>2.7191794077801399</v>
      </c>
      <c r="P5108">
        <v>5.0737163192679402</v>
      </c>
    </row>
    <row r="5109" spans="1:16" hidden="1" x14ac:dyDescent="0.3">
      <c r="A5109" t="s">
        <v>10372</v>
      </c>
      <c r="B5109" t="s">
        <v>10373</v>
      </c>
      <c r="C5109" t="str">
        <f>IFERROR(VLOOKUP(Table1[[#This Row],[Ticker]],[1]!Table1[[Symbol]:[Industry]],2,FALSE),"-")</f>
        <v>-</v>
      </c>
      <c r="D5109" t="s">
        <v>709</v>
      </c>
      <c r="F5109">
        <v>52.77</v>
      </c>
      <c r="G5109">
        <v>-8.0387531402818695</v>
      </c>
      <c r="H5109">
        <v>1.0098930860992601</v>
      </c>
      <c r="I5109">
        <v>2.19627201080195</v>
      </c>
      <c r="J5109">
        <v>1.02334776875986</v>
      </c>
      <c r="K5109">
        <v>51.127122554744403</v>
      </c>
      <c r="N5109">
        <v>9.0222723952690403E-2</v>
      </c>
      <c r="O5109">
        <v>13.700966458214801</v>
      </c>
      <c r="P5109">
        <v>18.159426780116402</v>
      </c>
    </row>
    <row r="5110" spans="1:16" hidden="1" x14ac:dyDescent="0.3">
      <c r="A5110" t="s">
        <v>10374</v>
      </c>
      <c r="B5110" t="s">
        <v>10375</v>
      </c>
      <c r="C5110" t="str">
        <f>IFERROR(VLOOKUP(Table1[[#This Row],[Ticker]],[1]!Table1[[Symbol]:[Industry]],2,FALSE),"-")</f>
        <v>-</v>
      </c>
      <c r="D5110" t="s">
        <v>709</v>
      </c>
      <c r="F5110">
        <v>246.95</v>
      </c>
      <c r="G5110">
        <v>-10.2243731597565</v>
      </c>
      <c r="H5110">
        <v>1.6245147775079201</v>
      </c>
      <c r="I5110">
        <v>1.06519913272933E-2</v>
      </c>
      <c r="J5110">
        <v>4.7013836874837098</v>
      </c>
      <c r="K5110">
        <v>237.07502368777099</v>
      </c>
      <c r="N5110">
        <v>0.82774838615735502</v>
      </c>
      <c r="O5110">
        <v>4.1263413646487104</v>
      </c>
      <c r="P5110">
        <v>14.839099702380899</v>
      </c>
    </row>
    <row r="5111" spans="1:16" hidden="1" x14ac:dyDescent="0.3">
      <c r="A5111" t="s">
        <v>10376</v>
      </c>
      <c r="B5111" t="s">
        <v>10377</v>
      </c>
      <c r="C5111" t="str">
        <f>IFERROR(VLOOKUP(Table1[[#This Row],[Ticker]],[1]!Table1[[Symbol]:[Industry]],2,FALSE),"-")</f>
        <v>-</v>
      </c>
      <c r="D5111" t="s">
        <v>709</v>
      </c>
      <c r="F5111">
        <v>393.47</v>
      </c>
      <c r="G5111">
        <v>-15.6287915434913</v>
      </c>
      <c r="H5111">
        <v>10.627134466589199</v>
      </c>
      <c r="I5111">
        <v>-5.3937663924075503</v>
      </c>
      <c r="J5111">
        <v>5.8418214507650497</v>
      </c>
      <c r="K5111">
        <v>363.81667245756398</v>
      </c>
      <c r="N5111">
        <v>0.46274778678543599</v>
      </c>
      <c r="O5111">
        <v>9.7923602815970607</v>
      </c>
      <c r="P5111">
        <v>22.317209649340899</v>
      </c>
    </row>
    <row r="5112" spans="1:16" hidden="1" x14ac:dyDescent="0.3">
      <c r="A5112" t="s">
        <v>10378</v>
      </c>
      <c r="B5112" t="s">
        <v>10379</v>
      </c>
      <c r="C5112" t="str">
        <f>IFERROR(VLOOKUP(Table1[[#This Row],[Ticker]],[1]!Table1[[Symbol]:[Industry]],2,FALSE),"-")</f>
        <v>-</v>
      </c>
      <c r="D5112" t="s">
        <v>1300</v>
      </c>
      <c r="F5112">
        <v>23.75</v>
      </c>
      <c r="G5112">
        <v>-36.1771419073198</v>
      </c>
      <c r="H5112">
        <v>-1.8027867305507901</v>
      </c>
      <c r="I5112">
        <v>-25.942116756235901</v>
      </c>
      <c r="J5112">
        <v>-3.27342730202018E-2</v>
      </c>
      <c r="K5112">
        <v>23.343671993587801</v>
      </c>
      <c r="N5112">
        <v>0.48955621072585598</v>
      </c>
      <c r="O5112">
        <v>14.9473684210526</v>
      </c>
      <c r="P5112">
        <v>9.95370370370369</v>
      </c>
    </row>
    <row r="5113" spans="1:16" hidden="1" x14ac:dyDescent="0.3">
      <c r="A5113" t="s">
        <v>10380</v>
      </c>
      <c r="B5113" t="s">
        <v>10381</v>
      </c>
      <c r="C5113" t="str">
        <f>IFERROR(VLOOKUP(Table1[[#This Row],[Ticker]],[1]!Table1[[Symbol]:[Industry]],2,FALSE),"-")</f>
        <v>-</v>
      </c>
      <c r="D5113" t="s">
        <v>1300</v>
      </c>
      <c r="F5113">
        <v>56.7</v>
      </c>
      <c r="G5113">
        <v>-33.528935689798701</v>
      </c>
      <c r="H5113">
        <v>-3.2462662808710001</v>
      </c>
      <c r="I5113">
        <v>-23.293910538714901</v>
      </c>
      <c r="J5113">
        <v>6.2727524274400403E-3</v>
      </c>
      <c r="K5113">
        <v>56.7014537093957</v>
      </c>
      <c r="N5113">
        <v>0.89066196072541504</v>
      </c>
      <c r="O5113">
        <v>16.649029982363299</v>
      </c>
      <c r="P5113">
        <v>6.5789473684210602</v>
      </c>
    </row>
    <row r="5114" spans="1:16" hidden="1" x14ac:dyDescent="0.3">
      <c r="A5114" t="s">
        <v>10382</v>
      </c>
      <c r="B5114" t="s">
        <v>10383</v>
      </c>
      <c r="C5114" t="str">
        <f>IFERROR(VLOOKUP(Table1[[#This Row],[Ticker]],[1]!Table1[[Symbol]:[Industry]],2,FALSE),"-")</f>
        <v>-</v>
      </c>
      <c r="D5114" t="s">
        <v>709</v>
      </c>
      <c r="F5114">
        <v>72.989999999999995</v>
      </c>
      <c r="G5114">
        <v>-15.1348959374725</v>
      </c>
      <c r="H5114">
        <v>-8.0975744295212895</v>
      </c>
      <c r="I5114">
        <v>-4.8998707863887496</v>
      </c>
      <c r="J5114">
        <v>4.7272411611400798E-2</v>
      </c>
      <c r="K5114">
        <v>73.412306562806194</v>
      </c>
      <c r="N5114">
        <v>0.95561373737480104</v>
      </c>
      <c r="O5114">
        <v>11.8646389916426</v>
      </c>
      <c r="P5114">
        <v>11.605504587155901</v>
      </c>
    </row>
    <row r="5115" spans="1:16" hidden="1" x14ac:dyDescent="0.3">
      <c r="A5115" t="s">
        <v>10384</v>
      </c>
      <c r="B5115" t="s">
        <v>10385</v>
      </c>
      <c r="C5115" t="str">
        <f>IFERROR(VLOOKUP(Table1[[#This Row],[Ticker]],[1]!Table1[[Symbol]:[Industry]],2,FALSE),"-")</f>
        <v>-</v>
      </c>
      <c r="D5115" t="s">
        <v>709</v>
      </c>
      <c r="F5115">
        <v>130.44999999999999</v>
      </c>
      <c r="G5115">
        <v>-12.627269459796601</v>
      </c>
      <c r="H5115">
        <v>4.8284954856691202E-2</v>
      </c>
      <c r="I5115">
        <v>-2.3922443087128</v>
      </c>
      <c r="J5115">
        <v>1.0617632348089101</v>
      </c>
      <c r="K5115">
        <v>125.41260119006699</v>
      </c>
      <c r="N5115">
        <v>1.0217852274033801</v>
      </c>
      <c r="O5115">
        <v>1.8781142200076699</v>
      </c>
      <c r="P5115">
        <v>13.5335073977371</v>
      </c>
    </row>
    <row r="5116" spans="1:16" hidden="1" x14ac:dyDescent="0.3">
      <c r="A5116" t="s">
        <v>10386</v>
      </c>
      <c r="B5116" t="s">
        <v>10387</v>
      </c>
      <c r="C5116" t="str">
        <f>IFERROR(VLOOKUP(Table1[[#This Row],[Ticker]],[1]!Table1[[Symbol]:[Industry]],2,FALSE),"-")</f>
        <v>-</v>
      </c>
      <c r="D5116" t="s">
        <v>380</v>
      </c>
      <c r="F5116">
        <v>101.4</v>
      </c>
      <c r="G5116">
        <v>-26.1863534032667</v>
      </c>
      <c r="H5116">
        <v>-4.3157849974485503</v>
      </c>
      <c r="I5116">
        <v>-15.951328252182901</v>
      </c>
      <c r="N5116">
        <v>0.5</v>
      </c>
      <c r="O5116">
        <v>2.5641025641025501</v>
      </c>
      <c r="P5116">
        <v>1.0463378176382701</v>
      </c>
    </row>
    <row r="5117" spans="1:16" hidden="1" x14ac:dyDescent="0.3">
      <c r="A5117" t="s">
        <v>10388</v>
      </c>
      <c r="B5117" t="s">
        <v>10389</v>
      </c>
      <c r="C5117" t="str">
        <f>IFERROR(VLOOKUP(Table1[[#This Row],[Ticker]],[1]!Table1[[Symbol]:[Industry]],2,FALSE),"-")</f>
        <v>-</v>
      </c>
      <c r="D5117" t="s">
        <v>709</v>
      </c>
      <c r="F5117">
        <v>56.8</v>
      </c>
      <c r="G5117">
        <v>-6.4762832423092602</v>
      </c>
      <c r="H5117">
        <v>-1.6265597080451699</v>
      </c>
      <c r="I5117">
        <v>3.7587419087745602</v>
      </c>
      <c r="J5117">
        <v>-4.7916301726863002E-2</v>
      </c>
      <c r="K5117">
        <v>54.254306297631601</v>
      </c>
      <c r="N5117">
        <v>5.8813508399677596</v>
      </c>
      <c r="O5117">
        <v>3.8732394366197198</v>
      </c>
      <c r="P5117">
        <v>28.798185941042998</v>
      </c>
    </row>
    <row r="5118" spans="1:16" hidden="1" x14ac:dyDescent="0.3">
      <c r="A5118" t="s">
        <v>10390</v>
      </c>
      <c r="B5118" t="s">
        <v>10391</v>
      </c>
      <c r="C5118" t="str">
        <f>IFERROR(VLOOKUP(Table1[[#This Row],[Ticker]],[1]!Table1[[Symbol]:[Industry]],2,FALSE),"-")</f>
        <v>-</v>
      </c>
      <c r="F5118">
        <v>66.95</v>
      </c>
      <c r="G5118">
        <v>-60.822503638008499</v>
      </c>
      <c r="H5118">
        <v>-20.543329907628099</v>
      </c>
      <c r="I5118">
        <v>-50.587478486924603</v>
      </c>
      <c r="J5118">
        <v>-2.28516880971869</v>
      </c>
      <c r="K5118">
        <v>73.655494097487093</v>
      </c>
      <c r="N5118">
        <v>2.4526218678568101</v>
      </c>
      <c r="O5118">
        <v>73.039581777445804</v>
      </c>
      <c r="P5118">
        <v>26.320754716981099</v>
      </c>
    </row>
    <row r="5119" spans="1:16" hidden="1" x14ac:dyDescent="0.3">
      <c r="A5119" t="s">
        <v>10392</v>
      </c>
      <c r="B5119" t="s">
        <v>10393</v>
      </c>
      <c r="C5119" t="str">
        <f>IFERROR(VLOOKUP(Table1[[#This Row],[Ticker]],[1]!Table1[[Symbol]:[Industry]],2,FALSE),"-")</f>
        <v>-</v>
      </c>
      <c r="F5119">
        <v>199.4</v>
      </c>
      <c r="G5119">
        <v>-16.912591689745899</v>
      </c>
      <c r="H5119">
        <v>-10.79726647893</v>
      </c>
      <c r="I5119">
        <v>-6.6775665386621599</v>
      </c>
      <c r="J5119">
        <v>-9.5343770006309203</v>
      </c>
      <c r="K5119">
        <v>199.412298246077</v>
      </c>
      <c r="N5119">
        <v>0.242275555076614</v>
      </c>
      <c r="O5119">
        <v>29.3380140421263</v>
      </c>
      <c r="P5119">
        <v>75.915306572562798</v>
      </c>
    </row>
    <row r="5120" spans="1:16" hidden="1" x14ac:dyDescent="0.3">
      <c r="A5120" t="s">
        <v>10394</v>
      </c>
      <c r="B5120" t="s">
        <v>10395</v>
      </c>
      <c r="C5120" t="str">
        <f>IFERROR(VLOOKUP(Table1[[#This Row],[Ticker]],[1]!Table1[[Symbol]:[Industry]],2,FALSE),"-")</f>
        <v>-</v>
      </c>
      <c r="D5120" t="s">
        <v>709</v>
      </c>
      <c r="F5120">
        <v>51.67</v>
      </c>
      <c r="G5120">
        <v>-8.4287134300345308</v>
      </c>
      <c r="H5120">
        <v>-1.40033310240482</v>
      </c>
      <c r="I5120">
        <v>1.8063117210492901</v>
      </c>
      <c r="J5120">
        <v>-2.0254507582259</v>
      </c>
      <c r="K5120">
        <v>50.018844104493603</v>
      </c>
      <c r="N5120">
        <v>1.4154954624737299</v>
      </c>
      <c r="O5120">
        <v>6.9285852525643401</v>
      </c>
      <c r="P5120">
        <v>31.676860346585102</v>
      </c>
    </row>
    <row r="5121" spans="1:16" hidden="1" x14ac:dyDescent="0.3">
      <c r="A5121" t="s">
        <v>10396</v>
      </c>
      <c r="B5121" t="s">
        <v>10397</v>
      </c>
      <c r="C5121" t="str">
        <f>IFERROR(VLOOKUP(Table1[[#This Row],[Ticker]],[1]!Table1[[Symbol]:[Industry]],2,FALSE),"-")</f>
        <v>-</v>
      </c>
      <c r="D5121" t="s">
        <v>1615</v>
      </c>
      <c r="F5121">
        <v>11.87</v>
      </c>
      <c r="G5121">
        <v>-6.1616009280192197</v>
      </c>
      <c r="H5121">
        <v>-1.2643464621390501</v>
      </c>
      <c r="I5121">
        <v>4.0734242230645998</v>
      </c>
      <c r="J5121">
        <v>0.47840803896453699</v>
      </c>
      <c r="K5121">
        <v>11.5432388970347</v>
      </c>
      <c r="N5121">
        <v>1.27388813293175</v>
      </c>
      <c r="O5121">
        <v>7.6663858466722701</v>
      </c>
      <c r="P5121">
        <v>18.6999999999999</v>
      </c>
    </row>
    <row r="5122" spans="1:16" hidden="1" x14ac:dyDescent="0.3">
      <c r="A5122" t="s">
        <v>10398</v>
      </c>
      <c r="B5122" t="s">
        <v>10399</v>
      </c>
      <c r="C5122" t="str">
        <f>IFERROR(VLOOKUP(Table1[[#This Row],[Ticker]],[1]!Table1[[Symbol]:[Industry]],2,FALSE),"-")</f>
        <v>-</v>
      </c>
      <c r="F5122">
        <v>4.05</v>
      </c>
      <c r="G5122">
        <v>-58.886353403266703</v>
      </c>
      <c r="I5122">
        <v>-48.6513282521829</v>
      </c>
      <c r="N5122">
        <v>0.51255905712149596</v>
      </c>
      <c r="O5122">
        <v>54.320987654320902</v>
      </c>
      <c r="P5122">
        <v>20.8955223880596</v>
      </c>
    </row>
    <row r="5123" spans="1:16" hidden="1" x14ac:dyDescent="0.3">
      <c r="A5123" t="s">
        <v>10400</v>
      </c>
      <c r="B5123" t="s">
        <v>10401</v>
      </c>
      <c r="C5123" t="str">
        <f>IFERROR(VLOOKUP(Table1[[#This Row],[Ticker]],[1]!Table1[[Symbol]:[Industry]],2,FALSE),"-")</f>
        <v>-</v>
      </c>
      <c r="F5123">
        <v>9</v>
      </c>
      <c r="G5123">
        <v>-60.616977089321402</v>
      </c>
      <c r="H5123">
        <v>-4.3157849974485503</v>
      </c>
      <c r="I5123">
        <v>-50.381951938237499</v>
      </c>
      <c r="J5123">
        <v>-0.117336641886528</v>
      </c>
      <c r="K5123">
        <v>8.9315063495609692</v>
      </c>
      <c r="N5123">
        <v>1.42541043507346</v>
      </c>
      <c r="O5123">
        <v>58.5555555555555</v>
      </c>
      <c r="P5123">
        <v>57.894736842105203</v>
      </c>
    </row>
    <row r="5124" spans="1:16" hidden="1" x14ac:dyDescent="0.3">
      <c r="A5124" t="s">
        <v>10402</v>
      </c>
      <c r="B5124" t="s">
        <v>10403</v>
      </c>
      <c r="C5124" t="str">
        <f>IFERROR(VLOOKUP(Table1[[#This Row],[Ticker]],[1]!Table1[[Symbol]:[Industry]],2,FALSE),"-")</f>
        <v>-</v>
      </c>
      <c r="D5124" t="s">
        <v>1010</v>
      </c>
      <c r="F5124">
        <v>105.99</v>
      </c>
      <c r="G5124">
        <v>-20.833369414911498</v>
      </c>
      <c r="H5124">
        <v>-4.3252189597127</v>
      </c>
      <c r="I5124">
        <v>-10.5983442638277</v>
      </c>
      <c r="J5124">
        <v>-9.8463375867847494E-2</v>
      </c>
      <c r="K5124">
        <v>106.25370588086101</v>
      </c>
      <c r="N5124">
        <v>0.885287109601536</v>
      </c>
      <c r="O5124">
        <v>5.5759977356354398</v>
      </c>
      <c r="P5124">
        <v>4.8367952522255102</v>
      </c>
    </row>
    <row r="5125" spans="1:16" hidden="1" x14ac:dyDescent="0.3">
      <c r="A5125" t="s">
        <v>10404</v>
      </c>
      <c r="B5125" t="s">
        <v>10405</v>
      </c>
      <c r="C5125" t="str">
        <f>IFERROR(VLOOKUP(Table1[[#This Row],[Ticker]],[1]!Table1[[Symbol]:[Industry]],2,FALSE),"-")</f>
        <v>-</v>
      </c>
      <c r="D5125" t="s">
        <v>709</v>
      </c>
      <c r="F5125">
        <v>17.37</v>
      </c>
      <c r="G5125">
        <v>-5.6460164832586202E-2</v>
      </c>
      <c r="H5125">
        <v>-0.37832118737327802</v>
      </c>
      <c r="I5125">
        <v>10.1785649862512</v>
      </c>
      <c r="J5125">
        <v>1.0094239214937399</v>
      </c>
      <c r="K5125">
        <v>16.7698616109355</v>
      </c>
      <c r="N5125">
        <v>1.0396243876334199</v>
      </c>
      <c r="O5125">
        <v>7.0236039147956104</v>
      </c>
      <c r="P5125">
        <v>33.615384615384599</v>
      </c>
    </row>
    <row r="5126" spans="1:16" hidden="1" x14ac:dyDescent="0.3">
      <c r="A5126" t="s">
        <v>10406</v>
      </c>
      <c r="B5126" t="s">
        <v>10407</v>
      </c>
      <c r="C5126" t="str">
        <f>IFERROR(VLOOKUP(Table1[[#This Row],[Ticker]],[1]!Table1[[Symbol]:[Industry]],2,FALSE),"-")</f>
        <v>-</v>
      </c>
      <c r="D5126" t="s">
        <v>709</v>
      </c>
      <c r="F5126">
        <v>109.77</v>
      </c>
      <c r="G5126">
        <v>3.6274948917923902</v>
      </c>
      <c r="H5126">
        <v>-5.9615873260837704</v>
      </c>
      <c r="I5126">
        <v>13.8625200428762</v>
      </c>
      <c r="J5126">
        <v>1.09887957432968</v>
      </c>
      <c r="K5126">
        <v>106.81803056738801</v>
      </c>
      <c r="N5126">
        <v>1.3877849171816099</v>
      </c>
      <c r="O5126">
        <v>5.48419422428716</v>
      </c>
      <c r="P5126">
        <v>28.6869871043376</v>
      </c>
    </row>
    <row r="5127" spans="1:16" hidden="1" x14ac:dyDescent="0.3">
      <c r="A5127" t="s">
        <v>10408</v>
      </c>
      <c r="B5127" t="s">
        <v>10409</v>
      </c>
      <c r="C5127" t="str">
        <f>IFERROR(VLOOKUP(Table1[[#This Row],[Ticker]],[1]!Table1[[Symbol]:[Industry]],2,FALSE),"-")</f>
        <v>-</v>
      </c>
      <c r="D5127" t="s">
        <v>709</v>
      </c>
      <c r="F5127">
        <v>1021.07</v>
      </c>
      <c r="G5127">
        <v>-21.833984325959999</v>
      </c>
      <c r="H5127">
        <v>-3.56887574149646</v>
      </c>
      <c r="I5127">
        <v>-11.5989591748761</v>
      </c>
      <c r="J5127">
        <v>-1.63902447305015E-3</v>
      </c>
      <c r="K5127">
        <v>1014.71886731686</v>
      </c>
      <c r="N5127">
        <v>1.54764703366158</v>
      </c>
      <c r="O5127">
        <v>19.453122704613701</v>
      </c>
      <c r="P5127">
        <v>7.56370684842038</v>
      </c>
    </row>
    <row r="5128" spans="1:16" hidden="1" x14ac:dyDescent="0.3">
      <c r="A5128" t="s">
        <v>10410</v>
      </c>
      <c r="B5128" t="s">
        <v>10411</v>
      </c>
      <c r="C5128" t="str">
        <f>IFERROR(VLOOKUP(Table1[[#This Row],[Ticker]],[1]!Table1[[Symbol]:[Industry]],2,FALSE),"-")</f>
        <v>-</v>
      </c>
      <c r="D5128" t="s">
        <v>709</v>
      </c>
      <c r="F5128">
        <v>10.95</v>
      </c>
      <c r="G5128">
        <v>-24.231312531332101</v>
      </c>
      <c r="H5128">
        <v>-0.66281696091886799</v>
      </c>
      <c r="I5128">
        <v>-13.996287380248299</v>
      </c>
      <c r="J5128">
        <v>-1.33578746869245</v>
      </c>
      <c r="O5128">
        <v>5.9360730593607203</v>
      </c>
      <c r="P5128">
        <v>18.250539956803401</v>
      </c>
    </row>
    <row r="5129" spans="1:16" hidden="1" x14ac:dyDescent="0.3">
      <c r="A5129" t="s">
        <v>10412</v>
      </c>
      <c r="B5129" t="s">
        <v>10413</v>
      </c>
      <c r="C5129" t="str">
        <f>IFERROR(VLOOKUP(Table1[[#This Row],[Ticker]],[1]!Table1[[Symbol]:[Industry]],2,FALSE),"-")</f>
        <v>-</v>
      </c>
      <c r="F5129">
        <v>11.47</v>
      </c>
      <c r="G5129">
        <v>53.867826163296698</v>
      </c>
      <c r="H5129">
        <v>37.350881669218097</v>
      </c>
      <c r="I5129">
        <v>64.102851314380501</v>
      </c>
      <c r="J5129">
        <v>3.2217044540038802</v>
      </c>
      <c r="O5129">
        <v>13.6878814298168</v>
      </c>
      <c r="P5129">
        <v>106.666666666666</v>
      </c>
    </row>
    <row r="5130" spans="1:16" hidden="1" x14ac:dyDescent="0.3">
      <c r="A5130" t="s">
        <v>10414</v>
      </c>
      <c r="B5130" t="s">
        <v>10415</v>
      </c>
      <c r="C5130" t="str">
        <f>IFERROR(VLOOKUP(Table1[[#This Row],[Ticker]],[1]!Table1[[Symbol]:[Industry]],2,FALSE),"-")</f>
        <v>-</v>
      </c>
      <c r="D5130" t="s">
        <v>709</v>
      </c>
      <c r="F5130">
        <v>52.83</v>
      </c>
      <c r="G5130">
        <v>-17.367174494029399</v>
      </c>
      <c r="H5130">
        <v>-1.3896003646375099</v>
      </c>
      <c r="I5130">
        <v>-7.13214934294564</v>
      </c>
      <c r="J5130">
        <v>-1.16996822083389</v>
      </c>
      <c r="O5130">
        <v>7.8932424758659803</v>
      </c>
      <c r="P5130">
        <v>16.109890109890099</v>
      </c>
    </row>
    <row r="5131" spans="1:16" hidden="1" x14ac:dyDescent="0.3">
      <c r="A5131" t="s">
        <v>10416</v>
      </c>
      <c r="B5131" t="s">
        <v>10417</v>
      </c>
      <c r="C5131" t="str">
        <f>IFERROR(VLOOKUP(Table1[[#This Row],[Ticker]],[1]!Table1[[Symbol]:[Industry]],2,FALSE),"-")</f>
        <v>-</v>
      </c>
      <c r="D5131" t="s">
        <v>549</v>
      </c>
      <c r="F5131">
        <v>2.1</v>
      </c>
      <c r="G5131">
        <v>-23.6863534032667</v>
      </c>
      <c r="H5131">
        <v>-4.3157849974485503</v>
      </c>
      <c r="I5131">
        <v>-13.451328252182901</v>
      </c>
      <c r="J5131">
        <v>-0.117336641886528</v>
      </c>
      <c r="O5131">
        <v>0</v>
      </c>
      <c r="P5131">
        <v>0</v>
      </c>
    </row>
    <row r="5132" spans="1:16" hidden="1" x14ac:dyDescent="0.3">
      <c r="A5132" t="s">
        <v>10418</v>
      </c>
      <c r="B5132" t="s">
        <v>10419</v>
      </c>
      <c r="C5132" t="str">
        <f>IFERROR(VLOOKUP(Table1[[#This Row],[Ticker]],[1]!Table1[[Symbol]:[Industry]],2,FALSE),"-")</f>
        <v>-</v>
      </c>
      <c r="D5132" t="s">
        <v>109</v>
      </c>
    </row>
    <row r="5133" spans="1:16" hidden="1" x14ac:dyDescent="0.3">
      <c r="A5133" t="s">
        <v>10420</v>
      </c>
      <c r="B5133" t="s">
        <v>10421</v>
      </c>
      <c r="C5133" t="str">
        <f>IFERROR(VLOOKUP(Table1[[#This Row],[Ticker]],[1]!Table1[[Symbol]:[Industry]],2,FALSE),"-")</f>
        <v>-</v>
      </c>
      <c r="D5133" t="s">
        <v>1300</v>
      </c>
      <c r="F5133">
        <v>999.99</v>
      </c>
      <c r="G5133">
        <v>-23.6863534032667</v>
      </c>
      <c r="H5133">
        <v>-4.3157849974485503</v>
      </c>
      <c r="I5133">
        <v>-13.451328252182901</v>
      </c>
      <c r="J5133">
        <v>-0.118336641886527</v>
      </c>
      <c r="O5133">
        <v>3.0010300103000902</v>
      </c>
      <c r="P5133">
        <v>11.116173120728901</v>
      </c>
    </row>
    <row r="5134" spans="1:16" hidden="1" x14ac:dyDescent="0.3">
      <c r="A5134" t="s">
        <v>10422</v>
      </c>
      <c r="B5134" t="s">
        <v>10423</v>
      </c>
      <c r="C5134" t="str">
        <f>IFERROR(VLOOKUP(Table1[[#This Row],[Ticker]],[1]!Table1[[Symbol]:[Industry]],2,FALSE),"-")</f>
        <v>-</v>
      </c>
      <c r="F5134">
        <v>16.04</v>
      </c>
      <c r="G5134">
        <v>-34.969539243974701</v>
      </c>
      <c r="H5134">
        <v>-17.6183016897957</v>
      </c>
      <c r="I5134">
        <v>-24.734514092890802</v>
      </c>
      <c r="J5134">
        <v>3.8875925016747601</v>
      </c>
      <c r="O5134">
        <v>29.364089775561101</v>
      </c>
      <c r="P5134">
        <v>0</v>
      </c>
    </row>
    <row r="5135" spans="1:16" hidden="1" x14ac:dyDescent="0.3">
      <c r="A5135" t="s">
        <v>10424</v>
      </c>
      <c r="B5135" t="s">
        <v>10425</v>
      </c>
      <c r="C5135" t="str">
        <f>IFERROR(VLOOKUP(Table1[[#This Row],[Ticker]],[1]!Table1[[Symbol]:[Industry]],2,FALSE),"-")</f>
        <v>-</v>
      </c>
      <c r="D5135" t="s">
        <v>709</v>
      </c>
      <c r="F5135">
        <v>10.46</v>
      </c>
      <c r="G5135">
        <v>-20.530534862832798</v>
      </c>
      <c r="H5135">
        <v>-8.1339668156303695</v>
      </c>
      <c r="I5135">
        <v>-10.295509711748901</v>
      </c>
      <c r="J5135">
        <v>1.2236595266958501</v>
      </c>
      <c r="O5135">
        <v>14.6271510516252</v>
      </c>
      <c r="P5135">
        <v>4.5999999999999996</v>
      </c>
    </row>
    <row r="5136" spans="1:16" hidden="1" x14ac:dyDescent="0.3">
      <c r="A5136" t="s">
        <v>10426</v>
      </c>
      <c r="B5136" t="s">
        <v>10427</v>
      </c>
      <c r="C5136" t="str">
        <f>IFERROR(VLOOKUP(Table1[[#This Row],[Ticker]],[1]!Table1[[Symbol]:[Industry]],2,FALSE),"-")</f>
        <v>-</v>
      </c>
      <c r="D5136" t="s">
        <v>709</v>
      </c>
      <c r="F5136">
        <v>10.28</v>
      </c>
      <c r="G5136">
        <v>-22.4055652259268</v>
      </c>
      <c r="H5136">
        <v>-17.003598019151301</v>
      </c>
      <c r="I5136">
        <v>-12.170540074843</v>
      </c>
      <c r="J5136">
        <v>-0.970417210606906</v>
      </c>
      <c r="O5136">
        <v>16.536964980544699</v>
      </c>
      <c r="P5136">
        <v>1.98412698412697</v>
      </c>
    </row>
    <row r="5137" spans="1:16" hidden="1" x14ac:dyDescent="0.3">
      <c r="A5137" t="s">
        <v>10428</v>
      </c>
      <c r="B5137" t="s">
        <v>10429</v>
      </c>
      <c r="C5137" t="str">
        <f>IFERROR(VLOOKUP(Table1[[#This Row],[Ticker]],[1]!Table1[[Symbol]:[Industry]],2,FALSE),"-")</f>
        <v>-</v>
      </c>
      <c r="D5137" t="s">
        <v>709</v>
      </c>
      <c r="F5137">
        <v>51.96</v>
      </c>
      <c r="G5137">
        <v>-22.498427405214098</v>
      </c>
      <c r="H5137">
        <v>-2.8631411857111901</v>
      </c>
      <c r="I5137">
        <v>-12.2634022541303</v>
      </c>
      <c r="J5137">
        <v>9.3109120501073395E-2</v>
      </c>
      <c r="O5137">
        <v>5.0808314087759703</v>
      </c>
      <c r="P5137">
        <v>3.6711891460494899</v>
      </c>
    </row>
    <row r="5138" spans="1:16" hidden="1" x14ac:dyDescent="0.3">
      <c r="A5138" t="s">
        <v>10430</v>
      </c>
      <c r="B5138" t="s">
        <v>10431</v>
      </c>
      <c r="C5138" t="str">
        <f>IFERROR(VLOOKUP(Table1[[#This Row],[Ticker]],[1]!Table1[[Symbol]:[Industry]],2,FALSE),"-")</f>
        <v>-</v>
      </c>
      <c r="F5138">
        <v>271.10000000000002</v>
      </c>
      <c r="G5138">
        <v>3.0847478359195999</v>
      </c>
      <c r="H5138">
        <v>28.955199337365499</v>
      </c>
      <c r="I5138">
        <v>13.3197729870034</v>
      </c>
      <c r="J5138">
        <v>-17.949252455638799</v>
      </c>
      <c r="O5138">
        <v>33.511619328660998</v>
      </c>
      <c r="P5138">
        <v>35.549999999999997</v>
      </c>
    </row>
    <row r="5139" spans="1:16" hidden="1" x14ac:dyDescent="0.3">
      <c r="A5139" t="s">
        <v>10432</v>
      </c>
      <c r="B5139" t="s">
        <v>10433</v>
      </c>
      <c r="C5139" t="str">
        <f>IFERROR(VLOOKUP(Table1[[#This Row],[Ticker]],[1]!Table1[[Symbol]:[Industry]],2,FALSE),"-")</f>
        <v>-</v>
      </c>
      <c r="D5139" t="s">
        <v>1010</v>
      </c>
      <c r="F5139">
        <v>102</v>
      </c>
      <c r="G5139">
        <v>-21.889946217637998</v>
      </c>
      <c r="H5139">
        <v>-2.51937781181981</v>
      </c>
      <c r="I5139">
        <v>-11.654921066554101</v>
      </c>
      <c r="J5139">
        <v>-0.117336641886528</v>
      </c>
      <c r="O5139">
        <v>0</v>
      </c>
      <c r="P5139">
        <v>1.79640718562874</v>
      </c>
    </row>
    <row r="5140" spans="1:16" hidden="1" x14ac:dyDescent="0.3">
      <c r="A5140" t="s">
        <v>10434</v>
      </c>
      <c r="B5140" t="s">
        <v>10435</v>
      </c>
      <c r="C5140" t="str">
        <f>IFERROR(VLOOKUP(Table1[[#This Row],[Ticker]],[1]!Table1[[Symbol]:[Industry]],2,FALSE),"-")</f>
        <v>-</v>
      </c>
      <c r="D5140" t="s">
        <v>709</v>
      </c>
      <c r="F5140">
        <v>89.2</v>
      </c>
      <c r="G5140">
        <v>-26.253256734779502</v>
      </c>
      <c r="H5140">
        <v>-3.74435642601998</v>
      </c>
      <c r="I5140">
        <v>-16.018231583695702</v>
      </c>
      <c r="J5140">
        <v>-1.18749121977001</v>
      </c>
      <c r="O5140">
        <v>4.57399103139013</v>
      </c>
      <c r="P5140">
        <v>0.22471910112360399</v>
      </c>
    </row>
    <row r="5141" spans="1:16" hidden="1" x14ac:dyDescent="0.3">
      <c r="A5141" t="s">
        <v>10436</v>
      </c>
      <c r="B5141" t="s">
        <v>10437</v>
      </c>
      <c r="C5141" t="str">
        <f>IFERROR(VLOOKUP(Table1[[#This Row],[Ticker]],[1]!Table1[[Symbol]:[Industry]],2,FALSE),"-")</f>
        <v>-</v>
      </c>
      <c r="D5141" t="s">
        <v>1300</v>
      </c>
      <c r="F5141">
        <v>1002.87</v>
      </c>
      <c r="G5141">
        <v>-23.410383759927502</v>
      </c>
      <c r="H5141">
        <v>-4.1599890900871896</v>
      </c>
      <c r="I5141">
        <v>-13.175358608843601</v>
      </c>
      <c r="J5141">
        <v>2.46329222351246E-3</v>
      </c>
      <c r="O5141">
        <v>1.9942764266644899E-3</v>
      </c>
      <c r="P5141">
        <v>0.28699999999999198</v>
      </c>
    </row>
    <row r="5142" spans="1:16" hidden="1" x14ac:dyDescent="0.3">
      <c r="A5142" t="s">
        <v>10438</v>
      </c>
      <c r="B5142" t="s">
        <v>10439</v>
      </c>
      <c r="C5142" t="str">
        <f>IFERROR(VLOOKUP(Table1[[#This Row],[Ticker]],[1]!Table1[[Symbol]:[Industry]],2,FALSE),"-")</f>
        <v>-</v>
      </c>
      <c r="F5142">
        <v>25.21</v>
      </c>
      <c r="G5142">
        <v>-33.198198342247302</v>
      </c>
      <c r="H5142">
        <v>-12.4914365504653</v>
      </c>
      <c r="I5142">
        <v>-22.963173191163499</v>
      </c>
      <c r="J5142">
        <v>-5.9393798495027799</v>
      </c>
      <c r="O5142">
        <v>11.106703689012299</v>
      </c>
      <c r="P5142">
        <v>0</v>
      </c>
    </row>
    <row r="5143" spans="1:16" hidden="1" x14ac:dyDescent="0.3">
      <c r="A5143" t="s">
        <v>10440</v>
      </c>
      <c r="B5143" t="s">
        <v>10441</v>
      </c>
      <c r="C5143" t="str">
        <f>IFERROR(VLOOKUP(Table1[[#This Row],[Ticker]],[1]!Table1[[Symbol]:[Industry]],2,FALSE),"-")</f>
        <v>-</v>
      </c>
      <c r="D5143" t="s">
        <v>709</v>
      </c>
      <c r="F5143">
        <v>100.45</v>
      </c>
      <c r="G5143">
        <v>-33.8223347952867</v>
      </c>
      <c r="H5143">
        <v>-8.2985930203711895</v>
      </c>
      <c r="I5143">
        <v>-23.5873096442029</v>
      </c>
      <c r="J5143">
        <v>-0.107388372885329</v>
      </c>
      <c r="O5143">
        <v>19.462419113987</v>
      </c>
      <c r="P5143">
        <v>0.44999999999999402</v>
      </c>
    </row>
    <row r="5144" spans="1:16" hidden="1" x14ac:dyDescent="0.3">
      <c r="A5144" t="s">
        <v>10442</v>
      </c>
      <c r="B5144" t="s">
        <v>10443</v>
      </c>
      <c r="C5144" t="str">
        <f>IFERROR(VLOOKUP(Table1[[#This Row],[Ticker]],[1]!Table1[[Symbol]:[Industry]],2,FALSE),"-")</f>
        <v>-</v>
      </c>
      <c r="D5144" t="s">
        <v>709</v>
      </c>
      <c r="F5144">
        <v>32.380000000000003</v>
      </c>
      <c r="G5144">
        <v>-25.743219706956999</v>
      </c>
      <c r="H5144">
        <v>-5.7573854681752401</v>
      </c>
      <c r="I5144">
        <v>-15.5081945558731</v>
      </c>
      <c r="J5144">
        <v>-1.5589371126132101</v>
      </c>
      <c r="O5144">
        <v>7.7825818406423499</v>
      </c>
      <c r="P5144">
        <v>0.371977681339141</v>
      </c>
    </row>
    <row r="5145" spans="1:16" hidden="1" x14ac:dyDescent="0.3">
      <c r="A5145" t="s">
        <v>10444</v>
      </c>
      <c r="B5145" t="s">
        <v>10445</v>
      </c>
      <c r="C5145" t="str">
        <f>IFERROR(VLOOKUP(Table1[[#This Row],[Ticker]],[1]!Table1[[Symbol]:[Industry]],2,FALSE),"-")</f>
        <v>-</v>
      </c>
      <c r="F5145">
        <v>15.65</v>
      </c>
      <c r="G5145">
        <v>-39.274271418369203</v>
      </c>
      <c r="H5145">
        <v>-11.6157849974485</v>
      </c>
      <c r="I5145">
        <v>-29.0392462672853</v>
      </c>
      <c r="J5145">
        <v>-7.4173366418865303</v>
      </c>
      <c r="O5145">
        <v>34.185303514376898</v>
      </c>
      <c r="P5145">
        <v>3.9867109634551499</v>
      </c>
    </row>
    <row r="5146" spans="1:16" hidden="1" x14ac:dyDescent="0.3">
      <c r="A5146" t="s">
        <v>10446</v>
      </c>
      <c r="B5146" t="s">
        <v>10447</v>
      </c>
      <c r="C5146" t="str">
        <f>IFERROR(VLOOKUP(Table1[[#This Row],[Ticker]],[1]!Table1[[Symbol]:[Industry]],2,FALSE),"-")</f>
        <v>-</v>
      </c>
      <c r="F5146">
        <v>359.1</v>
      </c>
      <c r="G5146">
        <v>-23.6863534032667</v>
      </c>
      <c r="I5146">
        <v>-13.451328252182901</v>
      </c>
      <c r="O5146">
        <v>0</v>
      </c>
      <c r="P5146">
        <v>5</v>
      </c>
    </row>
    <row r="5147" spans="1:16" hidden="1" x14ac:dyDescent="0.3">
      <c r="A5147" t="s">
        <v>10448</v>
      </c>
      <c r="B5147" t="s">
        <v>10449</v>
      </c>
      <c r="C5147" t="str">
        <f>IFERROR(VLOOKUP(Table1[[#This Row],[Ticker]],[1]!Table1[[Symbol]:[Industry]],2,FALSE),"-")</f>
        <v>-</v>
      </c>
    </row>
    <row r="5148" spans="1:16" hidden="1" x14ac:dyDescent="0.3">
      <c r="A5148" t="s">
        <v>10450</v>
      </c>
      <c r="B5148" t="s">
        <v>10451</v>
      </c>
      <c r="C5148" t="str">
        <f>IFERROR(VLOOKUP(Table1[[#This Row],[Ticker]],[1]!Table1[[Symbol]:[Industry]],2,FALSE),"-")</f>
        <v>-</v>
      </c>
    </row>
    <row r="5149" spans="1:16" hidden="1" x14ac:dyDescent="0.3">
      <c r="A5149" t="s">
        <v>10452</v>
      </c>
      <c r="B5149" t="s">
        <v>10453</v>
      </c>
      <c r="C5149" t="str">
        <f>IFERROR(VLOOKUP(Table1[[#This Row],[Ticker]],[1]!Table1[[Symbol]:[Industry]],2,FALSE),"-")</f>
        <v>-</v>
      </c>
    </row>
    <row r="5150" spans="1:16" hidden="1" x14ac:dyDescent="0.3">
      <c r="A5150" t="s">
        <v>10454</v>
      </c>
      <c r="B5150" t="s">
        <v>10455</v>
      </c>
      <c r="C5150" t="str">
        <f>IFERROR(VLOOKUP(Table1[[#This Row],[Ticker]],[1]!Table1[[Symbol]:[Industry]],2,FALSE),"-")</f>
        <v>-</v>
      </c>
    </row>
    <row r="5151" spans="1:16" hidden="1" x14ac:dyDescent="0.3">
      <c r="A5151" t="s">
        <v>10456</v>
      </c>
      <c r="B5151" t="s">
        <v>10457</v>
      </c>
      <c r="C5151" t="str">
        <f>IFERROR(VLOOKUP(Table1[[#This Row],[Ticker]],[1]!Table1[[Symbol]:[Industry]],2,FALSE),"-")</f>
        <v>-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Price_Filter_19_07_2024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2024-07-20T07:02:41Z</dcterms:created>
  <dcterms:modified xsi:type="dcterms:W3CDTF">2024-10-22T03:23:17Z</dcterms:modified>
</cp:coreProperties>
</file>